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universityofyorkits-my.sharepoint.com/personal/paula_schirrmacher_york_ac_uk/Documents/Documents/Open_Research_Indicators/openresearchyork_dashboard/"/>
    </mc:Choice>
  </mc:AlternateContent>
  <xr:revisionPtr revIDLastSave="0" documentId="11_5F174EDC4F202FA37E0F4E4979A5FC0108DE68BD" xr6:coauthVersionLast="47" xr6:coauthVersionMax="47" xr10:uidLastSave="{00000000-0000-0000-0000-000000000000}"/>
  <bookViews>
    <workbookView xWindow="370" yWindow="340" windowWidth="18250" windowHeight="9860" xr2:uid="{00000000-000D-0000-FFFF-FFFF00000000}"/>
  </bookViews>
  <sheets>
    <sheet name="Articles" sheetId="1" r:id="rId1"/>
    <sheet name="Sources" sheetId="2" r:id="rId2"/>
    <sheet name="Publishers" sheetId="3" r:id="rId3"/>
    <sheet name="Deals_master" sheetId="4" r:id="rId4"/>
    <sheet name="PlumX_snapshot" sheetId="5" r:id="rId5"/>
    <sheet name="PlumX_aggregation" sheetId="6" r:id="rId6"/>
  </sheets>
  <definedNames>
    <definedName name="_xlnm._FilterDatabase" localSheetId="0" hidden="1">Articles!$A$1:$AF$2645</definedName>
    <definedName name="Z_17FCCBED_1201_4DEE_93FF_CA473E3EA771_.wvu.FilterData" localSheetId="0" hidden="1">Articles!$A$1:$AI$2659</definedName>
    <definedName name="Z_2DDDDABE_235B_4D12_B91F_5A5C97F167C0_.wvu.FilterData" localSheetId="0" hidden="1">Articles!$A$1:$AI$2659</definedName>
    <definedName name="Z_3BD91C24_2E7C_472F_A185_DA682D1E15B2_.wvu.FilterData" localSheetId="0" hidden="1">Articles!$A$1:$AI$2659</definedName>
    <definedName name="Z_5A1F3612_9A72_4332_A86D_73F586A41ED0_.wvu.FilterData" localSheetId="0" hidden="1">Articles!$A$1:$AI$2659</definedName>
    <definedName name="Z_70B5889E_3214_4196_8AA4_1B69F1D08A5C_.wvu.FilterData" localSheetId="0" hidden="1">Articles!$A$1:$AI$2659</definedName>
    <definedName name="Z_7419CB54_E2FE_4323_B30E_20E2D26D13DF_.wvu.FilterData" localSheetId="0" hidden="1">Articles!$A$1:$AB$2645</definedName>
    <definedName name="Z_7458B781_8856_404F_8D0B_247D7B464979_.wvu.FilterData" localSheetId="0" hidden="1">Articles!$A$1:$AI$2659</definedName>
    <definedName name="Z_845A5185_E814_4960_A298_5F875FD7DB83_.wvu.FilterData" localSheetId="0" hidden="1">Articles!$A$1:$AI$2659</definedName>
    <definedName name="Z_865118B7_389D_487E_991B_80C9F7E745E6_.wvu.FilterData" localSheetId="0" hidden="1">Articles!$A$1:$AI$2659</definedName>
    <definedName name="Z_B3592345_52BD_457D_BE55_44BC0F701888_.wvu.FilterData" localSheetId="0" hidden="1">Articles!$A$1:$AI$2659</definedName>
    <definedName name="Z_B7CBB1B2_F5E4_44DE_B120_4B76DB5BB1F4_.wvu.FilterData" localSheetId="0" hidden="1">Articles!$A$1:$AI$2659</definedName>
    <definedName name="Z_C21D4E5C_6F09_4DE0_AFDD_3DB49B4E8621_.wvu.FilterData" localSheetId="0" hidden="1">Articles!$A$1:$AI$2659</definedName>
    <definedName name="Z_CE8BDDBD_AF10_4805_B182_E9E6D390EBED_.wvu.FilterData" localSheetId="0" hidden="1">Articles!$A$1:$AI$2659</definedName>
    <definedName name="Z_D7B04CC5_1CD4_4786_AF4B_5F5E8E3DA7FF_.wvu.FilterData" localSheetId="0" hidden="1">Articles!$A$1:$AI$2659</definedName>
    <definedName name="Z_D8285259_D146_4CD7_9716_04BC30744EEF_.wvu.FilterData" localSheetId="0" hidden="1">Articles!$A$1:$AI$2659</definedName>
    <definedName name="Z_DA7446BC_AFF6_4056_A1F4_BA91DBD628F1_.wvu.FilterData" localSheetId="0" hidden="1">Articles!$A$1:$AI$2659</definedName>
    <definedName name="Z_DDE2E6BE_6763_4848_BCB2_3BA92FD0215A_.wvu.FilterData" localSheetId="0" hidden="1">Articles!$A$1:$AI$2659</definedName>
    <definedName name="Z_E19F121F_03B4_469C_96B2_13F04AB720E2_.wvu.FilterData" localSheetId="0" hidden="1">Articles!$A$1:$AI$2659</definedName>
    <definedName name="Z_E3A71725_142F_4059_93DC_941A23686EDD_.wvu.FilterData" localSheetId="0" hidden="1">Articles!$A$1:$AI$2659</definedName>
    <definedName name="Z_FE582CE4_EC92_46DD_8A79_B69A6F57674E_.wvu.FilterData" localSheetId="0" hidden="1">Articles!$A$1:$AI$2659</definedName>
    <definedName name="Z_FFCDA115_0DCB_40E1_A355_78F362FCBE32_.wvu.FilterData" localSheetId="0" hidden="1">Articles!$A$1:$AI$2659</definedName>
  </definedNames>
  <calcPr calcId="191029"/>
  <customWorkbookViews>
    <customWorkbookView name="Portland Press" guid="{FFCDA115-0DCB-40E1-A355-78F362FCBE32}" maximized="1" windowWidth="0" windowHeight="0" activeSheetId="0"/>
    <customWorkbookView name="RSC" guid="{DA7446BC-AFF6-4056-A1F4-BA91DBD628F1}" maximized="1" windowWidth="0" windowHeight="0" activeSheetId="0"/>
    <customWorkbookView name="PLOS" guid="{3BD91C24-2E7C-472F-A185-DA682D1E15B2}" maximized="1" windowWidth="0" windowHeight="0" activeSheetId="0"/>
    <customWorkbookView name="Springer" guid="{D8285259-D146-4CD7-9716-04BC30744EEF}" maximized="1" windowWidth="0" windowHeight="0" activeSheetId="0"/>
    <customWorkbookView name="AIP" guid="{7419CB54-E2FE-4323-B30E-20E2D26D13DF}" maximized="1" windowWidth="0" windowHeight="0" activeSheetId="0"/>
    <customWorkbookView name="OUP" guid="{17FCCBED-1201-4DEE-93FF-CA473E3EA771}" maximized="1" windowWidth="0" windowHeight="0" activeSheetId="0"/>
    <customWorkbookView name="Sage" guid="{845A5185-E814-4960-A298-5F875FD7DB83}" maximized="1" windowWidth="0" windowHeight="0" activeSheetId="0"/>
    <customWorkbookView name="IOP" guid="{B7CBB1B2-F5E4-44DE-B120-4B76DB5BB1F4}" maximized="1" windowWidth="0" windowHeight="0" activeSheetId="0"/>
    <customWorkbookView name="ACM" guid="{D7B04CC5-1CD4-4786-AF4B-5F5E8E3DA7FF}" maximized="1" windowWidth="0" windowHeight="0" activeSheetId="0"/>
    <customWorkbookView name="Royal Society" guid="{B3592345-52BD-457D-BE55-44BC0F701888}" maximized="1" windowWidth="0" windowHeight="0" activeSheetId="0"/>
    <customWorkbookView name="Elsevier" guid="{FE582CE4-EC92-46DD-8A79-B69A6F57674E}" maximized="1" windowWidth="0" windowHeight="0" activeSheetId="0"/>
    <customWorkbookView name="Brill" guid="{5A1F3612-9A72-4332-A86D-73F586A41ED0}" maximized="1" windowWidth="0" windowHeight="0" activeSheetId="0"/>
    <customWorkbookView name="Company of Biologists" guid="{E19F121F-03B4-469C-96B2-13F04AB720E2}" maximized="1" windowWidth="0" windowHeight="0" activeSheetId="0"/>
    <customWorkbookView name="John Benjamins" guid="{DDE2E6BE-6763-4848-BCB2-3BA92FD0215A}" maximized="1" windowWidth="0" windowHeight="0" activeSheetId="0"/>
    <customWorkbookView name="ACS" guid="{C21D4E5C-6F09-4DE0-AFDD-3DB49B4E8621}" maximized="1" windowWidth="0" windowHeight="0" activeSheetId="0"/>
    <customWorkbookView name="Wiley" guid="{70B5889E-3214-4196-8AA4-1B69F1D08A5C}" maximized="1" windowWidth="0" windowHeight="0" activeSheetId="0"/>
    <customWorkbookView name="T&amp;F" guid="{865118B7-389D-487E-991B-80C9F7E745E6}" maximized="1" windowWidth="0" windowHeight="0" activeSheetId="0"/>
    <customWorkbookView name="PNAS" guid="{CE8BDDBD-AF10-4805-B182-E9E6D390EBED}" maximized="1" windowWidth="0" windowHeight="0" activeSheetId="0"/>
    <customWorkbookView name="Microbiology Society" guid="{2DDDDABE-235B-4D12-B91F-5A5C97F167C0}" maximized="1" windowWidth="0" windowHeight="0" activeSheetId="0"/>
    <customWorkbookView name="BMJ" guid="{E3A71725-142F-4059-93DC-941A23686EDD}" maximized="1" windowWidth="0" windowHeight="0" activeSheetId="0"/>
    <customWorkbookView name="CUP" guid="{7458B781-8856-404F-8D0B-247D7B46497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1" i="6" l="1"/>
  <c r="E221" i="6"/>
  <c r="D221" i="6"/>
  <c r="C221" i="6"/>
  <c r="B221" i="6"/>
  <c r="F220" i="6"/>
  <c r="E220" i="6"/>
  <c r="D220" i="6"/>
  <c r="C220" i="6"/>
  <c r="B220" i="6"/>
  <c r="F219" i="6"/>
  <c r="E219" i="6"/>
  <c r="D219" i="6"/>
  <c r="C219" i="6"/>
  <c r="B219" i="6"/>
  <c r="F218" i="6"/>
  <c r="E218" i="6"/>
  <c r="D218" i="6"/>
  <c r="C218" i="6"/>
  <c r="B218" i="6"/>
  <c r="F217" i="6"/>
  <c r="E217" i="6"/>
  <c r="D217" i="6"/>
  <c r="C217" i="6"/>
  <c r="B217" i="6"/>
  <c r="F216" i="6"/>
  <c r="E216" i="6"/>
  <c r="D216" i="6"/>
  <c r="C216" i="6"/>
  <c r="B216" i="6"/>
  <c r="F215" i="6"/>
  <c r="E215" i="6"/>
  <c r="D215" i="6"/>
  <c r="C215" i="6"/>
  <c r="B215" i="6"/>
  <c r="F214" i="6"/>
  <c r="E214" i="6"/>
  <c r="D214" i="6"/>
  <c r="C214" i="6"/>
  <c r="B214" i="6"/>
  <c r="F213" i="6"/>
  <c r="E213" i="6"/>
  <c r="D213" i="6"/>
  <c r="C213" i="6"/>
  <c r="B213" i="6"/>
  <c r="F212" i="6"/>
  <c r="E212" i="6"/>
  <c r="D212" i="6"/>
  <c r="C212" i="6"/>
  <c r="B212" i="6"/>
  <c r="F211" i="6"/>
  <c r="E211" i="6"/>
  <c r="D211" i="6"/>
  <c r="C211" i="6"/>
  <c r="B211" i="6"/>
  <c r="F210" i="6"/>
  <c r="E210" i="6"/>
  <c r="D210" i="6"/>
  <c r="C210" i="6"/>
  <c r="B210" i="6"/>
  <c r="F209" i="6"/>
  <c r="E209" i="6"/>
  <c r="D209" i="6"/>
  <c r="C209" i="6"/>
  <c r="B209" i="6"/>
  <c r="F208" i="6"/>
  <c r="E208" i="6"/>
  <c r="D208" i="6"/>
  <c r="C208" i="6"/>
  <c r="B208" i="6"/>
  <c r="F207" i="6"/>
  <c r="E207" i="6"/>
  <c r="D207" i="6"/>
  <c r="C207" i="6"/>
  <c r="B207" i="6"/>
  <c r="F206" i="6"/>
  <c r="E206" i="6"/>
  <c r="D206" i="6"/>
  <c r="C206" i="6"/>
  <c r="B206" i="6"/>
  <c r="F205" i="6"/>
  <c r="E205" i="6"/>
  <c r="D205" i="6"/>
  <c r="C205" i="6"/>
  <c r="B205" i="6"/>
  <c r="F204" i="6"/>
  <c r="E204" i="6"/>
  <c r="D204" i="6"/>
  <c r="C204" i="6"/>
  <c r="B204" i="6"/>
  <c r="F203" i="6"/>
  <c r="E203" i="6"/>
  <c r="D203" i="6"/>
  <c r="C203" i="6"/>
  <c r="B203" i="6"/>
  <c r="F202" i="6"/>
  <c r="E202" i="6"/>
  <c r="D202" i="6"/>
  <c r="C202" i="6"/>
  <c r="B202" i="6"/>
  <c r="F201" i="6"/>
  <c r="E201" i="6"/>
  <c r="D201" i="6"/>
  <c r="C201" i="6"/>
  <c r="B201" i="6"/>
  <c r="F200" i="6"/>
  <c r="E200" i="6"/>
  <c r="D200" i="6"/>
  <c r="C200" i="6"/>
  <c r="B200" i="6"/>
  <c r="F199" i="6"/>
  <c r="E199" i="6"/>
  <c r="D199" i="6"/>
  <c r="C199" i="6"/>
  <c r="B199" i="6"/>
  <c r="F198" i="6"/>
  <c r="E198" i="6"/>
  <c r="D198" i="6"/>
  <c r="C198" i="6"/>
  <c r="B198" i="6"/>
  <c r="F197" i="6"/>
  <c r="E197" i="6"/>
  <c r="D197" i="6"/>
  <c r="C197" i="6"/>
  <c r="B197" i="6"/>
  <c r="F196" i="6"/>
  <c r="E196" i="6"/>
  <c r="D196" i="6"/>
  <c r="C196" i="6"/>
  <c r="B196" i="6"/>
  <c r="F195" i="6"/>
  <c r="E195" i="6"/>
  <c r="D195" i="6"/>
  <c r="C195" i="6"/>
  <c r="B195" i="6"/>
  <c r="F194" i="6"/>
  <c r="E194" i="6"/>
  <c r="D194" i="6"/>
  <c r="C194" i="6"/>
  <c r="B194" i="6"/>
  <c r="F193" i="6"/>
  <c r="E193" i="6"/>
  <c r="D193" i="6"/>
  <c r="C193" i="6"/>
  <c r="B193" i="6"/>
  <c r="F192" i="6"/>
  <c r="E192" i="6"/>
  <c r="D192" i="6"/>
  <c r="C192" i="6"/>
  <c r="B192" i="6"/>
  <c r="F191" i="6"/>
  <c r="E191" i="6"/>
  <c r="D191" i="6"/>
  <c r="C191" i="6"/>
  <c r="B191" i="6"/>
  <c r="F190" i="6"/>
  <c r="E190" i="6"/>
  <c r="D190" i="6"/>
  <c r="C190" i="6"/>
  <c r="B190" i="6"/>
  <c r="F189" i="6"/>
  <c r="E189" i="6"/>
  <c r="D189" i="6"/>
  <c r="C189" i="6"/>
  <c r="B189" i="6"/>
  <c r="F188" i="6"/>
  <c r="E188" i="6"/>
  <c r="D188" i="6"/>
  <c r="C188" i="6"/>
  <c r="B188" i="6"/>
  <c r="F187" i="6"/>
  <c r="E187" i="6"/>
  <c r="D187" i="6"/>
  <c r="C187" i="6"/>
  <c r="B187" i="6"/>
  <c r="F186" i="6"/>
  <c r="E186" i="6"/>
  <c r="D186" i="6"/>
  <c r="C186" i="6"/>
  <c r="B186" i="6"/>
  <c r="F185" i="6"/>
  <c r="E185" i="6"/>
  <c r="D185" i="6"/>
  <c r="C185" i="6"/>
  <c r="B185" i="6"/>
  <c r="F184" i="6"/>
  <c r="E184" i="6"/>
  <c r="D184" i="6"/>
  <c r="C184" i="6"/>
  <c r="B184" i="6"/>
  <c r="F183" i="6"/>
  <c r="E183" i="6"/>
  <c r="D183" i="6"/>
  <c r="C183" i="6"/>
  <c r="B183" i="6"/>
  <c r="F182" i="6"/>
  <c r="E182" i="6"/>
  <c r="D182" i="6"/>
  <c r="C182" i="6"/>
  <c r="B182" i="6"/>
  <c r="F181" i="6"/>
  <c r="E181" i="6"/>
  <c r="D181" i="6"/>
  <c r="C181" i="6"/>
  <c r="B181" i="6"/>
  <c r="F180" i="6"/>
  <c r="E180" i="6"/>
  <c r="D180" i="6"/>
  <c r="C180" i="6"/>
  <c r="B180" i="6"/>
  <c r="F179" i="6"/>
  <c r="E179" i="6"/>
  <c r="D179" i="6"/>
  <c r="C179" i="6"/>
  <c r="B179" i="6"/>
  <c r="F178" i="6"/>
  <c r="E178" i="6"/>
  <c r="D178" i="6"/>
  <c r="C178" i="6"/>
  <c r="B178" i="6"/>
  <c r="F177" i="6"/>
  <c r="E177" i="6"/>
  <c r="D177" i="6"/>
  <c r="C177" i="6"/>
  <c r="B177" i="6"/>
  <c r="F176" i="6"/>
  <c r="E176" i="6"/>
  <c r="D176" i="6"/>
  <c r="C176" i="6"/>
  <c r="B176" i="6"/>
  <c r="F175" i="6"/>
  <c r="E175" i="6"/>
  <c r="D175" i="6"/>
  <c r="C175" i="6"/>
  <c r="B175" i="6"/>
  <c r="F174" i="6"/>
  <c r="E174" i="6"/>
  <c r="D174" i="6"/>
  <c r="C174" i="6"/>
  <c r="B174" i="6"/>
  <c r="F173" i="6"/>
  <c r="E173" i="6"/>
  <c r="D173" i="6"/>
  <c r="C173" i="6"/>
  <c r="B173" i="6"/>
  <c r="F172" i="6"/>
  <c r="E172" i="6"/>
  <c r="D172" i="6"/>
  <c r="C172" i="6"/>
  <c r="B172" i="6"/>
  <c r="F171" i="6"/>
  <c r="E171" i="6"/>
  <c r="D171" i="6"/>
  <c r="C171" i="6"/>
  <c r="B171" i="6"/>
  <c r="F170" i="6"/>
  <c r="E170" i="6"/>
  <c r="D170" i="6"/>
  <c r="C170" i="6"/>
  <c r="B170" i="6"/>
  <c r="F169" i="6"/>
  <c r="E169" i="6"/>
  <c r="D169" i="6"/>
  <c r="C169" i="6"/>
  <c r="B169" i="6"/>
  <c r="F168" i="6"/>
  <c r="E168" i="6"/>
  <c r="D168" i="6"/>
  <c r="C168" i="6"/>
  <c r="B168" i="6"/>
  <c r="F167" i="6"/>
  <c r="E167" i="6"/>
  <c r="D167" i="6"/>
  <c r="C167" i="6"/>
  <c r="B167" i="6"/>
  <c r="F166" i="6"/>
  <c r="E166" i="6"/>
  <c r="D166" i="6"/>
  <c r="C166" i="6"/>
  <c r="B166" i="6"/>
  <c r="F165" i="6"/>
  <c r="E165" i="6"/>
  <c r="D165" i="6"/>
  <c r="C165" i="6"/>
  <c r="B165" i="6"/>
  <c r="F164" i="6"/>
  <c r="E164" i="6"/>
  <c r="D164" i="6"/>
  <c r="C164" i="6"/>
  <c r="B164" i="6"/>
  <c r="F163" i="6"/>
  <c r="E163" i="6"/>
  <c r="D163" i="6"/>
  <c r="C163" i="6"/>
  <c r="B163" i="6"/>
  <c r="F162" i="6"/>
  <c r="E162" i="6"/>
  <c r="D162" i="6"/>
  <c r="C162" i="6"/>
  <c r="B162" i="6"/>
  <c r="F161" i="6"/>
  <c r="E161" i="6"/>
  <c r="D161" i="6"/>
  <c r="C161" i="6"/>
  <c r="B161" i="6"/>
  <c r="F160" i="6"/>
  <c r="E160" i="6"/>
  <c r="D160" i="6"/>
  <c r="C160" i="6"/>
  <c r="B160" i="6"/>
  <c r="F159" i="6"/>
  <c r="E159" i="6"/>
  <c r="D159" i="6"/>
  <c r="C159" i="6"/>
  <c r="B159" i="6"/>
  <c r="F158" i="6"/>
  <c r="E158" i="6"/>
  <c r="D158" i="6"/>
  <c r="C158" i="6"/>
  <c r="B158" i="6"/>
  <c r="F157" i="6"/>
  <c r="E157" i="6"/>
  <c r="D157" i="6"/>
  <c r="C157" i="6"/>
  <c r="B157" i="6"/>
  <c r="F156" i="6"/>
  <c r="E156" i="6"/>
  <c r="D156" i="6"/>
  <c r="C156" i="6"/>
  <c r="B156" i="6"/>
  <c r="F155" i="6"/>
  <c r="E155" i="6"/>
  <c r="D155" i="6"/>
  <c r="C155" i="6"/>
  <c r="B155" i="6"/>
  <c r="F154" i="6"/>
  <c r="E154" i="6"/>
  <c r="D154" i="6"/>
  <c r="C154" i="6"/>
  <c r="B154" i="6"/>
  <c r="F153" i="6"/>
  <c r="E153" i="6"/>
  <c r="D153" i="6"/>
  <c r="C153" i="6"/>
  <c r="B153" i="6"/>
  <c r="F152" i="6"/>
  <c r="E152" i="6"/>
  <c r="D152" i="6"/>
  <c r="C152" i="6"/>
  <c r="B152" i="6"/>
  <c r="F151" i="6"/>
  <c r="E151" i="6"/>
  <c r="D151" i="6"/>
  <c r="C151" i="6"/>
  <c r="B151" i="6"/>
  <c r="F150" i="6"/>
  <c r="E150" i="6"/>
  <c r="D150" i="6"/>
  <c r="C150" i="6"/>
  <c r="B150" i="6"/>
  <c r="F149" i="6"/>
  <c r="E149" i="6"/>
  <c r="D149" i="6"/>
  <c r="C149" i="6"/>
  <c r="B149" i="6"/>
  <c r="F148" i="6"/>
  <c r="E148" i="6"/>
  <c r="D148" i="6"/>
  <c r="C148" i="6"/>
  <c r="B148" i="6"/>
  <c r="F147" i="6"/>
  <c r="E147" i="6"/>
  <c r="D147" i="6"/>
  <c r="C147" i="6"/>
  <c r="B147" i="6"/>
  <c r="F146" i="6"/>
  <c r="E146" i="6"/>
  <c r="D146" i="6"/>
  <c r="C146" i="6"/>
  <c r="B146" i="6"/>
  <c r="F145" i="6"/>
  <c r="E145" i="6"/>
  <c r="D145" i="6"/>
  <c r="C145" i="6"/>
  <c r="B145" i="6"/>
  <c r="F144" i="6"/>
  <c r="E144" i="6"/>
  <c r="D144" i="6"/>
  <c r="C144" i="6"/>
  <c r="B144" i="6"/>
  <c r="F143" i="6"/>
  <c r="E143" i="6"/>
  <c r="D143" i="6"/>
  <c r="C143" i="6"/>
  <c r="B143" i="6"/>
  <c r="F142" i="6"/>
  <c r="E142" i="6"/>
  <c r="D142" i="6"/>
  <c r="C142" i="6"/>
  <c r="B142" i="6"/>
  <c r="F141" i="6"/>
  <c r="E141" i="6"/>
  <c r="D141" i="6"/>
  <c r="C141" i="6"/>
  <c r="B141" i="6"/>
  <c r="F140" i="6"/>
  <c r="E140" i="6"/>
  <c r="D140" i="6"/>
  <c r="C140" i="6"/>
  <c r="B140" i="6"/>
  <c r="F139" i="6"/>
  <c r="E139" i="6"/>
  <c r="D139" i="6"/>
  <c r="C139" i="6"/>
  <c r="B139" i="6"/>
  <c r="F138" i="6"/>
  <c r="E138" i="6"/>
  <c r="D138" i="6"/>
  <c r="C138" i="6"/>
  <c r="B138" i="6"/>
  <c r="F137" i="6"/>
  <c r="E137" i="6"/>
  <c r="D137" i="6"/>
  <c r="C137" i="6"/>
  <c r="B137" i="6"/>
  <c r="F136" i="6"/>
  <c r="E136" i="6"/>
  <c r="D136" i="6"/>
  <c r="C136" i="6"/>
  <c r="B136" i="6"/>
  <c r="F135" i="6"/>
  <c r="E135" i="6"/>
  <c r="D135" i="6"/>
  <c r="C135" i="6"/>
  <c r="B135" i="6"/>
  <c r="F134" i="6"/>
  <c r="E134" i="6"/>
  <c r="D134" i="6"/>
  <c r="C134" i="6"/>
  <c r="B134" i="6"/>
  <c r="F133" i="6"/>
  <c r="E133" i="6"/>
  <c r="D133" i="6"/>
  <c r="C133" i="6"/>
  <c r="B133" i="6"/>
  <c r="F132" i="6"/>
  <c r="E132" i="6"/>
  <c r="D132" i="6"/>
  <c r="C132" i="6"/>
  <c r="B132" i="6"/>
  <c r="F131" i="6"/>
  <c r="E131" i="6"/>
  <c r="D131" i="6"/>
  <c r="C131" i="6"/>
  <c r="B131" i="6"/>
  <c r="F130" i="6"/>
  <c r="E130" i="6"/>
  <c r="D130" i="6"/>
  <c r="C130" i="6"/>
  <c r="B130" i="6"/>
  <c r="F129" i="6"/>
  <c r="E129" i="6"/>
  <c r="D129" i="6"/>
  <c r="C129" i="6"/>
  <c r="B129" i="6"/>
  <c r="F128" i="6"/>
  <c r="E128" i="6"/>
  <c r="D128" i="6"/>
  <c r="C128" i="6"/>
  <c r="B128" i="6"/>
  <c r="F127" i="6"/>
  <c r="E127" i="6"/>
  <c r="D127" i="6"/>
  <c r="C127" i="6"/>
  <c r="B127" i="6"/>
  <c r="F126" i="6"/>
  <c r="E126" i="6"/>
  <c r="D126" i="6"/>
  <c r="C126" i="6"/>
  <c r="B126" i="6"/>
  <c r="F125" i="6"/>
  <c r="E125" i="6"/>
  <c r="D125" i="6"/>
  <c r="C125" i="6"/>
  <c r="B125" i="6"/>
  <c r="F124" i="6"/>
  <c r="E124" i="6"/>
  <c r="D124" i="6"/>
  <c r="C124" i="6"/>
  <c r="B124" i="6"/>
  <c r="F123" i="6"/>
  <c r="E123" i="6"/>
  <c r="D123" i="6"/>
  <c r="C123" i="6"/>
  <c r="B123" i="6"/>
  <c r="F122" i="6"/>
  <c r="E122" i="6"/>
  <c r="D122" i="6"/>
  <c r="C122" i="6"/>
  <c r="B122" i="6"/>
  <c r="F121" i="6"/>
  <c r="E121" i="6"/>
  <c r="D121" i="6"/>
  <c r="C121" i="6"/>
  <c r="B121" i="6"/>
  <c r="F120" i="6"/>
  <c r="E120" i="6"/>
  <c r="D120" i="6"/>
  <c r="C120" i="6"/>
  <c r="B120" i="6"/>
  <c r="F119" i="6"/>
  <c r="E119" i="6"/>
  <c r="D119" i="6"/>
  <c r="C119" i="6"/>
  <c r="B119" i="6"/>
  <c r="F118" i="6"/>
  <c r="E118" i="6"/>
  <c r="D118" i="6"/>
  <c r="C118" i="6"/>
  <c r="B118" i="6"/>
  <c r="F117" i="6"/>
  <c r="E117" i="6"/>
  <c r="D117" i="6"/>
  <c r="C117" i="6"/>
  <c r="B117" i="6"/>
  <c r="F116" i="6"/>
  <c r="E116" i="6"/>
  <c r="D116" i="6"/>
  <c r="C116" i="6"/>
  <c r="B116" i="6"/>
  <c r="F115" i="6"/>
  <c r="E115" i="6"/>
  <c r="D115" i="6"/>
  <c r="C115" i="6"/>
  <c r="B115" i="6"/>
  <c r="F114" i="6"/>
  <c r="E114" i="6"/>
  <c r="D114" i="6"/>
  <c r="C114" i="6"/>
  <c r="B114" i="6"/>
  <c r="F113" i="6"/>
  <c r="E113" i="6"/>
  <c r="D113" i="6"/>
  <c r="C113" i="6"/>
  <c r="B113" i="6"/>
  <c r="F112" i="6"/>
  <c r="E112" i="6"/>
  <c r="D112" i="6"/>
  <c r="C112" i="6"/>
  <c r="B112" i="6"/>
  <c r="F111" i="6"/>
  <c r="E111" i="6"/>
  <c r="D111" i="6"/>
  <c r="C111" i="6"/>
  <c r="B111" i="6"/>
  <c r="F110" i="6"/>
  <c r="E110" i="6"/>
  <c r="D110" i="6"/>
  <c r="C110" i="6"/>
  <c r="B110" i="6"/>
  <c r="F109" i="6"/>
  <c r="E109" i="6"/>
  <c r="D109" i="6"/>
  <c r="C109" i="6"/>
  <c r="B109" i="6"/>
  <c r="F108" i="6"/>
  <c r="E108" i="6"/>
  <c r="D108" i="6"/>
  <c r="C108" i="6"/>
  <c r="B108" i="6"/>
  <c r="F107" i="6"/>
  <c r="E107" i="6"/>
  <c r="D107" i="6"/>
  <c r="C107" i="6"/>
  <c r="B107" i="6"/>
  <c r="F106" i="6"/>
  <c r="E106" i="6"/>
  <c r="D106" i="6"/>
  <c r="C106" i="6"/>
  <c r="B106" i="6"/>
  <c r="F105" i="6"/>
  <c r="E105" i="6"/>
  <c r="D105" i="6"/>
  <c r="C105" i="6"/>
  <c r="B105" i="6"/>
  <c r="F104" i="6"/>
  <c r="E104" i="6"/>
  <c r="D104" i="6"/>
  <c r="C104" i="6"/>
  <c r="B104" i="6"/>
  <c r="F103" i="6"/>
  <c r="E103" i="6"/>
  <c r="D103" i="6"/>
  <c r="C103" i="6"/>
  <c r="B103" i="6"/>
  <c r="F102" i="6"/>
  <c r="E102" i="6"/>
  <c r="D102" i="6"/>
  <c r="C102" i="6"/>
  <c r="B102" i="6"/>
  <c r="F101" i="6"/>
  <c r="E101" i="6"/>
  <c r="D101" i="6"/>
  <c r="C101" i="6"/>
  <c r="B101" i="6"/>
  <c r="F100" i="6"/>
  <c r="E100" i="6"/>
  <c r="D100" i="6"/>
  <c r="C100" i="6"/>
  <c r="B100" i="6"/>
  <c r="F99" i="6"/>
  <c r="E99" i="6"/>
  <c r="D99" i="6"/>
  <c r="C99" i="6"/>
  <c r="B99" i="6"/>
  <c r="F98" i="6"/>
  <c r="E98" i="6"/>
  <c r="D98" i="6"/>
  <c r="C98" i="6"/>
  <c r="B98" i="6"/>
  <c r="F97" i="6"/>
  <c r="E97" i="6"/>
  <c r="D97" i="6"/>
  <c r="C97" i="6"/>
  <c r="B97" i="6"/>
  <c r="F96" i="6"/>
  <c r="E96" i="6"/>
  <c r="D96" i="6"/>
  <c r="C96" i="6"/>
  <c r="B96" i="6"/>
  <c r="F95" i="6"/>
  <c r="E95" i="6"/>
  <c r="D95" i="6"/>
  <c r="C95" i="6"/>
  <c r="B95" i="6"/>
  <c r="F94" i="6"/>
  <c r="E94" i="6"/>
  <c r="D94" i="6"/>
  <c r="C94" i="6"/>
  <c r="B94" i="6"/>
  <c r="F93" i="6"/>
  <c r="E93" i="6"/>
  <c r="D93" i="6"/>
  <c r="C93" i="6"/>
  <c r="B93" i="6"/>
  <c r="F92" i="6"/>
  <c r="E92" i="6"/>
  <c r="D92" i="6"/>
  <c r="C92" i="6"/>
  <c r="B92" i="6"/>
  <c r="F91" i="6"/>
  <c r="E91" i="6"/>
  <c r="D91" i="6"/>
  <c r="C91" i="6"/>
  <c r="B91" i="6"/>
  <c r="F90" i="6"/>
  <c r="E90" i="6"/>
  <c r="D90" i="6"/>
  <c r="C90" i="6"/>
  <c r="B90" i="6"/>
  <c r="F89" i="6"/>
  <c r="E89" i="6"/>
  <c r="D89" i="6"/>
  <c r="C89" i="6"/>
  <c r="B89" i="6"/>
  <c r="A88" i="6"/>
  <c r="F88" i="6" s="1"/>
  <c r="A87" i="6"/>
  <c r="E87" i="6" s="1"/>
  <c r="A86" i="6"/>
  <c r="C86" i="6" s="1"/>
  <c r="A85" i="6"/>
  <c r="F85" i="6" s="1"/>
  <c r="A84" i="6"/>
  <c r="F84" i="6" s="1"/>
  <c r="A83" i="6"/>
  <c r="E83" i="6" s="1"/>
  <c r="A82" i="6"/>
  <c r="C82" i="6" s="1"/>
  <c r="A81" i="6"/>
  <c r="F81" i="6" s="1"/>
  <c r="A80" i="6"/>
  <c r="F80" i="6" s="1"/>
  <c r="A79" i="6"/>
  <c r="E79" i="6" s="1"/>
  <c r="A78" i="6"/>
  <c r="C78" i="6" s="1"/>
  <c r="A77" i="6"/>
  <c r="F77" i="6" s="1"/>
  <c r="A76" i="6"/>
  <c r="F76" i="6" s="1"/>
  <c r="A75" i="6"/>
  <c r="E75" i="6" s="1"/>
  <c r="A74" i="6"/>
  <c r="A73" i="6"/>
  <c r="E73" i="6" s="1"/>
  <c r="A72" i="6"/>
  <c r="F72" i="6" s="1"/>
  <c r="A71" i="6"/>
  <c r="E71" i="6" s="1"/>
  <c r="A70" i="6"/>
  <c r="C70" i="6" s="1"/>
  <c r="A69" i="6"/>
  <c r="F69" i="6" s="1"/>
  <c r="A68" i="6"/>
  <c r="F68" i="6" s="1"/>
  <c r="A67" i="6"/>
  <c r="E67" i="6" s="1"/>
  <c r="A66" i="6"/>
  <c r="C66" i="6" s="1"/>
  <c r="A65" i="6"/>
  <c r="F65" i="6" s="1"/>
  <c r="A64" i="6"/>
  <c r="F64" i="6" s="1"/>
  <c r="A63" i="6"/>
  <c r="E63" i="6" s="1"/>
  <c r="A62" i="6"/>
  <c r="C62" i="6" s="1"/>
  <c r="A61" i="6"/>
  <c r="F61" i="6" s="1"/>
  <c r="A60" i="6"/>
  <c r="F60" i="6" s="1"/>
  <c r="A59" i="6"/>
  <c r="E59" i="6" s="1"/>
  <c r="A58" i="6"/>
  <c r="C58" i="6" s="1"/>
  <c r="A57" i="6"/>
  <c r="F57" i="6" s="1"/>
  <c r="A56" i="6"/>
  <c r="F56" i="6" s="1"/>
  <c r="A55" i="6"/>
  <c r="E55" i="6" s="1"/>
  <c r="A54" i="6"/>
  <c r="C54" i="6" s="1"/>
  <c r="A53" i="6"/>
  <c r="F53" i="6" s="1"/>
  <c r="A52" i="6"/>
  <c r="F52" i="6" s="1"/>
  <c r="A51" i="6"/>
  <c r="E51" i="6" s="1"/>
  <c r="A50" i="6"/>
  <c r="C50" i="6" s="1"/>
  <c r="A49" i="6"/>
  <c r="F49" i="6" s="1"/>
  <c r="A48" i="6"/>
  <c r="F48" i="6" s="1"/>
  <c r="A47" i="6"/>
  <c r="E47" i="6" s="1"/>
  <c r="A46" i="6"/>
  <c r="C46" i="6" s="1"/>
  <c r="E45" i="6"/>
  <c r="A45" i="6"/>
  <c r="F45" i="6" s="1"/>
  <c r="A44" i="6"/>
  <c r="F44" i="6" s="1"/>
  <c r="A43" i="6"/>
  <c r="E43" i="6" s="1"/>
  <c r="A42" i="6"/>
  <c r="C42" i="6" s="1"/>
  <c r="A41" i="6"/>
  <c r="F41" i="6" s="1"/>
  <c r="A40" i="6"/>
  <c r="F40" i="6" s="1"/>
  <c r="A39" i="6"/>
  <c r="E39" i="6" s="1"/>
  <c r="A38" i="6"/>
  <c r="B38" i="6" s="1"/>
  <c r="A37" i="6"/>
  <c r="F37" i="6" s="1"/>
  <c r="A36" i="6"/>
  <c r="F36" i="6" s="1"/>
  <c r="A35" i="6"/>
  <c r="E35" i="6" s="1"/>
  <c r="A34" i="6"/>
  <c r="B34" i="6" s="1"/>
  <c r="A33" i="6"/>
  <c r="F33" i="6" s="1"/>
  <c r="A32" i="6"/>
  <c r="F32" i="6" s="1"/>
  <c r="A31" i="6"/>
  <c r="E31" i="6" s="1"/>
  <c r="A30" i="6"/>
  <c r="B30" i="6" s="1"/>
  <c r="A29" i="6"/>
  <c r="F29" i="6" s="1"/>
  <c r="A28" i="6"/>
  <c r="F28" i="6" s="1"/>
  <c r="A27" i="6"/>
  <c r="E27" i="6" s="1"/>
  <c r="A26" i="6"/>
  <c r="B26" i="6" s="1"/>
  <c r="A25" i="6"/>
  <c r="F25" i="6" s="1"/>
  <c r="A24" i="6"/>
  <c r="F24" i="6" s="1"/>
  <c r="A23" i="6"/>
  <c r="E23" i="6" s="1"/>
  <c r="A22" i="6"/>
  <c r="B22" i="6" s="1"/>
  <c r="A21" i="6"/>
  <c r="F21" i="6" s="1"/>
  <c r="A20" i="6"/>
  <c r="F20" i="6" s="1"/>
  <c r="A19" i="6"/>
  <c r="D19" i="6" s="1"/>
  <c r="A18" i="6"/>
  <c r="B18" i="6" s="1"/>
  <c r="A17" i="6"/>
  <c r="F17" i="6" s="1"/>
  <c r="A16" i="6"/>
  <c r="F16" i="6" s="1"/>
  <c r="A15" i="6"/>
  <c r="D15" i="6" s="1"/>
  <c r="A14" i="6"/>
  <c r="B14" i="6" s="1"/>
  <c r="A13" i="6"/>
  <c r="F13" i="6" s="1"/>
  <c r="A12" i="6"/>
  <c r="F12" i="6" s="1"/>
  <c r="A11" i="6"/>
  <c r="D11" i="6" s="1"/>
  <c r="A10" i="6"/>
  <c r="B10" i="6" s="1"/>
  <c r="A9" i="6"/>
  <c r="F9" i="6" s="1"/>
  <c r="A8" i="6"/>
  <c r="F8" i="6" s="1"/>
  <c r="A7" i="6"/>
  <c r="A6" i="6"/>
  <c r="B6" i="6" s="1"/>
  <c r="A5" i="6"/>
  <c r="F5" i="6" s="1"/>
  <c r="A4" i="6"/>
  <c r="F4" i="6" s="1"/>
  <c r="A3" i="6"/>
  <c r="D3" i="6" s="1"/>
  <c r="A2" i="6"/>
  <c r="B2" i="6" s="1"/>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6" i="3"/>
  <c r="A25" i="3"/>
  <c r="A24" i="3"/>
  <c r="A23" i="3"/>
  <c r="A22" i="3"/>
  <c r="A21" i="3"/>
  <c r="A20" i="3"/>
  <c r="A19" i="3"/>
  <c r="A18" i="3"/>
  <c r="A17" i="3"/>
  <c r="A16" i="3"/>
  <c r="A15" i="3"/>
  <c r="A14" i="3"/>
  <c r="A13" i="3"/>
  <c r="A12" i="3"/>
  <c r="A11" i="3"/>
  <c r="A10" i="3"/>
  <c r="A9" i="3"/>
  <c r="A8" i="3"/>
  <c r="A7" i="3"/>
  <c r="A6" i="3"/>
  <c r="A5" i="3"/>
  <c r="A4" i="3"/>
  <c r="A3" i="3"/>
  <c r="A2" i="3"/>
  <c r="A1" i="3"/>
  <c r="AA2463" i="1"/>
  <c r="Z2463" i="1"/>
  <c r="Y2463" i="1"/>
  <c r="X2463" i="1"/>
  <c r="W2463" i="1"/>
  <c r="AA2462" i="1"/>
  <c r="Z2462" i="1"/>
  <c r="Y2462" i="1"/>
  <c r="X2462" i="1"/>
  <c r="W2462" i="1"/>
  <c r="AA2461" i="1"/>
  <c r="Z2461" i="1"/>
  <c r="Y2461" i="1"/>
  <c r="X2461" i="1"/>
  <c r="W2461" i="1"/>
  <c r="AA2460" i="1"/>
  <c r="Z2460" i="1"/>
  <c r="Y2460" i="1"/>
  <c r="X2460" i="1"/>
  <c r="W2460" i="1"/>
  <c r="AA2459" i="1"/>
  <c r="Z2459" i="1"/>
  <c r="Y2459" i="1"/>
  <c r="X2459" i="1"/>
  <c r="W2459" i="1"/>
  <c r="AA2458" i="1"/>
  <c r="Z2458" i="1"/>
  <c r="Y2458" i="1"/>
  <c r="X2458" i="1"/>
  <c r="W2458" i="1"/>
  <c r="AA2457" i="1"/>
  <c r="Z2457" i="1"/>
  <c r="Y2457" i="1"/>
  <c r="X2457" i="1"/>
  <c r="W2457" i="1"/>
  <c r="AA2456" i="1"/>
  <c r="Z2456" i="1"/>
  <c r="Y2456" i="1"/>
  <c r="X2456" i="1"/>
  <c r="W2456" i="1"/>
  <c r="AA2455" i="1"/>
  <c r="Z2455" i="1"/>
  <c r="Y2455" i="1"/>
  <c r="X2455" i="1"/>
  <c r="W2455" i="1"/>
  <c r="AA2454" i="1"/>
  <c r="Z2454" i="1"/>
  <c r="Y2454" i="1"/>
  <c r="X2454" i="1"/>
  <c r="W2454" i="1"/>
  <c r="AA2453" i="1"/>
  <c r="Z2453" i="1"/>
  <c r="Y2453" i="1"/>
  <c r="X2453" i="1"/>
  <c r="W2453" i="1"/>
  <c r="AA2452" i="1"/>
  <c r="Z2452" i="1"/>
  <c r="Y2452" i="1"/>
  <c r="X2452" i="1"/>
  <c r="W2452" i="1"/>
  <c r="AA2451" i="1"/>
  <c r="Z2451" i="1"/>
  <c r="Y2451" i="1"/>
  <c r="X2451" i="1"/>
  <c r="W2451" i="1"/>
  <c r="AA2450" i="1"/>
  <c r="Z2450" i="1"/>
  <c r="Y2450" i="1"/>
  <c r="X2450" i="1"/>
  <c r="W2450" i="1"/>
  <c r="AA2449" i="1"/>
  <c r="Z2449" i="1"/>
  <c r="Y2449" i="1"/>
  <c r="X2449" i="1"/>
  <c r="W2449" i="1"/>
  <c r="AA2448" i="1"/>
  <c r="Z2448" i="1"/>
  <c r="Y2448" i="1"/>
  <c r="X2448" i="1"/>
  <c r="W2448" i="1"/>
  <c r="AA2447" i="1"/>
  <c r="Z2447" i="1"/>
  <c r="Y2447" i="1"/>
  <c r="X2447" i="1"/>
  <c r="W2447" i="1"/>
  <c r="AA2446" i="1"/>
  <c r="Z2446" i="1"/>
  <c r="Y2446" i="1"/>
  <c r="X2446" i="1"/>
  <c r="W2446" i="1"/>
  <c r="AA2445" i="1"/>
  <c r="Z2445" i="1"/>
  <c r="Y2445" i="1"/>
  <c r="X2445" i="1"/>
  <c r="W2445" i="1"/>
  <c r="AA2444" i="1"/>
  <c r="Z2444" i="1"/>
  <c r="Y2444" i="1"/>
  <c r="X2444" i="1"/>
  <c r="W2444" i="1"/>
  <c r="AA2443" i="1"/>
  <c r="Z2443" i="1"/>
  <c r="Y2443" i="1"/>
  <c r="X2443" i="1"/>
  <c r="W2443" i="1"/>
  <c r="AA2442" i="1"/>
  <c r="Z2442" i="1"/>
  <c r="Y2442" i="1"/>
  <c r="X2442" i="1"/>
  <c r="W2442" i="1"/>
  <c r="AA2441" i="1"/>
  <c r="Z2441" i="1"/>
  <c r="Y2441" i="1"/>
  <c r="X2441" i="1"/>
  <c r="W2441" i="1"/>
  <c r="AA2440" i="1"/>
  <c r="Z2440" i="1"/>
  <c r="Y2440" i="1"/>
  <c r="X2440" i="1"/>
  <c r="W2440" i="1"/>
  <c r="AA2439" i="1"/>
  <c r="Z2439" i="1"/>
  <c r="Y2439" i="1"/>
  <c r="X2439" i="1"/>
  <c r="W2439" i="1"/>
  <c r="AA2438" i="1"/>
  <c r="Z2438" i="1"/>
  <c r="Y2438" i="1"/>
  <c r="X2438" i="1"/>
  <c r="W2438" i="1"/>
  <c r="AA2437" i="1"/>
  <c r="Z2437" i="1"/>
  <c r="Y2437" i="1"/>
  <c r="X2437" i="1"/>
  <c r="W2437" i="1"/>
  <c r="AA2436" i="1"/>
  <c r="Z2436" i="1"/>
  <c r="Y2436" i="1"/>
  <c r="X2436" i="1"/>
  <c r="W2436" i="1"/>
  <c r="AA2435" i="1"/>
  <c r="Z2435" i="1"/>
  <c r="Y2435" i="1"/>
  <c r="X2435" i="1"/>
  <c r="W2435" i="1"/>
  <c r="AA2434" i="1"/>
  <c r="Z2434" i="1"/>
  <c r="Y2434" i="1"/>
  <c r="X2434" i="1"/>
  <c r="W2434" i="1"/>
  <c r="AA2433" i="1"/>
  <c r="Z2433" i="1"/>
  <c r="Y2433" i="1"/>
  <c r="X2433" i="1"/>
  <c r="W2433" i="1"/>
  <c r="AA2432" i="1"/>
  <c r="Z2432" i="1"/>
  <c r="Y2432" i="1"/>
  <c r="X2432" i="1"/>
  <c r="W2432" i="1"/>
  <c r="AA2431" i="1"/>
  <c r="Z2431" i="1"/>
  <c r="Y2431" i="1"/>
  <c r="X2431" i="1"/>
  <c r="W2431" i="1"/>
  <c r="AA2430" i="1"/>
  <c r="Z2430" i="1"/>
  <c r="Y2430" i="1"/>
  <c r="X2430" i="1"/>
  <c r="W2430" i="1"/>
  <c r="AA2429" i="1"/>
  <c r="Z2429" i="1"/>
  <c r="Y2429" i="1"/>
  <c r="X2429" i="1"/>
  <c r="W2429" i="1"/>
  <c r="AA2428" i="1"/>
  <c r="Z2428" i="1"/>
  <c r="Y2428" i="1"/>
  <c r="X2428" i="1"/>
  <c r="W2428" i="1"/>
  <c r="AA2427" i="1"/>
  <c r="Z2427" i="1"/>
  <c r="Y2427" i="1"/>
  <c r="X2427" i="1"/>
  <c r="W2427" i="1"/>
  <c r="AA2426" i="1"/>
  <c r="Z2426" i="1"/>
  <c r="Y2426" i="1"/>
  <c r="X2426" i="1"/>
  <c r="W2426" i="1"/>
  <c r="AA2425" i="1"/>
  <c r="Z2425" i="1"/>
  <c r="Y2425" i="1"/>
  <c r="X2425" i="1"/>
  <c r="W2425" i="1"/>
  <c r="AA2424" i="1"/>
  <c r="Z2424" i="1"/>
  <c r="Y2424" i="1"/>
  <c r="X2424" i="1"/>
  <c r="W2424" i="1"/>
  <c r="AA2423" i="1"/>
  <c r="Z2423" i="1"/>
  <c r="Y2423" i="1"/>
  <c r="X2423" i="1"/>
  <c r="W2423" i="1"/>
  <c r="AA2422" i="1"/>
  <c r="Z2422" i="1"/>
  <c r="Y2422" i="1"/>
  <c r="X2422" i="1"/>
  <c r="W2422" i="1"/>
  <c r="AA2421" i="1"/>
  <c r="Z2421" i="1"/>
  <c r="Y2421" i="1"/>
  <c r="X2421" i="1"/>
  <c r="W2421" i="1"/>
  <c r="AA2420" i="1"/>
  <c r="Z2420" i="1"/>
  <c r="Y2420" i="1"/>
  <c r="X2420" i="1"/>
  <c r="W2420" i="1"/>
  <c r="AA2419" i="1"/>
  <c r="Z2419" i="1"/>
  <c r="Y2419" i="1"/>
  <c r="X2419" i="1"/>
  <c r="W2419" i="1"/>
  <c r="AA2418" i="1"/>
  <c r="Z2418" i="1"/>
  <c r="Y2418" i="1"/>
  <c r="X2418" i="1"/>
  <c r="W2418" i="1"/>
  <c r="AA2417" i="1"/>
  <c r="Z2417" i="1"/>
  <c r="Y2417" i="1"/>
  <c r="X2417" i="1"/>
  <c r="W2417" i="1"/>
  <c r="AA2416" i="1"/>
  <c r="Z2416" i="1"/>
  <c r="Y2416" i="1"/>
  <c r="X2416" i="1"/>
  <c r="W2416" i="1"/>
  <c r="AA2415" i="1"/>
  <c r="Z2415" i="1"/>
  <c r="Y2415" i="1"/>
  <c r="X2415" i="1"/>
  <c r="W2415" i="1"/>
  <c r="AA2414" i="1"/>
  <c r="Z2414" i="1"/>
  <c r="Y2414" i="1"/>
  <c r="X2414" i="1"/>
  <c r="W2414" i="1"/>
  <c r="AA2413" i="1"/>
  <c r="Z2413" i="1"/>
  <c r="Y2413" i="1"/>
  <c r="X2413" i="1"/>
  <c r="W2413" i="1"/>
  <c r="AA2412" i="1"/>
  <c r="Z2412" i="1"/>
  <c r="Y2412" i="1"/>
  <c r="X2412" i="1"/>
  <c r="W2412" i="1"/>
  <c r="AA2411" i="1"/>
  <c r="Z2411" i="1"/>
  <c r="Y2411" i="1"/>
  <c r="X2411" i="1"/>
  <c r="W2411" i="1"/>
  <c r="AA2410" i="1"/>
  <c r="Z2410" i="1"/>
  <c r="Y2410" i="1"/>
  <c r="X2410" i="1"/>
  <c r="W2410" i="1"/>
  <c r="AA2409" i="1"/>
  <c r="Z2409" i="1"/>
  <c r="Y2409" i="1"/>
  <c r="X2409" i="1"/>
  <c r="W2409" i="1"/>
  <c r="AA2408" i="1"/>
  <c r="Z2408" i="1"/>
  <c r="Y2408" i="1"/>
  <c r="X2408" i="1"/>
  <c r="W2408" i="1"/>
  <c r="AA2407" i="1"/>
  <c r="Z2407" i="1"/>
  <c r="Y2407" i="1"/>
  <c r="X2407" i="1"/>
  <c r="W2407" i="1"/>
  <c r="AA2406" i="1"/>
  <c r="Z2406" i="1"/>
  <c r="Y2406" i="1"/>
  <c r="X2406" i="1"/>
  <c r="W2406" i="1"/>
  <c r="AA2405" i="1"/>
  <c r="Z2405" i="1"/>
  <c r="Y2405" i="1"/>
  <c r="X2405" i="1"/>
  <c r="W2405" i="1"/>
  <c r="AA2404" i="1"/>
  <c r="Z2404" i="1"/>
  <c r="Y2404" i="1"/>
  <c r="X2404" i="1"/>
  <c r="W2404" i="1"/>
  <c r="AA2403" i="1"/>
  <c r="Z2403" i="1"/>
  <c r="Y2403" i="1"/>
  <c r="X2403" i="1"/>
  <c r="W2403" i="1"/>
  <c r="AA2402" i="1"/>
  <c r="Z2402" i="1"/>
  <c r="Y2402" i="1"/>
  <c r="X2402" i="1"/>
  <c r="W2402" i="1"/>
  <c r="AA2401" i="1"/>
  <c r="Z2401" i="1"/>
  <c r="Y2401" i="1"/>
  <c r="X2401" i="1"/>
  <c r="W2401" i="1"/>
  <c r="AA2400" i="1"/>
  <c r="Z2400" i="1"/>
  <c r="Y2400" i="1"/>
  <c r="X2400" i="1"/>
  <c r="W2400" i="1"/>
  <c r="AA2399" i="1"/>
  <c r="Z2399" i="1"/>
  <c r="Y2399" i="1"/>
  <c r="X2399" i="1"/>
  <c r="W2399" i="1"/>
  <c r="AA2398" i="1"/>
  <c r="Z2398" i="1"/>
  <c r="E29" i="6" s="1"/>
  <c r="Y2398" i="1"/>
  <c r="X2398" i="1"/>
  <c r="W2398" i="1"/>
  <c r="AA2397" i="1"/>
  <c r="Z2397" i="1"/>
  <c r="Y2397" i="1"/>
  <c r="X2397" i="1"/>
  <c r="W2397" i="1"/>
  <c r="AA2396" i="1"/>
  <c r="Z2396" i="1"/>
  <c r="Y2396" i="1"/>
  <c r="X2396" i="1"/>
  <c r="W2396" i="1"/>
  <c r="AA2395" i="1"/>
  <c r="Z2395" i="1"/>
  <c r="Y2395" i="1"/>
  <c r="X2395" i="1"/>
  <c r="W2395" i="1"/>
  <c r="AA2394" i="1"/>
  <c r="Z2394" i="1"/>
  <c r="Y2394" i="1"/>
  <c r="X2394" i="1"/>
  <c r="W2394" i="1"/>
  <c r="AA2393" i="1"/>
  <c r="Z2393" i="1"/>
  <c r="Y2393" i="1"/>
  <c r="X2393" i="1"/>
  <c r="W2393" i="1"/>
  <c r="AA2392" i="1"/>
  <c r="Z2392" i="1"/>
  <c r="Y2392" i="1"/>
  <c r="X2392" i="1"/>
  <c r="W2392" i="1"/>
  <c r="AA2391" i="1"/>
  <c r="Z2391" i="1"/>
  <c r="Y2391" i="1"/>
  <c r="X2391" i="1"/>
  <c r="W2391" i="1"/>
  <c r="AA2390" i="1"/>
  <c r="Z2390" i="1"/>
  <c r="Y2390" i="1"/>
  <c r="X2390" i="1"/>
  <c r="W2390" i="1"/>
  <c r="AA2389" i="1"/>
  <c r="Z2389" i="1"/>
  <c r="Y2389" i="1"/>
  <c r="X2389" i="1"/>
  <c r="W2389" i="1"/>
  <c r="AA2388" i="1"/>
  <c r="Z2388" i="1"/>
  <c r="Y2388" i="1"/>
  <c r="X2388" i="1"/>
  <c r="W2388" i="1"/>
  <c r="AA2387" i="1"/>
  <c r="Z2387" i="1"/>
  <c r="Y2387" i="1"/>
  <c r="X2387" i="1"/>
  <c r="W2387" i="1"/>
  <c r="AA2386" i="1"/>
  <c r="Z2386" i="1"/>
  <c r="Y2386" i="1"/>
  <c r="X2386" i="1"/>
  <c r="W2386" i="1"/>
  <c r="AA2385" i="1"/>
  <c r="Z2385" i="1"/>
  <c r="Y2385" i="1"/>
  <c r="X2385" i="1"/>
  <c r="W2385" i="1"/>
  <c r="AA2384" i="1"/>
  <c r="Z2384" i="1"/>
  <c r="Y2384" i="1"/>
  <c r="X2384" i="1"/>
  <c r="W2384" i="1"/>
  <c r="AA2383" i="1"/>
  <c r="Z2383" i="1"/>
  <c r="Y2383" i="1"/>
  <c r="X2383" i="1"/>
  <c r="W2383" i="1"/>
  <c r="AA2382" i="1"/>
  <c r="Z2382" i="1"/>
  <c r="Y2382" i="1"/>
  <c r="X2382" i="1"/>
  <c r="W2382" i="1"/>
  <c r="AA2381" i="1"/>
  <c r="Z2381" i="1"/>
  <c r="Y2381" i="1"/>
  <c r="X2381" i="1"/>
  <c r="W2381" i="1"/>
  <c r="AA2380" i="1"/>
  <c r="Z2380" i="1"/>
  <c r="Y2380" i="1"/>
  <c r="X2380" i="1"/>
  <c r="W2380" i="1"/>
  <c r="AA2379" i="1"/>
  <c r="Z2379" i="1"/>
  <c r="Y2379" i="1"/>
  <c r="X2379" i="1"/>
  <c r="W2379" i="1"/>
  <c r="AA2378" i="1"/>
  <c r="Z2378" i="1"/>
  <c r="Y2378" i="1"/>
  <c r="X2378" i="1"/>
  <c r="W2378" i="1"/>
  <c r="AA2377" i="1"/>
  <c r="Z2377" i="1"/>
  <c r="Y2377" i="1"/>
  <c r="X2377" i="1"/>
  <c r="W2377" i="1"/>
  <c r="AA2376" i="1"/>
  <c r="Z2376" i="1"/>
  <c r="Y2376" i="1"/>
  <c r="X2376" i="1"/>
  <c r="W2376" i="1"/>
  <c r="AA2375" i="1"/>
  <c r="Z2375" i="1"/>
  <c r="Y2375" i="1"/>
  <c r="X2375" i="1"/>
  <c r="W2375" i="1"/>
  <c r="AA2374" i="1"/>
  <c r="Z2374" i="1"/>
  <c r="Y2374" i="1"/>
  <c r="X2374" i="1"/>
  <c r="W2374" i="1"/>
  <c r="AA2373" i="1"/>
  <c r="Z2373" i="1"/>
  <c r="Y2373" i="1"/>
  <c r="X2373" i="1"/>
  <c r="W2373" i="1"/>
  <c r="AA2372" i="1"/>
  <c r="Z2372" i="1"/>
  <c r="Y2372" i="1"/>
  <c r="X2372" i="1"/>
  <c r="W2372" i="1"/>
  <c r="AA2371" i="1"/>
  <c r="Z2371" i="1"/>
  <c r="Y2371" i="1"/>
  <c r="X2371" i="1"/>
  <c r="W2371" i="1"/>
  <c r="AA2370" i="1"/>
  <c r="Z2370" i="1"/>
  <c r="Y2370" i="1"/>
  <c r="X2370" i="1"/>
  <c r="W2370" i="1"/>
  <c r="AA2369" i="1"/>
  <c r="Z2369" i="1"/>
  <c r="Y2369" i="1"/>
  <c r="X2369" i="1"/>
  <c r="W2369" i="1"/>
  <c r="AA2368" i="1"/>
  <c r="Z2368" i="1"/>
  <c r="Y2368" i="1"/>
  <c r="X2368" i="1"/>
  <c r="W2368" i="1"/>
  <c r="AA2367" i="1"/>
  <c r="Z2367" i="1"/>
  <c r="Y2367" i="1"/>
  <c r="X2367" i="1"/>
  <c r="W2367" i="1"/>
  <c r="AA2366" i="1"/>
  <c r="Z2366" i="1"/>
  <c r="Y2366" i="1"/>
  <c r="X2366" i="1"/>
  <c r="W2366" i="1"/>
  <c r="AA2365" i="1"/>
  <c r="Z2365" i="1"/>
  <c r="Y2365" i="1"/>
  <c r="X2365" i="1"/>
  <c r="W2365" i="1"/>
  <c r="AA2364" i="1"/>
  <c r="Z2364" i="1"/>
  <c r="Y2364" i="1"/>
  <c r="X2364" i="1"/>
  <c r="W2364" i="1"/>
  <c r="AA2363" i="1"/>
  <c r="Z2363" i="1"/>
  <c r="Y2363" i="1"/>
  <c r="X2363" i="1"/>
  <c r="W2363" i="1"/>
  <c r="AA2362" i="1"/>
  <c r="Z2362" i="1"/>
  <c r="Y2362" i="1"/>
  <c r="X2362" i="1"/>
  <c r="W2362" i="1"/>
  <c r="AA2361" i="1"/>
  <c r="Z2361" i="1"/>
  <c r="Y2361" i="1"/>
  <c r="X2361" i="1"/>
  <c r="W2361" i="1"/>
  <c r="AA2360" i="1"/>
  <c r="Z2360" i="1"/>
  <c r="Y2360" i="1"/>
  <c r="X2360" i="1"/>
  <c r="W2360" i="1"/>
  <c r="AA2359" i="1"/>
  <c r="Z2359" i="1"/>
  <c r="Y2359" i="1"/>
  <c r="X2359" i="1"/>
  <c r="W2359" i="1"/>
  <c r="AA2358" i="1"/>
  <c r="Z2358" i="1"/>
  <c r="Y2358" i="1"/>
  <c r="X2358" i="1"/>
  <c r="W2358" i="1"/>
  <c r="AA2357" i="1"/>
  <c r="Z2357" i="1"/>
  <c r="Y2357" i="1"/>
  <c r="X2357" i="1"/>
  <c r="W2357" i="1"/>
  <c r="AA2356" i="1"/>
  <c r="Z2356" i="1"/>
  <c r="Y2356" i="1"/>
  <c r="X2356" i="1"/>
  <c r="W2356" i="1"/>
  <c r="AA2355" i="1"/>
  <c r="Z2355" i="1"/>
  <c r="Y2355" i="1"/>
  <c r="X2355" i="1"/>
  <c r="W2355" i="1"/>
  <c r="AA2354" i="1"/>
  <c r="Z2354" i="1"/>
  <c r="Y2354" i="1"/>
  <c r="X2354" i="1"/>
  <c r="W2354" i="1"/>
  <c r="AA2353" i="1"/>
  <c r="Z2353" i="1"/>
  <c r="Y2353" i="1"/>
  <c r="X2353" i="1"/>
  <c r="W2353" i="1"/>
  <c r="AA2352" i="1"/>
  <c r="Z2352" i="1"/>
  <c r="Y2352" i="1"/>
  <c r="X2352" i="1"/>
  <c r="W2352" i="1"/>
  <c r="AA2351" i="1"/>
  <c r="Z2351" i="1"/>
  <c r="Y2351" i="1"/>
  <c r="X2351" i="1"/>
  <c r="W2351" i="1"/>
  <c r="AA2350" i="1"/>
  <c r="Z2350" i="1"/>
  <c r="Y2350" i="1"/>
  <c r="X2350" i="1"/>
  <c r="W2350" i="1"/>
  <c r="AA2349" i="1"/>
  <c r="Z2349" i="1"/>
  <c r="Y2349" i="1"/>
  <c r="X2349" i="1"/>
  <c r="W2349" i="1"/>
  <c r="AA2348" i="1"/>
  <c r="Z2348" i="1"/>
  <c r="E3" i="6" s="1"/>
  <c r="Y2348" i="1"/>
  <c r="X2348" i="1"/>
  <c r="W2348" i="1"/>
  <c r="AA2347" i="1"/>
  <c r="Z2347" i="1"/>
  <c r="Y2347" i="1"/>
  <c r="X2347" i="1"/>
  <c r="W2347" i="1"/>
  <c r="AA2346" i="1"/>
  <c r="Z2346" i="1"/>
  <c r="Y2346" i="1"/>
  <c r="X2346" i="1"/>
  <c r="W2346" i="1"/>
  <c r="AA2345" i="1"/>
  <c r="Z2345" i="1"/>
  <c r="Y2345" i="1"/>
  <c r="X2345" i="1"/>
  <c r="W2345" i="1"/>
  <c r="AA2344" i="1"/>
  <c r="Z2344" i="1"/>
  <c r="Y2344" i="1"/>
  <c r="X2344" i="1"/>
  <c r="W2344" i="1"/>
  <c r="AA2343" i="1"/>
  <c r="Z2343" i="1"/>
  <c r="Y2343" i="1"/>
  <c r="X2343" i="1"/>
  <c r="W2343" i="1"/>
  <c r="AA2342" i="1"/>
  <c r="Z2342" i="1"/>
  <c r="Y2342" i="1"/>
  <c r="X2342" i="1"/>
  <c r="W2342" i="1"/>
  <c r="AA2341" i="1"/>
  <c r="Z2341" i="1"/>
  <c r="Y2341" i="1"/>
  <c r="X2341" i="1"/>
  <c r="W2341" i="1"/>
  <c r="AA2340" i="1"/>
  <c r="Z2340" i="1"/>
  <c r="Y2340" i="1"/>
  <c r="X2340" i="1"/>
  <c r="W2340" i="1"/>
  <c r="AA2339" i="1"/>
  <c r="Z2339" i="1"/>
  <c r="Y2339" i="1"/>
  <c r="X2339" i="1"/>
  <c r="W2339" i="1"/>
  <c r="AA2338" i="1"/>
  <c r="Z2338" i="1"/>
  <c r="Y2338" i="1"/>
  <c r="X2338" i="1"/>
  <c r="W2338" i="1"/>
  <c r="AA2337" i="1"/>
  <c r="Z2337" i="1"/>
  <c r="Y2337" i="1"/>
  <c r="X2337" i="1"/>
  <c r="W2337" i="1"/>
  <c r="AA2336" i="1"/>
  <c r="Z2336" i="1"/>
  <c r="Y2336" i="1"/>
  <c r="X2336" i="1"/>
  <c r="W2336" i="1"/>
  <c r="AA2335" i="1"/>
  <c r="Z2335" i="1"/>
  <c r="Y2335" i="1"/>
  <c r="X2335" i="1"/>
  <c r="W2335" i="1"/>
  <c r="AA2334" i="1"/>
  <c r="Z2334" i="1"/>
  <c r="Y2334" i="1"/>
  <c r="X2334" i="1"/>
  <c r="W2334" i="1"/>
  <c r="AA2333" i="1"/>
  <c r="Z2333" i="1"/>
  <c r="Y2333" i="1"/>
  <c r="X2333" i="1"/>
  <c r="W2333" i="1"/>
  <c r="AA2332" i="1"/>
  <c r="Z2332" i="1"/>
  <c r="Y2332" i="1"/>
  <c r="X2332" i="1"/>
  <c r="W2332" i="1"/>
  <c r="AA2331" i="1"/>
  <c r="Z2331" i="1"/>
  <c r="Y2331" i="1"/>
  <c r="X2331" i="1"/>
  <c r="W2331" i="1"/>
  <c r="AA2330" i="1"/>
  <c r="Z2330" i="1"/>
  <c r="Y2330" i="1"/>
  <c r="X2330" i="1"/>
  <c r="W2330" i="1"/>
  <c r="AA2329" i="1"/>
  <c r="Z2329" i="1"/>
  <c r="Y2329" i="1"/>
  <c r="X2329" i="1"/>
  <c r="W2329" i="1"/>
  <c r="AA2328" i="1"/>
  <c r="Z2328" i="1"/>
  <c r="Y2328" i="1"/>
  <c r="X2328" i="1"/>
  <c r="W2328" i="1"/>
  <c r="AA2327" i="1"/>
  <c r="Z2327" i="1"/>
  <c r="Y2327" i="1"/>
  <c r="X2327" i="1"/>
  <c r="W2327" i="1"/>
  <c r="AA2326" i="1"/>
  <c r="Z2326" i="1"/>
  <c r="Y2326" i="1"/>
  <c r="X2326" i="1"/>
  <c r="W2326" i="1"/>
  <c r="AA2325" i="1"/>
  <c r="Z2325" i="1"/>
  <c r="Y2325" i="1"/>
  <c r="X2325" i="1"/>
  <c r="W2325" i="1"/>
  <c r="AA2324" i="1"/>
  <c r="Z2324" i="1"/>
  <c r="Y2324" i="1"/>
  <c r="X2324" i="1"/>
  <c r="W2324" i="1"/>
  <c r="AA2323" i="1"/>
  <c r="Z2323" i="1"/>
  <c r="Y2323" i="1"/>
  <c r="X2323" i="1"/>
  <c r="W2323" i="1"/>
  <c r="AA2322" i="1"/>
  <c r="Z2322" i="1"/>
  <c r="Y2322" i="1"/>
  <c r="X2322" i="1"/>
  <c r="W2322" i="1"/>
  <c r="AA2321" i="1"/>
  <c r="Z2321" i="1"/>
  <c r="Y2321" i="1"/>
  <c r="X2321" i="1"/>
  <c r="W2321" i="1"/>
  <c r="AA2320" i="1"/>
  <c r="Z2320" i="1"/>
  <c r="Y2320" i="1"/>
  <c r="X2320" i="1"/>
  <c r="W2320" i="1"/>
  <c r="AA2319" i="1"/>
  <c r="Z2319" i="1"/>
  <c r="Y2319" i="1"/>
  <c r="X2319" i="1"/>
  <c r="W2319" i="1"/>
  <c r="AA2318" i="1"/>
  <c r="Z2318" i="1"/>
  <c r="Y2318" i="1"/>
  <c r="X2318" i="1"/>
  <c r="W2318" i="1"/>
  <c r="AA2317" i="1"/>
  <c r="Z2317" i="1"/>
  <c r="Y2317" i="1"/>
  <c r="X2317" i="1"/>
  <c r="W2317" i="1"/>
  <c r="AA2316" i="1"/>
  <c r="Z2316" i="1"/>
  <c r="Y2316" i="1"/>
  <c r="X2316" i="1"/>
  <c r="W2316" i="1"/>
  <c r="AA2315" i="1"/>
  <c r="Z2315" i="1"/>
  <c r="Y2315" i="1"/>
  <c r="X2315" i="1"/>
  <c r="W2315" i="1"/>
  <c r="AA2314" i="1"/>
  <c r="Z2314" i="1"/>
  <c r="Y2314" i="1"/>
  <c r="X2314" i="1"/>
  <c r="W2314" i="1"/>
  <c r="AA2313" i="1"/>
  <c r="Z2313" i="1"/>
  <c r="Y2313" i="1"/>
  <c r="X2313" i="1"/>
  <c r="W2313" i="1"/>
  <c r="AA2312" i="1"/>
  <c r="Z2312" i="1"/>
  <c r="Y2312" i="1"/>
  <c r="X2312" i="1"/>
  <c r="W2312" i="1"/>
  <c r="AA2311" i="1"/>
  <c r="Z2311" i="1"/>
  <c r="Y2311" i="1"/>
  <c r="X2311" i="1"/>
  <c r="W2311" i="1"/>
  <c r="AA2310" i="1"/>
  <c r="Z2310" i="1"/>
  <c r="Y2310" i="1"/>
  <c r="X2310" i="1"/>
  <c r="W2310" i="1"/>
  <c r="AA2309" i="1"/>
  <c r="Z2309" i="1"/>
  <c r="Y2309" i="1"/>
  <c r="X2309" i="1"/>
  <c r="W2309" i="1"/>
  <c r="AA2308" i="1"/>
  <c r="Z2308" i="1"/>
  <c r="Y2308" i="1"/>
  <c r="X2308" i="1"/>
  <c r="W2308" i="1"/>
  <c r="AA2307" i="1"/>
  <c r="Z2307" i="1"/>
  <c r="Y2307" i="1"/>
  <c r="X2307" i="1"/>
  <c r="W2307" i="1"/>
  <c r="AA2306" i="1"/>
  <c r="Z2306" i="1"/>
  <c r="Y2306" i="1"/>
  <c r="X2306" i="1"/>
  <c r="W2306" i="1"/>
  <c r="AA2305" i="1"/>
  <c r="Z2305" i="1"/>
  <c r="Y2305" i="1"/>
  <c r="X2305" i="1"/>
  <c r="W2305" i="1"/>
  <c r="AA2304" i="1"/>
  <c r="Z2304" i="1"/>
  <c r="Y2304" i="1"/>
  <c r="X2304" i="1"/>
  <c r="W2304" i="1"/>
  <c r="AA2303" i="1"/>
  <c r="Z2303" i="1"/>
  <c r="Y2303" i="1"/>
  <c r="X2303" i="1"/>
  <c r="W2303" i="1"/>
  <c r="AA2302" i="1"/>
  <c r="Z2302" i="1"/>
  <c r="Y2302" i="1"/>
  <c r="X2302" i="1"/>
  <c r="W2302" i="1"/>
  <c r="AA2301" i="1"/>
  <c r="Z2301" i="1"/>
  <c r="Y2301" i="1"/>
  <c r="X2301" i="1"/>
  <c r="W2301" i="1"/>
  <c r="AA2300" i="1"/>
  <c r="Z2300" i="1"/>
  <c r="Y2300" i="1"/>
  <c r="X2300" i="1"/>
  <c r="W2300" i="1"/>
  <c r="AA2299" i="1"/>
  <c r="Z2299" i="1"/>
  <c r="Y2299" i="1"/>
  <c r="X2299" i="1"/>
  <c r="W2299" i="1"/>
  <c r="AA2298" i="1"/>
  <c r="Z2298" i="1"/>
  <c r="Y2298" i="1"/>
  <c r="X2298" i="1"/>
  <c r="W2298" i="1"/>
  <c r="AA2297" i="1"/>
  <c r="Z2297" i="1"/>
  <c r="Y2297" i="1"/>
  <c r="X2297" i="1"/>
  <c r="W2297" i="1"/>
  <c r="AA2296" i="1"/>
  <c r="Z2296" i="1"/>
  <c r="Y2296" i="1"/>
  <c r="X2296" i="1"/>
  <c r="W2296" i="1"/>
  <c r="AA2295" i="1"/>
  <c r="Z2295" i="1"/>
  <c r="Y2295" i="1"/>
  <c r="X2295" i="1"/>
  <c r="W2295" i="1"/>
  <c r="AA2294" i="1"/>
  <c r="Z2294" i="1"/>
  <c r="Y2294" i="1"/>
  <c r="X2294" i="1"/>
  <c r="W2294" i="1"/>
  <c r="AA2293" i="1"/>
  <c r="Z2293" i="1"/>
  <c r="Y2293" i="1"/>
  <c r="X2293" i="1"/>
  <c r="W2293" i="1"/>
  <c r="AA2292" i="1"/>
  <c r="Z2292" i="1"/>
  <c r="Y2292" i="1"/>
  <c r="X2292" i="1"/>
  <c r="W2292" i="1"/>
  <c r="AA2291" i="1"/>
  <c r="Z2291" i="1"/>
  <c r="Y2291" i="1"/>
  <c r="X2291" i="1"/>
  <c r="W2291" i="1"/>
  <c r="AA2290" i="1"/>
  <c r="Z2290" i="1"/>
  <c r="Y2290" i="1"/>
  <c r="X2290" i="1"/>
  <c r="W2290" i="1"/>
  <c r="AA2289" i="1"/>
  <c r="Z2289" i="1"/>
  <c r="Y2289" i="1"/>
  <c r="X2289" i="1"/>
  <c r="W2289" i="1"/>
  <c r="AA2288" i="1"/>
  <c r="Z2288" i="1"/>
  <c r="Y2288" i="1"/>
  <c r="X2288" i="1"/>
  <c r="W2288" i="1"/>
  <c r="AA2287" i="1"/>
  <c r="Z2287" i="1"/>
  <c r="Y2287" i="1"/>
  <c r="X2287" i="1"/>
  <c r="W2287" i="1"/>
  <c r="AA2286" i="1"/>
  <c r="Z2286" i="1"/>
  <c r="Y2286" i="1"/>
  <c r="X2286" i="1"/>
  <c r="W2286" i="1"/>
  <c r="AA2285" i="1"/>
  <c r="Z2285" i="1"/>
  <c r="Y2285" i="1"/>
  <c r="X2285" i="1"/>
  <c r="W2285" i="1"/>
  <c r="AA2284" i="1"/>
  <c r="Z2284" i="1"/>
  <c r="Y2284" i="1"/>
  <c r="X2284" i="1"/>
  <c r="W2284" i="1"/>
  <c r="AA2283" i="1"/>
  <c r="Z2283" i="1"/>
  <c r="Y2283" i="1"/>
  <c r="X2283" i="1"/>
  <c r="W2283" i="1"/>
  <c r="AA2282" i="1"/>
  <c r="Z2282" i="1"/>
  <c r="Y2282" i="1"/>
  <c r="X2282" i="1"/>
  <c r="W2282" i="1"/>
  <c r="AA2281" i="1"/>
  <c r="Z2281" i="1"/>
  <c r="Y2281" i="1"/>
  <c r="X2281" i="1"/>
  <c r="W2281" i="1"/>
  <c r="AA2280" i="1"/>
  <c r="Z2280" i="1"/>
  <c r="Y2280" i="1"/>
  <c r="X2280" i="1"/>
  <c r="W2280" i="1"/>
  <c r="AA2279" i="1"/>
  <c r="Z2279" i="1"/>
  <c r="Y2279" i="1"/>
  <c r="X2279" i="1"/>
  <c r="W2279" i="1"/>
  <c r="AA2278" i="1"/>
  <c r="Z2278" i="1"/>
  <c r="Y2278" i="1"/>
  <c r="X2278" i="1"/>
  <c r="W2278" i="1"/>
  <c r="AA2277" i="1"/>
  <c r="Z2277" i="1"/>
  <c r="Y2277" i="1"/>
  <c r="X2277" i="1"/>
  <c r="W2277" i="1"/>
  <c r="AA2276" i="1"/>
  <c r="Z2276" i="1"/>
  <c r="Y2276" i="1"/>
  <c r="X2276" i="1"/>
  <c r="W2276" i="1"/>
  <c r="AA2275" i="1"/>
  <c r="Z2275" i="1"/>
  <c r="Y2275" i="1"/>
  <c r="X2275" i="1"/>
  <c r="W2275" i="1"/>
  <c r="AA2274" i="1"/>
  <c r="Z2274" i="1"/>
  <c r="Y2274" i="1"/>
  <c r="X2274" i="1"/>
  <c r="W2274" i="1"/>
  <c r="AA2273" i="1"/>
  <c r="Z2273" i="1"/>
  <c r="Y2273" i="1"/>
  <c r="X2273" i="1"/>
  <c r="W2273" i="1"/>
  <c r="AA2272" i="1"/>
  <c r="Z2272" i="1"/>
  <c r="Y2272" i="1"/>
  <c r="X2272" i="1"/>
  <c r="W2272" i="1"/>
  <c r="AA2271" i="1"/>
  <c r="Z2271" i="1"/>
  <c r="Y2271" i="1"/>
  <c r="X2271" i="1"/>
  <c r="W2271" i="1"/>
  <c r="AA2270" i="1"/>
  <c r="Z2270" i="1"/>
  <c r="Y2270" i="1"/>
  <c r="X2270" i="1"/>
  <c r="W2270" i="1"/>
  <c r="AA2269" i="1"/>
  <c r="Z2269" i="1"/>
  <c r="Y2269" i="1"/>
  <c r="X2269" i="1"/>
  <c r="W2269" i="1"/>
  <c r="AA2268" i="1"/>
  <c r="Z2268" i="1"/>
  <c r="Y2268" i="1"/>
  <c r="X2268" i="1"/>
  <c r="W2268" i="1"/>
  <c r="AA2267" i="1"/>
  <c r="Z2267" i="1"/>
  <c r="Y2267" i="1"/>
  <c r="X2267" i="1"/>
  <c r="W2267" i="1"/>
  <c r="AA2266" i="1"/>
  <c r="Z2266" i="1"/>
  <c r="Y2266" i="1"/>
  <c r="X2266" i="1"/>
  <c r="W2266" i="1"/>
  <c r="AA2265" i="1"/>
  <c r="Z2265" i="1"/>
  <c r="Y2265" i="1"/>
  <c r="X2265" i="1"/>
  <c r="W2265" i="1"/>
  <c r="AA2264" i="1"/>
  <c r="Z2264" i="1"/>
  <c r="Y2264" i="1"/>
  <c r="X2264" i="1"/>
  <c r="W2264" i="1"/>
  <c r="AA2263" i="1"/>
  <c r="Z2263" i="1"/>
  <c r="Y2263" i="1"/>
  <c r="X2263" i="1"/>
  <c r="W2263" i="1"/>
  <c r="AA2262" i="1"/>
  <c r="Z2262" i="1"/>
  <c r="Y2262" i="1"/>
  <c r="X2262" i="1"/>
  <c r="W2262" i="1"/>
  <c r="AA2261" i="1"/>
  <c r="Z2261" i="1"/>
  <c r="Y2261" i="1"/>
  <c r="X2261" i="1"/>
  <c r="W2261" i="1"/>
  <c r="AA2260" i="1"/>
  <c r="Z2260" i="1"/>
  <c r="Y2260" i="1"/>
  <c r="X2260" i="1"/>
  <c r="W2260" i="1"/>
  <c r="AA2259" i="1"/>
  <c r="Z2259" i="1"/>
  <c r="Y2259" i="1"/>
  <c r="X2259" i="1"/>
  <c r="W2259" i="1"/>
  <c r="AA2258" i="1"/>
  <c r="Z2258" i="1"/>
  <c r="Y2258" i="1"/>
  <c r="X2258" i="1"/>
  <c r="W2258" i="1"/>
  <c r="AA2257" i="1"/>
  <c r="Z2257" i="1"/>
  <c r="Y2257" i="1"/>
  <c r="X2257" i="1"/>
  <c r="W2257" i="1"/>
  <c r="AA2256" i="1"/>
  <c r="Z2256" i="1"/>
  <c r="Y2256" i="1"/>
  <c r="X2256" i="1"/>
  <c r="W2256" i="1"/>
  <c r="AA2255" i="1"/>
  <c r="Z2255" i="1"/>
  <c r="Y2255" i="1"/>
  <c r="X2255" i="1"/>
  <c r="W2255" i="1"/>
  <c r="AA2254" i="1"/>
  <c r="Z2254" i="1"/>
  <c r="Y2254" i="1"/>
  <c r="X2254" i="1"/>
  <c r="W2254" i="1"/>
  <c r="AA2253" i="1"/>
  <c r="Z2253" i="1"/>
  <c r="Y2253" i="1"/>
  <c r="X2253" i="1"/>
  <c r="W2253" i="1"/>
  <c r="AA2252" i="1"/>
  <c r="Z2252" i="1"/>
  <c r="Y2252" i="1"/>
  <c r="X2252" i="1"/>
  <c r="W2252" i="1"/>
  <c r="AA2251" i="1"/>
  <c r="Z2251" i="1"/>
  <c r="Y2251" i="1"/>
  <c r="X2251" i="1"/>
  <c r="W2251" i="1"/>
  <c r="AA2250" i="1"/>
  <c r="Z2250" i="1"/>
  <c r="Y2250" i="1"/>
  <c r="X2250" i="1"/>
  <c r="W2250" i="1"/>
  <c r="AA2249" i="1"/>
  <c r="Z2249" i="1"/>
  <c r="Y2249" i="1"/>
  <c r="X2249" i="1"/>
  <c r="W2249" i="1"/>
  <c r="AA2248" i="1"/>
  <c r="Z2248" i="1"/>
  <c r="Y2248" i="1"/>
  <c r="X2248" i="1"/>
  <c r="W2248" i="1"/>
  <c r="AA2247" i="1"/>
  <c r="Z2247" i="1"/>
  <c r="Y2247" i="1"/>
  <c r="X2247" i="1"/>
  <c r="W2247" i="1"/>
  <c r="AA2246" i="1"/>
  <c r="Z2246" i="1"/>
  <c r="Y2246" i="1"/>
  <c r="X2246" i="1"/>
  <c r="W2246" i="1"/>
  <c r="AA2245" i="1"/>
  <c r="Z2245" i="1"/>
  <c r="Y2245" i="1"/>
  <c r="X2245" i="1"/>
  <c r="W2245" i="1"/>
  <c r="AA2244" i="1"/>
  <c r="Z2244" i="1"/>
  <c r="Y2244" i="1"/>
  <c r="X2244" i="1"/>
  <c r="W2244" i="1"/>
  <c r="AA2243" i="1"/>
  <c r="Z2243" i="1"/>
  <c r="Y2243" i="1"/>
  <c r="X2243" i="1"/>
  <c r="W2243" i="1"/>
  <c r="AA2242" i="1"/>
  <c r="Z2242" i="1"/>
  <c r="Y2242" i="1"/>
  <c r="X2242" i="1"/>
  <c r="W2242" i="1"/>
  <c r="AA2241" i="1"/>
  <c r="Z2241" i="1"/>
  <c r="Y2241" i="1"/>
  <c r="X2241" i="1"/>
  <c r="W2241" i="1"/>
  <c r="AA2240" i="1"/>
  <c r="Z2240" i="1"/>
  <c r="Y2240" i="1"/>
  <c r="X2240" i="1"/>
  <c r="W2240" i="1"/>
  <c r="AA2239" i="1"/>
  <c r="Z2239" i="1"/>
  <c r="Y2239" i="1"/>
  <c r="X2239" i="1"/>
  <c r="W2239" i="1"/>
  <c r="AA2238" i="1"/>
  <c r="Z2238" i="1"/>
  <c r="Y2238" i="1"/>
  <c r="X2238" i="1"/>
  <c r="W2238" i="1"/>
  <c r="AA2237" i="1"/>
  <c r="Z2237" i="1"/>
  <c r="Y2237" i="1"/>
  <c r="X2237" i="1"/>
  <c r="W2237" i="1"/>
  <c r="AA2236" i="1"/>
  <c r="Z2236" i="1"/>
  <c r="Y2236" i="1"/>
  <c r="X2236" i="1"/>
  <c r="W2236" i="1"/>
  <c r="AA2235" i="1"/>
  <c r="Z2235" i="1"/>
  <c r="Y2235" i="1"/>
  <c r="X2235" i="1"/>
  <c r="W2235" i="1"/>
  <c r="AA2234" i="1"/>
  <c r="Z2234" i="1"/>
  <c r="Y2234" i="1"/>
  <c r="X2234" i="1"/>
  <c r="W2234" i="1"/>
  <c r="AA2233" i="1"/>
  <c r="Z2233" i="1"/>
  <c r="Y2233" i="1"/>
  <c r="X2233" i="1"/>
  <c r="W2233" i="1"/>
  <c r="AA2232" i="1"/>
  <c r="Z2232" i="1"/>
  <c r="Y2232" i="1"/>
  <c r="X2232" i="1"/>
  <c r="W2232" i="1"/>
  <c r="AA2231" i="1"/>
  <c r="Z2231" i="1"/>
  <c r="Y2231" i="1"/>
  <c r="X2231" i="1"/>
  <c r="W2231" i="1"/>
  <c r="AA2230" i="1"/>
  <c r="Z2230" i="1"/>
  <c r="Y2230" i="1"/>
  <c r="X2230" i="1"/>
  <c r="W2230" i="1"/>
  <c r="AA2229" i="1"/>
  <c r="Z2229" i="1"/>
  <c r="Y2229" i="1"/>
  <c r="X2229" i="1"/>
  <c r="W2229" i="1"/>
  <c r="AA2228" i="1"/>
  <c r="Z2228" i="1"/>
  <c r="Y2228" i="1"/>
  <c r="X2228" i="1"/>
  <c r="W2228" i="1"/>
  <c r="AA2227" i="1"/>
  <c r="Z2227" i="1"/>
  <c r="Y2227" i="1"/>
  <c r="X2227" i="1"/>
  <c r="W2227" i="1"/>
  <c r="AA2226" i="1"/>
  <c r="Z2226" i="1"/>
  <c r="Y2226" i="1"/>
  <c r="X2226" i="1"/>
  <c r="W2226" i="1"/>
  <c r="AA2225" i="1"/>
  <c r="Z2225" i="1"/>
  <c r="Y2225" i="1"/>
  <c r="X2225" i="1"/>
  <c r="W2225" i="1"/>
  <c r="AA2224" i="1"/>
  <c r="Z2224" i="1"/>
  <c r="Y2224" i="1"/>
  <c r="X2224" i="1"/>
  <c r="W2224" i="1"/>
  <c r="AA2223" i="1"/>
  <c r="Z2223" i="1"/>
  <c r="Y2223" i="1"/>
  <c r="X2223" i="1"/>
  <c r="W2223" i="1"/>
  <c r="AA2222" i="1"/>
  <c r="Z2222" i="1"/>
  <c r="Y2222" i="1"/>
  <c r="X2222" i="1"/>
  <c r="W2222" i="1"/>
  <c r="AA2221" i="1"/>
  <c r="Z2221" i="1"/>
  <c r="Y2221" i="1"/>
  <c r="X2221" i="1"/>
  <c r="W2221" i="1"/>
  <c r="AA2220" i="1"/>
  <c r="Z2220" i="1"/>
  <c r="Y2220" i="1"/>
  <c r="X2220" i="1"/>
  <c r="W2220" i="1"/>
  <c r="AA2219" i="1"/>
  <c r="Z2219" i="1"/>
  <c r="Y2219" i="1"/>
  <c r="X2219" i="1"/>
  <c r="W2219" i="1"/>
  <c r="AA2218" i="1"/>
  <c r="Z2218" i="1"/>
  <c r="Y2218" i="1"/>
  <c r="X2218" i="1"/>
  <c r="W2218" i="1"/>
  <c r="AA2217" i="1"/>
  <c r="Z2217" i="1"/>
  <c r="Y2217" i="1"/>
  <c r="X2217" i="1"/>
  <c r="W2217" i="1"/>
  <c r="AA2216" i="1"/>
  <c r="Z2216" i="1"/>
  <c r="Y2216" i="1"/>
  <c r="X2216" i="1"/>
  <c r="W2216" i="1"/>
  <c r="AA2215" i="1"/>
  <c r="Z2215" i="1"/>
  <c r="Y2215" i="1"/>
  <c r="X2215" i="1"/>
  <c r="W2215" i="1"/>
  <c r="AA2214" i="1"/>
  <c r="Z2214" i="1"/>
  <c r="Y2214" i="1"/>
  <c r="X2214" i="1"/>
  <c r="W2214" i="1"/>
  <c r="AA2213" i="1"/>
  <c r="Z2213" i="1"/>
  <c r="Y2213" i="1"/>
  <c r="X2213" i="1"/>
  <c r="W2213" i="1"/>
  <c r="AA2212" i="1"/>
  <c r="Z2212" i="1"/>
  <c r="Y2212" i="1"/>
  <c r="X2212" i="1"/>
  <c r="W2212" i="1"/>
  <c r="AA2211" i="1"/>
  <c r="Z2211" i="1"/>
  <c r="Y2211" i="1"/>
  <c r="X2211" i="1"/>
  <c r="W2211" i="1"/>
  <c r="AA2210" i="1"/>
  <c r="Z2210" i="1"/>
  <c r="Y2210" i="1"/>
  <c r="X2210" i="1"/>
  <c r="W2210" i="1"/>
  <c r="AA2209" i="1"/>
  <c r="Z2209" i="1"/>
  <c r="Y2209" i="1"/>
  <c r="X2209" i="1"/>
  <c r="W2209" i="1"/>
  <c r="AA2208" i="1"/>
  <c r="Z2208" i="1"/>
  <c r="Y2208" i="1"/>
  <c r="X2208" i="1"/>
  <c r="W2208" i="1"/>
  <c r="AA2207" i="1"/>
  <c r="Z2207" i="1"/>
  <c r="Y2207" i="1"/>
  <c r="X2207" i="1"/>
  <c r="W2207" i="1"/>
  <c r="AA2206" i="1"/>
  <c r="Z2206" i="1"/>
  <c r="Y2206" i="1"/>
  <c r="X2206" i="1"/>
  <c r="W2206" i="1"/>
  <c r="AA2205" i="1"/>
  <c r="Z2205" i="1"/>
  <c r="Y2205" i="1"/>
  <c r="X2205" i="1"/>
  <c r="W2205" i="1"/>
  <c r="AA2204" i="1"/>
  <c r="Z2204" i="1"/>
  <c r="Y2204" i="1"/>
  <c r="X2204" i="1"/>
  <c r="W2204" i="1"/>
  <c r="AA2203" i="1"/>
  <c r="Z2203" i="1"/>
  <c r="Y2203" i="1"/>
  <c r="X2203" i="1"/>
  <c r="W2203" i="1"/>
  <c r="AA2202" i="1"/>
  <c r="Z2202" i="1"/>
  <c r="Y2202" i="1"/>
  <c r="X2202" i="1"/>
  <c r="W2202" i="1"/>
  <c r="AA2201" i="1"/>
  <c r="Z2201" i="1"/>
  <c r="Y2201" i="1"/>
  <c r="X2201" i="1"/>
  <c r="W2201" i="1"/>
  <c r="AA2200" i="1"/>
  <c r="Z2200" i="1"/>
  <c r="Y2200" i="1"/>
  <c r="X2200" i="1"/>
  <c r="W2200" i="1"/>
  <c r="AA2199" i="1"/>
  <c r="Z2199" i="1"/>
  <c r="Y2199" i="1"/>
  <c r="X2199" i="1"/>
  <c r="W2199" i="1"/>
  <c r="AA2198" i="1"/>
  <c r="Z2198" i="1"/>
  <c r="Y2198" i="1"/>
  <c r="X2198" i="1"/>
  <c r="W2198" i="1"/>
  <c r="AA2197" i="1"/>
  <c r="Z2197" i="1"/>
  <c r="Y2197" i="1"/>
  <c r="X2197" i="1"/>
  <c r="W2197" i="1"/>
  <c r="AA2196" i="1"/>
  <c r="Z2196" i="1"/>
  <c r="Y2196" i="1"/>
  <c r="X2196" i="1"/>
  <c r="W2196" i="1"/>
  <c r="AA2195" i="1"/>
  <c r="Z2195" i="1"/>
  <c r="Y2195" i="1"/>
  <c r="X2195" i="1"/>
  <c r="W2195" i="1"/>
  <c r="AA2194" i="1"/>
  <c r="Z2194" i="1"/>
  <c r="Y2194" i="1"/>
  <c r="X2194" i="1"/>
  <c r="W2194" i="1"/>
  <c r="AA2193" i="1"/>
  <c r="Z2193" i="1"/>
  <c r="Y2193" i="1"/>
  <c r="X2193" i="1"/>
  <c r="W2193" i="1"/>
  <c r="AA2192" i="1"/>
  <c r="Z2192" i="1"/>
  <c r="Y2192" i="1"/>
  <c r="X2192" i="1"/>
  <c r="W2192" i="1"/>
  <c r="AA2191" i="1"/>
  <c r="Z2191" i="1"/>
  <c r="Y2191" i="1"/>
  <c r="X2191" i="1"/>
  <c r="W2191" i="1"/>
  <c r="AA2190" i="1"/>
  <c r="Z2190" i="1"/>
  <c r="Y2190" i="1"/>
  <c r="X2190" i="1"/>
  <c r="W2190" i="1"/>
  <c r="AA2189" i="1"/>
  <c r="Z2189" i="1"/>
  <c r="Y2189" i="1"/>
  <c r="X2189" i="1"/>
  <c r="W2189" i="1"/>
  <c r="AA2188" i="1"/>
  <c r="Z2188" i="1"/>
  <c r="Y2188" i="1"/>
  <c r="X2188" i="1"/>
  <c r="W2188" i="1"/>
  <c r="AA2187" i="1"/>
  <c r="Z2187" i="1"/>
  <c r="Y2187" i="1"/>
  <c r="X2187" i="1"/>
  <c r="W2187" i="1"/>
  <c r="AA2186" i="1"/>
  <c r="Z2186" i="1"/>
  <c r="Y2186" i="1"/>
  <c r="X2186" i="1"/>
  <c r="W2186" i="1"/>
  <c r="AA2185" i="1"/>
  <c r="Z2185" i="1"/>
  <c r="Y2185" i="1"/>
  <c r="X2185" i="1"/>
  <c r="W2185" i="1"/>
  <c r="AA2184" i="1"/>
  <c r="Z2184" i="1"/>
  <c r="Y2184" i="1"/>
  <c r="X2184" i="1"/>
  <c r="W2184" i="1"/>
  <c r="AA2183" i="1"/>
  <c r="Z2183" i="1"/>
  <c r="Y2183" i="1"/>
  <c r="X2183" i="1"/>
  <c r="W2183" i="1"/>
  <c r="AA2182" i="1"/>
  <c r="Z2182" i="1"/>
  <c r="Y2182" i="1"/>
  <c r="X2182" i="1"/>
  <c r="W2182" i="1"/>
  <c r="AA2181" i="1"/>
  <c r="Z2181" i="1"/>
  <c r="Y2181" i="1"/>
  <c r="X2181" i="1"/>
  <c r="W2181" i="1"/>
  <c r="AA2180" i="1"/>
  <c r="Z2180" i="1"/>
  <c r="Y2180" i="1"/>
  <c r="X2180" i="1"/>
  <c r="W2180" i="1"/>
  <c r="AA2179" i="1"/>
  <c r="Z2179" i="1"/>
  <c r="Y2179" i="1"/>
  <c r="X2179" i="1"/>
  <c r="W2179" i="1"/>
  <c r="AA2178" i="1"/>
  <c r="Z2178" i="1"/>
  <c r="Y2178" i="1"/>
  <c r="X2178" i="1"/>
  <c r="W2178" i="1"/>
  <c r="AA2177" i="1"/>
  <c r="Z2177" i="1"/>
  <c r="Y2177" i="1"/>
  <c r="X2177" i="1"/>
  <c r="W2177" i="1"/>
  <c r="AA2176" i="1"/>
  <c r="Z2176" i="1"/>
  <c r="Y2176" i="1"/>
  <c r="X2176" i="1"/>
  <c r="W2176" i="1"/>
  <c r="AA2175" i="1"/>
  <c r="Z2175" i="1"/>
  <c r="Y2175" i="1"/>
  <c r="X2175" i="1"/>
  <c r="W2175" i="1"/>
  <c r="AA2174" i="1"/>
  <c r="Z2174" i="1"/>
  <c r="Y2174" i="1"/>
  <c r="X2174" i="1"/>
  <c r="W2174" i="1"/>
  <c r="AA2173" i="1"/>
  <c r="Z2173" i="1"/>
  <c r="Y2173" i="1"/>
  <c r="X2173" i="1"/>
  <c r="W2173" i="1"/>
  <c r="AA2172" i="1"/>
  <c r="Z2172" i="1"/>
  <c r="Y2172" i="1"/>
  <c r="X2172" i="1"/>
  <c r="W2172" i="1"/>
  <c r="AA2171" i="1"/>
  <c r="Z2171" i="1"/>
  <c r="Y2171" i="1"/>
  <c r="X2171" i="1"/>
  <c r="W2171" i="1"/>
  <c r="AA2170" i="1"/>
  <c r="Z2170" i="1"/>
  <c r="Y2170" i="1"/>
  <c r="X2170" i="1"/>
  <c r="W2170" i="1"/>
  <c r="AA2169" i="1"/>
  <c r="Z2169" i="1"/>
  <c r="Y2169" i="1"/>
  <c r="X2169" i="1"/>
  <c r="W2169" i="1"/>
  <c r="AA2168" i="1"/>
  <c r="Z2168" i="1"/>
  <c r="Y2168" i="1"/>
  <c r="X2168" i="1"/>
  <c r="W2168" i="1"/>
  <c r="AA2167" i="1"/>
  <c r="Z2167" i="1"/>
  <c r="Y2167" i="1"/>
  <c r="X2167" i="1"/>
  <c r="W2167" i="1"/>
  <c r="AA2166" i="1"/>
  <c r="Z2166" i="1"/>
  <c r="Y2166" i="1"/>
  <c r="X2166" i="1"/>
  <c r="W2166" i="1"/>
  <c r="AA2165" i="1"/>
  <c r="Z2165" i="1"/>
  <c r="Y2165" i="1"/>
  <c r="X2165" i="1"/>
  <c r="W2165" i="1"/>
  <c r="AA2164" i="1"/>
  <c r="Z2164" i="1"/>
  <c r="Y2164" i="1"/>
  <c r="X2164" i="1"/>
  <c r="W2164" i="1"/>
  <c r="AA2163" i="1"/>
  <c r="Z2163" i="1"/>
  <c r="Y2163" i="1"/>
  <c r="X2163" i="1"/>
  <c r="W2163" i="1"/>
  <c r="AA2162" i="1"/>
  <c r="Z2162" i="1"/>
  <c r="Y2162" i="1"/>
  <c r="X2162" i="1"/>
  <c r="W2162" i="1"/>
  <c r="AA2161" i="1"/>
  <c r="Z2161" i="1"/>
  <c r="Y2161" i="1"/>
  <c r="X2161" i="1"/>
  <c r="W2161" i="1"/>
  <c r="AA2160" i="1"/>
  <c r="Z2160" i="1"/>
  <c r="Y2160" i="1"/>
  <c r="X2160" i="1"/>
  <c r="W2160" i="1"/>
  <c r="AA2159" i="1"/>
  <c r="Z2159" i="1"/>
  <c r="Y2159" i="1"/>
  <c r="X2159" i="1"/>
  <c r="W2159" i="1"/>
  <c r="AA2158" i="1"/>
  <c r="Z2158" i="1"/>
  <c r="Y2158" i="1"/>
  <c r="X2158" i="1"/>
  <c r="W2158" i="1"/>
  <c r="AA2157" i="1"/>
  <c r="Z2157" i="1"/>
  <c r="Y2157" i="1"/>
  <c r="X2157" i="1"/>
  <c r="W2157" i="1"/>
  <c r="AA2156" i="1"/>
  <c r="Z2156" i="1"/>
  <c r="Y2156" i="1"/>
  <c r="X2156" i="1"/>
  <c r="W2156" i="1"/>
  <c r="AA2155" i="1"/>
  <c r="Z2155" i="1"/>
  <c r="Y2155" i="1"/>
  <c r="X2155" i="1"/>
  <c r="W2155" i="1"/>
  <c r="AA2154" i="1"/>
  <c r="Z2154" i="1"/>
  <c r="Y2154" i="1"/>
  <c r="X2154" i="1"/>
  <c r="W2154" i="1"/>
  <c r="AA2153" i="1"/>
  <c r="Z2153" i="1"/>
  <c r="Y2153" i="1"/>
  <c r="X2153" i="1"/>
  <c r="W2153" i="1"/>
  <c r="AA2152" i="1"/>
  <c r="Z2152" i="1"/>
  <c r="Y2152" i="1"/>
  <c r="X2152" i="1"/>
  <c r="W2152" i="1"/>
  <c r="AA2151" i="1"/>
  <c r="Z2151" i="1"/>
  <c r="Y2151" i="1"/>
  <c r="X2151" i="1"/>
  <c r="W2151" i="1"/>
  <c r="AA2150" i="1"/>
  <c r="Z2150" i="1"/>
  <c r="Y2150" i="1"/>
  <c r="X2150" i="1"/>
  <c r="W2150" i="1"/>
  <c r="AA2149" i="1"/>
  <c r="Z2149" i="1"/>
  <c r="Y2149" i="1"/>
  <c r="X2149" i="1"/>
  <c r="W2149" i="1"/>
  <c r="AA2148" i="1"/>
  <c r="Z2148" i="1"/>
  <c r="Y2148" i="1"/>
  <c r="X2148" i="1"/>
  <c r="W2148" i="1"/>
  <c r="AA2147" i="1"/>
  <c r="Z2147" i="1"/>
  <c r="Y2147" i="1"/>
  <c r="X2147" i="1"/>
  <c r="W2147" i="1"/>
  <c r="AA2146" i="1"/>
  <c r="Z2146" i="1"/>
  <c r="Y2146" i="1"/>
  <c r="X2146" i="1"/>
  <c r="W2146" i="1"/>
  <c r="AA2145" i="1"/>
  <c r="Z2145" i="1"/>
  <c r="Y2145" i="1"/>
  <c r="X2145" i="1"/>
  <c r="W2145" i="1"/>
  <c r="AA2144" i="1"/>
  <c r="Z2144" i="1"/>
  <c r="Y2144" i="1"/>
  <c r="X2144" i="1"/>
  <c r="W2144" i="1"/>
  <c r="AA2143" i="1"/>
  <c r="Z2143" i="1"/>
  <c r="Y2143" i="1"/>
  <c r="X2143" i="1"/>
  <c r="W2143" i="1"/>
  <c r="AA2142" i="1"/>
  <c r="Z2142" i="1"/>
  <c r="Y2142" i="1"/>
  <c r="X2142" i="1"/>
  <c r="W2142" i="1"/>
  <c r="AA2141" i="1"/>
  <c r="Z2141" i="1"/>
  <c r="Y2141" i="1"/>
  <c r="X2141" i="1"/>
  <c r="W2141" i="1"/>
  <c r="AA2140" i="1"/>
  <c r="Z2140" i="1"/>
  <c r="Y2140" i="1"/>
  <c r="X2140" i="1"/>
  <c r="W2140" i="1"/>
  <c r="AA2139" i="1"/>
  <c r="Z2139" i="1"/>
  <c r="Y2139" i="1"/>
  <c r="X2139" i="1"/>
  <c r="W2139" i="1"/>
  <c r="AA2138" i="1"/>
  <c r="Z2138" i="1"/>
  <c r="Y2138" i="1"/>
  <c r="X2138" i="1"/>
  <c r="W2138" i="1"/>
  <c r="AA2137" i="1"/>
  <c r="Z2137" i="1"/>
  <c r="Y2137" i="1"/>
  <c r="X2137" i="1"/>
  <c r="W2137" i="1"/>
  <c r="AA2136" i="1"/>
  <c r="Z2136" i="1"/>
  <c r="Y2136" i="1"/>
  <c r="X2136" i="1"/>
  <c r="W2136" i="1"/>
  <c r="AA2135" i="1"/>
  <c r="Z2135" i="1"/>
  <c r="Y2135" i="1"/>
  <c r="X2135" i="1"/>
  <c r="W2135" i="1"/>
  <c r="AA2134" i="1"/>
  <c r="Z2134" i="1"/>
  <c r="Y2134" i="1"/>
  <c r="X2134" i="1"/>
  <c r="W2134" i="1"/>
  <c r="AA2133" i="1"/>
  <c r="Z2133" i="1"/>
  <c r="Y2133" i="1"/>
  <c r="X2133" i="1"/>
  <c r="W2133" i="1"/>
  <c r="AA2132" i="1"/>
  <c r="Z2132" i="1"/>
  <c r="Y2132" i="1"/>
  <c r="X2132" i="1"/>
  <c r="W2132" i="1"/>
  <c r="AA2131" i="1"/>
  <c r="Z2131" i="1"/>
  <c r="Y2131" i="1"/>
  <c r="X2131" i="1"/>
  <c r="W2131" i="1"/>
  <c r="AA2130" i="1"/>
  <c r="Z2130" i="1"/>
  <c r="Y2130" i="1"/>
  <c r="X2130" i="1"/>
  <c r="W2130" i="1"/>
  <c r="AA2129" i="1"/>
  <c r="Z2129" i="1"/>
  <c r="Y2129" i="1"/>
  <c r="X2129" i="1"/>
  <c r="W2129" i="1"/>
  <c r="AA2128" i="1"/>
  <c r="Z2128" i="1"/>
  <c r="Y2128" i="1"/>
  <c r="X2128" i="1"/>
  <c r="W2128" i="1"/>
  <c r="AA2127" i="1"/>
  <c r="Z2127" i="1"/>
  <c r="Y2127" i="1"/>
  <c r="X2127" i="1"/>
  <c r="W2127" i="1"/>
  <c r="AA2126" i="1"/>
  <c r="Z2126" i="1"/>
  <c r="Y2126" i="1"/>
  <c r="X2126" i="1"/>
  <c r="W2126" i="1"/>
  <c r="AA2125" i="1"/>
  <c r="Z2125" i="1"/>
  <c r="Y2125" i="1"/>
  <c r="X2125" i="1"/>
  <c r="W2125" i="1"/>
  <c r="AA2124" i="1"/>
  <c r="Z2124" i="1"/>
  <c r="Y2124" i="1"/>
  <c r="X2124" i="1"/>
  <c r="W2124" i="1"/>
  <c r="AA2123" i="1"/>
  <c r="Z2123" i="1"/>
  <c r="Y2123" i="1"/>
  <c r="X2123" i="1"/>
  <c r="W2123" i="1"/>
  <c r="AA2122" i="1"/>
  <c r="Z2122" i="1"/>
  <c r="Y2122" i="1"/>
  <c r="X2122" i="1"/>
  <c r="W2122" i="1"/>
  <c r="AA2121" i="1"/>
  <c r="Z2121" i="1"/>
  <c r="Y2121" i="1"/>
  <c r="X2121" i="1"/>
  <c r="W2121" i="1"/>
  <c r="AA2120" i="1"/>
  <c r="Z2120" i="1"/>
  <c r="Y2120" i="1"/>
  <c r="X2120" i="1"/>
  <c r="W2120" i="1"/>
  <c r="AA2119" i="1"/>
  <c r="Z2119" i="1"/>
  <c r="Y2119" i="1"/>
  <c r="X2119" i="1"/>
  <c r="W2119" i="1"/>
  <c r="AA2118" i="1"/>
  <c r="Z2118" i="1"/>
  <c r="Y2118" i="1"/>
  <c r="X2118" i="1"/>
  <c r="W2118" i="1"/>
  <c r="AA2117" i="1"/>
  <c r="Z2117" i="1"/>
  <c r="Y2117" i="1"/>
  <c r="X2117" i="1"/>
  <c r="W2117" i="1"/>
  <c r="AA2116" i="1"/>
  <c r="Z2116" i="1"/>
  <c r="Y2116" i="1"/>
  <c r="X2116" i="1"/>
  <c r="W2116" i="1"/>
  <c r="AA2115" i="1"/>
  <c r="Z2115" i="1"/>
  <c r="Y2115" i="1"/>
  <c r="X2115" i="1"/>
  <c r="W2115" i="1"/>
  <c r="AA2114" i="1"/>
  <c r="Z2114" i="1"/>
  <c r="Y2114" i="1"/>
  <c r="X2114" i="1"/>
  <c r="W2114" i="1"/>
  <c r="AA2113" i="1"/>
  <c r="Z2113" i="1"/>
  <c r="Y2113" i="1"/>
  <c r="X2113" i="1"/>
  <c r="W2113" i="1"/>
  <c r="AA2112" i="1"/>
  <c r="Z2112" i="1"/>
  <c r="Y2112" i="1"/>
  <c r="X2112" i="1"/>
  <c r="W2112" i="1"/>
  <c r="AA2111" i="1"/>
  <c r="Z2111" i="1"/>
  <c r="Y2111" i="1"/>
  <c r="X2111" i="1"/>
  <c r="W2111" i="1"/>
  <c r="AA2110" i="1"/>
  <c r="Z2110" i="1"/>
  <c r="Y2110" i="1"/>
  <c r="X2110" i="1"/>
  <c r="W2110" i="1"/>
  <c r="AA2109" i="1"/>
  <c r="Z2109" i="1"/>
  <c r="Y2109" i="1"/>
  <c r="X2109" i="1"/>
  <c r="W2109" i="1"/>
  <c r="AA2108" i="1"/>
  <c r="Z2108" i="1"/>
  <c r="Y2108" i="1"/>
  <c r="X2108" i="1"/>
  <c r="W2108" i="1"/>
  <c r="AA2107" i="1"/>
  <c r="Z2107" i="1"/>
  <c r="Y2107" i="1"/>
  <c r="X2107" i="1"/>
  <c r="W2107" i="1"/>
  <c r="AA2106" i="1"/>
  <c r="Z2106" i="1"/>
  <c r="Y2106" i="1"/>
  <c r="X2106" i="1"/>
  <c r="W2106" i="1"/>
  <c r="AA2105" i="1"/>
  <c r="Z2105" i="1"/>
  <c r="Y2105" i="1"/>
  <c r="X2105" i="1"/>
  <c r="W2105" i="1"/>
  <c r="AA2104" i="1"/>
  <c r="Z2104" i="1"/>
  <c r="Y2104" i="1"/>
  <c r="X2104" i="1"/>
  <c r="W2104" i="1"/>
  <c r="AA2103" i="1"/>
  <c r="Z2103" i="1"/>
  <c r="Y2103" i="1"/>
  <c r="X2103" i="1"/>
  <c r="W2103" i="1"/>
  <c r="AA2102" i="1"/>
  <c r="Z2102" i="1"/>
  <c r="Y2102" i="1"/>
  <c r="X2102" i="1"/>
  <c r="W2102" i="1"/>
  <c r="AA2101" i="1"/>
  <c r="Z2101" i="1"/>
  <c r="Y2101" i="1"/>
  <c r="X2101" i="1"/>
  <c r="W2101" i="1"/>
  <c r="AA2100" i="1"/>
  <c r="Z2100" i="1"/>
  <c r="Y2100" i="1"/>
  <c r="X2100" i="1"/>
  <c r="W2100" i="1"/>
  <c r="AA2099" i="1"/>
  <c r="Z2099" i="1"/>
  <c r="Y2099" i="1"/>
  <c r="X2099" i="1"/>
  <c r="W2099" i="1"/>
  <c r="AA2098" i="1"/>
  <c r="Z2098" i="1"/>
  <c r="Y2098" i="1"/>
  <c r="X2098" i="1"/>
  <c r="W2098" i="1"/>
  <c r="AA2097" i="1"/>
  <c r="Z2097" i="1"/>
  <c r="Y2097" i="1"/>
  <c r="X2097" i="1"/>
  <c r="W2097" i="1"/>
  <c r="AA2096" i="1"/>
  <c r="Z2096" i="1"/>
  <c r="Y2096" i="1"/>
  <c r="X2096" i="1"/>
  <c r="W2096" i="1"/>
  <c r="AA2095" i="1"/>
  <c r="Z2095" i="1"/>
  <c r="Y2095" i="1"/>
  <c r="X2095" i="1"/>
  <c r="W2095" i="1"/>
  <c r="AA2094" i="1"/>
  <c r="Z2094" i="1"/>
  <c r="Y2094" i="1"/>
  <c r="X2094" i="1"/>
  <c r="W2094" i="1"/>
  <c r="AA2093" i="1"/>
  <c r="Z2093" i="1"/>
  <c r="Y2093" i="1"/>
  <c r="X2093" i="1"/>
  <c r="W2093" i="1"/>
  <c r="AA2092" i="1"/>
  <c r="Z2092" i="1"/>
  <c r="E85" i="6" s="1"/>
  <c r="Y2092" i="1"/>
  <c r="X2092" i="1"/>
  <c r="C85" i="6" s="1"/>
  <c r="W2092" i="1"/>
  <c r="AA2091" i="1"/>
  <c r="Z2091" i="1"/>
  <c r="Y2091" i="1"/>
  <c r="X2091" i="1"/>
  <c r="W2091" i="1"/>
  <c r="AA2090" i="1"/>
  <c r="Z2090" i="1"/>
  <c r="Y2090" i="1"/>
  <c r="X2090" i="1"/>
  <c r="W2090" i="1"/>
  <c r="AA2089" i="1"/>
  <c r="Z2089" i="1"/>
  <c r="Y2089" i="1"/>
  <c r="X2089" i="1"/>
  <c r="W2089" i="1"/>
  <c r="AA2088" i="1"/>
  <c r="Z2088" i="1"/>
  <c r="Y2088" i="1"/>
  <c r="X2088" i="1"/>
  <c r="W2088" i="1"/>
  <c r="AA2087" i="1"/>
  <c r="Z2087" i="1"/>
  <c r="Y2087" i="1"/>
  <c r="X2087" i="1"/>
  <c r="W2087" i="1"/>
  <c r="AA2086" i="1"/>
  <c r="Z2086" i="1"/>
  <c r="Y2086" i="1"/>
  <c r="X2086" i="1"/>
  <c r="W2086" i="1"/>
  <c r="AA2085" i="1"/>
  <c r="Z2085" i="1"/>
  <c r="Y2085" i="1"/>
  <c r="X2085" i="1"/>
  <c r="W2085" i="1"/>
  <c r="AA2084" i="1"/>
  <c r="Z2084" i="1"/>
  <c r="Y2084" i="1"/>
  <c r="X2084" i="1"/>
  <c r="W2084" i="1"/>
  <c r="AA2083" i="1"/>
  <c r="Z2083" i="1"/>
  <c r="Y2083" i="1"/>
  <c r="X2083" i="1"/>
  <c r="W2083" i="1"/>
  <c r="AA2082" i="1"/>
  <c r="Z2082" i="1"/>
  <c r="Y2082" i="1"/>
  <c r="X2082" i="1"/>
  <c r="W2082" i="1"/>
  <c r="AA2081" i="1"/>
  <c r="Z2081" i="1"/>
  <c r="Y2081" i="1"/>
  <c r="X2081" i="1"/>
  <c r="W2081" i="1"/>
  <c r="AA2080" i="1"/>
  <c r="Z2080" i="1"/>
  <c r="Y2080" i="1"/>
  <c r="X2080" i="1"/>
  <c r="W2080" i="1"/>
  <c r="AA2079" i="1"/>
  <c r="Z2079" i="1"/>
  <c r="Y2079" i="1"/>
  <c r="X2079" i="1"/>
  <c r="W2079" i="1"/>
  <c r="AA2078" i="1"/>
  <c r="Z2078" i="1"/>
  <c r="Y2078" i="1"/>
  <c r="X2078" i="1"/>
  <c r="W2078" i="1"/>
  <c r="AA2077" i="1"/>
  <c r="Z2077" i="1"/>
  <c r="Y2077" i="1"/>
  <c r="X2077" i="1"/>
  <c r="W2077" i="1"/>
  <c r="AA2076" i="1"/>
  <c r="Z2076" i="1"/>
  <c r="Y2076" i="1"/>
  <c r="X2076" i="1"/>
  <c r="W2076" i="1"/>
  <c r="AA2075" i="1"/>
  <c r="Z2075" i="1"/>
  <c r="E86" i="6" s="1"/>
  <c r="Y2075" i="1"/>
  <c r="X2075" i="1"/>
  <c r="W2075" i="1"/>
  <c r="AA2074" i="1"/>
  <c r="Z2074" i="1"/>
  <c r="Y2074" i="1"/>
  <c r="X2074" i="1"/>
  <c r="W2074" i="1"/>
  <c r="AA2073" i="1"/>
  <c r="Z2073" i="1"/>
  <c r="Y2073" i="1"/>
  <c r="X2073" i="1"/>
  <c r="W2073" i="1"/>
  <c r="AA2072" i="1"/>
  <c r="Z2072" i="1"/>
  <c r="Y2072" i="1"/>
  <c r="X2072" i="1"/>
  <c r="W2072" i="1"/>
  <c r="AA2071" i="1"/>
  <c r="Z2071" i="1"/>
  <c r="Y2071" i="1"/>
  <c r="X2071" i="1"/>
  <c r="W2071" i="1"/>
  <c r="AA2070" i="1"/>
  <c r="Z2070" i="1"/>
  <c r="Y2070" i="1"/>
  <c r="X2070" i="1"/>
  <c r="W2070" i="1"/>
  <c r="AA2069" i="1"/>
  <c r="Z2069" i="1"/>
  <c r="Y2069" i="1"/>
  <c r="X2069" i="1"/>
  <c r="W2069" i="1"/>
  <c r="AA2068" i="1"/>
  <c r="Z2068" i="1"/>
  <c r="Y2068" i="1"/>
  <c r="X2068" i="1"/>
  <c r="W2068" i="1"/>
  <c r="AA2067" i="1"/>
  <c r="Z2067" i="1"/>
  <c r="Y2067" i="1"/>
  <c r="X2067" i="1"/>
  <c r="W2067" i="1"/>
  <c r="AA2066" i="1"/>
  <c r="Z2066" i="1"/>
  <c r="Y2066" i="1"/>
  <c r="X2066" i="1"/>
  <c r="W2066" i="1"/>
  <c r="AA2065" i="1"/>
  <c r="Z2065" i="1"/>
  <c r="Y2065" i="1"/>
  <c r="X2065" i="1"/>
  <c r="W2065" i="1"/>
  <c r="AA2064" i="1"/>
  <c r="Z2064" i="1"/>
  <c r="Y2064" i="1"/>
  <c r="X2064" i="1"/>
  <c r="W2064" i="1"/>
  <c r="AA2063" i="1"/>
  <c r="Z2063" i="1"/>
  <c r="Y2063" i="1"/>
  <c r="X2063" i="1"/>
  <c r="W2063" i="1"/>
  <c r="AA2062" i="1"/>
  <c r="Z2062" i="1"/>
  <c r="Y2062" i="1"/>
  <c r="X2062" i="1"/>
  <c r="W2062" i="1"/>
  <c r="AA2061" i="1"/>
  <c r="Z2061" i="1"/>
  <c r="Y2061" i="1"/>
  <c r="X2061" i="1"/>
  <c r="W2061" i="1"/>
  <c r="AA2060" i="1"/>
  <c r="Z2060" i="1"/>
  <c r="Y2060" i="1"/>
  <c r="X2060" i="1"/>
  <c r="W2060" i="1"/>
  <c r="AA2059" i="1"/>
  <c r="Z2059" i="1"/>
  <c r="Y2059" i="1"/>
  <c r="X2059" i="1"/>
  <c r="W2059" i="1"/>
  <c r="AA2058" i="1"/>
  <c r="Z2058" i="1"/>
  <c r="Y2058" i="1"/>
  <c r="X2058" i="1"/>
  <c r="W2058" i="1"/>
  <c r="AA2057" i="1"/>
  <c r="Z2057" i="1"/>
  <c r="Y2057" i="1"/>
  <c r="X2057" i="1"/>
  <c r="W2057" i="1"/>
  <c r="AA2056" i="1"/>
  <c r="Z2056" i="1"/>
  <c r="Y2056" i="1"/>
  <c r="X2056" i="1"/>
  <c r="W2056" i="1"/>
  <c r="AA2055" i="1"/>
  <c r="Z2055" i="1"/>
  <c r="Y2055" i="1"/>
  <c r="X2055" i="1"/>
  <c r="W2055" i="1"/>
  <c r="AA2054" i="1"/>
  <c r="Z2054" i="1"/>
  <c r="Y2054" i="1"/>
  <c r="X2054" i="1"/>
  <c r="W2054" i="1"/>
  <c r="AA2053" i="1"/>
  <c r="Z2053" i="1"/>
  <c r="Y2053" i="1"/>
  <c r="X2053" i="1"/>
  <c r="W2053" i="1"/>
  <c r="AA2052" i="1"/>
  <c r="Z2052" i="1"/>
  <c r="Y2052" i="1"/>
  <c r="X2052" i="1"/>
  <c r="W2052" i="1"/>
  <c r="AA2051" i="1"/>
  <c r="Z2051" i="1"/>
  <c r="Y2051" i="1"/>
  <c r="X2051" i="1"/>
  <c r="W2051" i="1"/>
  <c r="AA2050" i="1"/>
  <c r="Z2050" i="1"/>
  <c r="Y2050" i="1"/>
  <c r="X2050" i="1"/>
  <c r="W2050" i="1"/>
  <c r="AA2049" i="1"/>
  <c r="Z2049" i="1"/>
  <c r="Y2049" i="1"/>
  <c r="X2049" i="1"/>
  <c r="W2049" i="1"/>
  <c r="AA2048" i="1"/>
  <c r="Z2048" i="1"/>
  <c r="Y2048" i="1"/>
  <c r="X2048" i="1"/>
  <c r="W2048" i="1"/>
  <c r="AA2047" i="1"/>
  <c r="Z2047" i="1"/>
  <c r="Y2047" i="1"/>
  <c r="X2047" i="1"/>
  <c r="W2047" i="1"/>
  <c r="AA2046" i="1"/>
  <c r="Z2046" i="1"/>
  <c r="Y2046" i="1"/>
  <c r="X2046" i="1"/>
  <c r="W2046" i="1"/>
  <c r="AA2045" i="1"/>
  <c r="Z2045" i="1"/>
  <c r="Y2045" i="1"/>
  <c r="X2045" i="1"/>
  <c r="W2045" i="1"/>
  <c r="AA2044" i="1"/>
  <c r="Z2044" i="1"/>
  <c r="Y2044" i="1"/>
  <c r="X2044" i="1"/>
  <c r="W2044" i="1"/>
  <c r="AA2043" i="1"/>
  <c r="Z2043" i="1"/>
  <c r="Y2043" i="1"/>
  <c r="X2043" i="1"/>
  <c r="W2043" i="1"/>
  <c r="AA2042" i="1"/>
  <c r="Z2042" i="1"/>
  <c r="Y2042" i="1"/>
  <c r="X2042" i="1"/>
  <c r="W2042" i="1"/>
  <c r="AA2041" i="1"/>
  <c r="Z2041" i="1"/>
  <c r="Y2041" i="1"/>
  <c r="X2041" i="1"/>
  <c r="W2041" i="1"/>
  <c r="AA2040" i="1"/>
  <c r="Z2040" i="1"/>
  <c r="Y2040" i="1"/>
  <c r="X2040" i="1"/>
  <c r="W2040" i="1"/>
  <c r="AA2039" i="1"/>
  <c r="Z2039" i="1"/>
  <c r="Y2039" i="1"/>
  <c r="X2039" i="1"/>
  <c r="W2039" i="1"/>
  <c r="AA2038" i="1"/>
  <c r="Z2038" i="1"/>
  <c r="Y2038" i="1"/>
  <c r="X2038" i="1"/>
  <c r="W2038" i="1"/>
  <c r="AA2037" i="1"/>
  <c r="Z2037" i="1"/>
  <c r="Y2037" i="1"/>
  <c r="X2037" i="1"/>
  <c r="W2037" i="1"/>
  <c r="AA2036" i="1"/>
  <c r="Z2036" i="1"/>
  <c r="Y2036" i="1"/>
  <c r="X2036" i="1"/>
  <c r="W2036" i="1"/>
  <c r="AA2035" i="1"/>
  <c r="Z2035" i="1"/>
  <c r="Y2035" i="1"/>
  <c r="X2035" i="1"/>
  <c r="W2035" i="1"/>
  <c r="AA2034" i="1"/>
  <c r="Z2034" i="1"/>
  <c r="Y2034" i="1"/>
  <c r="X2034" i="1"/>
  <c r="W2034" i="1"/>
  <c r="AA2033" i="1"/>
  <c r="Z2033" i="1"/>
  <c r="Y2033" i="1"/>
  <c r="X2033" i="1"/>
  <c r="W2033" i="1"/>
  <c r="AA2032" i="1"/>
  <c r="Z2032" i="1"/>
  <c r="Y2032" i="1"/>
  <c r="X2032" i="1"/>
  <c r="W2032" i="1"/>
  <c r="AA2031" i="1"/>
  <c r="Z2031" i="1"/>
  <c r="Y2031" i="1"/>
  <c r="X2031" i="1"/>
  <c r="W2031" i="1"/>
  <c r="AA2030" i="1"/>
  <c r="Z2030" i="1"/>
  <c r="Y2030" i="1"/>
  <c r="X2030" i="1"/>
  <c r="W2030" i="1"/>
  <c r="AA2029" i="1"/>
  <c r="Z2029" i="1"/>
  <c r="Y2029" i="1"/>
  <c r="X2029" i="1"/>
  <c r="W2029" i="1"/>
  <c r="AA2028" i="1"/>
  <c r="Z2028" i="1"/>
  <c r="Y2028" i="1"/>
  <c r="X2028" i="1"/>
  <c r="W2028" i="1"/>
  <c r="AA2027" i="1"/>
  <c r="Z2027" i="1"/>
  <c r="Y2027" i="1"/>
  <c r="X2027" i="1"/>
  <c r="W2027" i="1"/>
  <c r="AA2026" i="1"/>
  <c r="Z2026" i="1"/>
  <c r="Y2026" i="1"/>
  <c r="X2026" i="1"/>
  <c r="W2026" i="1"/>
  <c r="AA2025" i="1"/>
  <c r="Z2025" i="1"/>
  <c r="Y2025" i="1"/>
  <c r="X2025" i="1"/>
  <c r="W2025" i="1"/>
  <c r="AA2024" i="1"/>
  <c r="Z2024" i="1"/>
  <c r="Y2024" i="1"/>
  <c r="X2024" i="1"/>
  <c r="W2024" i="1"/>
  <c r="AA2023" i="1"/>
  <c r="Z2023" i="1"/>
  <c r="Y2023" i="1"/>
  <c r="X2023" i="1"/>
  <c r="W2023" i="1"/>
  <c r="AA2022" i="1"/>
  <c r="Z2022" i="1"/>
  <c r="Y2022" i="1"/>
  <c r="X2022" i="1"/>
  <c r="W2022" i="1"/>
  <c r="AA2021" i="1"/>
  <c r="Z2021" i="1"/>
  <c r="Y2021" i="1"/>
  <c r="X2021" i="1"/>
  <c r="W2021" i="1"/>
  <c r="AA2020" i="1"/>
  <c r="Z2020" i="1"/>
  <c r="Y2020" i="1"/>
  <c r="X2020" i="1"/>
  <c r="W2020" i="1"/>
  <c r="AA2019" i="1"/>
  <c r="Z2019" i="1"/>
  <c r="Y2019" i="1"/>
  <c r="X2019" i="1"/>
  <c r="W2019" i="1"/>
  <c r="AA2018" i="1"/>
  <c r="Z2018" i="1"/>
  <c r="Y2018" i="1"/>
  <c r="X2018" i="1"/>
  <c r="W2018" i="1"/>
  <c r="AA2017" i="1"/>
  <c r="Z2017" i="1"/>
  <c r="Y2017" i="1"/>
  <c r="X2017" i="1"/>
  <c r="W2017" i="1"/>
  <c r="AA2016" i="1"/>
  <c r="Z2016" i="1"/>
  <c r="Y2016" i="1"/>
  <c r="X2016" i="1"/>
  <c r="W2016" i="1"/>
  <c r="AA2015" i="1"/>
  <c r="Z2015" i="1"/>
  <c r="Y2015" i="1"/>
  <c r="X2015" i="1"/>
  <c r="W2015" i="1"/>
  <c r="AA2014" i="1"/>
  <c r="Z2014" i="1"/>
  <c r="Y2014" i="1"/>
  <c r="X2014" i="1"/>
  <c r="W2014" i="1"/>
  <c r="AA2013" i="1"/>
  <c r="Z2013" i="1"/>
  <c r="Y2013" i="1"/>
  <c r="X2013" i="1"/>
  <c r="W2013" i="1"/>
  <c r="AA2012" i="1"/>
  <c r="Z2012" i="1"/>
  <c r="Y2012" i="1"/>
  <c r="X2012" i="1"/>
  <c r="W2012" i="1"/>
  <c r="AA2011" i="1"/>
  <c r="Z2011" i="1"/>
  <c r="Y2011" i="1"/>
  <c r="X2011" i="1"/>
  <c r="W2011" i="1"/>
  <c r="AA2010" i="1"/>
  <c r="Z2010" i="1"/>
  <c r="Y2010" i="1"/>
  <c r="X2010" i="1"/>
  <c r="W2010" i="1"/>
  <c r="AA2009" i="1"/>
  <c r="Z2009" i="1"/>
  <c r="Y2009" i="1"/>
  <c r="X2009" i="1"/>
  <c r="W2009" i="1"/>
  <c r="AA2008" i="1"/>
  <c r="Z2008" i="1"/>
  <c r="Y2008" i="1"/>
  <c r="X2008" i="1"/>
  <c r="W2008" i="1"/>
  <c r="AA2007" i="1"/>
  <c r="Z2007" i="1"/>
  <c r="Y2007" i="1"/>
  <c r="X2007" i="1"/>
  <c r="W2007" i="1"/>
  <c r="AA2006" i="1"/>
  <c r="Z2006" i="1"/>
  <c r="Y2006" i="1"/>
  <c r="X2006" i="1"/>
  <c r="W2006" i="1"/>
  <c r="AA2005" i="1"/>
  <c r="Z2005" i="1"/>
  <c r="Y2005" i="1"/>
  <c r="X2005" i="1"/>
  <c r="W2005" i="1"/>
  <c r="AA2004" i="1"/>
  <c r="Z2004" i="1"/>
  <c r="Y2004" i="1"/>
  <c r="X2004" i="1"/>
  <c r="W2004" i="1"/>
  <c r="AA2003" i="1"/>
  <c r="Z2003" i="1"/>
  <c r="Y2003" i="1"/>
  <c r="X2003" i="1"/>
  <c r="W2003" i="1"/>
  <c r="AA2002" i="1"/>
  <c r="Z2002" i="1"/>
  <c r="Y2002" i="1"/>
  <c r="X2002" i="1"/>
  <c r="W2002" i="1"/>
  <c r="AA2001" i="1"/>
  <c r="Z2001" i="1"/>
  <c r="Y2001" i="1"/>
  <c r="X2001" i="1"/>
  <c r="W2001" i="1"/>
  <c r="AA2000" i="1"/>
  <c r="Z2000" i="1"/>
  <c r="Y2000" i="1"/>
  <c r="X2000" i="1"/>
  <c r="W2000" i="1"/>
  <c r="AA1999" i="1"/>
  <c r="Z1999" i="1"/>
  <c r="Y1999" i="1"/>
  <c r="X1999" i="1"/>
  <c r="W1999" i="1"/>
  <c r="AA1998" i="1"/>
  <c r="Z1998" i="1"/>
  <c r="Y1998" i="1"/>
  <c r="X1998" i="1"/>
  <c r="W1998" i="1"/>
  <c r="AA1997" i="1"/>
  <c r="Z1997" i="1"/>
  <c r="Y1997" i="1"/>
  <c r="X1997" i="1"/>
  <c r="W1997" i="1"/>
  <c r="AA1996" i="1"/>
  <c r="Z1996" i="1"/>
  <c r="Y1996" i="1"/>
  <c r="X1996" i="1"/>
  <c r="W1996" i="1"/>
  <c r="AA1995" i="1"/>
  <c r="Z1995" i="1"/>
  <c r="Y1995" i="1"/>
  <c r="X1995" i="1"/>
  <c r="W1995" i="1"/>
  <c r="AA1994" i="1"/>
  <c r="Z1994" i="1"/>
  <c r="Y1994" i="1"/>
  <c r="X1994" i="1"/>
  <c r="W1994" i="1"/>
  <c r="AA1993" i="1"/>
  <c r="Z1993" i="1"/>
  <c r="Y1993" i="1"/>
  <c r="X1993" i="1"/>
  <c r="W1993" i="1"/>
  <c r="AA1992" i="1"/>
  <c r="Z1992" i="1"/>
  <c r="Y1992" i="1"/>
  <c r="X1992" i="1"/>
  <c r="W1992" i="1"/>
  <c r="AA1991" i="1"/>
  <c r="Z1991" i="1"/>
  <c r="Y1991" i="1"/>
  <c r="X1991" i="1"/>
  <c r="W1991" i="1"/>
  <c r="AA1990" i="1"/>
  <c r="Z1990" i="1"/>
  <c r="Y1990" i="1"/>
  <c r="X1990" i="1"/>
  <c r="W1990" i="1"/>
  <c r="AA1989" i="1"/>
  <c r="Z1989" i="1"/>
  <c r="Y1989" i="1"/>
  <c r="X1989" i="1"/>
  <c r="W1989" i="1"/>
  <c r="AA1988" i="1"/>
  <c r="Z1988" i="1"/>
  <c r="Y1988" i="1"/>
  <c r="X1988" i="1"/>
  <c r="W1988" i="1"/>
  <c r="AA1987" i="1"/>
  <c r="Z1987" i="1"/>
  <c r="Y1987" i="1"/>
  <c r="X1987" i="1"/>
  <c r="W1987" i="1"/>
  <c r="AA1986" i="1"/>
  <c r="Z1986" i="1"/>
  <c r="Y1986" i="1"/>
  <c r="X1986" i="1"/>
  <c r="W1986" i="1"/>
  <c r="AA1985" i="1"/>
  <c r="Z1985" i="1"/>
  <c r="Y1985" i="1"/>
  <c r="X1985" i="1"/>
  <c r="W1985" i="1"/>
  <c r="AA1984" i="1"/>
  <c r="Z1984" i="1"/>
  <c r="Y1984" i="1"/>
  <c r="X1984" i="1"/>
  <c r="W1984" i="1"/>
  <c r="AA1983" i="1"/>
  <c r="Z1983" i="1"/>
  <c r="Y1983" i="1"/>
  <c r="X1983" i="1"/>
  <c r="W1983" i="1"/>
  <c r="AA1982" i="1"/>
  <c r="Z1982" i="1"/>
  <c r="Y1982" i="1"/>
  <c r="X1982" i="1"/>
  <c r="W1982" i="1"/>
  <c r="AA1981" i="1"/>
  <c r="Z1981" i="1"/>
  <c r="Y1981" i="1"/>
  <c r="X1981" i="1"/>
  <c r="W1981" i="1"/>
  <c r="AA1980" i="1"/>
  <c r="Z1980" i="1"/>
  <c r="Y1980" i="1"/>
  <c r="X1980" i="1"/>
  <c r="W1980" i="1"/>
  <c r="AA1979" i="1"/>
  <c r="Z1979" i="1"/>
  <c r="Y1979" i="1"/>
  <c r="X1979" i="1"/>
  <c r="W1979" i="1"/>
  <c r="AA1978" i="1"/>
  <c r="Z1978" i="1"/>
  <c r="Y1978" i="1"/>
  <c r="X1978" i="1"/>
  <c r="W1978" i="1"/>
  <c r="AA1977" i="1"/>
  <c r="Z1977" i="1"/>
  <c r="Y1977" i="1"/>
  <c r="X1977" i="1"/>
  <c r="W1977" i="1"/>
  <c r="AA1976" i="1"/>
  <c r="Z1976" i="1"/>
  <c r="Y1976" i="1"/>
  <c r="X1976" i="1"/>
  <c r="W1976" i="1"/>
  <c r="AA1975" i="1"/>
  <c r="Z1975" i="1"/>
  <c r="Y1975" i="1"/>
  <c r="X1975" i="1"/>
  <c r="W1975" i="1"/>
  <c r="AA1974" i="1"/>
  <c r="Z1974" i="1"/>
  <c r="Y1974" i="1"/>
  <c r="X1974" i="1"/>
  <c r="W1974" i="1"/>
  <c r="AA1973" i="1"/>
  <c r="Z1973" i="1"/>
  <c r="Y1973" i="1"/>
  <c r="X1973" i="1"/>
  <c r="W1973" i="1"/>
  <c r="AA1972" i="1"/>
  <c r="Z1972" i="1"/>
  <c r="Y1972" i="1"/>
  <c r="X1972" i="1"/>
  <c r="W1972" i="1"/>
  <c r="AA1971" i="1"/>
  <c r="Z1971" i="1"/>
  <c r="Y1971" i="1"/>
  <c r="X1971" i="1"/>
  <c r="W1971" i="1"/>
  <c r="AA1970" i="1"/>
  <c r="Z1970" i="1"/>
  <c r="Y1970" i="1"/>
  <c r="X1970" i="1"/>
  <c r="W1970" i="1"/>
  <c r="AA1969" i="1"/>
  <c r="Z1969" i="1"/>
  <c r="Y1969" i="1"/>
  <c r="X1969" i="1"/>
  <c r="W1969" i="1"/>
  <c r="AA1968" i="1"/>
  <c r="Z1968" i="1"/>
  <c r="Y1968" i="1"/>
  <c r="X1968" i="1"/>
  <c r="W1968" i="1"/>
  <c r="AA1967" i="1"/>
  <c r="Z1967" i="1"/>
  <c r="Y1967" i="1"/>
  <c r="X1967" i="1"/>
  <c r="W1967" i="1"/>
  <c r="AA1966" i="1"/>
  <c r="Z1966" i="1"/>
  <c r="Y1966" i="1"/>
  <c r="X1966" i="1"/>
  <c r="W1966" i="1"/>
  <c r="AA1965" i="1"/>
  <c r="Z1965" i="1"/>
  <c r="Y1965" i="1"/>
  <c r="X1965" i="1"/>
  <c r="W1965" i="1"/>
  <c r="AA1964" i="1"/>
  <c r="Z1964" i="1"/>
  <c r="Y1964" i="1"/>
  <c r="X1964" i="1"/>
  <c r="W1964" i="1"/>
  <c r="AA1963" i="1"/>
  <c r="Z1963" i="1"/>
  <c r="Y1963" i="1"/>
  <c r="X1963" i="1"/>
  <c r="W1963" i="1"/>
  <c r="AA1962" i="1"/>
  <c r="Z1962" i="1"/>
  <c r="Y1962" i="1"/>
  <c r="X1962" i="1"/>
  <c r="W1962" i="1"/>
  <c r="AA1961" i="1"/>
  <c r="Z1961" i="1"/>
  <c r="Y1961" i="1"/>
  <c r="X1961" i="1"/>
  <c r="W1961" i="1"/>
  <c r="AA1960" i="1"/>
  <c r="Z1960" i="1"/>
  <c r="Y1960" i="1"/>
  <c r="X1960" i="1"/>
  <c r="W1960" i="1"/>
  <c r="AA1959" i="1"/>
  <c r="Z1959" i="1"/>
  <c r="Y1959" i="1"/>
  <c r="X1959" i="1"/>
  <c r="W1959" i="1"/>
  <c r="AA1958" i="1"/>
  <c r="Z1958" i="1"/>
  <c r="Y1958" i="1"/>
  <c r="X1958" i="1"/>
  <c r="W1958" i="1"/>
  <c r="AA1957" i="1"/>
  <c r="Z1957" i="1"/>
  <c r="Y1957" i="1"/>
  <c r="X1957" i="1"/>
  <c r="W1957" i="1"/>
  <c r="AA1956" i="1"/>
  <c r="Z1956" i="1"/>
  <c r="Y1956" i="1"/>
  <c r="X1956" i="1"/>
  <c r="W1956" i="1"/>
  <c r="AA1955" i="1"/>
  <c r="Z1955" i="1"/>
  <c r="Y1955" i="1"/>
  <c r="X1955" i="1"/>
  <c r="W1955" i="1"/>
  <c r="AA1954" i="1"/>
  <c r="Z1954" i="1"/>
  <c r="Y1954" i="1"/>
  <c r="X1954" i="1"/>
  <c r="W1954" i="1"/>
  <c r="AA1953" i="1"/>
  <c r="Z1953" i="1"/>
  <c r="Y1953" i="1"/>
  <c r="X1953" i="1"/>
  <c r="W1953" i="1"/>
  <c r="AA1952" i="1"/>
  <c r="Z1952" i="1"/>
  <c r="Y1952" i="1"/>
  <c r="X1952" i="1"/>
  <c r="W1952" i="1"/>
  <c r="AA1951" i="1"/>
  <c r="Z1951" i="1"/>
  <c r="Y1951" i="1"/>
  <c r="X1951" i="1"/>
  <c r="W1951" i="1"/>
  <c r="AA1950" i="1"/>
  <c r="Z1950" i="1"/>
  <c r="Y1950" i="1"/>
  <c r="X1950" i="1"/>
  <c r="W1950" i="1"/>
  <c r="AA1949" i="1"/>
  <c r="Z1949" i="1"/>
  <c r="Y1949" i="1"/>
  <c r="X1949" i="1"/>
  <c r="W1949" i="1"/>
  <c r="AA1948" i="1"/>
  <c r="Z1948" i="1"/>
  <c r="Y1948" i="1"/>
  <c r="X1948" i="1"/>
  <c r="W1948" i="1"/>
  <c r="AA1947" i="1"/>
  <c r="Z1947" i="1"/>
  <c r="Y1947" i="1"/>
  <c r="X1947" i="1"/>
  <c r="W1947" i="1"/>
  <c r="AA1946" i="1"/>
  <c r="Z1946" i="1"/>
  <c r="Y1946" i="1"/>
  <c r="X1946" i="1"/>
  <c r="W1946" i="1"/>
  <c r="AA1945" i="1"/>
  <c r="Z1945" i="1"/>
  <c r="Y1945" i="1"/>
  <c r="X1945" i="1"/>
  <c r="W1945" i="1"/>
  <c r="AA1944" i="1"/>
  <c r="Z1944" i="1"/>
  <c r="Y1944" i="1"/>
  <c r="X1944" i="1"/>
  <c r="W1944" i="1"/>
  <c r="AA1943" i="1"/>
  <c r="Z1943" i="1"/>
  <c r="Y1943" i="1"/>
  <c r="X1943" i="1"/>
  <c r="W1943" i="1"/>
  <c r="AA1942" i="1"/>
  <c r="Z1942" i="1"/>
  <c r="Y1942" i="1"/>
  <c r="X1942" i="1"/>
  <c r="W1942" i="1"/>
  <c r="AA1941" i="1"/>
  <c r="Z1941" i="1"/>
  <c r="Y1941" i="1"/>
  <c r="X1941" i="1"/>
  <c r="W1941" i="1"/>
  <c r="AA1940" i="1"/>
  <c r="Z1940" i="1"/>
  <c r="Y1940" i="1"/>
  <c r="X1940" i="1"/>
  <c r="W1940" i="1"/>
  <c r="AA1939" i="1"/>
  <c r="Z1939" i="1"/>
  <c r="Y1939" i="1"/>
  <c r="X1939" i="1"/>
  <c r="W1939" i="1"/>
  <c r="AA1938" i="1"/>
  <c r="Z1938" i="1"/>
  <c r="Y1938" i="1"/>
  <c r="X1938" i="1"/>
  <c r="W1938" i="1"/>
  <c r="AA1937" i="1"/>
  <c r="Z1937" i="1"/>
  <c r="Y1937" i="1"/>
  <c r="X1937" i="1"/>
  <c r="W1937" i="1"/>
  <c r="AA1936" i="1"/>
  <c r="Z1936" i="1"/>
  <c r="Y1936" i="1"/>
  <c r="X1936" i="1"/>
  <c r="W1936" i="1"/>
  <c r="AA1935" i="1"/>
  <c r="Z1935" i="1"/>
  <c r="Y1935" i="1"/>
  <c r="X1935" i="1"/>
  <c r="W1935" i="1"/>
  <c r="AA1934" i="1"/>
  <c r="Z1934" i="1"/>
  <c r="Y1934" i="1"/>
  <c r="X1934" i="1"/>
  <c r="W1934" i="1"/>
  <c r="AA1933" i="1"/>
  <c r="Z1933" i="1"/>
  <c r="Y1933" i="1"/>
  <c r="X1933" i="1"/>
  <c r="W1933" i="1"/>
  <c r="AA1932" i="1"/>
  <c r="Z1932" i="1"/>
  <c r="Y1932" i="1"/>
  <c r="X1932" i="1"/>
  <c r="W1932" i="1"/>
  <c r="AA1931" i="1"/>
  <c r="Z1931" i="1"/>
  <c r="Y1931" i="1"/>
  <c r="X1931" i="1"/>
  <c r="W1931" i="1"/>
  <c r="AA1930" i="1"/>
  <c r="Z1930" i="1"/>
  <c r="Y1930" i="1"/>
  <c r="X1930" i="1"/>
  <c r="W1930" i="1"/>
  <c r="AA1929" i="1"/>
  <c r="Z1929" i="1"/>
  <c r="Y1929" i="1"/>
  <c r="X1929" i="1"/>
  <c r="W1929" i="1"/>
  <c r="AA1928" i="1"/>
  <c r="Z1928" i="1"/>
  <c r="Y1928" i="1"/>
  <c r="X1928" i="1"/>
  <c r="W1928" i="1"/>
  <c r="AA1927" i="1"/>
  <c r="Z1927" i="1"/>
  <c r="Y1927" i="1"/>
  <c r="X1927" i="1"/>
  <c r="W1927" i="1"/>
  <c r="AA1926" i="1"/>
  <c r="Z1926" i="1"/>
  <c r="Y1926" i="1"/>
  <c r="X1926" i="1"/>
  <c r="W1926" i="1"/>
  <c r="AA1925" i="1"/>
  <c r="Z1925" i="1"/>
  <c r="Y1925" i="1"/>
  <c r="X1925" i="1"/>
  <c r="W1925" i="1"/>
  <c r="AA1924" i="1"/>
  <c r="Z1924" i="1"/>
  <c r="Y1924" i="1"/>
  <c r="X1924" i="1"/>
  <c r="W1924" i="1"/>
  <c r="AA1923" i="1"/>
  <c r="Z1923" i="1"/>
  <c r="Y1923" i="1"/>
  <c r="X1923" i="1"/>
  <c r="W1923" i="1"/>
  <c r="AA1922" i="1"/>
  <c r="Z1922" i="1"/>
  <c r="Y1922" i="1"/>
  <c r="X1922" i="1"/>
  <c r="W1922" i="1"/>
  <c r="AA1921" i="1"/>
  <c r="Z1921" i="1"/>
  <c r="Y1921" i="1"/>
  <c r="X1921" i="1"/>
  <c r="W1921" i="1"/>
  <c r="AA1920" i="1"/>
  <c r="Z1920" i="1"/>
  <c r="Y1920" i="1"/>
  <c r="X1920" i="1"/>
  <c r="W1920" i="1"/>
  <c r="AA1919" i="1"/>
  <c r="Z1919" i="1"/>
  <c r="Y1919" i="1"/>
  <c r="X1919" i="1"/>
  <c r="W1919" i="1"/>
  <c r="AA1918" i="1"/>
  <c r="Z1918" i="1"/>
  <c r="Y1918" i="1"/>
  <c r="X1918" i="1"/>
  <c r="W1918" i="1"/>
  <c r="AA1917" i="1"/>
  <c r="Z1917" i="1"/>
  <c r="Y1917" i="1"/>
  <c r="X1917" i="1"/>
  <c r="W1917" i="1"/>
  <c r="AA1916" i="1"/>
  <c r="Z1916" i="1"/>
  <c r="Y1916" i="1"/>
  <c r="X1916" i="1"/>
  <c r="W1916" i="1"/>
  <c r="AA1915" i="1"/>
  <c r="Z1915" i="1"/>
  <c r="Y1915" i="1"/>
  <c r="X1915" i="1"/>
  <c r="W1915" i="1"/>
  <c r="AA1914" i="1"/>
  <c r="Z1914" i="1"/>
  <c r="Y1914" i="1"/>
  <c r="X1914" i="1"/>
  <c r="W1914" i="1"/>
  <c r="AA1913" i="1"/>
  <c r="Z1913" i="1"/>
  <c r="Y1913" i="1"/>
  <c r="X1913" i="1"/>
  <c r="W1913" i="1"/>
  <c r="AA1912" i="1"/>
  <c r="Z1912" i="1"/>
  <c r="Y1912" i="1"/>
  <c r="X1912" i="1"/>
  <c r="W1912" i="1"/>
  <c r="AA1911" i="1"/>
  <c r="Z1911" i="1"/>
  <c r="Y1911" i="1"/>
  <c r="X1911" i="1"/>
  <c r="W1911" i="1"/>
  <c r="AA1910" i="1"/>
  <c r="Z1910" i="1"/>
  <c r="Y1910" i="1"/>
  <c r="X1910" i="1"/>
  <c r="W1910" i="1"/>
  <c r="AA1909" i="1"/>
  <c r="Z1909" i="1"/>
  <c r="Y1909" i="1"/>
  <c r="X1909" i="1"/>
  <c r="W1909" i="1"/>
  <c r="AA1908" i="1"/>
  <c r="Z1908" i="1"/>
  <c r="Y1908" i="1"/>
  <c r="X1908" i="1"/>
  <c r="W1908" i="1"/>
  <c r="AA1907" i="1"/>
  <c r="Z1907" i="1"/>
  <c r="Y1907" i="1"/>
  <c r="X1907" i="1"/>
  <c r="W1907" i="1"/>
  <c r="AA1906" i="1"/>
  <c r="Z1906" i="1"/>
  <c r="Y1906" i="1"/>
  <c r="X1906" i="1"/>
  <c r="W1906" i="1"/>
  <c r="AA1905" i="1"/>
  <c r="Z1905" i="1"/>
  <c r="Y1905" i="1"/>
  <c r="X1905" i="1"/>
  <c r="W1905" i="1"/>
  <c r="AA1904" i="1"/>
  <c r="Z1904" i="1"/>
  <c r="Y1904" i="1"/>
  <c r="X1904" i="1"/>
  <c r="W1904" i="1"/>
  <c r="AA1903" i="1"/>
  <c r="Z1903" i="1"/>
  <c r="Y1903" i="1"/>
  <c r="X1903" i="1"/>
  <c r="W1903" i="1"/>
  <c r="AA1902" i="1"/>
  <c r="Z1902" i="1"/>
  <c r="Y1902" i="1"/>
  <c r="X1902" i="1"/>
  <c r="W1902" i="1"/>
  <c r="AA1901" i="1"/>
  <c r="Z1901" i="1"/>
  <c r="Y1901" i="1"/>
  <c r="X1901" i="1"/>
  <c r="W1901" i="1"/>
  <c r="AA1900" i="1"/>
  <c r="Z1900" i="1"/>
  <c r="Y1900" i="1"/>
  <c r="X1900" i="1"/>
  <c r="W1900" i="1"/>
  <c r="AA1899" i="1"/>
  <c r="Z1899" i="1"/>
  <c r="Y1899" i="1"/>
  <c r="X1899" i="1"/>
  <c r="W1899" i="1"/>
  <c r="AA1898" i="1"/>
  <c r="Z1898" i="1"/>
  <c r="Y1898" i="1"/>
  <c r="X1898" i="1"/>
  <c r="W1898" i="1"/>
  <c r="AA1897" i="1"/>
  <c r="Z1897" i="1"/>
  <c r="Y1897" i="1"/>
  <c r="X1897" i="1"/>
  <c r="W1897" i="1"/>
  <c r="AA1896" i="1"/>
  <c r="Z1896" i="1"/>
  <c r="Y1896" i="1"/>
  <c r="X1896" i="1"/>
  <c r="W1896" i="1"/>
  <c r="AA1895" i="1"/>
  <c r="Z1895" i="1"/>
  <c r="Y1895" i="1"/>
  <c r="X1895" i="1"/>
  <c r="W1895" i="1"/>
  <c r="AA1894" i="1"/>
  <c r="Z1894" i="1"/>
  <c r="Y1894" i="1"/>
  <c r="X1894" i="1"/>
  <c r="W1894" i="1"/>
  <c r="AA1893" i="1"/>
  <c r="Z1893" i="1"/>
  <c r="Y1893" i="1"/>
  <c r="X1893" i="1"/>
  <c r="W1893" i="1"/>
  <c r="AA1892" i="1"/>
  <c r="Z1892" i="1"/>
  <c r="Y1892" i="1"/>
  <c r="X1892" i="1"/>
  <c r="W1892" i="1"/>
  <c r="AA1891" i="1"/>
  <c r="Z1891" i="1"/>
  <c r="Y1891" i="1"/>
  <c r="X1891" i="1"/>
  <c r="W1891" i="1"/>
  <c r="AA1890" i="1"/>
  <c r="Z1890" i="1"/>
  <c r="Y1890" i="1"/>
  <c r="X1890" i="1"/>
  <c r="W1890" i="1"/>
  <c r="AA1889" i="1"/>
  <c r="Z1889" i="1"/>
  <c r="Y1889" i="1"/>
  <c r="X1889" i="1"/>
  <c r="W1889" i="1"/>
  <c r="AA1888" i="1"/>
  <c r="Z1888" i="1"/>
  <c r="Y1888" i="1"/>
  <c r="X1888" i="1"/>
  <c r="W1888" i="1"/>
  <c r="AA1887" i="1"/>
  <c r="Z1887" i="1"/>
  <c r="Y1887" i="1"/>
  <c r="X1887" i="1"/>
  <c r="W1887" i="1"/>
  <c r="AA1886" i="1"/>
  <c r="Z1886" i="1"/>
  <c r="Y1886" i="1"/>
  <c r="X1886" i="1"/>
  <c r="W1886" i="1"/>
  <c r="AA1885" i="1"/>
  <c r="Z1885" i="1"/>
  <c r="Y1885" i="1"/>
  <c r="X1885" i="1"/>
  <c r="W1885" i="1"/>
  <c r="AA1884" i="1"/>
  <c r="Z1884" i="1"/>
  <c r="Y1884" i="1"/>
  <c r="X1884" i="1"/>
  <c r="W1884" i="1"/>
  <c r="AA1883" i="1"/>
  <c r="Z1883" i="1"/>
  <c r="Y1883" i="1"/>
  <c r="X1883" i="1"/>
  <c r="W1883" i="1"/>
  <c r="AA1882" i="1"/>
  <c r="Z1882" i="1"/>
  <c r="Y1882" i="1"/>
  <c r="X1882" i="1"/>
  <c r="W1882" i="1"/>
  <c r="AA1881" i="1"/>
  <c r="Z1881" i="1"/>
  <c r="Y1881" i="1"/>
  <c r="X1881" i="1"/>
  <c r="W1881" i="1"/>
  <c r="AA1880" i="1"/>
  <c r="Z1880" i="1"/>
  <c r="Y1880" i="1"/>
  <c r="X1880" i="1"/>
  <c r="W1880" i="1"/>
  <c r="AA1879" i="1"/>
  <c r="Z1879" i="1"/>
  <c r="Y1879" i="1"/>
  <c r="X1879" i="1"/>
  <c r="W1879" i="1"/>
  <c r="AA1878" i="1"/>
  <c r="Z1878" i="1"/>
  <c r="Y1878" i="1"/>
  <c r="X1878" i="1"/>
  <c r="W1878" i="1"/>
  <c r="AA1877" i="1"/>
  <c r="Z1877" i="1"/>
  <c r="Y1877" i="1"/>
  <c r="X1877" i="1"/>
  <c r="W1877" i="1"/>
  <c r="AA1876" i="1"/>
  <c r="Z1876" i="1"/>
  <c r="Y1876" i="1"/>
  <c r="X1876" i="1"/>
  <c r="W1876" i="1"/>
  <c r="AA1875" i="1"/>
  <c r="Z1875" i="1"/>
  <c r="Y1875" i="1"/>
  <c r="X1875" i="1"/>
  <c r="W1875" i="1"/>
  <c r="AA1874" i="1"/>
  <c r="Z1874" i="1"/>
  <c r="Y1874" i="1"/>
  <c r="X1874" i="1"/>
  <c r="W1874" i="1"/>
  <c r="AA1873" i="1"/>
  <c r="Z1873" i="1"/>
  <c r="Y1873" i="1"/>
  <c r="X1873" i="1"/>
  <c r="W1873" i="1"/>
  <c r="AA1872" i="1"/>
  <c r="Z1872" i="1"/>
  <c r="Y1872" i="1"/>
  <c r="X1872" i="1"/>
  <c r="W1872" i="1"/>
  <c r="AA1871" i="1"/>
  <c r="Z1871" i="1"/>
  <c r="Y1871" i="1"/>
  <c r="X1871" i="1"/>
  <c r="W1871" i="1"/>
  <c r="AA1870" i="1"/>
  <c r="Z1870" i="1"/>
  <c r="Y1870" i="1"/>
  <c r="X1870" i="1"/>
  <c r="W1870" i="1"/>
  <c r="AA1869" i="1"/>
  <c r="Z1869" i="1"/>
  <c r="Y1869" i="1"/>
  <c r="X1869" i="1"/>
  <c r="W1869" i="1"/>
  <c r="AA1868" i="1"/>
  <c r="Z1868" i="1"/>
  <c r="Y1868" i="1"/>
  <c r="X1868" i="1"/>
  <c r="W1868" i="1"/>
  <c r="AA1867" i="1"/>
  <c r="Z1867" i="1"/>
  <c r="Y1867" i="1"/>
  <c r="X1867" i="1"/>
  <c r="W1867" i="1"/>
  <c r="AA1866" i="1"/>
  <c r="Z1866" i="1"/>
  <c r="Y1866" i="1"/>
  <c r="X1866" i="1"/>
  <c r="W1866" i="1"/>
  <c r="AA1865" i="1"/>
  <c r="Z1865" i="1"/>
  <c r="Y1865" i="1"/>
  <c r="X1865" i="1"/>
  <c r="W1865" i="1"/>
  <c r="AA1864" i="1"/>
  <c r="Z1864" i="1"/>
  <c r="Y1864" i="1"/>
  <c r="X1864" i="1"/>
  <c r="W1864" i="1"/>
  <c r="AA1863" i="1"/>
  <c r="Z1863" i="1"/>
  <c r="Y1863" i="1"/>
  <c r="X1863" i="1"/>
  <c r="W1863" i="1"/>
  <c r="AA1862" i="1"/>
  <c r="Z1862" i="1"/>
  <c r="Y1862" i="1"/>
  <c r="X1862" i="1"/>
  <c r="W1862" i="1"/>
  <c r="AA1861" i="1"/>
  <c r="Z1861" i="1"/>
  <c r="Y1861" i="1"/>
  <c r="X1861" i="1"/>
  <c r="W1861" i="1"/>
  <c r="AA1860" i="1"/>
  <c r="Z1860" i="1"/>
  <c r="Y1860" i="1"/>
  <c r="X1860" i="1"/>
  <c r="W1860" i="1"/>
  <c r="AA1859" i="1"/>
  <c r="Z1859" i="1"/>
  <c r="Y1859" i="1"/>
  <c r="X1859" i="1"/>
  <c r="W1859" i="1"/>
  <c r="AA1858" i="1"/>
  <c r="Z1858" i="1"/>
  <c r="Y1858" i="1"/>
  <c r="X1858" i="1"/>
  <c r="W1858" i="1"/>
  <c r="AA1857" i="1"/>
  <c r="Z1857" i="1"/>
  <c r="Y1857" i="1"/>
  <c r="X1857" i="1"/>
  <c r="W1857" i="1"/>
  <c r="AA1856" i="1"/>
  <c r="Z1856" i="1"/>
  <c r="Y1856" i="1"/>
  <c r="X1856" i="1"/>
  <c r="W1856" i="1"/>
  <c r="AA1855" i="1"/>
  <c r="Z1855" i="1"/>
  <c r="Y1855" i="1"/>
  <c r="X1855" i="1"/>
  <c r="W1855" i="1"/>
  <c r="AA1854" i="1"/>
  <c r="Z1854" i="1"/>
  <c r="Y1854" i="1"/>
  <c r="X1854" i="1"/>
  <c r="W1854" i="1"/>
  <c r="AA1853" i="1"/>
  <c r="Z1853" i="1"/>
  <c r="Y1853" i="1"/>
  <c r="X1853" i="1"/>
  <c r="W1853" i="1"/>
  <c r="AA1852" i="1"/>
  <c r="Z1852" i="1"/>
  <c r="Y1852" i="1"/>
  <c r="X1852" i="1"/>
  <c r="W1852" i="1"/>
  <c r="AA1851" i="1"/>
  <c r="Z1851" i="1"/>
  <c r="Y1851" i="1"/>
  <c r="X1851" i="1"/>
  <c r="W1851" i="1"/>
  <c r="AA1850" i="1"/>
  <c r="Z1850" i="1"/>
  <c r="Y1850" i="1"/>
  <c r="X1850" i="1"/>
  <c r="W1850" i="1"/>
  <c r="AA1849" i="1"/>
  <c r="Z1849" i="1"/>
  <c r="Y1849" i="1"/>
  <c r="X1849" i="1"/>
  <c r="W1849" i="1"/>
  <c r="AA1848" i="1"/>
  <c r="Z1848" i="1"/>
  <c r="Y1848" i="1"/>
  <c r="X1848" i="1"/>
  <c r="W1848" i="1"/>
  <c r="AA1847" i="1"/>
  <c r="Z1847" i="1"/>
  <c r="Y1847" i="1"/>
  <c r="X1847" i="1"/>
  <c r="W1847" i="1"/>
  <c r="AA1846" i="1"/>
  <c r="Z1846" i="1"/>
  <c r="Y1846" i="1"/>
  <c r="X1846" i="1"/>
  <c r="W1846" i="1"/>
  <c r="AA1845" i="1"/>
  <c r="Z1845" i="1"/>
  <c r="Y1845" i="1"/>
  <c r="X1845" i="1"/>
  <c r="W1845" i="1"/>
  <c r="AA1844" i="1"/>
  <c r="Z1844" i="1"/>
  <c r="Y1844" i="1"/>
  <c r="X1844" i="1"/>
  <c r="W1844" i="1"/>
  <c r="AA1843" i="1"/>
  <c r="Z1843" i="1"/>
  <c r="Y1843" i="1"/>
  <c r="X1843" i="1"/>
  <c r="W1843" i="1"/>
  <c r="AA1842" i="1"/>
  <c r="Z1842" i="1"/>
  <c r="Y1842" i="1"/>
  <c r="X1842" i="1"/>
  <c r="W1842" i="1"/>
  <c r="AA1841" i="1"/>
  <c r="Z1841" i="1"/>
  <c r="Y1841" i="1"/>
  <c r="X1841" i="1"/>
  <c r="W1841" i="1"/>
  <c r="AA1840" i="1"/>
  <c r="Z1840" i="1"/>
  <c r="Y1840" i="1"/>
  <c r="X1840" i="1"/>
  <c r="W1840" i="1"/>
  <c r="AA1839" i="1"/>
  <c r="Z1839" i="1"/>
  <c r="Y1839" i="1"/>
  <c r="X1839" i="1"/>
  <c r="W1839" i="1"/>
  <c r="AA1838" i="1"/>
  <c r="Z1838" i="1"/>
  <c r="Y1838" i="1"/>
  <c r="X1838" i="1"/>
  <c r="W1838" i="1"/>
  <c r="AA1837" i="1"/>
  <c r="Z1837" i="1"/>
  <c r="Y1837" i="1"/>
  <c r="X1837" i="1"/>
  <c r="W1837" i="1"/>
  <c r="AA1836" i="1"/>
  <c r="Z1836" i="1"/>
  <c r="Y1836" i="1"/>
  <c r="X1836" i="1"/>
  <c r="W1836" i="1"/>
  <c r="AA1835" i="1"/>
  <c r="Z1835" i="1"/>
  <c r="Y1835" i="1"/>
  <c r="X1835" i="1"/>
  <c r="W1835" i="1"/>
  <c r="AA1834" i="1"/>
  <c r="Z1834" i="1"/>
  <c r="Y1834" i="1"/>
  <c r="X1834" i="1"/>
  <c r="W1834" i="1"/>
  <c r="AA1833" i="1"/>
  <c r="Z1833" i="1"/>
  <c r="Y1833" i="1"/>
  <c r="X1833" i="1"/>
  <c r="W1833" i="1"/>
  <c r="AA1832" i="1"/>
  <c r="Z1832" i="1"/>
  <c r="Y1832" i="1"/>
  <c r="X1832" i="1"/>
  <c r="W1832" i="1"/>
  <c r="AA1831" i="1"/>
  <c r="Z1831" i="1"/>
  <c r="Y1831" i="1"/>
  <c r="X1831" i="1"/>
  <c r="W1831" i="1"/>
  <c r="AA1830" i="1"/>
  <c r="Z1830" i="1"/>
  <c r="Y1830" i="1"/>
  <c r="X1830" i="1"/>
  <c r="W1830" i="1"/>
  <c r="AA1829" i="1"/>
  <c r="Z1829" i="1"/>
  <c r="Y1829" i="1"/>
  <c r="X1829" i="1"/>
  <c r="W1829" i="1"/>
  <c r="AA1828" i="1"/>
  <c r="Z1828" i="1"/>
  <c r="Y1828" i="1"/>
  <c r="X1828" i="1"/>
  <c r="W1828" i="1"/>
  <c r="AA1827" i="1"/>
  <c r="Z1827" i="1"/>
  <c r="Y1827" i="1"/>
  <c r="X1827" i="1"/>
  <c r="W1827" i="1"/>
  <c r="AA1826" i="1"/>
  <c r="Z1826" i="1"/>
  <c r="Y1826" i="1"/>
  <c r="X1826" i="1"/>
  <c r="W1826" i="1"/>
  <c r="AA1825" i="1"/>
  <c r="Z1825" i="1"/>
  <c r="Y1825" i="1"/>
  <c r="X1825" i="1"/>
  <c r="W1825" i="1"/>
  <c r="AA1824" i="1"/>
  <c r="Z1824" i="1"/>
  <c r="Y1824" i="1"/>
  <c r="X1824" i="1"/>
  <c r="W1824" i="1"/>
  <c r="AA1823" i="1"/>
  <c r="Z1823" i="1"/>
  <c r="Y1823" i="1"/>
  <c r="X1823" i="1"/>
  <c r="W1823" i="1"/>
  <c r="AA1822" i="1"/>
  <c r="Z1822" i="1"/>
  <c r="Y1822" i="1"/>
  <c r="X1822" i="1"/>
  <c r="W1822" i="1"/>
  <c r="AA1821" i="1"/>
  <c r="Z1821" i="1"/>
  <c r="Y1821" i="1"/>
  <c r="X1821" i="1"/>
  <c r="W1821" i="1"/>
  <c r="AA1820" i="1"/>
  <c r="Z1820" i="1"/>
  <c r="Y1820" i="1"/>
  <c r="X1820" i="1"/>
  <c r="W1820" i="1"/>
  <c r="AA1819" i="1"/>
  <c r="Z1819" i="1"/>
  <c r="Y1819" i="1"/>
  <c r="X1819" i="1"/>
  <c r="W1819" i="1"/>
  <c r="AA1818" i="1"/>
  <c r="Z1818" i="1"/>
  <c r="Y1818" i="1"/>
  <c r="X1818" i="1"/>
  <c r="W1818" i="1"/>
  <c r="AA1817" i="1"/>
  <c r="Z1817" i="1"/>
  <c r="Y1817" i="1"/>
  <c r="X1817" i="1"/>
  <c r="W1817" i="1"/>
  <c r="AA1816" i="1"/>
  <c r="Z1816" i="1"/>
  <c r="Y1816" i="1"/>
  <c r="X1816" i="1"/>
  <c r="W1816" i="1"/>
  <c r="AA1815" i="1"/>
  <c r="Z1815" i="1"/>
  <c r="Y1815" i="1"/>
  <c r="X1815" i="1"/>
  <c r="W1815" i="1"/>
  <c r="AA1814" i="1"/>
  <c r="Z1814" i="1"/>
  <c r="Y1814" i="1"/>
  <c r="X1814" i="1"/>
  <c r="W1814" i="1"/>
  <c r="AA1813" i="1"/>
  <c r="Z1813" i="1"/>
  <c r="Y1813" i="1"/>
  <c r="X1813" i="1"/>
  <c r="W1813" i="1"/>
  <c r="AA1812" i="1"/>
  <c r="Z1812" i="1"/>
  <c r="Y1812" i="1"/>
  <c r="X1812" i="1"/>
  <c r="W1812" i="1"/>
  <c r="AA1811" i="1"/>
  <c r="Z1811" i="1"/>
  <c r="Y1811" i="1"/>
  <c r="X1811" i="1"/>
  <c r="W1811" i="1"/>
  <c r="AA1810" i="1"/>
  <c r="Z1810" i="1"/>
  <c r="Y1810" i="1"/>
  <c r="X1810" i="1"/>
  <c r="W1810" i="1"/>
  <c r="AA1809" i="1"/>
  <c r="Z1809" i="1"/>
  <c r="Y1809" i="1"/>
  <c r="X1809" i="1"/>
  <c r="W1809" i="1"/>
  <c r="AA1808" i="1"/>
  <c r="Z1808" i="1"/>
  <c r="Y1808" i="1"/>
  <c r="X1808" i="1"/>
  <c r="W1808" i="1"/>
  <c r="AA1807" i="1"/>
  <c r="Z1807" i="1"/>
  <c r="Y1807" i="1"/>
  <c r="X1807" i="1"/>
  <c r="W1807" i="1"/>
  <c r="AA1806" i="1"/>
  <c r="Z1806" i="1"/>
  <c r="Y1806" i="1"/>
  <c r="X1806" i="1"/>
  <c r="W1806" i="1"/>
  <c r="AA1805" i="1"/>
  <c r="Z1805" i="1"/>
  <c r="Y1805" i="1"/>
  <c r="X1805" i="1"/>
  <c r="W1805" i="1"/>
  <c r="AA1804" i="1"/>
  <c r="Z1804" i="1"/>
  <c r="Y1804" i="1"/>
  <c r="X1804" i="1"/>
  <c r="W1804" i="1"/>
  <c r="AA1803" i="1"/>
  <c r="Z1803" i="1"/>
  <c r="Y1803" i="1"/>
  <c r="X1803" i="1"/>
  <c r="W1803" i="1"/>
  <c r="AA1802" i="1"/>
  <c r="Z1802" i="1"/>
  <c r="Y1802" i="1"/>
  <c r="X1802" i="1"/>
  <c r="W1802" i="1"/>
  <c r="AA1801" i="1"/>
  <c r="Z1801" i="1"/>
  <c r="Y1801" i="1"/>
  <c r="X1801" i="1"/>
  <c r="W1801" i="1"/>
  <c r="AA1800" i="1"/>
  <c r="Z1800" i="1"/>
  <c r="Y1800" i="1"/>
  <c r="X1800" i="1"/>
  <c r="W1800" i="1"/>
  <c r="AA1799" i="1"/>
  <c r="Z1799" i="1"/>
  <c r="Y1799" i="1"/>
  <c r="X1799" i="1"/>
  <c r="W1799" i="1"/>
  <c r="AA1798" i="1"/>
  <c r="Z1798" i="1"/>
  <c r="Y1798" i="1"/>
  <c r="X1798" i="1"/>
  <c r="W1798" i="1"/>
  <c r="AA1797" i="1"/>
  <c r="Z1797" i="1"/>
  <c r="Y1797" i="1"/>
  <c r="X1797" i="1"/>
  <c r="W1797" i="1"/>
  <c r="AA1796" i="1"/>
  <c r="Z1796" i="1"/>
  <c r="Y1796" i="1"/>
  <c r="X1796" i="1"/>
  <c r="W1796" i="1"/>
  <c r="AA1795" i="1"/>
  <c r="Z1795" i="1"/>
  <c r="Y1795" i="1"/>
  <c r="X1795" i="1"/>
  <c r="W1795" i="1"/>
  <c r="AA1794" i="1"/>
  <c r="Z1794" i="1"/>
  <c r="Y1794" i="1"/>
  <c r="X1794" i="1"/>
  <c r="W1794" i="1"/>
  <c r="AA1793" i="1"/>
  <c r="Z1793" i="1"/>
  <c r="Y1793" i="1"/>
  <c r="X1793" i="1"/>
  <c r="W1793" i="1"/>
  <c r="AA1792" i="1"/>
  <c r="Z1792" i="1"/>
  <c r="Y1792" i="1"/>
  <c r="X1792" i="1"/>
  <c r="W1792" i="1"/>
  <c r="AA1791" i="1"/>
  <c r="Z1791" i="1"/>
  <c r="Y1791" i="1"/>
  <c r="X1791" i="1"/>
  <c r="W1791" i="1"/>
  <c r="AA1790" i="1"/>
  <c r="Z1790" i="1"/>
  <c r="Y1790" i="1"/>
  <c r="X1790" i="1"/>
  <c r="W1790" i="1"/>
  <c r="AA1789" i="1"/>
  <c r="Z1789" i="1"/>
  <c r="Y1789" i="1"/>
  <c r="X1789" i="1"/>
  <c r="W1789" i="1"/>
  <c r="AA1788" i="1"/>
  <c r="Z1788" i="1"/>
  <c r="Y1788" i="1"/>
  <c r="X1788" i="1"/>
  <c r="W1788" i="1"/>
  <c r="AA1787" i="1"/>
  <c r="Z1787" i="1"/>
  <c r="Y1787" i="1"/>
  <c r="X1787" i="1"/>
  <c r="W1787" i="1"/>
  <c r="AA1786" i="1"/>
  <c r="Z1786" i="1"/>
  <c r="Y1786" i="1"/>
  <c r="X1786" i="1"/>
  <c r="W1786" i="1"/>
  <c r="AA1785" i="1"/>
  <c r="Z1785" i="1"/>
  <c r="Y1785" i="1"/>
  <c r="X1785" i="1"/>
  <c r="W1785" i="1"/>
  <c r="AA1784" i="1"/>
  <c r="Z1784" i="1"/>
  <c r="Y1784" i="1"/>
  <c r="X1784" i="1"/>
  <c r="W1784" i="1"/>
  <c r="AA1783" i="1"/>
  <c r="Z1783" i="1"/>
  <c r="Y1783" i="1"/>
  <c r="X1783" i="1"/>
  <c r="W1783" i="1"/>
  <c r="AA1782" i="1"/>
  <c r="Z1782" i="1"/>
  <c r="Y1782" i="1"/>
  <c r="X1782" i="1"/>
  <c r="W1782" i="1"/>
  <c r="AA1781" i="1"/>
  <c r="Z1781" i="1"/>
  <c r="Y1781" i="1"/>
  <c r="X1781" i="1"/>
  <c r="W1781" i="1"/>
  <c r="AA1780" i="1"/>
  <c r="Z1780" i="1"/>
  <c r="Y1780" i="1"/>
  <c r="X1780" i="1"/>
  <c r="W1780" i="1"/>
  <c r="AA1779" i="1"/>
  <c r="Z1779" i="1"/>
  <c r="Y1779" i="1"/>
  <c r="X1779" i="1"/>
  <c r="W1779" i="1"/>
  <c r="AA1778" i="1"/>
  <c r="Z1778" i="1"/>
  <c r="Y1778" i="1"/>
  <c r="X1778" i="1"/>
  <c r="W1778" i="1"/>
  <c r="AA1777" i="1"/>
  <c r="Z1777" i="1"/>
  <c r="Y1777" i="1"/>
  <c r="X1777" i="1"/>
  <c r="W1777" i="1"/>
  <c r="AA1776" i="1"/>
  <c r="Z1776" i="1"/>
  <c r="Y1776" i="1"/>
  <c r="X1776" i="1"/>
  <c r="W1776" i="1"/>
  <c r="AA1775" i="1"/>
  <c r="Z1775" i="1"/>
  <c r="Y1775" i="1"/>
  <c r="X1775" i="1"/>
  <c r="W1775" i="1"/>
  <c r="AA1774" i="1"/>
  <c r="Z1774" i="1"/>
  <c r="Y1774" i="1"/>
  <c r="X1774" i="1"/>
  <c r="W1774" i="1"/>
  <c r="AA1773" i="1"/>
  <c r="Z1773" i="1"/>
  <c r="Y1773" i="1"/>
  <c r="X1773" i="1"/>
  <c r="W1773" i="1"/>
  <c r="AA1772" i="1"/>
  <c r="Z1772" i="1"/>
  <c r="Y1772" i="1"/>
  <c r="X1772" i="1"/>
  <c r="W1772" i="1"/>
  <c r="AA1771" i="1"/>
  <c r="Z1771" i="1"/>
  <c r="Y1771" i="1"/>
  <c r="X1771" i="1"/>
  <c r="W1771" i="1"/>
  <c r="AA1770" i="1"/>
  <c r="Z1770" i="1"/>
  <c r="Y1770" i="1"/>
  <c r="X1770" i="1"/>
  <c r="W1770" i="1"/>
  <c r="AA1769" i="1"/>
  <c r="Z1769" i="1"/>
  <c r="Y1769" i="1"/>
  <c r="X1769" i="1"/>
  <c r="W1769" i="1"/>
  <c r="AA1768" i="1"/>
  <c r="Z1768" i="1"/>
  <c r="Y1768" i="1"/>
  <c r="X1768" i="1"/>
  <c r="W1768" i="1"/>
  <c r="AA1767" i="1"/>
  <c r="Z1767" i="1"/>
  <c r="Y1767" i="1"/>
  <c r="X1767" i="1"/>
  <c r="W1767" i="1"/>
  <c r="AA1766" i="1"/>
  <c r="Z1766" i="1"/>
  <c r="Y1766" i="1"/>
  <c r="X1766" i="1"/>
  <c r="W1766" i="1"/>
  <c r="AA1765" i="1"/>
  <c r="Z1765" i="1"/>
  <c r="Y1765" i="1"/>
  <c r="X1765" i="1"/>
  <c r="W1765" i="1"/>
  <c r="AA1764" i="1"/>
  <c r="Z1764" i="1"/>
  <c r="Y1764" i="1"/>
  <c r="X1764" i="1"/>
  <c r="W1764" i="1"/>
  <c r="AA1763" i="1"/>
  <c r="Z1763" i="1"/>
  <c r="Y1763" i="1"/>
  <c r="X1763" i="1"/>
  <c r="W1763" i="1"/>
  <c r="AA1762" i="1"/>
  <c r="Z1762" i="1"/>
  <c r="Y1762" i="1"/>
  <c r="X1762" i="1"/>
  <c r="W1762" i="1"/>
  <c r="AA1761" i="1"/>
  <c r="Z1761" i="1"/>
  <c r="Y1761" i="1"/>
  <c r="X1761" i="1"/>
  <c r="W1761" i="1"/>
  <c r="AA1760" i="1"/>
  <c r="Z1760" i="1"/>
  <c r="Y1760" i="1"/>
  <c r="X1760" i="1"/>
  <c r="W1760" i="1"/>
  <c r="AA1759" i="1"/>
  <c r="Z1759" i="1"/>
  <c r="Y1759" i="1"/>
  <c r="X1759" i="1"/>
  <c r="W1759" i="1"/>
  <c r="AA1758" i="1"/>
  <c r="Z1758" i="1"/>
  <c r="Y1758" i="1"/>
  <c r="X1758" i="1"/>
  <c r="W1758" i="1"/>
  <c r="AA1757" i="1"/>
  <c r="Z1757" i="1"/>
  <c r="Y1757" i="1"/>
  <c r="X1757" i="1"/>
  <c r="W1757" i="1"/>
  <c r="AA1756" i="1"/>
  <c r="Z1756" i="1"/>
  <c r="Y1756" i="1"/>
  <c r="X1756" i="1"/>
  <c r="W1756" i="1"/>
  <c r="AA1755" i="1"/>
  <c r="Z1755" i="1"/>
  <c r="Y1755" i="1"/>
  <c r="X1755" i="1"/>
  <c r="W1755" i="1"/>
  <c r="AA1754" i="1"/>
  <c r="Z1754" i="1"/>
  <c r="Y1754" i="1"/>
  <c r="X1754" i="1"/>
  <c r="W1754" i="1"/>
  <c r="AA1753" i="1"/>
  <c r="Z1753" i="1"/>
  <c r="Y1753" i="1"/>
  <c r="X1753" i="1"/>
  <c r="W1753" i="1"/>
  <c r="AA1752" i="1"/>
  <c r="Z1752" i="1"/>
  <c r="Y1752" i="1"/>
  <c r="X1752" i="1"/>
  <c r="W1752" i="1"/>
  <c r="AA1751" i="1"/>
  <c r="Z1751" i="1"/>
  <c r="Y1751" i="1"/>
  <c r="X1751" i="1"/>
  <c r="W1751" i="1"/>
  <c r="AA1750" i="1"/>
  <c r="Z1750" i="1"/>
  <c r="Y1750" i="1"/>
  <c r="X1750" i="1"/>
  <c r="W1750" i="1"/>
  <c r="AA1749" i="1"/>
  <c r="Z1749" i="1"/>
  <c r="Y1749" i="1"/>
  <c r="X1749" i="1"/>
  <c r="W1749" i="1"/>
  <c r="AA1748" i="1"/>
  <c r="Z1748" i="1"/>
  <c r="Y1748" i="1"/>
  <c r="X1748" i="1"/>
  <c r="W1748" i="1"/>
  <c r="AA1747" i="1"/>
  <c r="Z1747" i="1"/>
  <c r="Y1747" i="1"/>
  <c r="X1747" i="1"/>
  <c r="W1747" i="1"/>
  <c r="AA1746" i="1"/>
  <c r="Z1746" i="1"/>
  <c r="Y1746" i="1"/>
  <c r="X1746" i="1"/>
  <c r="W1746" i="1"/>
  <c r="AA1745" i="1"/>
  <c r="Z1745" i="1"/>
  <c r="Y1745" i="1"/>
  <c r="X1745" i="1"/>
  <c r="W1745" i="1"/>
  <c r="AA1744" i="1"/>
  <c r="Z1744" i="1"/>
  <c r="Y1744" i="1"/>
  <c r="X1744" i="1"/>
  <c r="W1744" i="1"/>
  <c r="AA1743" i="1"/>
  <c r="Z1743" i="1"/>
  <c r="Y1743" i="1"/>
  <c r="X1743" i="1"/>
  <c r="W1743" i="1"/>
  <c r="AA1742" i="1"/>
  <c r="Z1742" i="1"/>
  <c r="Y1742" i="1"/>
  <c r="X1742" i="1"/>
  <c r="W1742" i="1"/>
  <c r="AA1741" i="1"/>
  <c r="Z1741" i="1"/>
  <c r="Y1741" i="1"/>
  <c r="X1741" i="1"/>
  <c r="W1741" i="1"/>
  <c r="AA1740" i="1"/>
  <c r="Z1740" i="1"/>
  <c r="Y1740" i="1"/>
  <c r="X1740" i="1"/>
  <c r="W1740" i="1"/>
  <c r="AA1739" i="1"/>
  <c r="Z1739" i="1"/>
  <c r="Y1739" i="1"/>
  <c r="X1739" i="1"/>
  <c r="W1739" i="1"/>
  <c r="AA1738" i="1"/>
  <c r="Z1738" i="1"/>
  <c r="Y1738" i="1"/>
  <c r="X1738" i="1"/>
  <c r="W1738" i="1"/>
  <c r="AA1737" i="1"/>
  <c r="Z1737" i="1"/>
  <c r="Y1737" i="1"/>
  <c r="X1737" i="1"/>
  <c r="W1737" i="1"/>
  <c r="AA1736" i="1"/>
  <c r="Z1736" i="1"/>
  <c r="Y1736" i="1"/>
  <c r="X1736" i="1"/>
  <c r="W1736" i="1"/>
  <c r="AA1735" i="1"/>
  <c r="Z1735" i="1"/>
  <c r="Y1735" i="1"/>
  <c r="X1735" i="1"/>
  <c r="W1735" i="1"/>
  <c r="AA1734" i="1"/>
  <c r="Z1734" i="1"/>
  <c r="Y1734" i="1"/>
  <c r="X1734" i="1"/>
  <c r="W1734" i="1"/>
  <c r="AA1733" i="1"/>
  <c r="Z1733" i="1"/>
  <c r="Y1733" i="1"/>
  <c r="X1733" i="1"/>
  <c r="W1733" i="1"/>
  <c r="AA1732" i="1"/>
  <c r="Z1732" i="1"/>
  <c r="Y1732" i="1"/>
  <c r="X1732" i="1"/>
  <c r="W1732" i="1"/>
  <c r="AA1731" i="1"/>
  <c r="Z1731" i="1"/>
  <c r="Y1731" i="1"/>
  <c r="X1731" i="1"/>
  <c r="W1731" i="1"/>
  <c r="AA1730" i="1"/>
  <c r="Z1730" i="1"/>
  <c r="Y1730" i="1"/>
  <c r="X1730" i="1"/>
  <c r="W1730" i="1"/>
  <c r="AA1729" i="1"/>
  <c r="Z1729" i="1"/>
  <c r="Y1729" i="1"/>
  <c r="X1729" i="1"/>
  <c r="W1729" i="1"/>
  <c r="AA1728" i="1"/>
  <c r="Z1728" i="1"/>
  <c r="Y1728" i="1"/>
  <c r="X1728" i="1"/>
  <c r="W1728" i="1"/>
  <c r="AA1727" i="1"/>
  <c r="Z1727" i="1"/>
  <c r="Y1727" i="1"/>
  <c r="X1727" i="1"/>
  <c r="W1727" i="1"/>
  <c r="AA1726" i="1"/>
  <c r="Z1726" i="1"/>
  <c r="Y1726" i="1"/>
  <c r="X1726" i="1"/>
  <c r="W1726" i="1"/>
  <c r="AA1725" i="1"/>
  <c r="Z1725" i="1"/>
  <c r="Y1725" i="1"/>
  <c r="X1725" i="1"/>
  <c r="W1725" i="1"/>
  <c r="AA1724" i="1"/>
  <c r="Z1724" i="1"/>
  <c r="Y1724" i="1"/>
  <c r="X1724" i="1"/>
  <c r="W1724" i="1"/>
  <c r="AA1723" i="1"/>
  <c r="Z1723" i="1"/>
  <c r="Y1723" i="1"/>
  <c r="X1723" i="1"/>
  <c r="W1723" i="1"/>
  <c r="AA1722" i="1"/>
  <c r="Z1722" i="1"/>
  <c r="Y1722" i="1"/>
  <c r="X1722" i="1"/>
  <c r="W1722" i="1"/>
  <c r="AA1721" i="1"/>
  <c r="Z1721" i="1"/>
  <c r="Y1721" i="1"/>
  <c r="X1721" i="1"/>
  <c r="W1721" i="1"/>
  <c r="AA1720" i="1"/>
  <c r="Z1720" i="1"/>
  <c r="Y1720" i="1"/>
  <c r="X1720" i="1"/>
  <c r="W1720" i="1"/>
  <c r="AA1719" i="1"/>
  <c r="Z1719" i="1"/>
  <c r="Y1719" i="1"/>
  <c r="X1719" i="1"/>
  <c r="W1719" i="1"/>
  <c r="AA1718" i="1"/>
  <c r="Z1718" i="1"/>
  <c r="Y1718" i="1"/>
  <c r="X1718" i="1"/>
  <c r="W1718" i="1"/>
  <c r="AA1717" i="1"/>
  <c r="Z1717" i="1"/>
  <c r="Y1717" i="1"/>
  <c r="X1717" i="1"/>
  <c r="W1717" i="1"/>
  <c r="AA1716" i="1"/>
  <c r="Z1716" i="1"/>
  <c r="Y1716" i="1"/>
  <c r="X1716" i="1"/>
  <c r="W1716" i="1"/>
  <c r="AA1715" i="1"/>
  <c r="Z1715" i="1"/>
  <c r="Y1715" i="1"/>
  <c r="X1715" i="1"/>
  <c r="W1715" i="1"/>
  <c r="AA1714" i="1"/>
  <c r="Z1714" i="1"/>
  <c r="Y1714" i="1"/>
  <c r="X1714" i="1"/>
  <c r="W1714" i="1"/>
  <c r="AA1713" i="1"/>
  <c r="Z1713" i="1"/>
  <c r="Y1713" i="1"/>
  <c r="X1713" i="1"/>
  <c r="W1713" i="1"/>
  <c r="AA1712" i="1"/>
  <c r="Z1712" i="1"/>
  <c r="Y1712" i="1"/>
  <c r="X1712" i="1"/>
  <c r="W1712" i="1"/>
  <c r="AA1711" i="1"/>
  <c r="Z1711" i="1"/>
  <c r="Y1711" i="1"/>
  <c r="X1711" i="1"/>
  <c r="W1711" i="1"/>
  <c r="AA1710" i="1"/>
  <c r="Z1710" i="1"/>
  <c r="Y1710" i="1"/>
  <c r="X1710" i="1"/>
  <c r="W1710" i="1"/>
  <c r="AA1709" i="1"/>
  <c r="Z1709" i="1"/>
  <c r="Y1709" i="1"/>
  <c r="X1709" i="1"/>
  <c r="W1709" i="1"/>
  <c r="AA1708" i="1"/>
  <c r="Z1708" i="1"/>
  <c r="Y1708" i="1"/>
  <c r="X1708" i="1"/>
  <c r="W1708" i="1"/>
  <c r="AA1707" i="1"/>
  <c r="Z1707" i="1"/>
  <c r="Y1707" i="1"/>
  <c r="X1707" i="1"/>
  <c r="W1707" i="1"/>
  <c r="AA1706" i="1"/>
  <c r="Z1706" i="1"/>
  <c r="Y1706" i="1"/>
  <c r="X1706" i="1"/>
  <c r="W1706" i="1"/>
  <c r="AA1705" i="1"/>
  <c r="Z1705" i="1"/>
  <c r="Y1705" i="1"/>
  <c r="X1705" i="1"/>
  <c r="W1705" i="1"/>
  <c r="AA1704" i="1"/>
  <c r="Z1704" i="1"/>
  <c r="Y1704" i="1"/>
  <c r="X1704" i="1"/>
  <c r="W1704" i="1"/>
  <c r="AA1703" i="1"/>
  <c r="Z1703" i="1"/>
  <c r="Y1703" i="1"/>
  <c r="X1703" i="1"/>
  <c r="W1703" i="1"/>
  <c r="AA1702" i="1"/>
  <c r="Z1702" i="1"/>
  <c r="Y1702" i="1"/>
  <c r="X1702" i="1"/>
  <c r="W1702" i="1"/>
  <c r="AA1701" i="1"/>
  <c r="Z1701" i="1"/>
  <c r="Y1701" i="1"/>
  <c r="X1701" i="1"/>
  <c r="W1701" i="1"/>
  <c r="AA1700" i="1"/>
  <c r="Z1700" i="1"/>
  <c r="Y1700" i="1"/>
  <c r="X1700" i="1"/>
  <c r="W1700" i="1"/>
  <c r="AA1699" i="1"/>
  <c r="Z1699" i="1"/>
  <c r="Y1699" i="1"/>
  <c r="X1699" i="1"/>
  <c r="W1699" i="1"/>
  <c r="AA1698" i="1"/>
  <c r="Z1698" i="1"/>
  <c r="Y1698" i="1"/>
  <c r="X1698" i="1"/>
  <c r="W1698" i="1"/>
  <c r="AA1697" i="1"/>
  <c r="Z1697" i="1"/>
  <c r="Y1697" i="1"/>
  <c r="X1697" i="1"/>
  <c r="W1697" i="1"/>
  <c r="AA1696" i="1"/>
  <c r="Z1696" i="1"/>
  <c r="Y1696" i="1"/>
  <c r="X1696" i="1"/>
  <c r="W1696" i="1"/>
  <c r="AA1695" i="1"/>
  <c r="Z1695" i="1"/>
  <c r="Y1695" i="1"/>
  <c r="X1695" i="1"/>
  <c r="W1695" i="1"/>
  <c r="AA1694" i="1"/>
  <c r="Z1694" i="1"/>
  <c r="Y1694" i="1"/>
  <c r="X1694" i="1"/>
  <c r="W1694" i="1"/>
  <c r="AA1693" i="1"/>
  <c r="Z1693" i="1"/>
  <c r="Y1693" i="1"/>
  <c r="X1693" i="1"/>
  <c r="W1693" i="1"/>
  <c r="AA1692" i="1"/>
  <c r="Z1692" i="1"/>
  <c r="Y1692" i="1"/>
  <c r="X1692" i="1"/>
  <c r="W1692" i="1"/>
  <c r="AA1691" i="1"/>
  <c r="Z1691" i="1"/>
  <c r="Y1691" i="1"/>
  <c r="X1691" i="1"/>
  <c r="W1691" i="1"/>
  <c r="AA1690" i="1"/>
  <c r="Z1690" i="1"/>
  <c r="Y1690" i="1"/>
  <c r="X1690" i="1"/>
  <c r="W1690" i="1"/>
  <c r="AA1689" i="1"/>
  <c r="Z1689" i="1"/>
  <c r="Y1689" i="1"/>
  <c r="X1689" i="1"/>
  <c r="W1689" i="1"/>
  <c r="AA1688" i="1"/>
  <c r="Z1688" i="1"/>
  <c r="Y1688" i="1"/>
  <c r="X1688" i="1"/>
  <c r="W1688" i="1"/>
  <c r="AA1687" i="1"/>
  <c r="Z1687" i="1"/>
  <c r="Y1687" i="1"/>
  <c r="X1687" i="1"/>
  <c r="W1687" i="1"/>
  <c r="AA1686" i="1"/>
  <c r="Z1686" i="1"/>
  <c r="Y1686" i="1"/>
  <c r="X1686" i="1"/>
  <c r="W1686" i="1"/>
  <c r="AA1685" i="1"/>
  <c r="Z1685" i="1"/>
  <c r="Y1685" i="1"/>
  <c r="X1685" i="1"/>
  <c r="W1685" i="1"/>
  <c r="AA1684" i="1"/>
  <c r="Z1684" i="1"/>
  <c r="Y1684" i="1"/>
  <c r="X1684" i="1"/>
  <c r="W1684" i="1"/>
  <c r="AA1683" i="1"/>
  <c r="Z1683" i="1"/>
  <c r="Y1683" i="1"/>
  <c r="X1683" i="1"/>
  <c r="W1683" i="1"/>
  <c r="AA1682" i="1"/>
  <c r="Z1682" i="1"/>
  <c r="Y1682" i="1"/>
  <c r="X1682" i="1"/>
  <c r="W1682" i="1"/>
  <c r="AA1681" i="1"/>
  <c r="Z1681" i="1"/>
  <c r="Y1681" i="1"/>
  <c r="X1681" i="1"/>
  <c r="W1681" i="1"/>
  <c r="AA1680" i="1"/>
  <c r="Z1680" i="1"/>
  <c r="Y1680" i="1"/>
  <c r="X1680" i="1"/>
  <c r="W1680" i="1"/>
  <c r="AA1679" i="1"/>
  <c r="Z1679" i="1"/>
  <c r="Y1679" i="1"/>
  <c r="X1679" i="1"/>
  <c r="W1679" i="1"/>
  <c r="AA1678" i="1"/>
  <c r="Z1678" i="1"/>
  <c r="Y1678" i="1"/>
  <c r="X1678" i="1"/>
  <c r="W1678" i="1"/>
  <c r="AA1677" i="1"/>
  <c r="Z1677" i="1"/>
  <c r="Y1677" i="1"/>
  <c r="X1677" i="1"/>
  <c r="W1677" i="1"/>
  <c r="AA1676" i="1"/>
  <c r="Z1676" i="1"/>
  <c r="Y1676" i="1"/>
  <c r="X1676" i="1"/>
  <c r="W1676" i="1"/>
  <c r="AA1675" i="1"/>
  <c r="Z1675" i="1"/>
  <c r="Y1675" i="1"/>
  <c r="X1675" i="1"/>
  <c r="W1675" i="1"/>
  <c r="AA1674" i="1"/>
  <c r="Z1674" i="1"/>
  <c r="Y1674" i="1"/>
  <c r="X1674" i="1"/>
  <c r="W1674" i="1"/>
  <c r="AA1673" i="1"/>
  <c r="Z1673" i="1"/>
  <c r="Y1673" i="1"/>
  <c r="X1673" i="1"/>
  <c r="W1673" i="1"/>
  <c r="AA1672" i="1"/>
  <c r="Z1672" i="1"/>
  <c r="Y1672" i="1"/>
  <c r="X1672" i="1"/>
  <c r="W1672" i="1"/>
  <c r="AA1671" i="1"/>
  <c r="Z1671" i="1"/>
  <c r="Y1671" i="1"/>
  <c r="X1671" i="1"/>
  <c r="W1671" i="1"/>
  <c r="AA1670" i="1"/>
  <c r="Z1670" i="1"/>
  <c r="Y1670" i="1"/>
  <c r="X1670" i="1"/>
  <c r="W1670" i="1"/>
  <c r="AA1669" i="1"/>
  <c r="Z1669" i="1"/>
  <c r="Y1669" i="1"/>
  <c r="X1669" i="1"/>
  <c r="W1669" i="1"/>
  <c r="AA1668" i="1"/>
  <c r="Z1668" i="1"/>
  <c r="Y1668" i="1"/>
  <c r="X1668" i="1"/>
  <c r="W1668" i="1"/>
  <c r="AA1667" i="1"/>
  <c r="Z1667" i="1"/>
  <c r="Y1667" i="1"/>
  <c r="X1667" i="1"/>
  <c r="W1667" i="1"/>
  <c r="AA1666" i="1"/>
  <c r="Z1666" i="1"/>
  <c r="Y1666" i="1"/>
  <c r="X1666" i="1"/>
  <c r="W1666" i="1"/>
  <c r="AA1665" i="1"/>
  <c r="Z1665" i="1"/>
  <c r="Y1665" i="1"/>
  <c r="X1665" i="1"/>
  <c r="W1665" i="1"/>
  <c r="AA1664" i="1"/>
  <c r="Z1664" i="1"/>
  <c r="Y1664" i="1"/>
  <c r="X1664" i="1"/>
  <c r="W1664" i="1"/>
  <c r="AA1663" i="1"/>
  <c r="Z1663" i="1"/>
  <c r="Y1663" i="1"/>
  <c r="X1663" i="1"/>
  <c r="W1663" i="1"/>
  <c r="AA1662" i="1"/>
  <c r="Z1662" i="1"/>
  <c r="Y1662" i="1"/>
  <c r="X1662" i="1"/>
  <c r="W1662" i="1"/>
  <c r="AA1661" i="1"/>
  <c r="Z1661" i="1"/>
  <c r="Y1661" i="1"/>
  <c r="X1661" i="1"/>
  <c r="W1661" i="1"/>
  <c r="AA1660" i="1"/>
  <c r="Z1660" i="1"/>
  <c r="Y1660" i="1"/>
  <c r="X1660" i="1"/>
  <c r="W1660" i="1"/>
  <c r="AA1659" i="1"/>
  <c r="Z1659" i="1"/>
  <c r="Y1659" i="1"/>
  <c r="X1659" i="1"/>
  <c r="W1659" i="1"/>
  <c r="AA1658" i="1"/>
  <c r="Z1658" i="1"/>
  <c r="Y1658" i="1"/>
  <c r="X1658" i="1"/>
  <c r="W1658" i="1"/>
  <c r="AA1657" i="1"/>
  <c r="Z1657" i="1"/>
  <c r="Y1657" i="1"/>
  <c r="X1657" i="1"/>
  <c r="W1657" i="1"/>
  <c r="AA1656" i="1"/>
  <c r="Z1656" i="1"/>
  <c r="Y1656" i="1"/>
  <c r="X1656" i="1"/>
  <c r="W1656" i="1"/>
  <c r="AA1655" i="1"/>
  <c r="Z1655" i="1"/>
  <c r="Y1655" i="1"/>
  <c r="X1655" i="1"/>
  <c r="W1655" i="1"/>
  <c r="AA1654" i="1"/>
  <c r="Z1654" i="1"/>
  <c r="Y1654" i="1"/>
  <c r="X1654" i="1"/>
  <c r="W1654" i="1"/>
  <c r="AA1653" i="1"/>
  <c r="Z1653" i="1"/>
  <c r="Y1653" i="1"/>
  <c r="X1653" i="1"/>
  <c r="W1653" i="1"/>
  <c r="AA1652" i="1"/>
  <c r="Z1652" i="1"/>
  <c r="Y1652" i="1"/>
  <c r="X1652" i="1"/>
  <c r="W1652" i="1"/>
  <c r="AA1651" i="1"/>
  <c r="Z1651" i="1"/>
  <c r="Y1651" i="1"/>
  <c r="X1651" i="1"/>
  <c r="W1651" i="1"/>
  <c r="AA1650" i="1"/>
  <c r="Z1650" i="1"/>
  <c r="Y1650" i="1"/>
  <c r="X1650" i="1"/>
  <c r="W1650" i="1"/>
  <c r="AA1649" i="1"/>
  <c r="Z1649" i="1"/>
  <c r="E82" i="6" s="1"/>
  <c r="Y1649" i="1"/>
  <c r="X1649" i="1"/>
  <c r="W1649" i="1"/>
  <c r="AA1648" i="1"/>
  <c r="Z1648" i="1"/>
  <c r="Y1648" i="1"/>
  <c r="X1648" i="1"/>
  <c r="W1648" i="1"/>
  <c r="AA1647" i="1"/>
  <c r="Z1647" i="1"/>
  <c r="Y1647" i="1"/>
  <c r="X1647" i="1"/>
  <c r="W1647" i="1"/>
  <c r="AA1646" i="1"/>
  <c r="Z1646" i="1"/>
  <c r="Y1646" i="1"/>
  <c r="X1646" i="1"/>
  <c r="W1646" i="1"/>
  <c r="AA1645" i="1"/>
  <c r="Z1645" i="1"/>
  <c r="Y1645" i="1"/>
  <c r="X1645" i="1"/>
  <c r="W1645" i="1"/>
  <c r="AA1644" i="1"/>
  <c r="Z1644" i="1"/>
  <c r="Y1644" i="1"/>
  <c r="X1644" i="1"/>
  <c r="W1644" i="1"/>
  <c r="AA1643" i="1"/>
  <c r="Z1643" i="1"/>
  <c r="Y1643" i="1"/>
  <c r="X1643" i="1"/>
  <c r="W1643" i="1"/>
  <c r="AA1642" i="1"/>
  <c r="Z1642" i="1"/>
  <c r="Y1642" i="1"/>
  <c r="X1642" i="1"/>
  <c r="W1642" i="1"/>
  <c r="AA1641" i="1"/>
  <c r="Z1641" i="1"/>
  <c r="Y1641" i="1"/>
  <c r="X1641" i="1"/>
  <c r="W1641" i="1"/>
  <c r="AA1640" i="1"/>
  <c r="Z1640" i="1"/>
  <c r="Y1640" i="1"/>
  <c r="X1640" i="1"/>
  <c r="W1640" i="1"/>
  <c r="AA1639" i="1"/>
  <c r="Z1639" i="1"/>
  <c r="Y1639" i="1"/>
  <c r="X1639" i="1"/>
  <c r="W1639" i="1"/>
  <c r="AA1638" i="1"/>
  <c r="Z1638" i="1"/>
  <c r="Y1638" i="1"/>
  <c r="X1638" i="1"/>
  <c r="W1638" i="1"/>
  <c r="AA1637" i="1"/>
  <c r="Z1637" i="1"/>
  <c r="Y1637" i="1"/>
  <c r="X1637" i="1"/>
  <c r="W1637" i="1"/>
  <c r="AA1636" i="1"/>
  <c r="Z1636" i="1"/>
  <c r="Y1636" i="1"/>
  <c r="X1636" i="1"/>
  <c r="W1636" i="1"/>
  <c r="AA1635" i="1"/>
  <c r="Z1635" i="1"/>
  <c r="Y1635" i="1"/>
  <c r="X1635" i="1"/>
  <c r="W1635" i="1"/>
  <c r="AA1634" i="1"/>
  <c r="Z1634" i="1"/>
  <c r="Y1634" i="1"/>
  <c r="X1634" i="1"/>
  <c r="W1634" i="1"/>
  <c r="AA1633" i="1"/>
  <c r="Z1633" i="1"/>
  <c r="Y1633" i="1"/>
  <c r="X1633" i="1"/>
  <c r="W1633" i="1"/>
  <c r="AA1632" i="1"/>
  <c r="Z1632" i="1"/>
  <c r="Y1632" i="1"/>
  <c r="X1632" i="1"/>
  <c r="W1632" i="1"/>
  <c r="AA1631" i="1"/>
  <c r="Z1631" i="1"/>
  <c r="Y1631" i="1"/>
  <c r="X1631" i="1"/>
  <c r="W1631" i="1"/>
  <c r="AA1630" i="1"/>
  <c r="Z1630" i="1"/>
  <c r="Y1630" i="1"/>
  <c r="X1630" i="1"/>
  <c r="W1630" i="1"/>
  <c r="AA1629" i="1"/>
  <c r="Z1629" i="1"/>
  <c r="Y1629" i="1"/>
  <c r="X1629" i="1"/>
  <c r="W1629" i="1"/>
  <c r="AA1628" i="1"/>
  <c r="Z1628" i="1"/>
  <c r="Y1628" i="1"/>
  <c r="X1628" i="1"/>
  <c r="W1628" i="1"/>
  <c r="AA1627" i="1"/>
  <c r="Z1627" i="1"/>
  <c r="Y1627" i="1"/>
  <c r="X1627" i="1"/>
  <c r="W1627" i="1"/>
  <c r="AA1626" i="1"/>
  <c r="Z1626" i="1"/>
  <c r="Y1626" i="1"/>
  <c r="X1626" i="1"/>
  <c r="W1626" i="1"/>
  <c r="AA1625" i="1"/>
  <c r="Z1625" i="1"/>
  <c r="Y1625" i="1"/>
  <c r="X1625" i="1"/>
  <c r="W1625" i="1"/>
  <c r="AA1624" i="1"/>
  <c r="Z1624" i="1"/>
  <c r="Y1624" i="1"/>
  <c r="X1624" i="1"/>
  <c r="W1624" i="1"/>
  <c r="AA1623" i="1"/>
  <c r="Z1623" i="1"/>
  <c r="Y1623" i="1"/>
  <c r="X1623" i="1"/>
  <c r="W1623" i="1"/>
  <c r="AA1622" i="1"/>
  <c r="Z1622" i="1"/>
  <c r="Y1622" i="1"/>
  <c r="X1622" i="1"/>
  <c r="W1622" i="1"/>
  <c r="AA1621" i="1"/>
  <c r="Z1621" i="1"/>
  <c r="Y1621" i="1"/>
  <c r="X1621" i="1"/>
  <c r="W1621" i="1"/>
  <c r="AA1620" i="1"/>
  <c r="Z1620" i="1"/>
  <c r="Y1620" i="1"/>
  <c r="X1620" i="1"/>
  <c r="W1620" i="1"/>
  <c r="AA1619" i="1"/>
  <c r="Z1619" i="1"/>
  <c r="Y1619" i="1"/>
  <c r="X1619" i="1"/>
  <c r="W1619" i="1"/>
  <c r="AA1618" i="1"/>
  <c r="Z1618" i="1"/>
  <c r="Y1618" i="1"/>
  <c r="X1618" i="1"/>
  <c r="W1618" i="1"/>
  <c r="AA1617" i="1"/>
  <c r="Z1617" i="1"/>
  <c r="Y1617" i="1"/>
  <c r="X1617" i="1"/>
  <c r="W1617" i="1"/>
  <c r="AA1616" i="1"/>
  <c r="Z1616" i="1"/>
  <c r="Y1616" i="1"/>
  <c r="X1616" i="1"/>
  <c r="W1616" i="1"/>
  <c r="AA1615" i="1"/>
  <c r="Z1615" i="1"/>
  <c r="Y1615" i="1"/>
  <c r="X1615" i="1"/>
  <c r="W1615" i="1"/>
  <c r="AA1614" i="1"/>
  <c r="Z1614" i="1"/>
  <c r="Y1614" i="1"/>
  <c r="X1614" i="1"/>
  <c r="W1614" i="1"/>
  <c r="AA1613" i="1"/>
  <c r="Z1613" i="1"/>
  <c r="Y1613" i="1"/>
  <c r="X1613" i="1"/>
  <c r="W1613" i="1"/>
  <c r="AA1612" i="1"/>
  <c r="Z1612" i="1"/>
  <c r="Y1612" i="1"/>
  <c r="X1612" i="1"/>
  <c r="W1612" i="1"/>
  <c r="AA1611" i="1"/>
  <c r="Z1611" i="1"/>
  <c r="Y1611" i="1"/>
  <c r="X1611" i="1"/>
  <c r="W1611" i="1"/>
  <c r="AA1610" i="1"/>
  <c r="Z1610" i="1"/>
  <c r="Y1610" i="1"/>
  <c r="X1610" i="1"/>
  <c r="W1610" i="1"/>
  <c r="AA1609" i="1"/>
  <c r="Z1609" i="1"/>
  <c r="Y1609" i="1"/>
  <c r="X1609" i="1"/>
  <c r="W1609" i="1"/>
  <c r="AA1608" i="1"/>
  <c r="Z1608" i="1"/>
  <c r="Y1608" i="1"/>
  <c r="X1608" i="1"/>
  <c r="W1608" i="1"/>
  <c r="AA1607" i="1"/>
  <c r="Z1607" i="1"/>
  <c r="Y1607" i="1"/>
  <c r="X1607" i="1"/>
  <c r="W1607" i="1"/>
  <c r="AA1606" i="1"/>
  <c r="Z1606" i="1"/>
  <c r="Y1606" i="1"/>
  <c r="X1606" i="1"/>
  <c r="W1606" i="1"/>
  <c r="AA1605" i="1"/>
  <c r="Z1605" i="1"/>
  <c r="Y1605" i="1"/>
  <c r="X1605" i="1"/>
  <c r="W1605" i="1"/>
  <c r="AA1604" i="1"/>
  <c r="Z1604" i="1"/>
  <c r="Y1604" i="1"/>
  <c r="X1604" i="1"/>
  <c r="W1604" i="1"/>
  <c r="AA1603" i="1"/>
  <c r="Z1603" i="1"/>
  <c r="Y1603" i="1"/>
  <c r="X1603" i="1"/>
  <c r="W1603" i="1"/>
  <c r="AA1602" i="1"/>
  <c r="Z1602" i="1"/>
  <c r="Y1602" i="1"/>
  <c r="X1602" i="1"/>
  <c r="W1602" i="1"/>
  <c r="AA1601" i="1"/>
  <c r="Z1601" i="1"/>
  <c r="Y1601" i="1"/>
  <c r="X1601" i="1"/>
  <c r="W1601" i="1"/>
  <c r="AA1600" i="1"/>
  <c r="Z1600" i="1"/>
  <c r="Y1600" i="1"/>
  <c r="X1600" i="1"/>
  <c r="W1600" i="1"/>
  <c r="AA1599" i="1"/>
  <c r="Z1599" i="1"/>
  <c r="Y1599" i="1"/>
  <c r="X1599" i="1"/>
  <c r="W1599" i="1"/>
  <c r="AA1598" i="1"/>
  <c r="Z1598" i="1"/>
  <c r="Y1598" i="1"/>
  <c r="X1598" i="1"/>
  <c r="W1598" i="1"/>
  <c r="AA1597" i="1"/>
  <c r="Z1597" i="1"/>
  <c r="Y1597" i="1"/>
  <c r="X1597" i="1"/>
  <c r="W1597" i="1"/>
  <c r="AA1596" i="1"/>
  <c r="Z1596" i="1"/>
  <c r="Y1596" i="1"/>
  <c r="X1596" i="1"/>
  <c r="W1596" i="1"/>
  <c r="AA1595" i="1"/>
  <c r="Z1595" i="1"/>
  <c r="Y1595" i="1"/>
  <c r="X1595" i="1"/>
  <c r="W1595" i="1"/>
  <c r="AA1594" i="1"/>
  <c r="Z1594" i="1"/>
  <c r="Y1594" i="1"/>
  <c r="X1594" i="1"/>
  <c r="W1594" i="1"/>
  <c r="AA1593" i="1"/>
  <c r="Z1593" i="1"/>
  <c r="Y1593" i="1"/>
  <c r="X1593" i="1"/>
  <c r="W1593" i="1"/>
  <c r="AA1592" i="1"/>
  <c r="Z1592" i="1"/>
  <c r="Y1592" i="1"/>
  <c r="X1592" i="1"/>
  <c r="W1592" i="1"/>
  <c r="AA1591" i="1"/>
  <c r="Z1591" i="1"/>
  <c r="Y1591" i="1"/>
  <c r="X1591" i="1"/>
  <c r="W1591" i="1"/>
  <c r="AA1590" i="1"/>
  <c r="Z1590" i="1"/>
  <c r="Y1590" i="1"/>
  <c r="X1590" i="1"/>
  <c r="C81" i="6" s="1"/>
  <c r="W1590" i="1"/>
  <c r="AA1589" i="1"/>
  <c r="Z1589" i="1"/>
  <c r="Y1589" i="1"/>
  <c r="X1589" i="1"/>
  <c r="W1589" i="1"/>
  <c r="AA1588" i="1"/>
  <c r="Z1588" i="1"/>
  <c r="Y1588" i="1"/>
  <c r="X1588" i="1"/>
  <c r="W1588" i="1"/>
  <c r="AA1587" i="1"/>
  <c r="Z1587" i="1"/>
  <c r="Y1587" i="1"/>
  <c r="X1587" i="1"/>
  <c r="W1587" i="1"/>
  <c r="AA1586" i="1"/>
  <c r="Z1586" i="1"/>
  <c r="Y1586" i="1"/>
  <c r="X1586" i="1"/>
  <c r="W1586" i="1"/>
  <c r="AA1585" i="1"/>
  <c r="Z1585" i="1"/>
  <c r="Y1585" i="1"/>
  <c r="X1585" i="1"/>
  <c r="W1585" i="1"/>
  <c r="AA1584" i="1"/>
  <c r="Z1584" i="1"/>
  <c r="Y1584" i="1"/>
  <c r="X1584" i="1"/>
  <c r="W1584" i="1"/>
  <c r="AA1583" i="1"/>
  <c r="Z1583" i="1"/>
  <c r="Y1583" i="1"/>
  <c r="X1583" i="1"/>
  <c r="W1583" i="1"/>
  <c r="AA1582" i="1"/>
  <c r="Z1582" i="1"/>
  <c r="Y1582" i="1"/>
  <c r="X1582" i="1"/>
  <c r="W1582" i="1"/>
  <c r="AA1581" i="1"/>
  <c r="Z1581" i="1"/>
  <c r="Y1581" i="1"/>
  <c r="X1581" i="1"/>
  <c r="W1581" i="1"/>
  <c r="AA1580" i="1"/>
  <c r="Z1580" i="1"/>
  <c r="Y1580" i="1"/>
  <c r="X1580" i="1"/>
  <c r="W1580" i="1"/>
  <c r="AA1579" i="1"/>
  <c r="Z1579" i="1"/>
  <c r="Y1579" i="1"/>
  <c r="X1579" i="1"/>
  <c r="W1579" i="1"/>
  <c r="AA1578" i="1"/>
  <c r="Z1578" i="1"/>
  <c r="Y1578" i="1"/>
  <c r="X1578" i="1"/>
  <c r="W1578" i="1"/>
  <c r="AA1577" i="1"/>
  <c r="Z1577" i="1"/>
  <c r="Y1577" i="1"/>
  <c r="X1577" i="1"/>
  <c r="W1577" i="1"/>
  <c r="AA1576" i="1"/>
  <c r="Z1576" i="1"/>
  <c r="Y1576" i="1"/>
  <c r="X1576" i="1"/>
  <c r="W1576" i="1"/>
  <c r="AA1575" i="1"/>
  <c r="Z1575" i="1"/>
  <c r="Y1575" i="1"/>
  <c r="X1575" i="1"/>
  <c r="W1575" i="1"/>
  <c r="AA1574" i="1"/>
  <c r="Z1574" i="1"/>
  <c r="Y1574" i="1"/>
  <c r="X1574" i="1"/>
  <c r="W1574" i="1"/>
  <c r="AA1573" i="1"/>
  <c r="Z1573" i="1"/>
  <c r="Y1573" i="1"/>
  <c r="X1573" i="1"/>
  <c r="W1573" i="1"/>
  <c r="AA1572" i="1"/>
  <c r="Z1572" i="1"/>
  <c r="Y1572" i="1"/>
  <c r="X1572" i="1"/>
  <c r="W1572" i="1"/>
  <c r="AA1571" i="1"/>
  <c r="Z1571" i="1"/>
  <c r="Y1571" i="1"/>
  <c r="X1571" i="1"/>
  <c r="W1571" i="1"/>
  <c r="AA1570" i="1"/>
  <c r="Z1570" i="1"/>
  <c r="Y1570" i="1"/>
  <c r="X1570" i="1"/>
  <c r="W1570" i="1"/>
  <c r="AA1569" i="1"/>
  <c r="Z1569" i="1"/>
  <c r="Y1569" i="1"/>
  <c r="X1569" i="1"/>
  <c r="W1569" i="1"/>
  <c r="AA1568" i="1"/>
  <c r="Z1568" i="1"/>
  <c r="Y1568" i="1"/>
  <c r="X1568" i="1"/>
  <c r="W1568" i="1"/>
  <c r="AA1567" i="1"/>
  <c r="Z1567" i="1"/>
  <c r="Y1567" i="1"/>
  <c r="X1567" i="1"/>
  <c r="W1567" i="1"/>
  <c r="AA1566" i="1"/>
  <c r="Z1566" i="1"/>
  <c r="Y1566" i="1"/>
  <c r="X1566" i="1"/>
  <c r="W1566" i="1"/>
  <c r="AA1565" i="1"/>
  <c r="Z1565" i="1"/>
  <c r="Y1565" i="1"/>
  <c r="X1565" i="1"/>
  <c r="W1565" i="1"/>
  <c r="AA1564" i="1"/>
  <c r="Z1564" i="1"/>
  <c r="Y1564" i="1"/>
  <c r="X1564" i="1"/>
  <c r="W1564" i="1"/>
  <c r="AA1563" i="1"/>
  <c r="Z1563" i="1"/>
  <c r="Y1563" i="1"/>
  <c r="X1563" i="1"/>
  <c r="W1563" i="1"/>
  <c r="AA1562" i="1"/>
  <c r="Z1562" i="1"/>
  <c r="Y1562" i="1"/>
  <c r="X1562" i="1"/>
  <c r="W1562" i="1"/>
  <c r="AA1561" i="1"/>
  <c r="Z1561" i="1"/>
  <c r="Y1561" i="1"/>
  <c r="X1561" i="1"/>
  <c r="W1561" i="1"/>
  <c r="AA1560" i="1"/>
  <c r="Z1560" i="1"/>
  <c r="Y1560" i="1"/>
  <c r="X1560" i="1"/>
  <c r="W1560" i="1"/>
  <c r="AA1559" i="1"/>
  <c r="Z1559" i="1"/>
  <c r="Y1559" i="1"/>
  <c r="X1559" i="1"/>
  <c r="W1559" i="1"/>
  <c r="AA1558" i="1"/>
  <c r="Z1558" i="1"/>
  <c r="Y1558" i="1"/>
  <c r="X1558" i="1"/>
  <c r="W1558" i="1"/>
  <c r="AA1557" i="1"/>
  <c r="Z1557" i="1"/>
  <c r="Y1557" i="1"/>
  <c r="X1557" i="1"/>
  <c r="W1557" i="1"/>
  <c r="AA1556" i="1"/>
  <c r="Z1556" i="1"/>
  <c r="Y1556" i="1"/>
  <c r="X1556" i="1"/>
  <c r="W1556" i="1"/>
  <c r="AA1555" i="1"/>
  <c r="Z1555" i="1"/>
  <c r="Y1555" i="1"/>
  <c r="X1555" i="1"/>
  <c r="W1555" i="1"/>
  <c r="AA1554" i="1"/>
  <c r="Z1554" i="1"/>
  <c r="Y1554" i="1"/>
  <c r="X1554" i="1"/>
  <c r="W1554" i="1"/>
  <c r="AA1553" i="1"/>
  <c r="Z1553" i="1"/>
  <c r="Y1553" i="1"/>
  <c r="X1553" i="1"/>
  <c r="W1553" i="1"/>
  <c r="AA1552" i="1"/>
  <c r="Z1552" i="1"/>
  <c r="Y1552" i="1"/>
  <c r="X1552" i="1"/>
  <c r="W1552" i="1"/>
  <c r="AA1551" i="1"/>
  <c r="Z1551" i="1"/>
  <c r="Y1551" i="1"/>
  <c r="X1551" i="1"/>
  <c r="W1551" i="1"/>
  <c r="AA1550" i="1"/>
  <c r="Z1550" i="1"/>
  <c r="Y1550" i="1"/>
  <c r="X1550" i="1"/>
  <c r="W1550" i="1"/>
  <c r="AA1549" i="1"/>
  <c r="Z1549" i="1"/>
  <c r="Y1549" i="1"/>
  <c r="X1549" i="1"/>
  <c r="W1549" i="1"/>
  <c r="AA1548" i="1"/>
  <c r="Z1548" i="1"/>
  <c r="Y1548" i="1"/>
  <c r="X1548" i="1"/>
  <c r="W1548" i="1"/>
  <c r="AA1547" i="1"/>
  <c r="Z1547" i="1"/>
  <c r="Y1547" i="1"/>
  <c r="X1547" i="1"/>
  <c r="W1547" i="1"/>
  <c r="AA1546" i="1"/>
  <c r="Z1546" i="1"/>
  <c r="Y1546" i="1"/>
  <c r="X1546" i="1"/>
  <c r="W1546" i="1"/>
  <c r="AA1545" i="1"/>
  <c r="Z1545" i="1"/>
  <c r="Y1545" i="1"/>
  <c r="X1545" i="1"/>
  <c r="W1545" i="1"/>
  <c r="AA1544" i="1"/>
  <c r="Z1544" i="1"/>
  <c r="Y1544" i="1"/>
  <c r="X1544" i="1"/>
  <c r="W1544" i="1"/>
  <c r="AA1543" i="1"/>
  <c r="Z1543" i="1"/>
  <c r="Y1543" i="1"/>
  <c r="X1543" i="1"/>
  <c r="W1543" i="1"/>
  <c r="AA1542" i="1"/>
  <c r="Z1542" i="1"/>
  <c r="Y1542" i="1"/>
  <c r="X1542" i="1"/>
  <c r="W1542" i="1"/>
  <c r="AA1541" i="1"/>
  <c r="Z1541" i="1"/>
  <c r="Y1541" i="1"/>
  <c r="X1541" i="1"/>
  <c r="W1541" i="1"/>
  <c r="AA1540" i="1"/>
  <c r="Z1540" i="1"/>
  <c r="Y1540" i="1"/>
  <c r="X1540" i="1"/>
  <c r="W1540" i="1"/>
  <c r="AA1539" i="1"/>
  <c r="Z1539" i="1"/>
  <c r="Y1539" i="1"/>
  <c r="X1539" i="1"/>
  <c r="W1539" i="1"/>
  <c r="AA1538" i="1"/>
  <c r="Z1538" i="1"/>
  <c r="Y1538" i="1"/>
  <c r="X1538" i="1"/>
  <c r="W1538" i="1"/>
  <c r="AA1537" i="1"/>
  <c r="Z1537" i="1"/>
  <c r="Y1537" i="1"/>
  <c r="X1537" i="1"/>
  <c r="W1537" i="1"/>
  <c r="AA1536" i="1"/>
  <c r="Z1536" i="1"/>
  <c r="Y1536" i="1"/>
  <c r="X1536" i="1"/>
  <c r="W1536" i="1"/>
  <c r="AA1535" i="1"/>
  <c r="Z1535" i="1"/>
  <c r="Y1535" i="1"/>
  <c r="X1535" i="1"/>
  <c r="W1535" i="1"/>
  <c r="AA1534" i="1"/>
  <c r="Z1534" i="1"/>
  <c r="Y1534" i="1"/>
  <c r="X1534" i="1"/>
  <c r="W1534" i="1"/>
  <c r="AA1533" i="1"/>
  <c r="Z1533" i="1"/>
  <c r="Y1533" i="1"/>
  <c r="X1533" i="1"/>
  <c r="W1533" i="1"/>
  <c r="AA1532" i="1"/>
  <c r="Z1532" i="1"/>
  <c r="Y1532" i="1"/>
  <c r="X1532" i="1"/>
  <c r="W1532" i="1"/>
  <c r="AA1531" i="1"/>
  <c r="Z1531" i="1"/>
  <c r="Y1531" i="1"/>
  <c r="X1531" i="1"/>
  <c r="W1531" i="1"/>
  <c r="AA1530" i="1"/>
  <c r="Z1530" i="1"/>
  <c r="Y1530" i="1"/>
  <c r="X1530" i="1"/>
  <c r="W1530" i="1"/>
  <c r="AA1529" i="1"/>
  <c r="Z1529" i="1"/>
  <c r="Y1529" i="1"/>
  <c r="X1529" i="1"/>
  <c r="W1529" i="1"/>
  <c r="AA1528" i="1"/>
  <c r="Z1528" i="1"/>
  <c r="Y1528" i="1"/>
  <c r="X1528" i="1"/>
  <c r="W1528" i="1"/>
  <c r="AA1527" i="1"/>
  <c r="Z1527" i="1"/>
  <c r="Y1527" i="1"/>
  <c r="X1527" i="1"/>
  <c r="W1527" i="1"/>
  <c r="AA1526" i="1"/>
  <c r="Z1526" i="1"/>
  <c r="Y1526" i="1"/>
  <c r="X1526" i="1"/>
  <c r="W1526" i="1"/>
  <c r="AA1525" i="1"/>
  <c r="Z1525" i="1"/>
  <c r="Y1525" i="1"/>
  <c r="X1525" i="1"/>
  <c r="W1525" i="1"/>
  <c r="AA1524" i="1"/>
  <c r="Z1524" i="1"/>
  <c r="Y1524" i="1"/>
  <c r="X1524" i="1"/>
  <c r="W1524" i="1"/>
  <c r="AA1523" i="1"/>
  <c r="Z1523" i="1"/>
  <c r="Y1523" i="1"/>
  <c r="X1523" i="1"/>
  <c r="W1523" i="1"/>
  <c r="AA1522" i="1"/>
  <c r="Z1522" i="1"/>
  <c r="Y1522" i="1"/>
  <c r="X1522" i="1"/>
  <c r="W1522" i="1"/>
  <c r="AA1521" i="1"/>
  <c r="Z1521" i="1"/>
  <c r="Y1521" i="1"/>
  <c r="X1521" i="1"/>
  <c r="W1521" i="1"/>
  <c r="AA1520" i="1"/>
  <c r="Z1520" i="1"/>
  <c r="Y1520" i="1"/>
  <c r="X1520" i="1"/>
  <c r="W1520" i="1"/>
  <c r="AA1519" i="1"/>
  <c r="Z1519" i="1"/>
  <c r="Y1519" i="1"/>
  <c r="X1519" i="1"/>
  <c r="W1519" i="1"/>
  <c r="AA1518" i="1"/>
  <c r="Z1518" i="1"/>
  <c r="Y1518" i="1"/>
  <c r="X1518" i="1"/>
  <c r="W1518" i="1"/>
  <c r="AA1517" i="1"/>
  <c r="Z1517" i="1"/>
  <c r="Y1517" i="1"/>
  <c r="X1517" i="1"/>
  <c r="W1517" i="1"/>
  <c r="AA1516" i="1"/>
  <c r="Z1516" i="1"/>
  <c r="Y1516" i="1"/>
  <c r="X1516" i="1"/>
  <c r="W1516" i="1"/>
  <c r="AA1515" i="1"/>
  <c r="Z1515" i="1"/>
  <c r="Y1515" i="1"/>
  <c r="X1515" i="1"/>
  <c r="W1515" i="1"/>
  <c r="AA1514" i="1"/>
  <c r="Z1514" i="1"/>
  <c r="Y1514" i="1"/>
  <c r="X1514" i="1"/>
  <c r="W1514" i="1"/>
  <c r="AA1513" i="1"/>
  <c r="Z1513" i="1"/>
  <c r="Y1513" i="1"/>
  <c r="X1513" i="1"/>
  <c r="W1513" i="1"/>
  <c r="AA1512" i="1"/>
  <c r="Z1512" i="1"/>
  <c r="Y1512" i="1"/>
  <c r="X1512" i="1"/>
  <c r="W1512" i="1"/>
  <c r="AA1511" i="1"/>
  <c r="Z1511" i="1"/>
  <c r="Y1511" i="1"/>
  <c r="X1511" i="1"/>
  <c r="W1511" i="1"/>
  <c r="AA1510" i="1"/>
  <c r="Z1510" i="1"/>
  <c r="Y1510" i="1"/>
  <c r="X1510" i="1"/>
  <c r="W1510" i="1"/>
  <c r="AA1509" i="1"/>
  <c r="Z1509" i="1"/>
  <c r="Y1509" i="1"/>
  <c r="X1509" i="1"/>
  <c r="W1509" i="1"/>
  <c r="AA1508" i="1"/>
  <c r="Z1508" i="1"/>
  <c r="Y1508" i="1"/>
  <c r="X1508" i="1"/>
  <c r="W1508" i="1"/>
  <c r="AA1507" i="1"/>
  <c r="Z1507" i="1"/>
  <c r="Y1507" i="1"/>
  <c r="X1507" i="1"/>
  <c r="W1507" i="1"/>
  <c r="AA1506" i="1"/>
  <c r="Z1506" i="1"/>
  <c r="Y1506" i="1"/>
  <c r="X1506" i="1"/>
  <c r="W1506" i="1"/>
  <c r="AA1505" i="1"/>
  <c r="Z1505" i="1"/>
  <c r="Y1505" i="1"/>
  <c r="X1505" i="1"/>
  <c r="W1505" i="1"/>
  <c r="AA1504" i="1"/>
  <c r="Z1504" i="1"/>
  <c r="Y1504" i="1"/>
  <c r="X1504" i="1"/>
  <c r="W1504" i="1"/>
  <c r="AA1503" i="1"/>
  <c r="Z1503" i="1"/>
  <c r="Y1503" i="1"/>
  <c r="X1503" i="1"/>
  <c r="W1503" i="1"/>
  <c r="AA1502" i="1"/>
  <c r="Z1502" i="1"/>
  <c r="Y1502" i="1"/>
  <c r="X1502" i="1"/>
  <c r="W1502" i="1"/>
  <c r="AA1501" i="1"/>
  <c r="Z1501" i="1"/>
  <c r="Y1501" i="1"/>
  <c r="X1501" i="1"/>
  <c r="W1501" i="1"/>
  <c r="AA1500" i="1"/>
  <c r="Z1500" i="1"/>
  <c r="Y1500" i="1"/>
  <c r="X1500" i="1"/>
  <c r="W1500" i="1"/>
  <c r="AA1499" i="1"/>
  <c r="Z1499" i="1"/>
  <c r="Y1499" i="1"/>
  <c r="X1499" i="1"/>
  <c r="W1499" i="1"/>
  <c r="AA1498" i="1"/>
  <c r="Z1498" i="1"/>
  <c r="Y1498" i="1"/>
  <c r="X1498" i="1"/>
  <c r="W1498" i="1"/>
  <c r="AA1497" i="1"/>
  <c r="Z1497" i="1"/>
  <c r="Y1497" i="1"/>
  <c r="X1497" i="1"/>
  <c r="W1497" i="1"/>
  <c r="AA1496" i="1"/>
  <c r="Z1496" i="1"/>
  <c r="Y1496" i="1"/>
  <c r="X1496" i="1"/>
  <c r="W1496" i="1"/>
  <c r="AA1495" i="1"/>
  <c r="Z1495" i="1"/>
  <c r="Y1495" i="1"/>
  <c r="X1495" i="1"/>
  <c r="W1495" i="1"/>
  <c r="AA1494" i="1"/>
  <c r="Z1494" i="1"/>
  <c r="Y1494" i="1"/>
  <c r="X1494" i="1"/>
  <c r="W1494" i="1"/>
  <c r="AA1493" i="1"/>
  <c r="Z1493" i="1"/>
  <c r="Y1493" i="1"/>
  <c r="X1493" i="1"/>
  <c r="W1493" i="1"/>
  <c r="AA1492" i="1"/>
  <c r="Z1492" i="1"/>
  <c r="Y1492" i="1"/>
  <c r="X1492" i="1"/>
  <c r="W1492" i="1"/>
  <c r="AA1491" i="1"/>
  <c r="Z1491" i="1"/>
  <c r="Y1491" i="1"/>
  <c r="X1491" i="1"/>
  <c r="W1491" i="1"/>
  <c r="AA1490" i="1"/>
  <c r="Z1490" i="1"/>
  <c r="Y1490" i="1"/>
  <c r="X1490" i="1"/>
  <c r="W1490" i="1"/>
  <c r="AA1489" i="1"/>
  <c r="Z1489" i="1"/>
  <c r="Y1489" i="1"/>
  <c r="X1489" i="1"/>
  <c r="W1489" i="1"/>
  <c r="AA1488" i="1"/>
  <c r="Z1488" i="1"/>
  <c r="Y1488" i="1"/>
  <c r="X1488" i="1"/>
  <c r="W1488" i="1"/>
  <c r="AA1487" i="1"/>
  <c r="Z1487" i="1"/>
  <c r="Y1487" i="1"/>
  <c r="X1487" i="1"/>
  <c r="W1487" i="1"/>
  <c r="AA1486" i="1"/>
  <c r="Z1486" i="1"/>
  <c r="Y1486" i="1"/>
  <c r="X1486" i="1"/>
  <c r="W1486" i="1"/>
  <c r="AA1485" i="1"/>
  <c r="Z1485" i="1"/>
  <c r="Y1485" i="1"/>
  <c r="X1485" i="1"/>
  <c r="W1485" i="1"/>
  <c r="AA1484" i="1"/>
  <c r="Z1484" i="1"/>
  <c r="Y1484" i="1"/>
  <c r="X1484" i="1"/>
  <c r="W1484" i="1"/>
  <c r="AA1483" i="1"/>
  <c r="Z1483" i="1"/>
  <c r="Y1483" i="1"/>
  <c r="X1483" i="1"/>
  <c r="W1483" i="1"/>
  <c r="AA1482" i="1"/>
  <c r="Z1482" i="1"/>
  <c r="Y1482" i="1"/>
  <c r="X1482" i="1"/>
  <c r="W1482" i="1"/>
  <c r="AA1481" i="1"/>
  <c r="Z1481" i="1"/>
  <c r="Y1481" i="1"/>
  <c r="X1481" i="1"/>
  <c r="W1481" i="1"/>
  <c r="AA1480" i="1"/>
  <c r="Z1480" i="1"/>
  <c r="Y1480" i="1"/>
  <c r="X1480" i="1"/>
  <c r="W1480" i="1"/>
  <c r="AA1479" i="1"/>
  <c r="Z1479" i="1"/>
  <c r="Y1479" i="1"/>
  <c r="X1479" i="1"/>
  <c r="W1479" i="1"/>
  <c r="AA1478" i="1"/>
  <c r="Z1478" i="1"/>
  <c r="Y1478" i="1"/>
  <c r="X1478" i="1"/>
  <c r="W1478" i="1"/>
  <c r="AA1477" i="1"/>
  <c r="Z1477" i="1"/>
  <c r="Y1477" i="1"/>
  <c r="X1477" i="1"/>
  <c r="W1477" i="1"/>
  <c r="AA1476" i="1"/>
  <c r="Z1476" i="1"/>
  <c r="Y1476" i="1"/>
  <c r="X1476" i="1"/>
  <c r="W1476" i="1"/>
  <c r="AA1475" i="1"/>
  <c r="Z1475" i="1"/>
  <c r="Y1475" i="1"/>
  <c r="X1475" i="1"/>
  <c r="W1475" i="1"/>
  <c r="AA1474" i="1"/>
  <c r="Z1474" i="1"/>
  <c r="Y1474" i="1"/>
  <c r="X1474" i="1"/>
  <c r="W1474" i="1"/>
  <c r="AA1473" i="1"/>
  <c r="Z1473" i="1"/>
  <c r="Y1473" i="1"/>
  <c r="X1473" i="1"/>
  <c r="W1473" i="1"/>
  <c r="AA1472" i="1"/>
  <c r="Z1472" i="1"/>
  <c r="Y1472" i="1"/>
  <c r="X1472" i="1"/>
  <c r="W1472" i="1"/>
  <c r="AA1471" i="1"/>
  <c r="Z1471" i="1"/>
  <c r="Y1471" i="1"/>
  <c r="X1471" i="1"/>
  <c r="W1471" i="1"/>
  <c r="AA1470" i="1"/>
  <c r="Z1470" i="1"/>
  <c r="Y1470" i="1"/>
  <c r="X1470" i="1"/>
  <c r="W1470" i="1"/>
  <c r="AA1469" i="1"/>
  <c r="Z1469" i="1"/>
  <c r="Y1469" i="1"/>
  <c r="X1469" i="1"/>
  <c r="W1469" i="1"/>
  <c r="AA1468" i="1"/>
  <c r="Z1468" i="1"/>
  <c r="Y1468" i="1"/>
  <c r="X1468" i="1"/>
  <c r="W1468" i="1"/>
  <c r="AA1467" i="1"/>
  <c r="Z1467" i="1"/>
  <c r="Y1467" i="1"/>
  <c r="X1467" i="1"/>
  <c r="W1467" i="1"/>
  <c r="AA1466" i="1"/>
  <c r="Z1466" i="1"/>
  <c r="Y1466" i="1"/>
  <c r="X1466" i="1"/>
  <c r="W1466" i="1"/>
  <c r="AA1465" i="1"/>
  <c r="Z1465" i="1"/>
  <c r="Y1465" i="1"/>
  <c r="X1465" i="1"/>
  <c r="W1465" i="1"/>
  <c r="AA1464" i="1"/>
  <c r="Z1464" i="1"/>
  <c r="Y1464" i="1"/>
  <c r="X1464" i="1"/>
  <c r="W1464" i="1"/>
  <c r="AA1463" i="1"/>
  <c r="Z1463" i="1"/>
  <c r="Y1463" i="1"/>
  <c r="X1463" i="1"/>
  <c r="W1463" i="1"/>
  <c r="AA1462" i="1"/>
  <c r="Z1462" i="1"/>
  <c r="Y1462" i="1"/>
  <c r="X1462" i="1"/>
  <c r="W1462" i="1"/>
  <c r="AA1461" i="1"/>
  <c r="Z1461" i="1"/>
  <c r="Y1461" i="1"/>
  <c r="X1461" i="1"/>
  <c r="W1461" i="1"/>
  <c r="AA1460" i="1"/>
  <c r="Z1460" i="1"/>
  <c r="Y1460" i="1"/>
  <c r="X1460" i="1"/>
  <c r="W1460" i="1"/>
  <c r="AA1459" i="1"/>
  <c r="Z1459" i="1"/>
  <c r="Y1459" i="1"/>
  <c r="X1459" i="1"/>
  <c r="W1459" i="1"/>
  <c r="AA1458" i="1"/>
  <c r="Z1458" i="1"/>
  <c r="Y1458" i="1"/>
  <c r="X1458" i="1"/>
  <c r="W1458" i="1"/>
  <c r="AA1457" i="1"/>
  <c r="Z1457" i="1"/>
  <c r="Y1457" i="1"/>
  <c r="X1457" i="1"/>
  <c r="W1457" i="1"/>
  <c r="AA1456" i="1"/>
  <c r="Z1456" i="1"/>
  <c r="Y1456" i="1"/>
  <c r="X1456" i="1"/>
  <c r="W1456" i="1"/>
  <c r="AA1455" i="1"/>
  <c r="Z1455" i="1"/>
  <c r="Y1455" i="1"/>
  <c r="X1455" i="1"/>
  <c r="W1455" i="1"/>
  <c r="AA1454" i="1"/>
  <c r="Z1454" i="1"/>
  <c r="Y1454" i="1"/>
  <c r="X1454" i="1"/>
  <c r="W1454" i="1"/>
  <c r="AA1453" i="1"/>
  <c r="Z1453" i="1"/>
  <c r="Y1453" i="1"/>
  <c r="X1453" i="1"/>
  <c r="W1453" i="1"/>
  <c r="AA1452" i="1"/>
  <c r="Z1452" i="1"/>
  <c r="Y1452" i="1"/>
  <c r="X1452" i="1"/>
  <c r="W1452" i="1"/>
  <c r="AA1451" i="1"/>
  <c r="Z1451" i="1"/>
  <c r="Y1451" i="1"/>
  <c r="X1451" i="1"/>
  <c r="W1451" i="1"/>
  <c r="AA1450" i="1"/>
  <c r="Z1450" i="1"/>
  <c r="Y1450" i="1"/>
  <c r="X1450" i="1"/>
  <c r="W1450" i="1"/>
  <c r="AA1449" i="1"/>
  <c r="Z1449" i="1"/>
  <c r="Y1449" i="1"/>
  <c r="X1449" i="1"/>
  <c r="W1449" i="1"/>
  <c r="AA1448" i="1"/>
  <c r="Z1448" i="1"/>
  <c r="Y1448" i="1"/>
  <c r="X1448" i="1"/>
  <c r="W1448" i="1"/>
  <c r="AA1447" i="1"/>
  <c r="Z1447" i="1"/>
  <c r="Y1447" i="1"/>
  <c r="X1447" i="1"/>
  <c r="W1447" i="1"/>
  <c r="AA1446" i="1"/>
  <c r="Z1446" i="1"/>
  <c r="Y1446" i="1"/>
  <c r="X1446" i="1"/>
  <c r="W1446" i="1"/>
  <c r="AA1445" i="1"/>
  <c r="Z1445" i="1"/>
  <c r="Y1445" i="1"/>
  <c r="X1445" i="1"/>
  <c r="W1445" i="1"/>
  <c r="AA1444" i="1"/>
  <c r="Z1444" i="1"/>
  <c r="Y1444" i="1"/>
  <c r="X1444" i="1"/>
  <c r="W1444" i="1"/>
  <c r="AA1443" i="1"/>
  <c r="Z1443" i="1"/>
  <c r="Y1443" i="1"/>
  <c r="X1443" i="1"/>
  <c r="W1443" i="1"/>
  <c r="AA1442" i="1"/>
  <c r="Z1442" i="1"/>
  <c r="Y1442" i="1"/>
  <c r="X1442" i="1"/>
  <c r="W1442" i="1"/>
  <c r="AA1441" i="1"/>
  <c r="Z1441" i="1"/>
  <c r="Y1441" i="1"/>
  <c r="X1441" i="1"/>
  <c r="W1441" i="1"/>
  <c r="AA1440" i="1"/>
  <c r="Z1440" i="1"/>
  <c r="Y1440" i="1"/>
  <c r="X1440" i="1"/>
  <c r="W1440" i="1"/>
  <c r="AA1439" i="1"/>
  <c r="Z1439" i="1"/>
  <c r="Y1439" i="1"/>
  <c r="X1439" i="1"/>
  <c r="W1439" i="1"/>
  <c r="AA1438" i="1"/>
  <c r="Z1438" i="1"/>
  <c r="Y1438" i="1"/>
  <c r="X1438" i="1"/>
  <c r="W1438" i="1"/>
  <c r="AA1437" i="1"/>
  <c r="Z1437" i="1"/>
  <c r="Y1437" i="1"/>
  <c r="X1437" i="1"/>
  <c r="W1437" i="1"/>
  <c r="AA1436" i="1"/>
  <c r="Z1436" i="1"/>
  <c r="Y1436" i="1"/>
  <c r="X1436" i="1"/>
  <c r="W1436" i="1"/>
  <c r="AA1435" i="1"/>
  <c r="Z1435" i="1"/>
  <c r="Y1435" i="1"/>
  <c r="X1435" i="1"/>
  <c r="W1435" i="1"/>
  <c r="AA1434" i="1"/>
  <c r="Z1434" i="1"/>
  <c r="Y1434" i="1"/>
  <c r="X1434" i="1"/>
  <c r="W1434" i="1"/>
  <c r="AA1433" i="1"/>
  <c r="Z1433" i="1"/>
  <c r="Y1433" i="1"/>
  <c r="X1433" i="1"/>
  <c r="W1433" i="1"/>
  <c r="AA1432" i="1"/>
  <c r="Z1432" i="1"/>
  <c r="Y1432" i="1"/>
  <c r="X1432" i="1"/>
  <c r="W1432" i="1"/>
  <c r="AA1431" i="1"/>
  <c r="Z1431" i="1"/>
  <c r="Y1431" i="1"/>
  <c r="X1431" i="1"/>
  <c r="W1431" i="1"/>
  <c r="AA1430" i="1"/>
  <c r="Z1430" i="1"/>
  <c r="Y1430" i="1"/>
  <c r="X1430" i="1"/>
  <c r="W1430" i="1"/>
  <c r="AA1429" i="1"/>
  <c r="Z1429" i="1"/>
  <c r="Y1429" i="1"/>
  <c r="X1429" i="1"/>
  <c r="W1429" i="1"/>
  <c r="AA1428" i="1"/>
  <c r="Z1428" i="1"/>
  <c r="Y1428" i="1"/>
  <c r="X1428" i="1"/>
  <c r="W1428" i="1"/>
  <c r="AA1427" i="1"/>
  <c r="Z1427" i="1"/>
  <c r="Y1427" i="1"/>
  <c r="X1427" i="1"/>
  <c r="W1427" i="1"/>
  <c r="AA1426" i="1"/>
  <c r="Z1426" i="1"/>
  <c r="Y1426" i="1"/>
  <c r="X1426" i="1"/>
  <c r="W1426" i="1"/>
  <c r="AA1425" i="1"/>
  <c r="Z1425" i="1"/>
  <c r="Y1425" i="1"/>
  <c r="X1425" i="1"/>
  <c r="W1425" i="1"/>
  <c r="AA1424" i="1"/>
  <c r="Z1424" i="1"/>
  <c r="Y1424" i="1"/>
  <c r="X1424" i="1"/>
  <c r="W1424" i="1"/>
  <c r="AA1423" i="1"/>
  <c r="Z1423" i="1"/>
  <c r="Y1423" i="1"/>
  <c r="X1423" i="1"/>
  <c r="W1423" i="1"/>
  <c r="AA1422" i="1"/>
  <c r="Z1422" i="1"/>
  <c r="Y1422" i="1"/>
  <c r="X1422" i="1"/>
  <c r="W1422" i="1"/>
  <c r="AA1421" i="1"/>
  <c r="Z1421" i="1"/>
  <c r="Y1421" i="1"/>
  <c r="X1421" i="1"/>
  <c r="W1421" i="1"/>
  <c r="AA1420" i="1"/>
  <c r="Z1420" i="1"/>
  <c r="Y1420" i="1"/>
  <c r="X1420" i="1"/>
  <c r="W1420" i="1"/>
  <c r="AA1419" i="1"/>
  <c r="Z1419" i="1"/>
  <c r="Y1419" i="1"/>
  <c r="X1419" i="1"/>
  <c r="W1419" i="1"/>
  <c r="AA1418" i="1"/>
  <c r="Z1418" i="1"/>
  <c r="Y1418" i="1"/>
  <c r="X1418" i="1"/>
  <c r="W1418" i="1"/>
  <c r="AA1417" i="1"/>
  <c r="Z1417" i="1"/>
  <c r="Y1417" i="1"/>
  <c r="X1417" i="1"/>
  <c r="W1417" i="1"/>
  <c r="AA1416" i="1"/>
  <c r="Z1416" i="1"/>
  <c r="Y1416" i="1"/>
  <c r="X1416" i="1"/>
  <c r="W1416" i="1"/>
  <c r="AA1415" i="1"/>
  <c r="Z1415" i="1"/>
  <c r="Y1415" i="1"/>
  <c r="X1415" i="1"/>
  <c r="W1415" i="1"/>
  <c r="AA1414" i="1"/>
  <c r="Z1414" i="1"/>
  <c r="Y1414" i="1"/>
  <c r="X1414" i="1"/>
  <c r="W1414" i="1"/>
  <c r="AA1413" i="1"/>
  <c r="Z1413" i="1"/>
  <c r="Y1413" i="1"/>
  <c r="X1413" i="1"/>
  <c r="W1413" i="1"/>
  <c r="AA1412" i="1"/>
  <c r="Z1412" i="1"/>
  <c r="Y1412" i="1"/>
  <c r="X1412" i="1"/>
  <c r="W1412" i="1"/>
  <c r="AA1411" i="1"/>
  <c r="Z1411" i="1"/>
  <c r="Y1411" i="1"/>
  <c r="X1411" i="1"/>
  <c r="W1411" i="1"/>
  <c r="AA1410" i="1"/>
  <c r="Z1410" i="1"/>
  <c r="Y1410" i="1"/>
  <c r="X1410" i="1"/>
  <c r="W1410" i="1"/>
  <c r="AA1409" i="1"/>
  <c r="Z1409" i="1"/>
  <c r="Y1409" i="1"/>
  <c r="X1409" i="1"/>
  <c r="W1409" i="1"/>
  <c r="AA1408" i="1"/>
  <c r="Z1408" i="1"/>
  <c r="Y1408" i="1"/>
  <c r="X1408" i="1"/>
  <c r="W1408" i="1"/>
  <c r="AA1407" i="1"/>
  <c r="Z1407" i="1"/>
  <c r="Y1407" i="1"/>
  <c r="X1407" i="1"/>
  <c r="W1407" i="1"/>
  <c r="AA1406" i="1"/>
  <c r="Z1406" i="1"/>
  <c r="Y1406" i="1"/>
  <c r="X1406" i="1"/>
  <c r="W1406" i="1"/>
  <c r="AA1405" i="1"/>
  <c r="Z1405" i="1"/>
  <c r="Y1405" i="1"/>
  <c r="X1405" i="1"/>
  <c r="W1405" i="1"/>
  <c r="AA1404" i="1"/>
  <c r="Z1404" i="1"/>
  <c r="Y1404" i="1"/>
  <c r="X1404" i="1"/>
  <c r="W1404" i="1"/>
  <c r="AA1403" i="1"/>
  <c r="Z1403" i="1"/>
  <c r="Y1403" i="1"/>
  <c r="X1403" i="1"/>
  <c r="W1403" i="1"/>
  <c r="AA1402" i="1"/>
  <c r="Z1402" i="1"/>
  <c r="Y1402" i="1"/>
  <c r="X1402" i="1"/>
  <c r="W1402" i="1"/>
  <c r="AA1401" i="1"/>
  <c r="Z1401" i="1"/>
  <c r="Y1401" i="1"/>
  <c r="X1401" i="1"/>
  <c r="W1401" i="1"/>
  <c r="AA1400" i="1"/>
  <c r="Z1400" i="1"/>
  <c r="Y1400" i="1"/>
  <c r="X1400" i="1"/>
  <c r="W1400" i="1"/>
  <c r="AA1399" i="1"/>
  <c r="Z1399" i="1"/>
  <c r="Y1399" i="1"/>
  <c r="X1399" i="1"/>
  <c r="W1399" i="1"/>
  <c r="AA1398" i="1"/>
  <c r="Z1398" i="1"/>
  <c r="Y1398" i="1"/>
  <c r="X1398" i="1"/>
  <c r="W1398" i="1"/>
  <c r="AA1397" i="1"/>
  <c r="Z1397" i="1"/>
  <c r="Y1397" i="1"/>
  <c r="X1397" i="1"/>
  <c r="W1397" i="1"/>
  <c r="AA1396" i="1"/>
  <c r="Z1396" i="1"/>
  <c r="Y1396" i="1"/>
  <c r="X1396" i="1"/>
  <c r="W1396" i="1"/>
  <c r="AA1395" i="1"/>
  <c r="Z1395" i="1"/>
  <c r="Y1395" i="1"/>
  <c r="X1395" i="1"/>
  <c r="W1395" i="1"/>
  <c r="AA1394" i="1"/>
  <c r="Z1394" i="1"/>
  <c r="Y1394" i="1"/>
  <c r="X1394" i="1"/>
  <c r="W1394" i="1"/>
  <c r="AA1393" i="1"/>
  <c r="Z1393" i="1"/>
  <c r="Y1393" i="1"/>
  <c r="X1393" i="1"/>
  <c r="W1393" i="1"/>
  <c r="AA1392" i="1"/>
  <c r="Z1392" i="1"/>
  <c r="Y1392" i="1"/>
  <c r="X1392" i="1"/>
  <c r="W1392" i="1"/>
  <c r="AA1391" i="1"/>
  <c r="Z1391" i="1"/>
  <c r="Y1391" i="1"/>
  <c r="X1391" i="1"/>
  <c r="W1391" i="1"/>
  <c r="AA1390" i="1"/>
  <c r="Z1390" i="1"/>
  <c r="Y1390" i="1"/>
  <c r="X1390" i="1"/>
  <c r="W1390" i="1"/>
  <c r="AA1389" i="1"/>
  <c r="Z1389" i="1"/>
  <c r="Y1389" i="1"/>
  <c r="X1389" i="1"/>
  <c r="W1389" i="1"/>
  <c r="AA1388" i="1"/>
  <c r="Z1388" i="1"/>
  <c r="Y1388" i="1"/>
  <c r="X1388" i="1"/>
  <c r="W1388" i="1"/>
  <c r="AA1387" i="1"/>
  <c r="Z1387" i="1"/>
  <c r="Y1387" i="1"/>
  <c r="X1387" i="1"/>
  <c r="W1387" i="1"/>
  <c r="AA1386" i="1"/>
  <c r="Z1386" i="1"/>
  <c r="Y1386" i="1"/>
  <c r="X1386" i="1"/>
  <c r="W1386" i="1"/>
  <c r="AA1385" i="1"/>
  <c r="Z1385" i="1"/>
  <c r="Y1385" i="1"/>
  <c r="X1385" i="1"/>
  <c r="W1385" i="1"/>
  <c r="AA1384" i="1"/>
  <c r="Z1384" i="1"/>
  <c r="Y1384" i="1"/>
  <c r="X1384" i="1"/>
  <c r="W1384" i="1"/>
  <c r="AA1383" i="1"/>
  <c r="Z1383" i="1"/>
  <c r="Y1383" i="1"/>
  <c r="X1383" i="1"/>
  <c r="W1383" i="1"/>
  <c r="AA1382" i="1"/>
  <c r="Z1382" i="1"/>
  <c r="Y1382" i="1"/>
  <c r="X1382" i="1"/>
  <c r="W1382" i="1"/>
  <c r="AA1381" i="1"/>
  <c r="Z1381" i="1"/>
  <c r="Y1381" i="1"/>
  <c r="X1381" i="1"/>
  <c r="W1381" i="1"/>
  <c r="AA1380" i="1"/>
  <c r="Z1380" i="1"/>
  <c r="Y1380" i="1"/>
  <c r="X1380" i="1"/>
  <c r="W1380" i="1"/>
  <c r="AA1379" i="1"/>
  <c r="Z1379" i="1"/>
  <c r="Y1379" i="1"/>
  <c r="X1379" i="1"/>
  <c r="W1379" i="1"/>
  <c r="AA1378" i="1"/>
  <c r="Z1378" i="1"/>
  <c r="Y1378" i="1"/>
  <c r="X1378" i="1"/>
  <c r="W1378" i="1"/>
  <c r="AA1377" i="1"/>
  <c r="Z1377" i="1"/>
  <c r="Y1377" i="1"/>
  <c r="X1377" i="1"/>
  <c r="W1377" i="1"/>
  <c r="AA1376" i="1"/>
  <c r="Z1376" i="1"/>
  <c r="Y1376" i="1"/>
  <c r="X1376" i="1"/>
  <c r="W1376" i="1"/>
  <c r="AA1375" i="1"/>
  <c r="Z1375" i="1"/>
  <c r="Y1375" i="1"/>
  <c r="X1375" i="1"/>
  <c r="W1375" i="1"/>
  <c r="AA1374" i="1"/>
  <c r="Z1374" i="1"/>
  <c r="Y1374" i="1"/>
  <c r="X1374" i="1"/>
  <c r="W1374" i="1"/>
  <c r="AA1373" i="1"/>
  <c r="Z1373" i="1"/>
  <c r="Y1373" i="1"/>
  <c r="X1373" i="1"/>
  <c r="W1373" i="1"/>
  <c r="AA1372" i="1"/>
  <c r="Z1372" i="1"/>
  <c r="Y1372" i="1"/>
  <c r="X1372" i="1"/>
  <c r="W1372" i="1"/>
  <c r="AA1371" i="1"/>
  <c r="Z1371" i="1"/>
  <c r="Y1371" i="1"/>
  <c r="X1371" i="1"/>
  <c r="W1371" i="1"/>
  <c r="AA1370" i="1"/>
  <c r="Z1370" i="1"/>
  <c r="Y1370" i="1"/>
  <c r="X1370" i="1"/>
  <c r="W1370" i="1"/>
  <c r="AA1369" i="1"/>
  <c r="Z1369" i="1"/>
  <c r="Y1369" i="1"/>
  <c r="X1369" i="1"/>
  <c r="W1369" i="1"/>
  <c r="AA1368" i="1"/>
  <c r="Z1368" i="1"/>
  <c r="Y1368" i="1"/>
  <c r="X1368" i="1"/>
  <c r="W1368" i="1"/>
  <c r="AA1367" i="1"/>
  <c r="Z1367" i="1"/>
  <c r="Y1367" i="1"/>
  <c r="X1367" i="1"/>
  <c r="W1367" i="1"/>
  <c r="AA1366" i="1"/>
  <c r="Z1366" i="1"/>
  <c r="Y1366" i="1"/>
  <c r="X1366" i="1"/>
  <c r="W1366" i="1"/>
  <c r="AA1365" i="1"/>
  <c r="Z1365" i="1"/>
  <c r="Y1365" i="1"/>
  <c r="X1365" i="1"/>
  <c r="W1365" i="1"/>
  <c r="AA1364" i="1"/>
  <c r="Z1364" i="1"/>
  <c r="Y1364" i="1"/>
  <c r="X1364" i="1"/>
  <c r="W1364" i="1"/>
  <c r="AA1363" i="1"/>
  <c r="Z1363" i="1"/>
  <c r="Y1363" i="1"/>
  <c r="X1363" i="1"/>
  <c r="W1363" i="1"/>
  <c r="AA1362" i="1"/>
  <c r="Z1362" i="1"/>
  <c r="Y1362" i="1"/>
  <c r="X1362" i="1"/>
  <c r="W1362" i="1"/>
  <c r="AA1361" i="1"/>
  <c r="Z1361" i="1"/>
  <c r="Y1361" i="1"/>
  <c r="X1361" i="1"/>
  <c r="W1361" i="1"/>
  <c r="AA1360" i="1"/>
  <c r="Z1360" i="1"/>
  <c r="Y1360" i="1"/>
  <c r="X1360" i="1"/>
  <c r="W1360" i="1"/>
  <c r="AA1359" i="1"/>
  <c r="Z1359" i="1"/>
  <c r="Y1359" i="1"/>
  <c r="X1359" i="1"/>
  <c r="W1359" i="1"/>
  <c r="AA1358" i="1"/>
  <c r="Z1358" i="1"/>
  <c r="Y1358" i="1"/>
  <c r="X1358" i="1"/>
  <c r="W1358" i="1"/>
  <c r="AA1357" i="1"/>
  <c r="Z1357" i="1"/>
  <c r="Y1357" i="1"/>
  <c r="X1357" i="1"/>
  <c r="W1357" i="1"/>
  <c r="AA1356" i="1"/>
  <c r="Z1356" i="1"/>
  <c r="Y1356" i="1"/>
  <c r="X1356" i="1"/>
  <c r="W1356" i="1"/>
  <c r="AA1355" i="1"/>
  <c r="Z1355" i="1"/>
  <c r="Y1355" i="1"/>
  <c r="X1355" i="1"/>
  <c r="W1355" i="1"/>
  <c r="AA1354" i="1"/>
  <c r="Z1354" i="1"/>
  <c r="Y1354" i="1"/>
  <c r="X1354" i="1"/>
  <c r="W1354" i="1"/>
  <c r="AA1353" i="1"/>
  <c r="Z1353" i="1"/>
  <c r="Y1353" i="1"/>
  <c r="X1353" i="1"/>
  <c r="W1353" i="1"/>
  <c r="AA1352" i="1"/>
  <c r="Z1352" i="1"/>
  <c r="Y1352" i="1"/>
  <c r="X1352" i="1"/>
  <c r="W1352" i="1"/>
  <c r="AA1351" i="1"/>
  <c r="Z1351" i="1"/>
  <c r="Y1351" i="1"/>
  <c r="X1351" i="1"/>
  <c r="W1351" i="1"/>
  <c r="AA1350" i="1"/>
  <c r="Z1350" i="1"/>
  <c r="Y1350" i="1"/>
  <c r="X1350" i="1"/>
  <c r="W1350" i="1"/>
  <c r="AA1349" i="1"/>
  <c r="Z1349" i="1"/>
  <c r="Y1349" i="1"/>
  <c r="X1349" i="1"/>
  <c r="W1349" i="1"/>
  <c r="AA1348" i="1"/>
  <c r="Z1348" i="1"/>
  <c r="Y1348" i="1"/>
  <c r="X1348" i="1"/>
  <c r="W1348" i="1"/>
  <c r="AA1347" i="1"/>
  <c r="Z1347" i="1"/>
  <c r="Y1347" i="1"/>
  <c r="X1347" i="1"/>
  <c r="W1347" i="1"/>
  <c r="AA1346" i="1"/>
  <c r="Z1346" i="1"/>
  <c r="Y1346" i="1"/>
  <c r="X1346" i="1"/>
  <c r="W1346" i="1"/>
  <c r="AA1345" i="1"/>
  <c r="Z1345" i="1"/>
  <c r="Y1345" i="1"/>
  <c r="X1345" i="1"/>
  <c r="W1345" i="1"/>
  <c r="AA1344" i="1"/>
  <c r="Z1344" i="1"/>
  <c r="Y1344" i="1"/>
  <c r="X1344" i="1"/>
  <c r="W1344" i="1"/>
  <c r="AA1343" i="1"/>
  <c r="Z1343" i="1"/>
  <c r="Y1343" i="1"/>
  <c r="X1343" i="1"/>
  <c r="W1343" i="1"/>
  <c r="AA1342" i="1"/>
  <c r="Z1342" i="1"/>
  <c r="Y1342" i="1"/>
  <c r="X1342" i="1"/>
  <c r="W1342" i="1"/>
  <c r="AA1341" i="1"/>
  <c r="Z1341" i="1"/>
  <c r="Y1341" i="1"/>
  <c r="X1341" i="1"/>
  <c r="W1341" i="1"/>
  <c r="AA1340" i="1"/>
  <c r="Z1340" i="1"/>
  <c r="Y1340" i="1"/>
  <c r="X1340" i="1"/>
  <c r="W1340" i="1"/>
  <c r="AA1339" i="1"/>
  <c r="Z1339" i="1"/>
  <c r="Y1339" i="1"/>
  <c r="X1339" i="1"/>
  <c r="W1339" i="1"/>
  <c r="AA1338" i="1"/>
  <c r="Z1338" i="1"/>
  <c r="Y1338" i="1"/>
  <c r="X1338" i="1"/>
  <c r="W1338" i="1"/>
  <c r="AA1337" i="1"/>
  <c r="Z1337" i="1"/>
  <c r="Y1337" i="1"/>
  <c r="X1337" i="1"/>
  <c r="W1337" i="1"/>
  <c r="AA1336" i="1"/>
  <c r="Z1336" i="1"/>
  <c r="Y1336" i="1"/>
  <c r="X1336" i="1"/>
  <c r="W1336" i="1"/>
  <c r="AA1335" i="1"/>
  <c r="Z1335" i="1"/>
  <c r="Y1335" i="1"/>
  <c r="X1335" i="1"/>
  <c r="W1335" i="1"/>
  <c r="AA1334" i="1"/>
  <c r="Z1334" i="1"/>
  <c r="Y1334" i="1"/>
  <c r="X1334" i="1"/>
  <c r="W1334" i="1"/>
  <c r="AA1333" i="1"/>
  <c r="Z1333" i="1"/>
  <c r="Y1333" i="1"/>
  <c r="X1333" i="1"/>
  <c r="W1333" i="1"/>
  <c r="AA1332" i="1"/>
  <c r="Z1332" i="1"/>
  <c r="Y1332" i="1"/>
  <c r="X1332" i="1"/>
  <c r="W1332" i="1"/>
  <c r="AA1331" i="1"/>
  <c r="Z1331" i="1"/>
  <c r="Y1331" i="1"/>
  <c r="X1331" i="1"/>
  <c r="W1331" i="1"/>
  <c r="AA1330" i="1"/>
  <c r="Z1330" i="1"/>
  <c r="Y1330" i="1"/>
  <c r="X1330" i="1"/>
  <c r="W1330" i="1"/>
  <c r="AA1329" i="1"/>
  <c r="Z1329" i="1"/>
  <c r="Y1329" i="1"/>
  <c r="X1329" i="1"/>
  <c r="W1329" i="1"/>
  <c r="AA1328" i="1"/>
  <c r="Z1328" i="1"/>
  <c r="Y1328" i="1"/>
  <c r="X1328" i="1"/>
  <c r="W1328" i="1"/>
  <c r="AA1327" i="1"/>
  <c r="Z1327" i="1"/>
  <c r="Y1327" i="1"/>
  <c r="X1327" i="1"/>
  <c r="W1327" i="1"/>
  <c r="AA1326" i="1"/>
  <c r="Z1326" i="1"/>
  <c r="Y1326" i="1"/>
  <c r="X1326" i="1"/>
  <c r="W1326" i="1"/>
  <c r="AA1325" i="1"/>
  <c r="Z1325" i="1"/>
  <c r="Y1325" i="1"/>
  <c r="X1325" i="1"/>
  <c r="W1325" i="1"/>
  <c r="AA1324" i="1"/>
  <c r="Z1324" i="1"/>
  <c r="Y1324" i="1"/>
  <c r="X1324" i="1"/>
  <c r="W1324" i="1"/>
  <c r="AA1323" i="1"/>
  <c r="Z1323" i="1"/>
  <c r="Y1323" i="1"/>
  <c r="X1323" i="1"/>
  <c r="W1323" i="1"/>
  <c r="AA1322" i="1"/>
  <c r="Z1322" i="1"/>
  <c r="Y1322" i="1"/>
  <c r="X1322" i="1"/>
  <c r="W1322" i="1"/>
  <c r="AA1321" i="1"/>
  <c r="Z1321" i="1"/>
  <c r="Y1321" i="1"/>
  <c r="X1321" i="1"/>
  <c r="W1321" i="1"/>
  <c r="AA1320" i="1"/>
  <c r="Z1320" i="1"/>
  <c r="Y1320" i="1"/>
  <c r="X1320" i="1"/>
  <c r="W1320" i="1"/>
  <c r="AA1319" i="1"/>
  <c r="Z1319" i="1"/>
  <c r="Y1319" i="1"/>
  <c r="X1319" i="1"/>
  <c r="W1319" i="1"/>
  <c r="AA1318" i="1"/>
  <c r="Z1318" i="1"/>
  <c r="Y1318" i="1"/>
  <c r="X1318" i="1"/>
  <c r="W1318" i="1"/>
  <c r="AA1317" i="1"/>
  <c r="Z1317" i="1"/>
  <c r="Y1317" i="1"/>
  <c r="X1317" i="1"/>
  <c r="W1317" i="1"/>
  <c r="AA1316" i="1"/>
  <c r="Z1316" i="1"/>
  <c r="Y1316" i="1"/>
  <c r="X1316" i="1"/>
  <c r="W1316" i="1"/>
  <c r="AA1315" i="1"/>
  <c r="Z1315" i="1"/>
  <c r="Y1315" i="1"/>
  <c r="X1315" i="1"/>
  <c r="W1315" i="1"/>
  <c r="AA1314" i="1"/>
  <c r="Z1314" i="1"/>
  <c r="Y1314" i="1"/>
  <c r="X1314" i="1"/>
  <c r="W1314" i="1"/>
  <c r="AA1313" i="1"/>
  <c r="Z1313" i="1"/>
  <c r="Y1313" i="1"/>
  <c r="X1313" i="1"/>
  <c r="W1313" i="1"/>
  <c r="AA1312" i="1"/>
  <c r="Z1312" i="1"/>
  <c r="Y1312" i="1"/>
  <c r="X1312" i="1"/>
  <c r="W1312" i="1"/>
  <c r="AA1311" i="1"/>
  <c r="Z1311" i="1"/>
  <c r="Y1311" i="1"/>
  <c r="X1311" i="1"/>
  <c r="W1311" i="1"/>
  <c r="AA1310" i="1"/>
  <c r="Z1310" i="1"/>
  <c r="Y1310" i="1"/>
  <c r="X1310" i="1"/>
  <c r="W1310" i="1"/>
  <c r="AA1309" i="1"/>
  <c r="Z1309" i="1"/>
  <c r="Y1309" i="1"/>
  <c r="X1309" i="1"/>
  <c r="W1309" i="1"/>
  <c r="AA1308" i="1"/>
  <c r="Z1308" i="1"/>
  <c r="Y1308" i="1"/>
  <c r="X1308" i="1"/>
  <c r="W1308" i="1"/>
  <c r="AA1307" i="1"/>
  <c r="Z1307" i="1"/>
  <c r="Y1307" i="1"/>
  <c r="X1307" i="1"/>
  <c r="W1307" i="1"/>
  <c r="AA1306" i="1"/>
  <c r="Z1306" i="1"/>
  <c r="Y1306" i="1"/>
  <c r="X1306" i="1"/>
  <c r="W1306" i="1"/>
  <c r="AA1305" i="1"/>
  <c r="Z1305" i="1"/>
  <c r="Y1305" i="1"/>
  <c r="X1305" i="1"/>
  <c r="W1305" i="1"/>
  <c r="AA1304" i="1"/>
  <c r="Z1304" i="1"/>
  <c r="Y1304" i="1"/>
  <c r="X1304" i="1"/>
  <c r="W1304" i="1"/>
  <c r="AA1303" i="1"/>
  <c r="Z1303" i="1"/>
  <c r="Y1303" i="1"/>
  <c r="X1303" i="1"/>
  <c r="W1303" i="1"/>
  <c r="AA1302" i="1"/>
  <c r="Z1302" i="1"/>
  <c r="Y1302" i="1"/>
  <c r="X1302" i="1"/>
  <c r="W1302" i="1"/>
  <c r="AA1301" i="1"/>
  <c r="Z1301" i="1"/>
  <c r="Y1301" i="1"/>
  <c r="X1301" i="1"/>
  <c r="W1301" i="1"/>
  <c r="AA1300" i="1"/>
  <c r="Z1300" i="1"/>
  <c r="Y1300" i="1"/>
  <c r="X1300" i="1"/>
  <c r="W1300" i="1"/>
  <c r="AA1299" i="1"/>
  <c r="Z1299" i="1"/>
  <c r="Y1299" i="1"/>
  <c r="X1299" i="1"/>
  <c r="W1299" i="1"/>
  <c r="AA1298" i="1"/>
  <c r="Z1298" i="1"/>
  <c r="Y1298" i="1"/>
  <c r="X1298" i="1"/>
  <c r="W1298" i="1"/>
  <c r="AA1297" i="1"/>
  <c r="Z1297" i="1"/>
  <c r="Y1297" i="1"/>
  <c r="X1297" i="1"/>
  <c r="W1297" i="1"/>
  <c r="AA1296" i="1"/>
  <c r="Z1296" i="1"/>
  <c r="Y1296" i="1"/>
  <c r="X1296" i="1"/>
  <c r="W1296" i="1"/>
  <c r="AA1295" i="1"/>
  <c r="Z1295" i="1"/>
  <c r="Y1295" i="1"/>
  <c r="X1295" i="1"/>
  <c r="W1295" i="1"/>
  <c r="AA1294" i="1"/>
  <c r="Z1294" i="1"/>
  <c r="Y1294" i="1"/>
  <c r="X1294" i="1"/>
  <c r="W1294" i="1"/>
  <c r="AA1293" i="1"/>
  <c r="Z1293" i="1"/>
  <c r="Y1293" i="1"/>
  <c r="X1293" i="1"/>
  <c r="W1293" i="1"/>
  <c r="AA1292" i="1"/>
  <c r="Z1292" i="1"/>
  <c r="Y1292" i="1"/>
  <c r="X1292" i="1"/>
  <c r="W1292" i="1"/>
  <c r="AA1291" i="1"/>
  <c r="Z1291" i="1"/>
  <c r="Y1291" i="1"/>
  <c r="X1291" i="1"/>
  <c r="W1291" i="1"/>
  <c r="AA1290" i="1"/>
  <c r="Z1290" i="1"/>
  <c r="Y1290" i="1"/>
  <c r="X1290" i="1"/>
  <c r="W1290" i="1"/>
  <c r="AA1289" i="1"/>
  <c r="Z1289" i="1"/>
  <c r="Y1289" i="1"/>
  <c r="X1289" i="1"/>
  <c r="W1289" i="1"/>
  <c r="AA1288" i="1"/>
  <c r="Z1288" i="1"/>
  <c r="Y1288" i="1"/>
  <c r="X1288" i="1"/>
  <c r="W1288" i="1"/>
  <c r="AA1287" i="1"/>
  <c r="Z1287" i="1"/>
  <c r="Y1287" i="1"/>
  <c r="X1287" i="1"/>
  <c r="W1287" i="1"/>
  <c r="AA1286" i="1"/>
  <c r="Z1286" i="1"/>
  <c r="Y1286" i="1"/>
  <c r="X1286" i="1"/>
  <c r="W1286" i="1"/>
  <c r="AA1285" i="1"/>
  <c r="Z1285" i="1"/>
  <c r="Y1285" i="1"/>
  <c r="X1285" i="1"/>
  <c r="W1285" i="1"/>
  <c r="AA1284" i="1"/>
  <c r="Z1284" i="1"/>
  <c r="Y1284" i="1"/>
  <c r="X1284" i="1"/>
  <c r="W1284" i="1"/>
  <c r="AA1283" i="1"/>
  <c r="Z1283" i="1"/>
  <c r="Y1283" i="1"/>
  <c r="X1283" i="1"/>
  <c r="W1283" i="1"/>
  <c r="AA1282" i="1"/>
  <c r="Z1282" i="1"/>
  <c r="Y1282" i="1"/>
  <c r="X1282" i="1"/>
  <c r="W1282" i="1"/>
  <c r="AA1281" i="1"/>
  <c r="Z1281" i="1"/>
  <c r="Y1281" i="1"/>
  <c r="X1281" i="1"/>
  <c r="W1281" i="1"/>
  <c r="AA1280" i="1"/>
  <c r="Z1280" i="1"/>
  <c r="Y1280" i="1"/>
  <c r="X1280" i="1"/>
  <c r="W1280" i="1"/>
  <c r="AA1279" i="1"/>
  <c r="Z1279" i="1"/>
  <c r="Y1279" i="1"/>
  <c r="X1279" i="1"/>
  <c r="W1279" i="1"/>
  <c r="AA1278" i="1"/>
  <c r="Z1278" i="1"/>
  <c r="Y1278" i="1"/>
  <c r="X1278" i="1"/>
  <c r="W1278" i="1"/>
  <c r="AA1277" i="1"/>
  <c r="Z1277" i="1"/>
  <c r="Y1277" i="1"/>
  <c r="X1277" i="1"/>
  <c r="W1277" i="1"/>
  <c r="AA1276" i="1"/>
  <c r="Z1276" i="1"/>
  <c r="Y1276" i="1"/>
  <c r="X1276" i="1"/>
  <c r="W1276" i="1"/>
  <c r="AA1275" i="1"/>
  <c r="Z1275" i="1"/>
  <c r="Y1275" i="1"/>
  <c r="X1275" i="1"/>
  <c r="W1275" i="1"/>
  <c r="AA1274" i="1"/>
  <c r="Z1274" i="1"/>
  <c r="Y1274" i="1"/>
  <c r="X1274" i="1"/>
  <c r="W1274" i="1"/>
  <c r="AA1273" i="1"/>
  <c r="Z1273" i="1"/>
  <c r="Y1273" i="1"/>
  <c r="X1273" i="1"/>
  <c r="W1273" i="1"/>
  <c r="AA1272" i="1"/>
  <c r="Z1272" i="1"/>
  <c r="Y1272" i="1"/>
  <c r="X1272" i="1"/>
  <c r="W1272" i="1"/>
  <c r="AA1271" i="1"/>
  <c r="Z1271" i="1"/>
  <c r="Y1271" i="1"/>
  <c r="X1271" i="1"/>
  <c r="W1271" i="1"/>
  <c r="AA1270" i="1"/>
  <c r="Z1270" i="1"/>
  <c r="Y1270" i="1"/>
  <c r="X1270" i="1"/>
  <c r="W1270" i="1"/>
  <c r="AA1269" i="1"/>
  <c r="Z1269" i="1"/>
  <c r="Y1269" i="1"/>
  <c r="X1269" i="1"/>
  <c r="W1269" i="1"/>
  <c r="AA1268" i="1"/>
  <c r="Z1268" i="1"/>
  <c r="Y1268" i="1"/>
  <c r="X1268" i="1"/>
  <c r="W1268" i="1"/>
  <c r="AA1267" i="1"/>
  <c r="Z1267" i="1"/>
  <c r="Y1267" i="1"/>
  <c r="X1267" i="1"/>
  <c r="W1267" i="1"/>
  <c r="AA1266" i="1"/>
  <c r="Z1266" i="1"/>
  <c r="Y1266" i="1"/>
  <c r="X1266" i="1"/>
  <c r="W1266" i="1"/>
  <c r="AA1265" i="1"/>
  <c r="Z1265" i="1"/>
  <c r="Y1265" i="1"/>
  <c r="X1265" i="1"/>
  <c r="W1265" i="1"/>
  <c r="AA1264" i="1"/>
  <c r="Z1264" i="1"/>
  <c r="Y1264" i="1"/>
  <c r="X1264" i="1"/>
  <c r="W1264" i="1"/>
  <c r="AA1263" i="1"/>
  <c r="Z1263" i="1"/>
  <c r="Y1263" i="1"/>
  <c r="X1263" i="1"/>
  <c r="W1263" i="1"/>
  <c r="AA1262" i="1"/>
  <c r="Z1262" i="1"/>
  <c r="Y1262" i="1"/>
  <c r="X1262" i="1"/>
  <c r="W1262" i="1"/>
  <c r="AA1261" i="1"/>
  <c r="Z1261" i="1"/>
  <c r="Y1261" i="1"/>
  <c r="X1261" i="1"/>
  <c r="W1261" i="1"/>
  <c r="AA1260" i="1"/>
  <c r="Z1260" i="1"/>
  <c r="Y1260" i="1"/>
  <c r="X1260" i="1"/>
  <c r="W1260" i="1"/>
  <c r="AA1259" i="1"/>
  <c r="Z1259" i="1"/>
  <c r="Y1259" i="1"/>
  <c r="X1259" i="1"/>
  <c r="W1259" i="1"/>
  <c r="AA1258" i="1"/>
  <c r="Z1258" i="1"/>
  <c r="Y1258" i="1"/>
  <c r="X1258" i="1"/>
  <c r="W1258" i="1"/>
  <c r="AA1257" i="1"/>
  <c r="Z1257" i="1"/>
  <c r="Y1257" i="1"/>
  <c r="X1257" i="1"/>
  <c r="W1257" i="1"/>
  <c r="AA1256" i="1"/>
  <c r="Z1256" i="1"/>
  <c r="Y1256" i="1"/>
  <c r="X1256" i="1"/>
  <c r="W1256" i="1"/>
  <c r="AA1255" i="1"/>
  <c r="Z1255" i="1"/>
  <c r="Y1255" i="1"/>
  <c r="X1255" i="1"/>
  <c r="W1255" i="1"/>
  <c r="AA1254" i="1"/>
  <c r="Z1254" i="1"/>
  <c r="Y1254" i="1"/>
  <c r="X1254" i="1"/>
  <c r="W1254" i="1"/>
  <c r="AA1253" i="1"/>
  <c r="Z1253" i="1"/>
  <c r="Y1253" i="1"/>
  <c r="X1253" i="1"/>
  <c r="W1253" i="1"/>
  <c r="AA1252" i="1"/>
  <c r="Z1252" i="1"/>
  <c r="Y1252" i="1"/>
  <c r="X1252" i="1"/>
  <c r="W1252" i="1"/>
  <c r="AA1251" i="1"/>
  <c r="Z1251" i="1"/>
  <c r="Y1251" i="1"/>
  <c r="X1251" i="1"/>
  <c r="W1251" i="1"/>
  <c r="AA1250" i="1"/>
  <c r="Z1250" i="1"/>
  <c r="Y1250" i="1"/>
  <c r="X1250" i="1"/>
  <c r="W1250" i="1"/>
  <c r="AA1249" i="1"/>
  <c r="Z1249" i="1"/>
  <c r="Y1249" i="1"/>
  <c r="X1249" i="1"/>
  <c r="W1249" i="1"/>
  <c r="AA1248" i="1"/>
  <c r="Z1248" i="1"/>
  <c r="Y1248" i="1"/>
  <c r="X1248" i="1"/>
  <c r="W1248" i="1"/>
  <c r="AA1247" i="1"/>
  <c r="Z1247" i="1"/>
  <c r="Y1247" i="1"/>
  <c r="X1247" i="1"/>
  <c r="W1247" i="1"/>
  <c r="AA1246" i="1"/>
  <c r="Z1246" i="1"/>
  <c r="Y1246" i="1"/>
  <c r="X1246" i="1"/>
  <c r="W1246" i="1"/>
  <c r="AA1245" i="1"/>
  <c r="Z1245" i="1"/>
  <c r="Y1245" i="1"/>
  <c r="X1245" i="1"/>
  <c r="W1245" i="1"/>
  <c r="AA1244" i="1"/>
  <c r="Z1244" i="1"/>
  <c r="Y1244" i="1"/>
  <c r="X1244" i="1"/>
  <c r="W1244" i="1"/>
  <c r="AA1243" i="1"/>
  <c r="Z1243" i="1"/>
  <c r="Y1243" i="1"/>
  <c r="X1243" i="1"/>
  <c r="W1243" i="1"/>
  <c r="AA1242" i="1"/>
  <c r="Z1242" i="1"/>
  <c r="Y1242" i="1"/>
  <c r="X1242" i="1"/>
  <c r="W1242" i="1"/>
  <c r="AA1241" i="1"/>
  <c r="Z1241" i="1"/>
  <c r="Y1241" i="1"/>
  <c r="X1241" i="1"/>
  <c r="W1241" i="1"/>
  <c r="AA1240" i="1"/>
  <c r="Z1240" i="1"/>
  <c r="Y1240" i="1"/>
  <c r="X1240" i="1"/>
  <c r="W1240" i="1"/>
  <c r="AA1239" i="1"/>
  <c r="Z1239" i="1"/>
  <c r="Y1239" i="1"/>
  <c r="X1239" i="1"/>
  <c r="W1239" i="1"/>
  <c r="AA1238" i="1"/>
  <c r="Z1238" i="1"/>
  <c r="Y1238" i="1"/>
  <c r="X1238" i="1"/>
  <c r="W1238" i="1"/>
  <c r="AA1237" i="1"/>
  <c r="Z1237" i="1"/>
  <c r="Y1237" i="1"/>
  <c r="X1237" i="1"/>
  <c r="W1237" i="1"/>
  <c r="AA1236" i="1"/>
  <c r="Z1236" i="1"/>
  <c r="Y1236" i="1"/>
  <c r="X1236" i="1"/>
  <c r="W1236" i="1"/>
  <c r="AA1235" i="1"/>
  <c r="Z1235" i="1"/>
  <c r="Y1235" i="1"/>
  <c r="X1235" i="1"/>
  <c r="W1235" i="1"/>
  <c r="AA1234" i="1"/>
  <c r="Z1234" i="1"/>
  <c r="Y1234" i="1"/>
  <c r="X1234" i="1"/>
  <c r="W1234" i="1"/>
  <c r="AA1233" i="1"/>
  <c r="Z1233" i="1"/>
  <c r="Y1233" i="1"/>
  <c r="X1233" i="1"/>
  <c r="W1233" i="1"/>
  <c r="AA1232" i="1"/>
  <c r="Z1232" i="1"/>
  <c r="Y1232" i="1"/>
  <c r="X1232" i="1"/>
  <c r="W1232" i="1"/>
  <c r="AA1231" i="1"/>
  <c r="Z1231" i="1"/>
  <c r="Y1231" i="1"/>
  <c r="X1231" i="1"/>
  <c r="W1231" i="1"/>
  <c r="AA1230" i="1"/>
  <c r="Z1230" i="1"/>
  <c r="Y1230" i="1"/>
  <c r="X1230" i="1"/>
  <c r="W1230" i="1"/>
  <c r="AA1229" i="1"/>
  <c r="Z1229" i="1"/>
  <c r="Y1229" i="1"/>
  <c r="X1229" i="1"/>
  <c r="W1229" i="1"/>
  <c r="AA1228" i="1"/>
  <c r="Z1228" i="1"/>
  <c r="Y1228" i="1"/>
  <c r="X1228" i="1"/>
  <c r="W1228" i="1"/>
  <c r="AA1227" i="1"/>
  <c r="Z1227" i="1"/>
  <c r="Y1227" i="1"/>
  <c r="X1227" i="1"/>
  <c r="W1227" i="1"/>
  <c r="AA1226" i="1"/>
  <c r="Z1226" i="1"/>
  <c r="Y1226" i="1"/>
  <c r="X1226" i="1"/>
  <c r="W1226" i="1"/>
  <c r="AA1225" i="1"/>
  <c r="Z1225" i="1"/>
  <c r="Y1225" i="1"/>
  <c r="X1225" i="1"/>
  <c r="W1225" i="1"/>
  <c r="AA1224" i="1"/>
  <c r="Z1224" i="1"/>
  <c r="Y1224" i="1"/>
  <c r="X1224" i="1"/>
  <c r="W1224" i="1"/>
  <c r="AA1223" i="1"/>
  <c r="Z1223" i="1"/>
  <c r="Y1223" i="1"/>
  <c r="X1223" i="1"/>
  <c r="W1223" i="1"/>
  <c r="AA1222" i="1"/>
  <c r="Z1222" i="1"/>
  <c r="Y1222" i="1"/>
  <c r="X1222" i="1"/>
  <c r="W1222" i="1"/>
  <c r="AA1221" i="1"/>
  <c r="Z1221" i="1"/>
  <c r="Y1221" i="1"/>
  <c r="X1221" i="1"/>
  <c r="W1221" i="1"/>
  <c r="AA1220" i="1"/>
  <c r="Z1220" i="1"/>
  <c r="Y1220" i="1"/>
  <c r="X1220" i="1"/>
  <c r="W1220" i="1"/>
  <c r="AA1219" i="1"/>
  <c r="Z1219" i="1"/>
  <c r="Y1219" i="1"/>
  <c r="X1219" i="1"/>
  <c r="W1219" i="1"/>
  <c r="AA1218" i="1"/>
  <c r="Z1218" i="1"/>
  <c r="Y1218" i="1"/>
  <c r="X1218" i="1"/>
  <c r="W1218" i="1"/>
  <c r="AA1217" i="1"/>
  <c r="Z1217" i="1"/>
  <c r="Y1217" i="1"/>
  <c r="X1217" i="1"/>
  <c r="W1217" i="1"/>
  <c r="AA1216" i="1"/>
  <c r="Z1216" i="1"/>
  <c r="Y1216" i="1"/>
  <c r="X1216" i="1"/>
  <c r="W1216" i="1"/>
  <c r="AA1215" i="1"/>
  <c r="Z1215" i="1"/>
  <c r="Y1215" i="1"/>
  <c r="X1215" i="1"/>
  <c r="W1215" i="1"/>
  <c r="AA1214" i="1"/>
  <c r="Z1214" i="1"/>
  <c r="Y1214" i="1"/>
  <c r="X1214" i="1"/>
  <c r="W1214" i="1"/>
  <c r="AA1213" i="1"/>
  <c r="Z1213" i="1"/>
  <c r="Y1213" i="1"/>
  <c r="X1213" i="1"/>
  <c r="W1213" i="1"/>
  <c r="AA1212" i="1"/>
  <c r="Z1212" i="1"/>
  <c r="Y1212" i="1"/>
  <c r="X1212" i="1"/>
  <c r="W1212" i="1"/>
  <c r="AA1211" i="1"/>
  <c r="Z1211" i="1"/>
  <c r="Y1211" i="1"/>
  <c r="X1211" i="1"/>
  <c r="W1211" i="1"/>
  <c r="AA1210" i="1"/>
  <c r="Z1210" i="1"/>
  <c r="Y1210" i="1"/>
  <c r="X1210" i="1"/>
  <c r="W1210" i="1"/>
  <c r="AA1209" i="1"/>
  <c r="Z1209" i="1"/>
  <c r="Y1209" i="1"/>
  <c r="X1209" i="1"/>
  <c r="W1209" i="1"/>
  <c r="AA1208" i="1"/>
  <c r="Z1208" i="1"/>
  <c r="Y1208" i="1"/>
  <c r="X1208" i="1"/>
  <c r="W1208" i="1"/>
  <c r="AA1207" i="1"/>
  <c r="Z1207" i="1"/>
  <c r="Y1207" i="1"/>
  <c r="X1207" i="1"/>
  <c r="W1207" i="1"/>
  <c r="AA1206" i="1"/>
  <c r="Z1206" i="1"/>
  <c r="Y1206" i="1"/>
  <c r="X1206" i="1"/>
  <c r="W1206" i="1"/>
  <c r="AA1205" i="1"/>
  <c r="Z1205" i="1"/>
  <c r="Y1205" i="1"/>
  <c r="X1205" i="1"/>
  <c r="W1205" i="1"/>
  <c r="AA1204" i="1"/>
  <c r="Z1204" i="1"/>
  <c r="Y1204" i="1"/>
  <c r="X1204" i="1"/>
  <c r="W1204" i="1"/>
  <c r="AA1203" i="1"/>
  <c r="Z1203" i="1"/>
  <c r="E78" i="6" s="1"/>
  <c r="Y1203" i="1"/>
  <c r="X1203" i="1"/>
  <c r="W1203" i="1"/>
  <c r="AA1202" i="1"/>
  <c r="Z1202" i="1"/>
  <c r="Y1202" i="1"/>
  <c r="X1202" i="1"/>
  <c r="W1202" i="1"/>
  <c r="AA1201" i="1"/>
  <c r="Z1201" i="1"/>
  <c r="E77" i="6" s="1"/>
  <c r="Y1201" i="1"/>
  <c r="X1201" i="1"/>
  <c r="C77" i="6" s="1"/>
  <c r="W1201" i="1"/>
  <c r="AA1200" i="1"/>
  <c r="Z1200" i="1"/>
  <c r="Y1200" i="1"/>
  <c r="X1200" i="1"/>
  <c r="W1200" i="1"/>
  <c r="AA1199" i="1"/>
  <c r="Z1199" i="1"/>
  <c r="Y1199" i="1"/>
  <c r="X1199" i="1"/>
  <c r="W1199" i="1"/>
  <c r="AA1198" i="1"/>
  <c r="Z1198" i="1"/>
  <c r="Y1198" i="1"/>
  <c r="X1198" i="1"/>
  <c r="W1198" i="1"/>
  <c r="AA1197" i="1"/>
  <c r="Z1197" i="1"/>
  <c r="Y1197" i="1"/>
  <c r="X1197" i="1"/>
  <c r="W1197" i="1"/>
  <c r="AA1196" i="1"/>
  <c r="Z1196" i="1"/>
  <c r="Y1196" i="1"/>
  <c r="X1196" i="1"/>
  <c r="W1196" i="1"/>
  <c r="AA1195" i="1"/>
  <c r="Z1195" i="1"/>
  <c r="Y1195" i="1"/>
  <c r="X1195" i="1"/>
  <c r="W1195" i="1"/>
  <c r="AA1194" i="1"/>
  <c r="Z1194" i="1"/>
  <c r="Y1194" i="1"/>
  <c r="X1194" i="1"/>
  <c r="W1194" i="1"/>
  <c r="AA1193" i="1"/>
  <c r="Z1193" i="1"/>
  <c r="Y1193" i="1"/>
  <c r="X1193" i="1"/>
  <c r="W1193" i="1"/>
  <c r="AA1192" i="1"/>
  <c r="Z1192" i="1"/>
  <c r="Y1192" i="1"/>
  <c r="X1192" i="1"/>
  <c r="W1192" i="1"/>
  <c r="AA1191" i="1"/>
  <c r="Z1191" i="1"/>
  <c r="Y1191" i="1"/>
  <c r="X1191" i="1"/>
  <c r="W1191" i="1"/>
  <c r="AA1190" i="1"/>
  <c r="Z1190" i="1"/>
  <c r="Y1190" i="1"/>
  <c r="X1190" i="1"/>
  <c r="W1190" i="1"/>
  <c r="AA1189" i="1"/>
  <c r="Z1189" i="1"/>
  <c r="Y1189" i="1"/>
  <c r="X1189" i="1"/>
  <c r="W1189" i="1"/>
  <c r="AA1188" i="1"/>
  <c r="Z1188" i="1"/>
  <c r="Y1188" i="1"/>
  <c r="X1188" i="1"/>
  <c r="W1188" i="1"/>
  <c r="AA1187" i="1"/>
  <c r="Z1187" i="1"/>
  <c r="Y1187" i="1"/>
  <c r="X1187" i="1"/>
  <c r="W1187" i="1"/>
  <c r="AA1186" i="1"/>
  <c r="Z1186" i="1"/>
  <c r="Y1186" i="1"/>
  <c r="X1186" i="1"/>
  <c r="W1186" i="1"/>
  <c r="AA1185" i="1"/>
  <c r="Z1185" i="1"/>
  <c r="Y1185" i="1"/>
  <c r="X1185" i="1"/>
  <c r="W1185" i="1"/>
  <c r="AA1184" i="1"/>
  <c r="Z1184" i="1"/>
  <c r="Y1184" i="1"/>
  <c r="X1184" i="1"/>
  <c r="W1184" i="1"/>
  <c r="AA1183" i="1"/>
  <c r="Z1183" i="1"/>
  <c r="Y1183" i="1"/>
  <c r="X1183" i="1"/>
  <c r="W1183" i="1"/>
  <c r="AA1182" i="1"/>
  <c r="Z1182" i="1"/>
  <c r="Y1182" i="1"/>
  <c r="X1182" i="1"/>
  <c r="W1182" i="1"/>
  <c r="AA1181" i="1"/>
  <c r="Z1181" i="1"/>
  <c r="Y1181" i="1"/>
  <c r="X1181" i="1"/>
  <c r="W1181" i="1"/>
  <c r="AA1180" i="1"/>
  <c r="Z1180" i="1"/>
  <c r="Y1180" i="1"/>
  <c r="X1180" i="1"/>
  <c r="W1180" i="1"/>
  <c r="AA1179" i="1"/>
  <c r="Z1179" i="1"/>
  <c r="Y1179" i="1"/>
  <c r="X1179" i="1"/>
  <c r="W1179" i="1"/>
  <c r="AA1178" i="1"/>
  <c r="Z1178" i="1"/>
  <c r="Y1178" i="1"/>
  <c r="X1178" i="1"/>
  <c r="W1178" i="1"/>
  <c r="AA1177" i="1"/>
  <c r="Z1177" i="1"/>
  <c r="Y1177" i="1"/>
  <c r="X1177" i="1"/>
  <c r="W1177" i="1"/>
  <c r="AA1176" i="1"/>
  <c r="Z1176" i="1"/>
  <c r="Y1176" i="1"/>
  <c r="X1176" i="1"/>
  <c r="W1176" i="1"/>
  <c r="AA1175" i="1"/>
  <c r="Z1175" i="1"/>
  <c r="Y1175" i="1"/>
  <c r="X1175" i="1"/>
  <c r="W1175" i="1"/>
  <c r="AA1174" i="1"/>
  <c r="Z1174" i="1"/>
  <c r="Y1174" i="1"/>
  <c r="X1174" i="1"/>
  <c r="W1174" i="1"/>
  <c r="AA1173" i="1"/>
  <c r="Z1173" i="1"/>
  <c r="Y1173" i="1"/>
  <c r="X1173" i="1"/>
  <c r="W1173" i="1"/>
  <c r="AA1172" i="1"/>
  <c r="Z1172" i="1"/>
  <c r="Y1172" i="1"/>
  <c r="X1172" i="1"/>
  <c r="W1172" i="1"/>
  <c r="AA1171" i="1"/>
  <c r="Z1171" i="1"/>
  <c r="Y1171" i="1"/>
  <c r="X1171" i="1"/>
  <c r="W1171" i="1"/>
  <c r="AA1170" i="1"/>
  <c r="Z1170" i="1"/>
  <c r="Y1170" i="1"/>
  <c r="X1170" i="1"/>
  <c r="W1170" i="1"/>
  <c r="AA1169" i="1"/>
  <c r="Z1169" i="1"/>
  <c r="Y1169" i="1"/>
  <c r="X1169" i="1"/>
  <c r="W1169" i="1"/>
  <c r="AA1168" i="1"/>
  <c r="Z1168" i="1"/>
  <c r="Y1168" i="1"/>
  <c r="X1168" i="1"/>
  <c r="W1168" i="1"/>
  <c r="AA1167" i="1"/>
  <c r="Z1167" i="1"/>
  <c r="Y1167" i="1"/>
  <c r="X1167" i="1"/>
  <c r="W1167" i="1"/>
  <c r="AA1166" i="1"/>
  <c r="Z1166" i="1"/>
  <c r="Y1166" i="1"/>
  <c r="X1166" i="1"/>
  <c r="W1166" i="1"/>
  <c r="AA1165" i="1"/>
  <c r="Z1165" i="1"/>
  <c r="Y1165" i="1"/>
  <c r="X1165" i="1"/>
  <c r="W1165" i="1"/>
  <c r="AA1164" i="1"/>
  <c r="Z1164" i="1"/>
  <c r="Y1164" i="1"/>
  <c r="X1164" i="1"/>
  <c r="W1164" i="1"/>
  <c r="AA1163" i="1"/>
  <c r="Z1163" i="1"/>
  <c r="Y1163" i="1"/>
  <c r="X1163" i="1"/>
  <c r="W1163" i="1"/>
  <c r="AA1162" i="1"/>
  <c r="Z1162" i="1"/>
  <c r="Y1162" i="1"/>
  <c r="X1162" i="1"/>
  <c r="W1162" i="1"/>
  <c r="AA1161" i="1"/>
  <c r="Z1161" i="1"/>
  <c r="Y1161" i="1"/>
  <c r="X1161" i="1"/>
  <c r="W1161" i="1"/>
  <c r="AA1160" i="1"/>
  <c r="Z1160" i="1"/>
  <c r="Y1160" i="1"/>
  <c r="X1160" i="1"/>
  <c r="W1160" i="1"/>
  <c r="AA1159" i="1"/>
  <c r="Z1159" i="1"/>
  <c r="Y1159" i="1"/>
  <c r="X1159" i="1"/>
  <c r="W1159" i="1"/>
  <c r="AA1158" i="1"/>
  <c r="Z1158" i="1"/>
  <c r="Y1158" i="1"/>
  <c r="X1158" i="1"/>
  <c r="W1158" i="1"/>
  <c r="AA1157" i="1"/>
  <c r="Z1157" i="1"/>
  <c r="Y1157" i="1"/>
  <c r="X1157" i="1"/>
  <c r="W1157" i="1"/>
  <c r="AA1156" i="1"/>
  <c r="Z1156" i="1"/>
  <c r="Y1156" i="1"/>
  <c r="X1156" i="1"/>
  <c r="W1156" i="1"/>
  <c r="AA1155" i="1"/>
  <c r="Z1155" i="1"/>
  <c r="Y1155" i="1"/>
  <c r="X1155" i="1"/>
  <c r="W1155" i="1"/>
  <c r="AA1154" i="1"/>
  <c r="Z1154" i="1"/>
  <c r="Y1154" i="1"/>
  <c r="X1154" i="1"/>
  <c r="W1154" i="1"/>
  <c r="AA1153" i="1"/>
  <c r="Z1153" i="1"/>
  <c r="Y1153" i="1"/>
  <c r="X1153" i="1"/>
  <c r="W1153" i="1"/>
  <c r="AA1152" i="1"/>
  <c r="Z1152" i="1"/>
  <c r="Y1152" i="1"/>
  <c r="X1152" i="1"/>
  <c r="W1152" i="1"/>
  <c r="AA1151" i="1"/>
  <c r="Z1151" i="1"/>
  <c r="Y1151" i="1"/>
  <c r="X1151" i="1"/>
  <c r="W1151" i="1"/>
  <c r="AA1150" i="1"/>
  <c r="Z1150" i="1"/>
  <c r="Y1150" i="1"/>
  <c r="X1150" i="1"/>
  <c r="W1150" i="1"/>
  <c r="AA1149" i="1"/>
  <c r="Z1149" i="1"/>
  <c r="Y1149" i="1"/>
  <c r="X1149" i="1"/>
  <c r="W1149" i="1"/>
  <c r="AA1148" i="1"/>
  <c r="Z1148" i="1"/>
  <c r="Y1148" i="1"/>
  <c r="X1148" i="1"/>
  <c r="W1148" i="1"/>
  <c r="AA1147" i="1"/>
  <c r="Z1147" i="1"/>
  <c r="Y1147" i="1"/>
  <c r="X1147" i="1"/>
  <c r="W1147" i="1"/>
  <c r="AA1146" i="1"/>
  <c r="Z1146" i="1"/>
  <c r="Y1146" i="1"/>
  <c r="X1146" i="1"/>
  <c r="W1146" i="1"/>
  <c r="AA1145" i="1"/>
  <c r="Z1145" i="1"/>
  <c r="Y1145" i="1"/>
  <c r="X1145" i="1"/>
  <c r="W1145" i="1"/>
  <c r="AA1144" i="1"/>
  <c r="Z1144" i="1"/>
  <c r="Y1144" i="1"/>
  <c r="X1144" i="1"/>
  <c r="W1144" i="1"/>
  <c r="AA1143" i="1"/>
  <c r="Z1143" i="1"/>
  <c r="Y1143" i="1"/>
  <c r="X1143" i="1"/>
  <c r="W1143" i="1"/>
  <c r="AA1142" i="1"/>
  <c r="Z1142" i="1"/>
  <c r="Y1142" i="1"/>
  <c r="X1142" i="1"/>
  <c r="W1142" i="1"/>
  <c r="AA1141" i="1"/>
  <c r="Z1141" i="1"/>
  <c r="Y1141" i="1"/>
  <c r="X1141" i="1"/>
  <c r="W1141" i="1"/>
  <c r="AA1140" i="1"/>
  <c r="Z1140" i="1"/>
  <c r="Y1140" i="1"/>
  <c r="X1140" i="1"/>
  <c r="W1140" i="1"/>
  <c r="AA1139" i="1"/>
  <c r="Z1139" i="1"/>
  <c r="Y1139" i="1"/>
  <c r="X1139" i="1"/>
  <c r="W1139" i="1"/>
  <c r="AA1138" i="1"/>
  <c r="Z1138" i="1"/>
  <c r="Y1138" i="1"/>
  <c r="X1138" i="1"/>
  <c r="W1138" i="1"/>
  <c r="AA1137" i="1"/>
  <c r="Z1137" i="1"/>
  <c r="Y1137" i="1"/>
  <c r="X1137" i="1"/>
  <c r="W1137" i="1"/>
  <c r="AA1136" i="1"/>
  <c r="Z1136" i="1"/>
  <c r="Y1136" i="1"/>
  <c r="X1136" i="1"/>
  <c r="W1136" i="1"/>
  <c r="AA1135" i="1"/>
  <c r="Z1135" i="1"/>
  <c r="Y1135" i="1"/>
  <c r="X1135" i="1"/>
  <c r="W1135" i="1"/>
  <c r="AA1134" i="1"/>
  <c r="Z1134" i="1"/>
  <c r="Y1134" i="1"/>
  <c r="X1134" i="1"/>
  <c r="W1134" i="1"/>
  <c r="AA1133" i="1"/>
  <c r="Z1133" i="1"/>
  <c r="Y1133" i="1"/>
  <c r="X1133" i="1"/>
  <c r="W1133" i="1"/>
  <c r="AA1132" i="1"/>
  <c r="Z1132" i="1"/>
  <c r="Y1132" i="1"/>
  <c r="X1132" i="1"/>
  <c r="W1132" i="1"/>
  <c r="AA1131" i="1"/>
  <c r="Z1131" i="1"/>
  <c r="Y1131" i="1"/>
  <c r="X1131" i="1"/>
  <c r="W1131" i="1"/>
  <c r="AA1130" i="1"/>
  <c r="Z1130" i="1"/>
  <c r="Y1130" i="1"/>
  <c r="X1130" i="1"/>
  <c r="W1130" i="1"/>
  <c r="AA1129" i="1"/>
  <c r="Z1129" i="1"/>
  <c r="Y1129" i="1"/>
  <c r="X1129" i="1"/>
  <c r="W1129" i="1"/>
  <c r="AA1128" i="1"/>
  <c r="Z1128" i="1"/>
  <c r="Y1128" i="1"/>
  <c r="X1128" i="1"/>
  <c r="W1128" i="1"/>
  <c r="AA1127" i="1"/>
  <c r="Z1127" i="1"/>
  <c r="Y1127" i="1"/>
  <c r="X1127" i="1"/>
  <c r="W1127" i="1"/>
  <c r="AA1126" i="1"/>
  <c r="Z1126" i="1"/>
  <c r="Y1126" i="1"/>
  <c r="X1126" i="1"/>
  <c r="W1126" i="1"/>
  <c r="AA1125" i="1"/>
  <c r="Z1125" i="1"/>
  <c r="Y1125" i="1"/>
  <c r="X1125" i="1"/>
  <c r="W1125" i="1"/>
  <c r="AA1124" i="1"/>
  <c r="Z1124" i="1"/>
  <c r="Y1124" i="1"/>
  <c r="X1124" i="1"/>
  <c r="W1124" i="1"/>
  <c r="AA1123" i="1"/>
  <c r="Z1123" i="1"/>
  <c r="Y1123" i="1"/>
  <c r="X1123" i="1"/>
  <c r="W1123" i="1"/>
  <c r="AA1122" i="1"/>
  <c r="Z1122" i="1"/>
  <c r="Y1122" i="1"/>
  <c r="X1122" i="1"/>
  <c r="W1122" i="1"/>
  <c r="AA1121" i="1"/>
  <c r="Z1121" i="1"/>
  <c r="Y1121" i="1"/>
  <c r="X1121" i="1"/>
  <c r="W1121" i="1"/>
  <c r="AA1120" i="1"/>
  <c r="Z1120" i="1"/>
  <c r="Y1120" i="1"/>
  <c r="X1120" i="1"/>
  <c r="W1120" i="1"/>
  <c r="AA1119" i="1"/>
  <c r="Z1119" i="1"/>
  <c r="Y1119" i="1"/>
  <c r="X1119" i="1"/>
  <c r="W1119" i="1"/>
  <c r="AA1118" i="1"/>
  <c r="Z1118" i="1"/>
  <c r="Y1118" i="1"/>
  <c r="X1118" i="1"/>
  <c r="W1118" i="1"/>
  <c r="AA1117" i="1"/>
  <c r="Z1117" i="1"/>
  <c r="Y1117" i="1"/>
  <c r="X1117" i="1"/>
  <c r="W1117" i="1"/>
  <c r="AA1116" i="1"/>
  <c r="Z1116" i="1"/>
  <c r="Y1116" i="1"/>
  <c r="X1116" i="1"/>
  <c r="W1116" i="1"/>
  <c r="AA1115" i="1"/>
  <c r="Z1115" i="1"/>
  <c r="Y1115" i="1"/>
  <c r="X1115" i="1"/>
  <c r="W1115" i="1"/>
  <c r="AA1114" i="1"/>
  <c r="Z1114" i="1"/>
  <c r="Y1114" i="1"/>
  <c r="X1114" i="1"/>
  <c r="W1114" i="1"/>
  <c r="AA1113" i="1"/>
  <c r="Z1113" i="1"/>
  <c r="Y1113" i="1"/>
  <c r="X1113" i="1"/>
  <c r="W1113" i="1"/>
  <c r="AA1112" i="1"/>
  <c r="Z1112" i="1"/>
  <c r="Y1112" i="1"/>
  <c r="X1112" i="1"/>
  <c r="W1112" i="1"/>
  <c r="AA1111" i="1"/>
  <c r="Z1111" i="1"/>
  <c r="Y1111" i="1"/>
  <c r="X1111" i="1"/>
  <c r="W1111" i="1"/>
  <c r="AA1110" i="1"/>
  <c r="Z1110" i="1"/>
  <c r="Y1110" i="1"/>
  <c r="X1110" i="1"/>
  <c r="W1110" i="1"/>
  <c r="AA1109" i="1"/>
  <c r="Z1109" i="1"/>
  <c r="Y1109" i="1"/>
  <c r="X1109" i="1"/>
  <c r="W1109" i="1"/>
  <c r="AA1108" i="1"/>
  <c r="Z1108" i="1"/>
  <c r="Y1108" i="1"/>
  <c r="X1108" i="1"/>
  <c r="W1108" i="1"/>
  <c r="AA1107" i="1"/>
  <c r="Z1107" i="1"/>
  <c r="Y1107" i="1"/>
  <c r="X1107" i="1"/>
  <c r="W1107" i="1"/>
  <c r="AA1106" i="1"/>
  <c r="Z1106" i="1"/>
  <c r="Y1106" i="1"/>
  <c r="X1106" i="1"/>
  <c r="W1106" i="1"/>
  <c r="AA1105" i="1"/>
  <c r="Z1105" i="1"/>
  <c r="Y1105" i="1"/>
  <c r="X1105" i="1"/>
  <c r="W1105" i="1"/>
  <c r="AA1104" i="1"/>
  <c r="Z1104" i="1"/>
  <c r="Y1104" i="1"/>
  <c r="X1104" i="1"/>
  <c r="W1104" i="1"/>
  <c r="AA1103" i="1"/>
  <c r="Z1103" i="1"/>
  <c r="Y1103" i="1"/>
  <c r="X1103" i="1"/>
  <c r="W1103" i="1"/>
  <c r="AA1102" i="1"/>
  <c r="Z1102" i="1"/>
  <c r="Y1102" i="1"/>
  <c r="X1102" i="1"/>
  <c r="W1102" i="1"/>
  <c r="AA1101" i="1"/>
  <c r="Z1101" i="1"/>
  <c r="Y1101" i="1"/>
  <c r="X1101" i="1"/>
  <c r="W1101" i="1"/>
  <c r="AA1100" i="1"/>
  <c r="Z1100" i="1"/>
  <c r="Y1100" i="1"/>
  <c r="X1100" i="1"/>
  <c r="W1100" i="1"/>
  <c r="AA1099" i="1"/>
  <c r="Z1099" i="1"/>
  <c r="Y1099" i="1"/>
  <c r="X1099" i="1"/>
  <c r="W1099" i="1"/>
  <c r="AA1098" i="1"/>
  <c r="Z1098" i="1"/>
  <c r="Y1098" i="1"/>
  <c r="X1098" i="1"/>
  <c r="W1098" i="1"/>
  <c r="AA1097" i="1"/>
  <c r="Z1097" i="1"/>
  <c r="Y1097" i="1"/>
  <c r="X1097" i="1"/>
  <c r="W1097" i="1"/>
  <c r="AA1096" i="1"/>
  <c r="Z1096" i="1"/>
  <c r="Y1096" i="1"/>
  <c r="X1096" i="1"/>
  <c r="W1096" i="1"/>
  <c r="AA1095" i="1"/>
  <c r="Z1095" i="1"/>
  <c r="Y1095" i="1"/>
  <c r="X1095" i="1"/>
  <c r="W1095" i="1"/>
  <c r="AA1094" i="1"/>
  <c r="Z1094" i="1"/>
  <c r="Y1094" i="1"/>
  <c r="X1094" i="1"/>
  <c r="W1094" i="1"/>
  <c r="AA1093" i="1"/>
  <c r="Z1093" i="1"/>
  <c r="Y1093" i="1"/>
  <c r="X1093" i="1"/>
  <c r="W1093" i="1"/>
  <c r="AA1092" i="1"/>
  <c r="Z1092" i="1"/>
  <c r="Y1092" i="1"/>
  <c r="X1092" i="1"/>
  <c r="W1092" i="1"/>
  <c r="AA1091" i="1"/>
  <c r="Z1091" i="1"/>
  <c r="Y1091" i="1"/>
  <c r="X1091" i="1"/>
  <c r="W1091" i="1"/>
  <c r="AA1090" i="1"/>
  <c r="Z1090" i="1"/>
  <c r="Y1090" i="1"/>
  <c r="X1090" i="1"/>
  <c r="W1090" i="1"/>
  <c r="AA1089" i="1"/>
  <c r="Z1089" i="1"/>
  <c r="Y1089" i="1"/>
  <c r="X1089" i="1"/>
  <c r="W1089" i="1"/>
  <c r="AA1088" i="1"/>
  <c r="Z1088" i="1"/>
  <c r="Y1088" i="1"/>
  <c r="X1088" i="1"/>
  <c r="W1088" i="1"/>
  <c r="AA1087" i="1"/>
  <c r="Z1087" i="1"/>
  <c r="Y1087" i="1"/>
  <c r="X1087" i="1"/>
  <c r="W1087" i="1"/>
  <c r="AA1086" i="1"/>
  <c r="Z1086" i="1"/>
  <c r="Y1086" i="1"/>
  <c r="X1086" i="1"/>
  <c r="W1086" i="1"/>
  <c r="AA1085" i="1"/>
  <c r="Z1085" i="1"/>
  <c r="Y1085" i="1"/>
  <c r="X1085" i="1"/>
  <c r="W1085" i="1"/>
  <c r="AA1084" i="1"/>
  <c r="Z1084" i="1"/>
  <c r="Y1084" i="1"/>
  <c r="X1084" i="1"/>
  <c r="W1084" i="1"/>
  <c r="AA1083" i="1"/>
  <c r="Z1083" i="1"/>
  <c r="Y1083" i="1"/>
  <c r="X1083" i="1"/>
  <c r="W1083" i="1"/>
  <c r="AA1082" i="1"/>
  <c r="Z1082" i="1"/>
  <c r="Y1082" i="1"/>
  <c r="X1082" i="1"/>
  <c r="W1082" i="1"/>
  <c r="AA1081" i="1"/>
  <c r="Z1081" i="1"/>
  <c r="Y1081" i="1"/>
  <c r="X1081" i="1"/>
  <c r="W1081" i="1"/>
  <c r="AA1080" i="1"/>
  <c r="Z1080" i="1"/>
  <c r="Y1080" i="1"/>
  <c r="X1080" i="1"/>
  <c r="W1080" i="1"/>
  <c r="AA1079" i="1"/>
  <c r="Z1079" i="1"/>
  <c r="Y1079" i="1"/>
  <c r="X1079" i="1"/>
  <c r="W1079" i="1"/>
  <c r="AA1078" i="1"/>
  <c r="Z1078" i="1"/>
  <c r="Y1078" i="1"/>
  <c r="X1078" i="1"/>
  <c r="W1078" i="1"/>
  <c r="AA1077" i="1"/>
  <c r="Z1077" i="1"/>
  <c r="Y1077" i="1"/>
  <c r="X1077" i="1"/>
  <c r="W1077" i="1"/>
  <c r="AA1076" i="1"/>
  <c r="Z1076" i="1"/>
  <c r="Y1076" i="1"/>
  <c r="X1076" i="1"/>
  <c r="W1076" i="1"/>
  <c r="AA1075" i="1"/>
  <c r="Z1075" i="1"/>
  <c r="Y1075" i="1"/>
  <c r="X1075" i="1"/>
  <c r="W1075" i="1"/>
  <c r="AA1074" i="1"/>
  <c r="Z1074" i="1"/>
  <c r="Y1074" i="1"/>
  <c r="X1074" i="1"/>
  <c r="W1074" i="1"/>
  <c r="AA1073" i="1"/>
  <c r="Z1073" i="1"/>
  <c r="Y1073" i="1"/>
  <c r="X1073" i="1"/>
  <c r="W1073" i="1"/>
  <c r="AA1072" i="1"/>
  <c r="Z1072" i="1"/>
  <c r="Y1072" i="1"/>
  <c r="X1072" i="1"/>
  <c r="W1072" i="1"/>
  <c r="AA1071" i="1"/>
  <c r="Z1071" i="1"/>
  <c r="Y1071" i="1"/>
  <c r="X1071" i="1"/>
  <c r="W1071" i="1"/>
  <c r="AA1070" i="1"/>
  <c r="Z1070" i="1"/>
  <c r="Y1070" i="1"/>
  <c r="X1070" i="1"/>
  <c r="W1070" i="1"/>
  <c r="AA1069" i="1"/>
  <c r="Z1069" i="1"/>
  <c r="Y1069" i="1"/>
  <c r="X1069" i="1"/>
  <c r="W1069" i="1"/>
  <c r="AA1068" i="1"/>
  <c r="Z1068" i="1"/>
  <c r="Y1068" i="1"/>
  <c r="X1068" i="1"/>
  <c r="W1068" i="1"/>
  <c r="AA1067" i="1"/>
  <c r="Z1067" i="1"/>
  <c r="Y1067" i="1"/>
  <c r="X1067" i="1"/>
  <c r="W1067" i="1"/>
  <c r="AA1066" i="1"/>
  <c r="Z1066" i="1"/>
  <c r="Y1066" i="1"/>
  <c r="X1066" i="1"/>
  <c r="W1066" i="1"/>
  <c r="AA1065" i="1"/>
  <c r="Z1065" i="1"/>
  <c r="Y1065" i="1"/>
  <c r="X1065" i="1"/>
  <c r="W1065" i="1"/>
  <c r="AA1064" i="1"/>
  <c r="Z1064" i="1"/>
  <c r="Y1064" i="1"/>
  <c r="X1064" i="1"/>
  <c r="W1064" i="1"/>
  <c r="AA1063" i="1"/>
  <c r="Z1063" i="1"/>
  <c r="Y1063" i="1"/>
  <c r="X1063" i="1"/>
  <c r="W1063" i="1"/>
  <c r="AA1062" i="1"/>
  <c r="Z1062" i="1"/>
  <c r="Y1062" i="1"/>
  <c r="X1062" i="1"/>
  <c r="W1062" i="1"/>
  <c r="AA1061" i="1"/>
  <c r="Z1061" i="1"/>
  <c r="Y1061" i="1"/>
  <c r="X1061" i="1"/>
  <c r="W1061" i="1"/>
  <c r="AA1060" i="1"/>
  <c r="Z1060" i="1"/>
  <c r="Y1060" i="1"/>
  <c r="X1060" i="1"/>
  <c r="W1060" i="1"/>
  <c r="AA1059" i="1"/>
  <c r="Z1059" i="1"/>
  <c r="Y1059" i="1"/>
  <c r="X1059" i="1"/>
  <c r="W1059" i="1"/>
  <c r="AA1058" i="1"/>
  <c r="Z1058" i="1"/>
  <c r="Y1058" i="1"/>
  <c r="X1058" i="1"/>
  <c r="W1058" i="1"/>
  <c r="AA1057" i="1"/>
  <c r="Z1057" i="1"/>
  <c r="Y1057" i="1"/>
  <c r="X1057" i="1"/>
  <c r="W1057" i="1"/>
  <c r="AA1056" i="1"/>
  <c r="Z1056" i="1"/>
  <c r="Y1056" i="1"/>
  <c r="X1056" i="1"/>
  <c r="W1056" i="1"/>
  <c r="AA1055" i="1"/>
  <c r="Z1055" i="1"/>
  <c r="Y1055" i="1"/>
  <c r="X1055" i="1"/>
  <c r="W1055" i="1"/>
  <c r="AA1054" i="1"/>
  <c r="Z1054" i="1"/>
  <c r="Y1054" i="1"/>
  <c r="X1054" i="1"/>
  <c r="W1054" i="1"/>
  <c r="AA1053" i="1"/>
  <c r="Z1053" i="1"/>
  <c r="Y1053" i="1"/>
  <c r="X1053" i="1"/>
  <c r="W1053" i="1"/>
  <c r="AA1052" i="1"/>
  <c r="Z1052" i="1"/>
  <c r="Y1052" i="1"/>
  <c r="X1052" i="1"/>
  <c r="W1052" i="1"/>
  <c r="AA1051" i="1"/>
  <c r="Z1051" i="1"/>
  <c r="Y1051" i="1"/>
  <c r="X1051" i="1"/>
  <c r="W1051" i="1"/>
  <c r="AA1050" i="1"/>
  <c r="Z1050" i="1"/>
  <c r="Y1050" i="1"/>
  <c r="X1050" i="1"/>
  <c r="W1050" i="1"/>
  <c r="AA1049" i="1"/>
  <c r="Z1049" i="1"/>
  <c r="Y1049" i="1"/>
  <c r="X1049" i="1"/>
  <c r="W1049" i="1"/>
  <c r="AA1048" i="1"/>
  <c r="Z1048" i="1"/>
  <c r="Y1048" i="1"/>
  <c r="X1048" i="1"/>
  <c r="W1048" i="1"/>
  <c r="AA1047" i="1"/>
  <c r="Z1047" i="1"/>
  <c r="Y1047" i="1"/>
  <c r="X1047" i="1"/>
  <c r="W1047" i="1"/>
  <c r="AA1046" i="1"/>
  <c r="Z1046" i="1"/>
  <c r="Y1046" i="1"/>
  <c r="X1046" i="1"/>
  <c r="W1046" i="1"/>
  <c r="AA1045" i="1"/>
  <c r="Z1045" i="1"/>
  <c r="Y1045" i="1"/>
  <c r="X1045" i="1"/>
  <c r="W1045" i="1"/>
  <c r="AA1044" i="1"/>
  <c r="Z1044" i="1"/>
  <c r="E66" i="6" s="1"/>
  <c r="Y1044" i="1"/>
  <c r="X1044" i="1"/>
  <c r="W1044" i="1"/>
  <c r="AA1043" i="1"/>
  <c r="Z1043" i="1"/>
  <c r="Y1043" i="1"/>
  <c r="X1043" i="1"/>
  <c r="W1043" i="1"/>
  <c r="AA1042" i="1"/>
  <c r="Z1042" i="1"/>
  <c r="Y1042" i="1"/>
  <c r="X1042" i="1"/>
  <c r="W1042" i="1"/>
  <c r="AA1041" i="1"/>
  <c r="Z1041" i="1"/>
  <c r="Y1041" i="1"/>
  <c r="X1041" i="1"/>
  <c r="W1041" i="1"/>
  <c r="AA1040" i="1"/>
  <c r="Z1040" i="1"/>
  <c r="Y1040" i="1"/>
  <c r="X1040" i="1"/>
  <c r="W1040" i="1"/>
  <c r="AA1039" i="1"/>
  <c r="Z1039" i="1"/>
  <c r="Y1039" i="1"/>
  <c r="X1039" i="1"/>
  <c r="W1039" i="1"/>
  <c r="AA1038" i="1"/>
  <c r="Z1038" i="1"/>
  <c r="Y1038" i="1"/>
  <c r="X1038" i="1"/>
  <c r="W1038" i="1"/>
  <c r="AA1037" i="1"/>
  <c r="Z1037" i="1"/>
  <c r="Y1037" i="1"/>
  <c r="X1037" i="1"/>
  <c r="W1037" i="1"/>
  <c r="AA1036" i="1"/>
  <c r="Z1036" i="1"/>
  <c r="Y1036" i="1"/>
  <c r="X1036" i="1"/>
  <c r="W1036" i="1"/>
  <c r="AA1035" i="1"/>
  <c r="Z1035" i="1"/>
  <c r="Y1035" i="1"/>
  <c r="X1035" i="1"/>
  <c r="W1035" i="1"/>
  <c r="AA1034" i="1"/>
  <c r="Z1034" i="1"/>
  <c r="Y1034" i="1"/>
  <c r="X1034" i="1"/>
  <c r="W1034" i="1"/>
  <c r="AA1033" i="1"/>
  <c r="Z1033" i="1"/>
  <c r="Y1033" i="1"/>
  <c r="X1033" i="1"/>
  <c r="W1033" i="1"/>
  <c r="AA1032" i="1"/>
  <c r="Z1032" i="1"/>
  <c r="Y1032" i="1"/>
  <c r="X1032" i="1"/>
  <c r="W1032" i="1"/>
  <c r="AA1031" i="1"/>
  <c r="Z1031" i="1"/>
  <c r="Y1031" i="1"/>
  <c r="X1031" i="1"/>
  <c r="W1031" i="1"/>
  <c r="AA1030" i="1"/>
  <c r="Z1030" i="1"/>
  <c r="Y1030" i="1"/>
  <c r="X1030" i="1"/>
  <c r="W1030" i="1"/>
  <c r="AA1029" i="1"/>
  <c r="Z1029" i="1"/>
  <c r="Y1029" i="1"/>
  <c r="X1029" i="1"/>
  <c r="W1029" i="1"/>
  <c r="AA1028" i="1"/>
  <c r="Z1028" i="1"/>
  <c r="Y1028" i="1"/>
  <c r="X1028" i="1"/>
  <c r="W1028" i="1"/>
  <c r="AA1027" i="1"/>
  <c r="Z1027" i="1"/>
  <c r="Y1027" i="1"/>
  <c r="X1027" i="1"/>
  <c r="W1027" i="1"/>
  <c r="AA1026" i="1"/>
  <c r="Z1026" i="1"/>
  <c r="Y1026" i="1"/>
  <c r="X1026" i="1"/>
  <c r="W1026" i="1"/>
  <c r="AA1025" i="1"/>
  <c r="Z1025" i="1"/>
  <c r="Y1025" i="1"/>
  <c r="X1025" i="1"/>
  <c r="W1025" i="1"/>
  <c r="AA1024" i="1"/>
  <c r="Z1024" i="1"/>
  <c r="Y1024" i="1"/>
  <c r="X1024" i="1"/>
  <c r="W1024" i="1"/>
  <c r="AA1023" i="1"/>
  <c r="Z1023" i="1"/>
  <c r="Y1023" i="1"/>
  <c r="X1023" i="1"/>
  <c r="W1023" i="1"/>
  <c r="AA1022" i="1"/>
  <c r="Z1022" i="1"/>
  <c r="Y1022" i="1"/>
  <c r="X1022" i="1"/>
  <c r="W1022" i="1"/>
  <c r="AA1021" i="1"/>
  <c r="Z1021" i="1"/>
  <c r="Y1021" i="1"/>
  <c r="X1021" i="1"/>
  <c r="W1021" i="1"/>
  <c r="AA1020" i="1"/>
  <c r="Z1020" i="1"/>
  <c r="Y1020" i="1"/>
  <c r="X1020" i="1"/>
  <c r="W1020" i="1"/>
  <c r="AA1019" i="1"/>
  <c r="Z1019" i="1"/>
  <c r="Y1019" i="1"/>
  <c r="X1019" i="1"/>
  <c r="W1019" i="1"/>
  <c r="AA1018" i="1"/>
  <c r="Z1018" i="1"/>
  <c r="Y1018" i="1"/>
  <c r="X1018" i="1"/>
  <c r="W1018" i="1"/>
  <c r="AA1017" i="1"/>
  <c r="Z1017" i="1"/>
  <c r="Y1017" i="1"/>
  <c r="X1017" i="1"/>
  <c r="W1017" i="1"/>
  <c r="AA1016" i="1"/>
  <c r="Z1016" i="1"/>
  <c r="Y1016" i="1"/>
  <c r="X1016" i="1"/>
  <c r="W1016" i="1"/>
  <c r="AA1015" i="1"/>
  <c r="Z1015" i="1"/>
  <c r="Y1015" i="1"/>
  <c r="X1015" i="1"/>
  <c r="W1015" i="1"/>
  <c r="AA1014" i="1"/>
  <c r="Z1014" i="1"/>
  <c r="Y1014" i="1"/>
  <c r="X1014" i="1"/>
  <c r="W1014" i="1"/>
  <c r="AA1013" i="1"/>
  <c r="Z1013" i="1"/>
  <c r="Y1013" i="1"/>
  <c r="X1013" i="1"/>
  <c r="W1013" i="1"/>
  <c r="AA1012" i="1"/>
  <c r="Z1012" i="1"/>
  <c r="Y1012" i="1"/>
  <c r="X1012" i="1"/>
  <c r="W1012" i="1"/>
  <c r="AA1011" i="1"/>
  <c r="Z1011" i="1"/>
  <c r="Y1011" i="1"/>
  <c r="X1011" i="1"/>
  <c r="W1011" i="1"/>
  <c r="AA1010" i="1"/>
  <c r="Z1010" i="1"/>
  <c r="Y1010" i="1"/>
  <c r="X1010" i="1"/>
  <c r="W1010" i="1"/>
  <c r="AA1009" i="1"/>
  <c r="Z1009" i="1"/>
  <c r="Y1009" i="1"/>
  <c r="X1009" i="1"/>
  <c r="W1009" i="1"/>
  <c r="AA1008" i="1"/>
  <c r="Z1008" i="1"/>
  <c r="Y1008" i="1"/>
  <c r="X1008" i="1"/>
  <c r="W1008" i="1"/>
  <c r="AA1007" i="1"/>
  <c r="Z1007" i="1"/>
  <c r="Y1007" i="1"/>
  <c r="X1007" i="1"/>
  <c r="W1007" i="1"/>
  <c r="AA1006" i="1"/>
  <c r="Z1006" i="1"/>
  <c r="Y1006" i="1"/>
  <c r="X1006" i="1"/>
  <c r="W1006" i="1"/>
  <c r="AA1005" i="1"/>
  <c r="Z1005" i="1"/>
  <c r="Y1005" i="1"/>
  <c r="X1005" i="1"/>
  <c r="W1005" i="1"/>
  <c r="AA1004" i="1"/>
  <c r="Z1004" i="1"/>
  <c r="E58" i="6" s="1"/>
  <c r="Y1004" i="1"/>
  <c r="X1004" i="1"/>
  <c r="W1004" i="1"/>
  <c r="AA1003" i="1"/>
  <c r="Z1003" i="1"/>
  <c r="Y1003" i="1"/>
  <c r="X1003" i="1"/>
  <c r="W1003" i="1"/>
  <c r="AA1002" i="1"/>
  <c r="Z1002" i="1"/>
  <c r="E57" i="6" s="1"/>
  <c r="Y1002" i="1"/>
  <c r="X1002" i="1"/>
  <c r="W1002" i="1"/>
  <c r="AA1001" i="1"/>
  <c r="Z1001" i="1"/>
  <c r="Y1001" i="1"/>
  <c r="X1001" i="1"/>
  <c r="W1001" i="1"/>
  <c r="AA1000" i="1"/>
  <c r="Z1000" i="1"/>
  <c r="Y1000" i="1"/>
  <c r="X1000" i="1"/>
  <c r="W1000" i="1"/>
  <c r="AA999" i="1"/>
  <c r="Z999" i="1"/>
  <c r="Y999" i="1"/>
  <c r="X999" i="1"/>
  <c r="W999" i="1"/>
  <c r="AA998" i="1"/>
  <c r="Z998" i="1"/>
  <c r="Y998" i="1"/>
  <c r="X998" i="1"/>
  <c r="W998" i="1"/>
  <c r="AA997" i="1"/>
  <c r="Z997" i="1"/>
  <c r="Y997" i="1"/>
  <c r="X997" i="1"/>
  <c r="W997" i="1"/>
  <c r="AA996" i="1"/>
  <c r="Z996" i="1"/>
  <c r="Y996" i="1"/>
  <c r="X996" i="1"/>
  <c r="W996" i="1"/>
  <c r="AA995" i="1"/>
  <c r="Z995" i="1"/>
  <c r="Y995" i="1"/>
  <c r="X995" i="1"/>
  <c r="W995" i="1"/>
  <c r="AA994" i="1"/>
  <c r="Z994" i="1"/>
  <c r="Y994" i="1"/>
  <c r="X994" i="1"/>
  <c r="W994" i="1"/>
  <c r="AA993" i="1"/>
  <c r="Z993" i="1"/>
  <c r="Y993" i="1"/>
  <c r="X993" i="1"/>
  <c r="W993" i="1"/>
  <c r="AA992" i="1"/>
  <c r="Z992" i="1"/>
  <c r="Y992" i="1"/>
  <c r="X992" i="1"/>
  <c r="W992" i="1"/>
  <c r="AA991" i="1"/>
  <c r="Z991" i="1"/>
  <c r="Y991" i="1"/>
  <c r="X991" i="1"/>
  <c r="W991" i="1"/>
  <c r="AA990" i="1"/>
  <c r="Z990" i="1"/>
  <c r="Y990" i="1"/>
  <c r="X990" i="1"/>
  <c r="W990" i="1"/>
  <c r="AA989" i="1"/>
  <c r="Z989" i="1"/>
  <c r="Y989" i="1"/>
  <c r="X989" i="1"/>
  <c r="W989" i="1"/>
  <c r="AA988" i="1"/>
  <c r="Z988" i="1"/>
  <c r="Y988" i="1"/>
  <c r="X988" i="1"/>
  <c r="W988" i="1"/>
  <c r="AA987" i="1"/>
  <c r="Z987" i="1"/>
  <c r="Y987" i="1"/>
  <c r="X987" i="1"/>
  <c r="W987" i="1"/>
  <c r="AA986" i="1"/>
  <c r="Z986" i="1"/>
  <c r="Y986" i="1"/>
  <c r="X986" i="1"/>
  <c r="W986" i="1"/>
  <c r="AA985" i="1"/>
  <c r="Z985" i="1"/>
  <c r="Y985" i="1"/>
  <c r="X985" i="1"/>
  <c r="W985" i="1"/>
  <c r="AA984" i="1"/>
  <c r="Z984" i="1"/>
  <c r="Y984" i="1"/>
  <c r="X984" i="1"/>
  <c r="W984" i="1"/>
  <c r="AA983" i="1"/>
  <c r="Z983" i="1"/>
  <c r="Y983" i="1"/>
  <c r="X983" i="1"/>
  <c r="W983" i="1"/>
  <c r="AA982" i="1"/>
  <c r="Z982" i="1"/>
  <c r="Y982" i="1"/>
  <c r="X982" i="1"/>
  <c r="W982" i="1"/>
  <c r="AA981" i="1"/>
  <c r="Z981" i="1"/>
  <c r="Y981" i="1"/>
  <c r="X981" i="1"/>
  <c r="W981" i="1"/>
  <c r="AA980" i="1"/>
  <c r="Z980" i="1"/>
  <c r="Y980" i="1"/>
  <c r="X980" i="1"/>
  <c r="W980" i="1"/>
  <c r="AA979" i="1"/>
  <c r="Z979" i="1"/>
  <c r="Y979" i="1"/>
  <c r="X979" i="1"/>
  <c r="W979" i="1"/>
  <c r="AA978" i="1"/>
  <c r="Z978" i="1"/>
  <c r="Y978" i="1"/>
  <c r="X978" i="1"/>
  <c r="W978" i="1"/>
  <c r="AA977" i="1"/>
  <c r="Z977" i="1"/>
  <c r="Y977" i="1"/>
  <c r="X977" i="1"/>
  <c r="W977" i="1"/>
  <c r="AA976" i="1"/>
  <c r="Z976" i="1"/>
  <c r="Y976" i="1"/>
  <c r="X976" i="1"/>
  <c r="W976" i="1"/>
  <c r="AA975" i="1"/>
  <c r="Z975" i="1"/>
  <c r="Y975" i="1"/>
  <c r="X975" i="1"/>
  <c r="W975" i="1"/>
  <c r="AA974" i="1"/>
  <c r="Z974" i="1"/>
  <c r="Y974" i="1"/>
  <c r="X974" i="1"/>
  <c r="W974" i="1"/>
  <c r="AA973" i="1"/>
  <c r="Z973" i="1"/>
  <c r="Y973" i="1"/>
  <c r="X973" i="1"/>
  <c r="W973" i="1"/>
  <c r="AA972" i="1"/>
  <c r="Z972" i="1"/>
  <c r="Y972" i="1"/>
  <c r="X972" i="1"/>
  <c r="W972" i="1"/>
  <c r="AA971" i="1"/>
  <c r="Z971" i="1"/>
  <c r="Y971" i="1"/>
  <c r="X971" i="1"/>
  <c r="W971" i="1"/>
  <c r="AA970" i="1"/>
  <c r="Z970" i="1"/>
  <c r="Y970" i="1"/>
  <c r="X970" i="1"/>
  <c r="W970" i="1"/>
  <c r="AA969" i="1"/>
  <c r="Z969" i="1"/>
  <c r="Y969" i="1"/>
  <c r="X969" i="1"/>
  <c r="W969" i="1"/>
  <c r="AA968" i="1"/>
  <c r="Z968" i="1"/>
  <c r="Y968" i="1"/>
  <c r="X968" i="1"/>
  <c r="W968" i="1"/>
  <c r="AA967" i="1"/>
  <c r="Z967" i="1"/>
  <c r="Y967" i="1"/>
  <c r="X967" i="1"/>
  <c r="W967" i="1"/>
  <c r="AA966" i="1"/>
  <c r="Z966" i="1"/>
  <c r="Y966" i="1"/>
  <c r="X966" i="1"/>
  <c r="W966" i="1"/>
  <c r="AA965" i="1"/>
  <c r="Z965" i="1"/>
  <c r="Y965" i="1"/>
  <c r="X965" i="1"/>
  <c r="W965" i="1"/>
  <c r="AA964" i="1"/>
  <c r="Z964" i="1"/>
  <c r="Y964" i="1"/>
  <c r="X964" i="1"/>
  <c r="W964" i="1"/>
  <c r="AA963" i="1"/>
  <c r="Z963" i="1"/>
  <c r="Y963" i="1"/>
  <c r="X963" i="1"/>
  <c r="W963" i="1"/>
  <c r="AA962" i="1"/>
  <c r="Z962" i="1"/>
  <c r="Y962" i="1"/>
  <c r="X962" i="1"/>
  <c r="W962" i="1"/>
  <c r="AA961" i="1"/>
  <c r="Z961" i="1"/>
  <c r="Y961" i="1"/>
  <c r="X961" i="1"/>
  <c r="W961" i="1"/>
  <c r="AA960" i="1"/>
  <c r="Z960" i="1"/>
  <c r="Y960" i="1"/>
  <c r="X960" i="1"/>
  <c r="W960" i="1"/>
  <c r="AA959" i="1"/>
  <c r="Z959" i="1"/>
  <c r="Y959" i="1"/>
  <c r="X959" i="1"/>
  <c r="W959" i="1"/>
  <c r="AA958" i="1"/>
  <c r="Z958" i="1"/>
  <c r="Y958" i="1"/>
  <c r="X958" i="1"/>
  <c r="W958" i="1"/>
  <c r="AA957" i="1"/>
  <c r="Z957" i="1"/>
  <c r="Y957" i="1"/>
  <c r="X957" i="1"/>
  <c r="W957" i="1"/>
  <c r="AA956" i="1"/>
  <c r="Z956" i="1"/>
  <c r="Y956" i="1"/>
  <c r="X956" i="1"/>
  <c r="W956" i="1"/>
  <c r="AA955" i="1"/>
  <c r="Z955" i="1"/>
  <c r="Y955" i="1"/>
  <c r="X955" i="1"/>
  <c r="W955" i="1"/>
  <c r="AA954" i="1"/>
  <c r="Z954" i="1"/>
  <c r="Y954" i="1"/>
  <c r="X954" i="1"/>
  <c r="W954" i="1"/>
  <c r="AA953" i="1"/>
  <c r="Z953" i="1"/>
  <c r="Y953" i="1"/>
  <c r="X953" i="1"/>
  <c r="W953" i="1"/>
  <c r="AA952" i="1"/>
  <c r="Z952" i="1"/>
  <c r="Y952" i="1"/>
  <c r="X952" i="1"/>
  <c r="W952" i="1"/>
  <c r="AA951" i="1"/>
  <c r="Z951" i="1"/>
  <c r="E50" i="6" s="1"/>
  <c r="Y951" i="1"/>
  <c r="X951" i="1"/>
  <c r="W951" i="1"/>
  <c r="AA950" i="1"/>
  <c r="Z950" i="1"/>
  <c r="Y950" i="1"/>
  <c r="X950" i="1"/>
  <c r="W950" i="1"/>
  <c r="AA949" i="1"/>
  <c r="Z949" i="1"/>
  <c r="Y949" i="1"/>
  <c r="X949" i="1"/>
  <c r="W949" i="1"/>
  <c r="AA948" i="1"/>
  <c r="Z948" i="1"/>
  <c r="Y948" i="1"/>
  <c r="X948" i="1"/>
  <c r="W948" i="1"/>
  <c r="AA947" i="1"/>
  <c r="Z947" i="1"/>
  <c r="Y947" i="1"/>
  <c r="X947" i="1"/>
  <c r="W947" i="1"/>
  <c r="AA946" i="1"/>
  <c r="Z946" i="1"/>
  <c r="Y946" i="1"/>
  <c r="X946" i="1"/>
  <c r="W946" i="1"/>
  <c r="AA945" i="1"/>
  <c r="Z945" i="1"/>
  <c r="Y945" i="1"/>
  <c r="X945" i="1"/>
  <c r="W945" i="1"/>
  <c r="AA944" i="1"/>
  <c r="Z944" i="1"/>
  <c r="Y944" i="1"/>
  <c r="X944" i="1"/>
  <c r="W944" i="1"/>
  <c r="AA943" i="1"/>
  <c r="Z943" i="1"/>
  <c r="Y943" i="1"/>
  <c r="X943" i="1"/>
  <c r="W943" i="1"/>
  <c r="AA942" i="1"/>
  <c r="Z942" i="1"/>
  <c r="Y942" i="1"/>
  <c r="X942" i="1"/>
  <c r="W942" i="1"/>
  <c r="AA941" i="1"/>
  <c r="Z941" i="1"/>
  <c r="E53" i="6" s="1"/>
  <c r="Y941" i="1"/>
  <c r="X941" i="1"/>
  <c r="W941" i="1"/>
  <c r="AA940" i="1"/>
  <c r="Z940" i="1"/>
  <c r="Y940" i="1"/>
  <c r="X940" i="1"/>
  <c r="W940" i="1"/>
  <c r="AA939" i="1"/>
  <c r="Z939" i="1"/>
  <c r="Y939" i="1"/>
  <c r="X939" i="1"/>
  <c r="W939" i="1"/>
  <c r="AA938" i="1"/>
  <c r="Z938" i="1"/>
  <c r="Y938" i="1"/>
  <c r="X938" i="1"/>
  <c r="W938" i="1"/>
  <c r="AA937" i="1"/>
  <c r="Z937" i="1"/>
  <c r="Y937" i="1"/>
  <c r="X937" i="1"/>
  <c r="W937" i="1"/>
  <c r="AA936" i="1"/>
  <c r="Z936" i="1"/>
  <c r="Y936" i="1"/>
  <c r="X936" i="1"/>
  <c r="W936" i="1"/>
  <c r="AA935" i="1"/>
  <c r="Z935" i="1"/>
  <c r="Y935" i="1"/>
  <c r="X935" i="1"/>
  <c r="W935" i="1"/>
  <c r="AA934" i="1"/>
  <c r="Z934" i="1"/>
  <c r="Y934" i="1"/>
  <c r="X934" i="1"/>
  <c r="W934" i="1"/>
  <c r="AA933" i="1"/>
  <c r="Z933" i="1"/>
  <c r="Y933" i="1"/>
  <c r="X933" i="1"/>
  <c r="W933" i="1"/>
  <c r="AA932" i="1"/>
  <c r="Z932" i="1"/>
  <c r="Y932" i="1"/>
  <c r="X932" i="1"/>
  <c r="W932" i="1"/>
  <c r="AA931" i="1"/>
  <c r="Z931" i="1"/>
  <c r="Y931" i="1"/>
  <c r="X931" i="1"/>
  <c r="W931" i="1"/>
  <c r="AA930" i="1"/>
  <c r="Z930" i="1"/>
  <c r="Y930" i="1"/>
  <c r="X930" i="1"/>
  <c r="W930" i="1"/>
  <c r="AA929" i="1"/>
  <c r="Z929" i="1"/>
  <c r="Y929" i="1"/>
  <c r="X929" i="1"/>
  <c r="W929" i="1"/>
  <c r="AA928" i="1"/>
  <c r="Z928" i="1"/>
  <c r="Y928" i="1"/>
  <c r="X928" i="1"/>
  <c r="W928" i="1"/>
  <c r="AA927" i="1"/>
  <c r="Z927" i="1"/>
  <c r="Y927" i="1"/>
  <c r="X927" i="1"/>
  <c r="W927" i="1"/>
  <c r="AA926" i="1"/>
  <c r="Z926" i="1"/>
  <c r="Y926" i="1"/>
  <c r="X926" i="1"/>
  <c r="W926" i="1"/>
  <c r="AA925" i="1"/>
  <c r="Z925" i="1"/>
  <c r="Y925" i="1"/>
  <c r="X925" i="1"/>
  <c r="W925" i="1"/>
  <c r="AA924" i="1"/>
  <c r="Z924" i="1"/>
  <c r="Y924" i="1"/>
  <c r="X924" i="1"/>
  <c r="W924" i="1"/>
  <c r="AA923" i="1"/>
  <c r="Z923" i="1"/>
  <c r="Y923" i="1"/>
  <c r="X923" i="1"/>
  <c r="W923" i="1"/>
  <c r="AA922" i="1"/>
  <c r="Z922" i="1"/>
  <c r="Y922" i="1"/>
  <c r="X922" i="1"/>
  <c r="W922" i="1"/>
  <c r="AA921" i="1"/>
  <c r="Z921" i="1"/>
  <c r="Y921" i="1"/>
  <c r="X921" i="1"/>
  <c r="W921" i="1"/>
  <c r="AA920" i="1"/>
  <c r="Z920" i="1"/>
  <c r="Y920" i="1"/>
  <c r="X920" i="1"/>
  <c r="W920" i="1"/>
  <c r="AA919" i="1"/>
  <c r="Z919" i="1"/>
  <c r="Y919" i="1"/>
  <c r="X919" i="1"/>
  <c r="W919" i="1"/>
  <c r="AA918" i="1"/>
  <c r="Z918" i="1"/>
  <c r="Y918" i="1"/>
  <c r="X918" i="1"/>
  <c r="W918" i="1"/>
  <c r="AA917" i="1"/>
  <c r="Z917" i="1"/>
  <c r="Y917" i="1"/>
  <c r="X917" i="1"/>
  <c r="W917" i="1"/>
  <c r="AA916" i="1"/>
  <c r="Z916" i="1"/>
  <c r="Y916" i="1"/>
  <c r="X916" i="1"/>
  <c r="W916" i="1"/>
  <c r="AA915" i="1"/>
  <c r="Z915" i="1"/>
  <c r="Y915" i="1"/>
  <c r="X915" i="1"/>
  <c r="W915" i="1"/>
  <c r="AA914" i="1"/>
  <c r="Z914" i="1"/>
  <c r="Y914" i="1"/>
  <c r="X914" i="1"/>
  <c r="W914" i="1"/>
  <c r="AA913" i="1"/>
  <c r="Z913" i="1"/>
  <c r="Y913" i="1"/>
  <c r="X913" i="1"/>
  <c r="W913" i="1"/>
  <c r="AA912" i="1"/>
  <c r="Z912" i="1"/>
  <c r="Y912" i="1"/>
  <c r="X912" i="1"/>
  <c r="W912" i="1"/>
  <c r="AA911" i="1"/>
  <c r="Z911" i="1"/>
  <c r="Y911" i="1"/>
  <c r="X911" i="1"/>
  <c r="W911" i="1"/>
  <c r="AA910" i="1"/>
  <c r="Z910" i="1"/>
  <c r="Y910" i="1"/>
  <c r="X910" i="1"/>
  <c r="W910" i="1"/>
  <c r="AA909" i="1"/>
  <c r="Z909" i="1"/>
  <c r="Y909" i="1"/>
  <c r="X909" i="1"/>
  <c r="W909" i="1"/>
  <c r="AA908" i="1"/>
  <c r="Z908" i="1"/>
  <c r="Y908" i="1"/>
  <c r="X908" i="1"/>
  <c r="W908" i="1"/>
  <c r="AA907" i="1"/>
  <c r="Z907" i="1"/>
  <c r="Y907" i="1"/>
  <c r="X907" i="1"/>
  <c r="W907" i="1"/>
  <c r="AA906" i="1"/>
  <c r="Z906" i="1"/>
  <c r="E42" i="6" s="1"/>
  <c r="Y906" i="1"/>
  <c r="X906" i="1"/>
  <c r="W906" i="1"/>
  <c r="AA905" i="1"/>
  <c r="Z905" i="1"/>
  <c r="Y905" i="1"/>
  <c r="X905" i="1"/>
  <c r="W905" i="1"/>
  <c r="AA904" i="1"/>
  <c r="Z904" i="1"/>
  <c r="Y904" i="1"/>
  <c r="X904" i="1"/>
  <c r="W904" i="1"/>
  <c r="AA903" i="1"/>
  <c r="Z903" i="1"/>
  <c r="Y903" i="1"/>
  <c r="X903" i="1"/>
  <c r="W903" i="1"/>
  <c r="AA902" i="1"/>
  <c r="Z902" i="1"/>
  <c r="Y902" i="1"/>
  <c r="X902" i="1"/>
  <c r="W902" i="1"/>
  <c r="AA901" i="1"/>
  <c r="Z901" i="1"/>
  <c r="Y901" i="1"/>
  <c r="X901" i="1"/>
  <c r="W901" i="1"/>
  <c r="AA900" i="1"/>
  <c r="Z900" i="1"/>
  <c r="Y900" i="1"/>
  <c r="X900" i="1"/>
  <c r="W900" i="1"/>
  <c r="AA899" i="1"/>
  <c r="Z899" i="1"/>
  <c r="Y899" i="1"/>
  <c r="X899" i="1"/>
  <c r="W899" i="1"/>
  <c r="AA898" i="1"/>
  <c r="Z898" i="1"/>
  <c r="Y898" i="1"/>
  <c r="X898" i="1"/>
  <c r="W898" i="1"/>
  <c r="AA897" i="1"/>
  <c r="Z897" i="1"/>
  <c r="Y897" i="1"/>
  <c r="X897" i="1"/>
  <c r="W897" i="1"/>
  <c r="AA896" i="1"/>
  <c r="Z896" i="1"/>
  <c r="Y896" i="1"/>
  <c r="X896" i="1"/>
  <c r="W896" i="1"/>
  <c r="AA895" i="1"/>
  <c r="Z895" i="1"/>
  <c r="Y895" i="1"/>
  <c r="X895" i="1"/>
  <c r="W895" i="1"/>
  <c r="AA894" i="1"/>
  <c r="Z894" i="1"/>
  <c r="Y894" i="1"/>
  <c r="X894" i="1"/>
  <c r="W894" i="1"/>
  <c r="AA893" i="1"/>
  <c r="Z893" i="1"/>
  <c r="Y893" i="1"/>
  <c r="X893" i="1"/>
  <c r="W893" i="1"/>
  <c r="AA892" i="1"/>
  <c r="Z892" i="1"/>
  <c r="Y892" i="1"/>
  <c r="X892" i="1"/>
  <c r="W892" i="1"/>
  <c r="AA891" i="1"/>
  <c r="Z891" i="1"/>
  <c r="Y891" i="1"/>
  <c r="X891" i="1"/>
  <c r="W891" i="1"/>
  <c r="AA890" i="1"/>
  <c r="Z890" i="1"/>
  <c r="Y890" i="1"/>
  <c r="X890" i="1"/>
  <c r="C41" i="6" s="1"/>
  <c r="W890" i="1"/>
  <c r="AA889" i="1"/>
  <c r="Z889" i="1"/>
  <c r="Y889" i="1"/>
  <c r="X889" i="1"/>
  <c r="W889" i="1"/>
  <c r="AA888" i="1"/>
  <c r="Z888" i="1"/>
  <c r="Y888" i="1"/>
  <c r="X888" i="1"/>
  <c r="W888" i="1"/>
  <c r="AA887" i="1"/>
  <c r="Z887" i="1"/>
  <c r="Y887" i="1"/>
  <c r="X887" i="1"/>
  <c r="W887" i="1"/>
  <c r="AA886" i="1"/>
  <c r="Z886" i="1"/>
  <c r="Y886" i="1"/>
  <c r="X886" i="1"/>
  <c r="W886" i="1"/>
  <c r="AA885" i="1"/>
  <c r="Z885" i="1"/>
  <c r="Y885" i="1"/>
  <c r="X885" i="1"/>
  <c r="W885" i="1"/>
  <c r="AA884" i="1"/>
  <c r="Z884" i="1"/>
  <c r="Y884" i="1"/>
  <c r="X884" i="1"/>
  <c r="W884" i="1"/>
  <c r="AA883" i="1"/>
  <c r="Z883" i="1"/>
  <c r="Y883" i="1"/>
  <c r="X883" i="1"/>
  <c r="W883" i="1"/>
  <c r="AA882" i="1"/>
  <c r="Z882" i="1"/>
  <c r="Y882" i="1"/>
  <c r="X882" i="1"/>
  <c r="W882" i="1"/>
  <c r="AA881" i="1"/>
  <c r="Z881" i="1"/>
  <c r="Y881" i="1"/>
  <c r="X881" i="1"/>
  <c r="W881" i="1"/>
  <c r="AA880" i="1"/>
  <c r="Z880" i="1"/>
  <c r="Y880" i="1"/>
  <c r="X880" i="1"/>
  <c r="W880" i="1"/>
  <c r="AA879" i="1"/>
  <c r="Z879" i="1"/>
  <c r="Y879" i="1"/>
  <c r="X879" i="1"/>
  <c r="W879" i="1"/>
  <c r="AA878" i="1"/>
  <c r="Z878" i="1"/>
  <c r="Y878" i="1"/>
  <c r="X878" i="1"/>
  <c r="W878" i="1"/>
  <c r="AA877" i="1"/>
  <c r="Z877" i="1"/>
  <c r="Y877" i="1"/>
  <c r="X877" i="1"/>
  <c r="W877" i="1"/>
  <c r="AA876" i="1"/>
  <c r="Z876" i="1"/>
  <c r="Y876" i="1"/>
  <c r="X876" i="1"/>
  <c r="W876" i="1"/>
  <c r="AA875" i="1"/>
  <c r="Z875" i="1"/>
  <c r="Y875" i="1"/>
  <c r="X875" i="1"/>
  <c r="W875" i="1"/>
  <c r="AA874" i="1"/>
  <c r="Z874" i="1"/>
  <c r="Y874" i="1"/>
  <c r="X874" i="1"/>
  <c r="W874" i="1"/>
  <c r="AA873" i="1"/>
  <c r="Z873" i="1"/>
  <c r="Y873" i="1"/>
  <c r="X873" i="1"/>
  <c r="W873" i="1"/>
  <c r="AA872" i="1"/>
  <c r="Z872" i="1"/>
  <c r="Y872" i="1"/>
  <c r="X872" i="1"/>
  <c r="W872" i="1"/>
  <c r="AA871" i="1"/>
  <c r="Z871" i="1"/>
  <c r="Y871" i="1"/>
  <c r="X871" i="1"/>
  <c r="W871" i="1"/>
  <c r="AA870" i="1"/>
  <c r="Z870" i="1"/>
  <c r="Y870" i="1"/>
  <c r="X870" i="1"/>
  <c r="W870" i="1"/>
  <c r="AA869" i="1"/>
  <c r="Z869" i="1"/>
  <c r="Y869" i="1"/>
  <c r="X869" i="1"/>
  <c r="W869" i="1"/>
  <c r="AA868" i="1"/>
  <c r="Z868" i="1"/>
  <c r="Y868" i="1"/>
  <c r="X868" i="1"/>
  <c r="W868" i="1"/>
  <c r="AA867" i="1"/>
  <c r="Z867" i="1"/>
  <c r="Y867" i="1"/>
  <c r="X867" i="1"/>
  <c r="W867" i="1"/>
  <c r="AA866" i="1"/>
  <c r="Z866" i="1"/>
  <c r="Y866" i="1"/>
  <c r="X866" i="1"/>
  <c r="W866" i="1"/>
  <c r="AA865" i="1"/>
  <c r="Z865" i="1"/>
  <c r="Y865" i="1"/>
  <c r="X865" i="1"/>
  <c r="W865" i="1"/>
  <c r="AA864" i="1"/>
  <c r="Z864" i="1"/>
  <c r="Y864" i="1"/>
  <c r="X864" i="1"/>
  <c r="W864" i="1"/>
  <c r="AA863" i="1"/>
  <c r="Z863" i="1"/>
  <c r="Y863" i="1"/>
  <c r="X863" i="1"/>
  <c r="W863" i="1"/>
  <c r="AA862" i="1"/>
  <c r="Z862" i="1"/>
  <c r="Y862" i="1"/>
  <c r="X862" i="1"/>
  <c r="W862" i="1"/>
  <c r="AA861" i="1"/>
  <c r="Z861" i="1"/>
  <c r="Y861" i="1"/>
  <c r="X861" i="1"/>
  <c r="W861" i="1"/>
  <c r="AA860" i="1"/>
  <c r="Z860" i="1"/>
  <c r="Y860" i="1"/>
  <c r="X860" i="1"/>
  <c r="W860" i="1"/>
  <c r="AA859" i="1"/>
  <c r="Z859" i="1"/>
  <c r="Y859" i="1"/>
  <c r="X859" i="1"/>
  <c r="W859" i="1"/>
  <c r="AA858" i="1"/>
  <c r="Z858" i="1"/>
  <c r="Y858" i="1"/>
  <c r="X858" i="1"/>
  <c r="W858" i="1"/>
  <c r="AA857" i="1"/>
  <c r="Z857" i="1"/>
  <c r="Y857" i="1"/>
  <c r="X857" i="1"/>
  <c r="W857" i="1"/>
  <c r="AA856" i="1"/>
  <c r="Z856" i="1"/>
  <c r="Y856" i="1"/>
  <c r="X856" i="1"/>
  <c r="W856" i="1"/>
  <c r="AA855" i="1"/>
  <c r="Z855" i="1"/>
  <c r="Y855" i="1"/>
  <c r="X855" i="1"/>
  <c r="W855" i="1"/>
  <c r="AA854" i="1"/>
  <c r="Z854" i="1"/>
  <c r="Y854" i="1"/>
  <c r="X854" i="1"/>
  <c r="W854" i="1"/>
  <c r="AA853" i="1"/>
  <c r="Z853" i="1"/>
  <c r="Y853" i="1"/>
  <c r="X853" i="1"/>
  <c r="W853" i="1"/>
  <c r="AA852" i="1"/>
  <c r="Z852" i="1"/>
  <c r="Y852" i="1"/>
  <c r="X852" i="1"/>
  <c r="W852" i="1"/>
  <c r="AA851" i="1"/>
  <c r="Z851" i="1"/>
  <c r="Y851" i="1"/>
  <c r="X851" i="1"/>
  <c r="W851" i="1"/>
  <c r="AA850" i="1"/>
  <c r="Z850" i="1"/>
  <c r="Y850" i="1"/>
  <c r="X850" i="1"/>
  <c r="W850" i="1"/>
  <c r="AA849" i="1"/>
  <c r="Z849" i="1"/>
  <c r="Y849" i="1"/>
  <c r="X849" i="1"/>
  <c r="W849" i="1"/>
  <c r="AA848" i="1"/>
  <c r="Z848" i="1"/>
  <c r="Y848" i="1"/>
  <c r="X848" i="1"/>
  <c r="W848" i="1"/>
  <c r="AA847" i="1"/>
  <c r="Z847" i="1"/>
  <c r="Y847" i="1"/>
  <c r="X847" i="1"/>
  <c r="W847" i="1"/>
  <c r="AA846" i="1"/>
  <c r="Z846" i="1"/>
  <c r="Y846" i="1"/>
  <c r="X846" i="1"/>
  <c r="W846" i="1"/>
  <c r="AA845" i="1"/>
  <c r="Z845" i="1"/>
  <c r="Y845" i="1"/>
  <c r="X845" i="1"/>
  <c r="W845" i="1"/>
  <c r="AA844" i="1"/>
  <c r="Z844" i="1"/>
  <c r="Y844" i="1"/>
  <c r="X844" i="1"/>
  <c r="W844" i="1"/>
  <c r="AA843" i="1"/>
  <c r="Z843" i="1"/>
  <c r="Y843" i="1"/>
  <c r="X843" i="1"/>
  <c r="W843" i="1"/>
  <c r="AA842" i="1"/>
  <c r="Z842" i="1"/>
  <c r="Y842" i="1"/>
  <c r="X842" i="1"/>
  <c r="W842" i="1"/>
  <c r="AA841" i="1"/>
  <c r="Z841" i="1"/>
  <c r="Y841" i="1"/>
  <c r="X841" i="1"/>
  <c r="W841" i="1"/>
  <c r="AA840" i="1"/>
  <c r="Z840" i="1"/>
  <c r="Y840" i="1"/>
  <c r="X840" i="1"/>
  <c r="W840" i="1"/>
  <c r="AA839" i="1"/>
  <c r="Z839" i="1"/>
  <c r="Y839" i="1"/>
  <c r="X839" i="1"/>
  <c r="W839" i="1"/>
  <c r="AA838" i="1"/>
  <c r="Z838" i="1"/>
  <c r="Y838" i="1"/>
  <c r="X838" i="1"/>
  <c r="W838" i="1"/>
  <c r="AA837" i="1"/>
  <c r="Z837" i="1"/>
  <c r="Y837" i="1"/>
  <c r="X837" i="1"/>
  <c r="W837" i="1"/>
  <c r="AA836" i="1"/>
  <c r="Z836" i="1"/>
  <c r="Y836" i="1"/>
  <c r="X836" i="1"/>
  <c r="W836" i="1"/>
  <c r="AA835" i="1"/>
  <c r="Z835" i="1"/>
  <c r="Y835" i="1"/>
  <c r="X835" i="1"/>
  <c r="W835" i="1"/>
  <c r="AA834" i="1"/>
  <c r="Z834" i="1"/>
  <c r="E46" i="6" s="1"/>
  <c r="Y834" i="1"/>
  <c r="X834" i="1"/>
  <c r="W834" i="1"/>
  <c r="AA833" i="1"/>
  <c r="Z833" i="1"/>
  <c r="Y833" i="1"/>
  <c r="X833" i="1"/>
  <c r="W833" i="1"/>
  <c r="AA832" i="1"/>
  <c r="Z832" i="1"/>
  <c r="Y832" i="1"/>
  <c r="X832" i="1"/>
  <c r="W832" i="1"/>
  <c r="AA831" i="1"/>
  <c r="Z831" i="1"/>
  <c r="Y831" i="1"/>
  <c r="X831" i="1"/>
  <c r="W831" i="1"/>
  <c r="AA830" i="1"/>
  <c r="Z830" i="1"/>
  <c r="Y830" i="1"/>
  <c r="X830" i="1"/>
  <c r="W830" i="1"/>
  <c r="AA829" i="1"/>
  <c r="Z829" i="1"/>
  <c r="Y829" i="1"/>
  <c r="X829" i="1"/>
  <c r="W829" i="1"/>
  <c r="AA828" i="1"/>
  <c r="Z828" i="1"/>
  <c r="Y828" i="1"/>
  <c r="X828" i="1"/>
  <c r="W828" i="1"/>
  <c r="AA827" i="1"/>
  <c r="Z827" i="1"/>
  <c r="Y827" i="1"/>
  <c r="X827" i="1"/>
  <c r="W827" i="1"/>
  <c r="AA826" i="1"/>
  <c r="Z826" i="1"/>
  <c r="Y826" i="1"/>
  <c r="X826" i="1"/>
  <c r="W826" i="1"/>
  <c r="AA825" i="1"/>
  <c r="Z825" i="1"/>
  <c r="Y825" i="1"/>
  <c r="X825" i="1"/>
  <c r="W825" i="1"/>
  <c r="AA824" i="1"/>
  <c r="Z824" i="1"/>
  <c r="Y824" i="1"/>
  <c r="X824" i="1"/>
  <c r="W824" i="1"/>
  <c r="AA823" i="1"/>
  <c r="Z823" i="1"/>
  <c r="Y823" i="1"/>
  <c r="X823" i="1"/>
  <c r="W823" i="1"/>
  <c r="AA822" i="1"/>
  <c r="Z822" i="1"/>
  <c r="Y822" i="1"/>
  <c r="X822" i="1"/>
  <c r="W822" i="1"/>
  <c r="AA821" i="1"/>
  <c r="Z821" i="1"/>
  <c r="Y821" i="1"/>
  <c r="X821" i="1"/>
  <c r="W821" i="1"/>
  <c r="AA820" i="1"/>
  <c r="Z820" i="1"/>
  <c r="Y820" i="1"/>
  <c r="X820" i="1"/>
  <c r="W820" i="1"/>
  <c r="AA819" i="1"/>
  <c r="Z819" i="1"/>
  <c r="Y819" i="1"/>
  <c r="X819" i="1"/>
  <c r="W819" i="1"/>
  <c r="AA818" i="1"/>
  <c r="Z818" i="1"/>
  <c r="Y818" i="1"/>
  <c r="X818" i="1"/>
  <c r="W818" i="1"/>
  <c r="AA817" i="1"/>
  <c r="Z817" i="1"/>
  <c r="Y817" i="1"/>
  <c r="X817" i="1"/>
  <c r="W817" i="1"/>
  <c r="AA816" i="1"/>
  <c r="Z816" i="1"/>
  <c r="Y816" i="1"/>
  <c r="X816" i="1"/>
  <c r="W816" i="1"/>
  <c r="AA815" i="1"/>
  <c r="Z815" i="1"/>
  <c r="Y815" i="1"/>
  <c r="X815" i="1"/>
  <c r="W815" i="1"/>
  <c r="AA814" i="1"/>
  <c r="Z814" i="1"/>
  <c r="Y814" i="1"/>
  <c r="X814" i="1"/>
  <c r="W814" i="1"/>
  <c r="AA813" i="1"/>
  <c r="Z813" i="1"/>
  <c r="Y813" i="1"/>
  <c r="X813" i="1"/>
  <c r="W813" i="1"/>
  <c r="AA812" i="1"/>
  <c r="Z812" i="1"/>
  <c r="Y812" i="1"/>
  <c r="X812" i="1"/>
  <c r="W812" i="1"/>
  <c r="AA811" i="1"/>
  <c r="Z811" i="1"/>
  <c r="Y811" i="1"/>
  <c r="X811" i="1"/>
  <c r="W811" i="1"/>
  <c r="AA810" i="1"/>
  <c r="Z810" i="1"/>
  <c r="Y810" i="1"/>
  <c r="X810" i="1"/>
  <c r="W810" i="1"/>
  <c r="AA809" i="1"/>
  <c r="Z809" i="1"/>
  <c r="Y809" i="1"/>
  <c r="X809" i="1"/>
  <c r="W809" i="1"/>
  <c r="AA808" i="1"/>
  <c r="Z808" i="1"/>
  <c r="Y808" i="1"/>
  <c r="X808" i="1"/>
  <c r="W808" i="1"/>
  <c r="AA807" i="1"/>
  <c r="Z807" i="1"/>
  <c r="Y807" i="1"/>
  <c r="X807" i="1"/>
  <c r="W807" i="1"/>
  <c r="AA806" i="1"/>
  <c r="Z806" i="1"/>
  <c r="Y806" i="1"/>
  <c r="X806" i="1"/>
  <c r="W806" i="1"/>
  <c r="AA805" i="1"/>
  <c r="Z805" i="1"/>
  <c r="Y805" i="1"/>
  <c r="X805" i="1"/>
  <c r="W805" i="1"/>
  <c r="AA804" i="1"/>
  <c r="Z804" i="1"/>
  <c r="Y804" i="1"/>
  <c r="X804" i="1"/>
  <c r="W804" i="1"/>
  <c r="AA803" i="1"/>
  <c r="Z803" i="1"/>
  <c r="Y803" i="1"/>
  <c r="X803" i="1"/>
  <c r="W803" i="1"/>
  <c r="AA802" i="1"/>
  <c r="Z802" i="1"/>
  <c r="Y802" i="1"/>
  <c r="X802" i="1"/>
  <c r="W802" i="1"/>
  <c r="AA801" i="1"/>
  <c r="Z801" i="1"/>
  <c r="Y801" i="1"/>
  <c r="X801" i="1"/>
  <c r="W801" i="1"/>
  <c r="AA800" i="1"/>
  <c r="Z800" i="1"/>
  <c r="Y800" i="1"/>
  <c r="X800" i="1"/>
  <c r="W800" i="1"/>
  <c r="AA799" i="1"/>
  <c r="Z799" i="1"/>
  <c r="Y799" i="1"/>
  <c r="X799" i="1"/>
  <c r="W799" i="1"/>
  <c r="AA798" i="1"/>
  <c r="Z798" i="1"/>
  <c r="Y798" i="1"/>
  <c r="X798" i="1"/>
  <c r="W798" i="1"/>
  <c r="AA797" i="1"/>
  <c r="Z797" i="1"/>
  <c r="Y797" i="1"/>
  <c r="X797" i="1"/>
  <c r="W797" i="1"/>
  <c r="AA796" i="1"/>
  <c r="Z796" i="1"/>
  <c r="E18" i="6" s="1"/>
  <c r="Y796" i="1"/>
  <c r="X796" i="1"/>
  <c r="C18" i="6" s="1"/>
  <c r="W796" i="1"/>
  <c r="AA795" i="1"/>
  <c r="Z795" i="1"/>
  <c r="Y795" i="1"/>
  <c r="X795" i="1"/>
  <c r="W795" i="1"/>
  <c r="AA794" i="1"/>
  <c r="Z794" i="1"/>
  <c r="Y794" i="1"/>
  <c r="X794" i="1"/>
  <c r="W794" i="1"/>
  <c r="AA793" i="1"/>
  <c r="Z793" i="1"/>
  <c r="Y793" i="1"/>
  <c r="X793" i="1"/>
  <c r="W793" i="1"/>
  <c r="AA792" i="1"/>
  <c r="Z792" i="1"/>
  <c r="Y792" i="1"/>
  <c r="X792" i="1"/>
  <c r="W792" i="1"/>
  <c r="AA791" i="1"/>
  <c r="Z791" i="1"/>
  <c r="Y791" i="1"/>
  <c r="X791" i="1"/>
  <c r="W791" i="1"/>
  <c r="AA790" i="1"/>
  <c r="Z790" i="1"/>
  <c r="Y790" i="1"/>
  <c r="X790" i="1"/>
  <c r="W790" i="1"/>
  <c r="AA789" i="1"/>
  <c r="Z789" i="1"/>
  <c r="Y789" i="1"/>
  <c r="X789" i="1"/>
  <c r="W789" i="1"/>
  <c r="AA788" i="1"/>
  <c r="Z788" i="1"/>
  <c r="Y788" i="1"/>
  <c r="X788" i="1"/>
  <c r="W788" i="1"/>
  <c r="AA787" i="1"/>
  <c r="Z787" i="1"/>
  <c r="Y787" i="1"/>
  <c r="X787" i="1"/>
  <c r="W787" i="1"/>
  <c r="AA786" i="1"/>
  <c r="Z786" i="1"/>
  <c r="Y786" i="1"/>
  <c r="X786" i="1"/>
  <c r="W786" i="1"/>
  <c r="AA785" i="1"/>
  <c r="Z785" i="1"/>
  <c r="Y785" i="1"/>
  <c r="X785" i="1"/>
  <c r="W785" i="1"/>
  <c r="AA784" i="1"/>
  <c r="Z784" i="1"/>
  <c r="Y784" i="1"/>
  <c r="X784" i="1"/>
  <c r="W784" i="1"/>
  <c r="AA783" i="1"/>
  <c r="Z783" i="1"/>
  <c r="Y783" i="1"/>
  <c r="X783" i="1"/>
  <c r="W783" i="1"/>
  <c r="AA782" i="1"/>
  <c r="Z782" i="1"/>
  <c r="Y782" i="1"/>
  <c r="X782" i="1"/>
  <c r="W782" i="1"/>
  <c r="AA781" i="1"/>
  <c r="Z781" i="1"/>
  <c r="Y781" i="1"/>
  <c r="X781" i="1"/>
  <c r="W781" i="1"/>
  <c r="AA780" i="1"/>
  <c r="Z780" i="1"/>
  <c r="Y780" i="1"/>
  <c r="X780" i="1"/>
  <c r="W780" i="1"/>
  <c r="AA779" i="1"/>
  <c r="Z779" i="1"/>
  <c r="Y779" i="1"/>
  <c r="X779" i="1"/>
  <c r="W779" i="1"/>
  <c r="AA778" i="1"/>
  <c r="Z778" i="1"/>
  <c r="Y778" i="1"/>
  <c r="X778" i="1"/>
  <c r="W778" i="1"/>
  <c r="AA777" i="1"/>
  <c r="Z777" i="1"/>
  <c r="Y777" i="1"/>
  <c r="X777" i="1"/>
  <c r="W777" i="1"/>
  <c r="AA776" i="1"/>
  <c r="Z776" i="1"/>
  <c r="Y776" i="1"/>
  <c r="X776" i="1"/>
  <c r="W776" i="1"/>
  <c r="AA775" i="1"/>
  <c r="Z775" i="1"/>
  <c r="Y775" i="1"/>
  <c r="X775" i="1"/>
  <c r="W775" i="1"/>
  <c r="AA774" i="1"/>
  <c r="Z774" i="1"/>
  <c r="Y774" i="1"/>
  <c r="X774" i="1"/>
  <c r="W774" i="1"/>
  <c r="AA773" i="1"/>
  <c r="Z773" i="1"/>
  <c r="Y773" i="1"/>
  <c r="X773" i="1"/>
  <c r="W773" i="1"/>
  <c r="AA772" i="1"/>
  <c r="Z772" i="1"/>
  <c r="Y772" i="1"/>
  <c r="X772" i="1"/>
  <c r="W772" i="1"/>
  <c r="AA771" i="1"/>
  <c r="Z771" i="1"/>
  <c r="Y771" i="1"/>
  <c r="X771" i="1"/>
  <c r="W771" i="1"/>
  <c r="AA770" i="1"/>
  <c r="Z770" i="1"/>
  <c r="Y770" i="1"/>
  <c r="X770" i="1"/>
  <c r="W770" i="1"/>
  <c r="AA769" i="1"/>
  <c r="Z769" i="1"/>
  <c r="Y769" i="1"/>
  <c r="X769" i="1"/>
  <c r="W769" i="1"/>
  <c r="AA768" i="1"/>
  <c r="Z768" i="1"/>
  <c r="Y768" i="1"/>
  <c r="X768" i="1"/>
  <c r="W768" i="1"/>
  <c r="AA767" i="1"/>
  <c r="Z767" i="1"/>
  <c r="Y767" i="1"/>
  <c r="X767" i="1"/>
  <c r="W767" i="1"/>
  <c r="AA766" i="1"/>
  <c r="Z766" i="1"/>
  <c r="Y766" i="1"/>
  <c r="X766" i="1"/>
  <c r="W766" i="1"/>
  <c r="AA765" i="1"/>
  <c r="Z765" i="1"/>
  <c r="Y765" i="1"/>
  <c r="X765" i="1"/>
  <c r="W765" i="1"/>
  <c r="AA764" i="1"/>
  <c r="Z764" i="1"/>
  <c r="Y764" i="1"/>
  <c r="X764" i="1"/>
  <c r="W764" i="1"/>
  <c r="AA763" i="1"/>
  <c r="Z763" i="1"/>
  <c r="Y763" i="1"/>
  <c r="X763" i="1"/>
  <c r="W763" i="1"/>
  <c r="AA762" i="1"/>
  <c r="Z762" i="1"/>
  <c r="Y762" i="1"/>
  <c r="X762" i="1"/>
  <c r="W762" i="1"/>
  <c r="AA761" i="1"/>
  <c r="Z761" i="1"/>
  <c r="Y761" i="1"/>
  <c r="X761" i="1"/>
  <c r="W761" i="1"/>
  <c r="AA760" i="1"/>
  <c r="Z760" i="1"/>
  <c r="Y760" i="1"/>
  <c r="X760" i="1"/>
  <c r="W760" i="1"/>
  <c r="AA759" i="1"/>
  <c r="Z759" i="1"/>
  <c r="Y759" i="1"/>
  <c r="X759" i="1"/>
  <c r="W759" i="1"/>
  <c r="AA758" i="1"/>
  <c r="Z758" i="1"/>
  <c r="Y758" i="1"/>
  <c r="X758" i="1"/>
  <c r="W758" i="1"/>
  <c r="AA757" i="1"/>
  <c r="Z757" i="1"/>
  <c r="Y757" i="1"/>
  <c r="X757" i="1"/>
  <c r="W757" i="1"/>
  <c r="AA756" i="1"/>
  <c r="Z756" i="1"/>
  <c r="Y756" i="1"/>
  <c r="X756" i="1"/>
  <c r="W756" i="1"/>
  <c r="AA755" i="1"/>
  <c r="Z755" i="1"/>
  <c r="Y755" i="1"/>
  <c r="X755" i="1"/>
  <c r="W755" i="1"/>
  <c r="AA754" i="1"/>
  <c r="Z754" i="1"/>
  <c r="Y754" i="1"/>
  <c r="X754" i="1"/>
  <c r="W754" i="1"/>
  <c r="AA753" i="1"/>
  <c r="Z753" i="1"/>
  <c r="Y753" i="1"/>
  <c r="X753" i="1"/>
  <c r="W753" i="1"/>
  <c r="AA752" i="1"/>
  <c r="Z752" i="1"/>
  <c r="Y752" i="1"/>
  <c r="X752" i="1"/>
  <c r="W752" i="1"/>
  <c r="AA751" i="1"/>
  <c r="Z751" i="1"/>
  <c r="Y751" i="1"/>
  <c r="X751" i="1"/>
  <c r="W751" i="1"/>
  <c r="AA750" i="1"/>
  <c r="Z750" i="1"/>
  <c r="Y750" i="1"/>
  <c r="X750" i="1"/>
  <c r="W750" i="1"/>
  <c r="AA749" i="1"/>
  <c r="Z749" i="1"/>
  <c r="Y749" i="1"/>
  <c r="X749" i="1"/>
  <c r="W749" i="1"/>
  <c r="AA748" i="1"/>
  <c r="Z748" i="1"/>
  <c r="Y748" i="1"/>
  <c r="X748" i="1"/>
  <c r="W748" i="1"/>
  <c r="AA747" i="1"/>
  <c r="Z747" i="1"/>
  <c r="Y747" i="1"/>
  <c r="X747" i="1"/>
  <c r="W747" i="1"/>
  <c r="AA746" i="1"/>
  <c r="Z746" i="1"/>
  <c r="Y746" i="1"/>
  <c r="X746" i="1"/>
  <c r="W746" i="1"/>
  <c r="AA745" i="1"/>
  <c r="Z745" i="1"/>
  <c r="Y745" i="1"/>
  <c r="X745" i="1"/>
  <c r="W745" i="1"/>
  <c r="AA744" i="1"/>
  <c r="Z744" i="1"/>
  <c r="Y744" i="1"/>
  <c r="X744" i="1"/>
  <c r="W744" i="1"/>
  <c r="AA743" i="1"/>
  <c r="Z743" i="1"/>
  <c r="Y743" i="1"/>
  <c r="X743" i="1"/>
  <c r="W743" i="1"/>
  <c r="AA742" i="1"/>
  <c r="Z742" i="1"/>
  <c r="Y742" i="1"/>
  <c r="X742" i="1"/>
  <c r="W742" i="1"/>
  <c r="AA741" i="1"/>
  <c r="Z741" i="1"/>
  <c r="Y741" i="1"/>
  <c r="X741" i="1"/>
  <c r="W741" i="1"/>
  <c r="AA740" i="1"/>
  <c r="Z740" i="1"/>
  <c r="Y740" i="1"/>
  <c r="X740" i="1"/>
  <c r="W740" i="1"/>
  <c r="AA739" i="1"/>
  <c r="Z739" i="1"/>
  <c r="Y739" i="1"/>
  <c r="X739" i="1"/>
  <c r="W739" i="1"/>
  <c r="AA738" i="1"/>
  <c r="Z738" i="1"/>
  <c r="Y738" i="1"/>
  <c r="X738" i="1"/>
  <c r="W738" i="1"/>
  <c r="AA737" i="1"/>
  <c r="Z737" i="1"/>
  <c r="Y737" i="1"/>
  <c r="X737" i="1"/>
  <c r="W737" i="1"/>
  <c r="AA736" i="1"/>
  <c r="Z736" i="1"/>
  <c r="Y736" i="1"/>
  <c r="X736" i="1"/>
  <c r="W736" i="1"/>
  <c r="AA735" i="1"/>
  <c r="Z735" i="1"/>
  <c r="Y735" i="1"/>
  <c r="X735" i="1"/>
  <c r="W735" i="1"/>
  <c r="AA734" i="1"/>
  <c r="Z734" i="1"/>
  <c r="Y734" i="1"/>
  <c r="X734" i="1"/>
  <c r="W734" i="1"/>
  <c r="AA733" i="1"/>
  <c r="Z733" i="1"/>
  <c r="Y733" i="1"/>
  <c r="X733" i="1"/>
  <c r="W733" i="1"/>
  <c r="AA732" i="1"/>
  <c r="Z732" i="1"/>
  <c r="Y732" i="1"/>
  <c r="X732" i="1"/>
  <c r="W732" i="1"/>
  <c r="AA731" i="1"/>
  <c r="Z731" i="1"/>
  <c r="Y731" i="1"/>
  <c r="X731" i="1"/>
  <c r="W731" i="1"/>
  <c r="AA730" i="1"/>
  <c r="Z730" i="1"/>
  <c r="Y730" i="1"/>
  <c r="X730" i="1"/>
  <c r="W730" i="1"/>
  <c r="AA729" i="1"/>
  <c r="Z729" i="1"/>
  <c r="Y729" i="1"/>
  <c r="X729" i="1"/>
  <c r="W729" i="1"/>
  <c r="AA728" i="1"/>
  <c r="Z728" i="1"/>
  <c r="Y728" i="1"/>
  <c r="X728" i="1"/>
  <c r="W728" i="1"/>
  <c r="AA727" i="1"/>
  <c r="Z727" i="1"/>
  <c r="Y727" i="1"/>
  <c r="X727" i="1"/>
  <c r="W727" i="1"/>
  <c r="AA726" i="1"/>
  <c r="Z726" i="1"/>
  <c r="Y726" i="1"/>
  <c r="X726" i="1"/>
  <c r="W726" i="1"/>
  <c r="AA725" i="1"/>
  <c r="Z725" i="1"/>
  <c r="Y725" i="1"/>
  <c r="X725" i="1"/>
  <c r="W725" i="1"/>
  <c r="AA724" i="1"/>
  <c r="Z724" i="1"/>
  <c r="Y724" i="1"/>
  <c r="X724" i="1"/>
  <c r="W724" i="1"/>
  <c r="AA723" i="1"/>
  <c r="Z723" i="1"/>
  <c r="Y723" i="1"/>
  <c r="X723" i="1"/>
  <c r="W723" i="1"/>
  <c r="AA722" i="1"/>
  <c r="Z722" i="1"/>
  <c r="Y722" i="1"/>
  <c r="X722" i="1"/>
  <c r="W722" i="1"/>
  <c r="AA721" i="1"/>
  <c r="Z721" i="1"/>
  <c r="Y721" i="1"/>
  <c r="X721" i="1"/>
  <c r="W721" i="1"/>
  <c r="AA720" i="1"/>
  <c r="Z720" i="1"/>
  <c r="Y720" i="1"/>
  <c r="X720" i="1"/>
  <c r="W720" i="1"/>
  <c r="AA719" i="1"/>
  <c r="Z719" i="1"/>
  <c r="Y719" i="1"/>
  <c r="X719" i="1"/>
  <c r="W719" i="1"/>
  <c r="AA718" i="1"/>
  <c r="Z718" i="1"/>
  <c r="Y718" i="1"/>
  <c r="X718" i="1"/>
  <c r="W718" i="1"/>
  <c r="AA717" i="1"/>
  <c r="Z717" i="1"/>
  <c r="Y717" i="1"/>
  <c r="X717" i="1"/>
  <c r="W717" i="1"/>
  <c r="AA716" i="1"/>
  <c r="Z716" i="1"/>
  <c r="Y716" i="1"/>
  <c r="X716" i="1"/>
  <c r="W716" i="1"/>
  <c r="AA715" i="1"/>
  <c r="Z715" i="1"/>
  <c r="Y715" i="1"/>
  <c r="X715" i="1"/>
  <c r="W715" i="1"/>
  <c r="AA714" i="1"/>
  <c r="Z714" i="1"/>
  <c r="Y714" i="1"/>
  <c r="X714" i="1"/>
  <c r="W714" i="1"/>
  <c r="AA713" i="1"/>
  <c r="Z713" i="1"/>
  <c r="Y713" i="1"/>
  <c r="X713" i="1"/>
  <c r="W713" i="1"/>
  <c r="AA712" i="1"/>
  <c r="Z712" i="1"/>
  <c r="Y712" i="1"/>
  <c r="X712" i="1"/>
  <c r="W712" i="1"/>
  <c r="AA711" i="1"/>
  <c r="Z711" i="1"/>
  <c r="Y711" i="1"/>
  <c r="X711" i="1"/>
  <c r="W711" i="1"/>
  <c r="AA710" i="1"/>
  <c r="Z710" i="1"/>
  <c r="Y710" i="1"/>
  <c r="X710" i="1"/>
  <c r="W710" i="1"/>
  <c r="AA709" i="1"/>
  <c r="Z709" i="1"/>
  <c r="Y709" i="1"/>
  <c r="X709" i="1"/>
  <c r="W709" i="1"/>
  <c r="AA708" i="1"/>
  <c r="Z708" i="1"/>
  <c r="Y708" i="1"/>
  <c r="X708" i="1"/>
  <c r="W708" i="1"/>
  <c r="AA707" i="1"/>
  <c r="Z707" i="1"/>
  <c r="Y707" i="1"/>
  <c r="X707" i="1"/>
  <c r="W707" i="1"/>
  <c r="AA706" i="1"/>
  <c r="Z706" i="1"/>
  <c r="Y706" i="1"/>
  <c r="X706" i="1"/>
  <c r="W706" i="1"/>
  <c r="AA705" i="1"/>
  <c r="Z705" i="1"/>
  <c r="Y705" i="1"/>
  <c r="X705" i="1"/>
  <c r="W705" i="1"/>
  <c r="AA704" i="1"/>
  <c r="Z704" i="1"/>
  <c r="Y704" i="1"/>
  <c r="X704" i="1"/>
  <c r="W704" i="1"/>
  <c r="AA703" i="1"/>
  <c r="Z703" i="1"/>
  <c r="Y703" i="1"/>
  <c r="X703" i="1"/>
  <c r="W703" i="1"/>
  <c r="AA702" i="1"/>
  <c r="Z702" i="1"/>
  <c r="Y702" i="1"/>
  <c r="X702" i="1"/>
  <c r="W702" i="1"/>
  <c r="AA701" i="1"/>
  <c r="Z701" i="1"/>
  <c r="Y701" i="1"/>
  <c r="X701" i="1"/>
  <c r="W701" i="1"/>
  <c r="AA700" i="1"/>
  <c r="Z700" i="1"/>
  <c r="Y700" i="1"/>
  <c r="X700" i="1"/>
  <c r="W700" i="1"/>
  <c r="AA699" i="1"/>
  <c r="Z699" i="1"/>
  <c r="E37" i="6" s="1"/>
  <c r="Y699" i="1"/>
  <c r="X699" i="1"/>
  <c r="C37" i="6" s="1"/>
  <c r="W699" i="1"/>
  <c r="AA698" i="1"/>
  <c r="Z698" i="1"/>
  <c r="Y698" i="1"/>
  <c r="X698" i="1"/>
  <c r="W698" i="1"/>
  <c r="AA697" i="1"/>
  <c r="Z697" i="1"/>
  <c r="Y697" i="1"/>
  <c r="X697" i="1"/>
  <c r="W697" i="1"/>
  <c r="AA696" i="1"/>
  <c r="Z696" i="1"/>
  <c r="Y696" i="1"/>
  <c r="X696" i="1"/>
  <c r="W696" i="1"/>
  <c r="AA695" i="1"/>
  <c r="Z695" i="1"/>
  <c r="Y695" i="1"/>
  <c r="X695" i="1"/>
  <c r="W695" i="1"/>
  <c r="AA694" i="1"/>
  <c r="Z694" i="1"/>
  <c r="Y694" i="1"/>
  <c r="X694" i="1"/>
  <c r="W694" i="1"/>
  <c r="AA693" i="1"/>
  <c r="Z693" i="1"/>
  <c r="Y693" i="1"/>
  <c r="X693" i="1"/>
  <c r="W693" i="1"/>
  <c r="AA692" i="1"/>
  <c r="Z692" i="1"/>
  <c r="Y692" i="1"/>
  <c r="X692" i="1"/>
  <c r="W692" i="1"/>
  <c r="AA691" i="1"/>
  <c r="Z691" i="1"/>
  <c r="Y691" i="1"/>
  <c r="X691" i="1"/>
  <c r="W691" i="1"/>
  <c r="AA690" i="1"/>
  <c r="Z690" i="1"/>
  <c r="Y690" i="1"/>
  <c r="X690" i="1"/>
  <c r="W690" i="1"/>
  <c r="AA689" i="1"/>
  <c r="Z689" i="1"/>
  <c r="Y689" i="1"/>
  <c r="X689" i="1"/>
  <c r="W689" i="1"/>
  <c r="AA688" i="1"/>
  <c r="Z688" i="1"/>
  <c r="Y688" i="1"/>
  <c r="X688" i="1"/>
  <c r="W688" i="1"/>
  <c r="AA687" i="1"/>
  <c r="Z687" i="1"/>
  <c r="Y687" i="1"/>
  <c r="X687" i="1"/>
  <c r="W687" i="1"/>
  <c r="AA686" i="1"/>
  <c r="Z686" i="1"/>
  <c r="Y686" i="1"/>
  <c r="X686" i="1"/>
  <c r="W686" i="1"/>
  <c r="AA685" i="1"/>
  <c r="Z685" i="1"/>
  <c r="Y685" i="1"/>
  <c r="X685" i="1"/>
  <c r="W685" i="1"/>
  <c r="AA684" i="1"/>
  <c r="Z684" i="1"/>
  <c r="Y684" i="1"/>
  <c r="X684" i="1"/>
  <c r="W684" i="1"/>
  <c r="AA683" i="1"/>
  <c r="Z683" i="1"/>
  <c r="Y683" i="1"/>
  <c r="X683" i="1"/>
  <c r="W683" i="1"/>
  <c r="AA682" i="1"/>
  <c r="Z682" i="1"/>
  <c r="Y682" i="1"/>
  <c r="X682" i="1"/>
  <c r="W682" i="1"/>
  <c r="AA681" i="1"/>
  <c r="Z681" i="1"/>
  <c r="Y681" i="1"/>
  <c r="X681" i="1"/>
  <c r="W681" i="1"/>
  <c r="AA680" i="1"/>
  <c r="Z680" i="1"/>
  <c r="Y680" i="1"/>
  <c r="X680" i="1"/>
  <c r="W680" i="1"/>
  <c r="AA679" i="1"/>
  <c r="Z679" i="1"/>
  <c r="Y679" i="1"/>
  <c r="X679" i="1"/>
  <c r="W679" i="1"/>
  <c r="AA678" i="1"/>
  <c r="Z678" i="1"/>
  <c r="Y678" i="1"/>
  <c r="X678" i="1"/>
  <c r="W678" i="1"/>
  <c r="AA677" i="1"/>
  <c r="Z677" i="1"/>
  <c r="Y677" i="1"/>
  <c r="X677" i="1"/>
  <c r="W677" i="1"/>
  <c r="AA676" i="1"/>
  <c r="Z676" i="1"/>
  <c r="Y676" i="1"/>
  <c r="X676" i="1"/>
  <c r="W676" i="1"/>
  <c r="AA675" i="1"/>
  <c r="Z675" i="1"/>
  <c r="Y675" i="1"/>
  <c r="X675" i="1"/>
  <c r="W675" i="1"/>
  <c r="AA674" i="1"/>
  <c r="Z674" i="1"/>
  <c r="Y674" i="1"/>
  <c r="X674" i="1"/>
  <c r="W674" i="1"/>
  <c r="AA673" i="1"/>
  <c r="Z673" i="1"/>
  <c r="Y673" i="1"/>
  <c r="X673" i="1"/>
  <c r="W673" i="1"/>
  <c r="AA672" i="1"/>
  <c r="Z672" i="1"/>
  <c r="Y672" i="1"/>
  <c r="X672" i="1"/>
  <c r="W672" i="1"/>
  <c r="AA671" i="1"/>
  <c r="Z671" i="1"/>
  <c r="Y671" i="1"/>
  <c r="X671" i="1"/>
  <c r="W671" i="1"/>
  <c r="AA670" i="1"/>
  <c r="Z670" i="1"/>
  <c r="Y670" i="1"/>
  <c r="X670" i="1"/>
  <c r="W670" i="1"/>
  <c r="AA669" i="1"/>
  <c r="Z669" i="1"/>
  <c r="Y669" i="1"/>
  <c r="X669" i="1"/>
  <c r="W669" i="1"/>
  <c r="AA668" i="1"/>
  <c r="Z668" i="1"/>
  <c r="Y668" i="1"/>
  <c r="X668" i="1"/>
  <c r="W668" i="1"/>
  <c r="AA667" i="1"/>
  <c r="Z667" i="1"/>
  <c r="Y667" i="1"/>
  <c r="X667" i="1"/>
  <c r="W667" i="1"/>
  <c r="AA666" i="1"/>
  <c r="Z666" i="1"/>
  <c r="Y666" i="1"/>
  <c r="X666" i="1"/>
  <c r="W666" i="1"/>
  <c r="AA665" i="1"/>
  <c r="Z665" i="1"/>
  <c r="Y665" i="1"/>
  <c r="X665" i="1"/>
  <c r="W665" i="1"/>
  <c r="AA664" i="1"/>
  <c r="Z664" i="1"/>
  <c r="Y664" i="1"/>
  <c r="X664" i="1"/>
  <c r="W664" i="1"/>
  <c r="AA663" i="1"/>
  <c r="Z663" i="1"/>
  <c r="Y663" i="1"/>
  <c r="X663" i="1"/>
  <c r="W663" i="1"/>
  <c r="AA662" i="1"/>
  <c r="Z662" i="1"/>
  <c r="Y662" i="1"/>
  <c r="X662" i="1"/>
  <c r="W662" i="1"/>
  <c r="AA661" i="1"/>
  <c r="Z661" i="1"/>
  <c r="Y661" i="1"/>
  <c r="X661" i="1"/>
  <c r="W661" i="1"/>
  <c r="AA660" i="1"/>
  <c r="Z660" i="1"/>
  <c r="Y660" i="1"/>
  <c r="X660" i="1"/>
  <c r="W660" i="1"/>
  <c r="AA659" i="1"/>
  <c r="Z659" i="1"/>
  <c r="Y659" i="1"/>
  <c r="X659" i="1"/>
  <c r="W659" i="1"/>
  <c r="AA658" i="1"/>
  <c r="Z658" i="1"/>
  <c r="Y658" i="1"/>
  <c r="X658" i="1"/>
  <c r="W658" i="1"/>
  <c r="AA657" i="1"/>
  <c r="Z657" i="1"/>
  <c r="Y657" i="1"/>
  <c r="X657" i="1"/>
  <c r="W657" i="1"/>
  <c r="AA656" i="1"/>
  <c r="Z656" i="1"/>
  <c r="Y656" i="1"/>
  <c r="X656" i="1"/>
  <c r="W656" i="1"/>
  <c r="AA655" i="1"/>
  <c r="Z655" i="1"/>
  <c r="Y655" i="1"/>
  <c r="X655" i="1"/>
  <c r="W655" i="1"/>
  <c r="AA654" i="1"/>
  <c r="Z654" i="1"/>
  <c r="Y654" i="1"/>
  <c r="X654" i="1"/>
  <c r="W654" i="1"/>
  <c r="AA653" i="1"/>
  <c r="Z653" i="1"/>
  <c r="Y653" i="1"/>
  <c r="X653" i="1"/>
  <c r="W653" i="1"/>
  <c r="AA652" i="1"/>
  <c r="Z652" i="1"/>
  <c r="Y652" i="1"/>
  <c r="X652" i="1"/>
  <c r="W652" i="1"/>
  <c r="AA651" i="1"/>
  <c r="Z651" i="1"/>
  <c r="Y651" i="1"/>
  <c r="X651" i="1"/>
  <c r="W651" i="1"/>
  <c r="AA650" i="1"/>
  <c r="Z650" i="1"/>
  <c r="Y650" i="1"/>
  <c r="X650" i="1"/>
  <c r="W650" i="1"/>
  <c r="AA649" i="1"/>
  <c r="Z649" i="1"/>
  <c r="Y649" i="1"/>
  <c r="X649" i="1"/>
  <c r="W649" i="1"/>
  <c r="AA648" i="1"/>
  <c r="Z648" i="1"/>
  <c r="Y648" i="1"/>
  <c r="X648" i="1"/>
  <c r="W648" i="1"/>
  <c r="AA647" i="1"/>
  <c r="Z647" i="1"/>
  <c r="Y647" i="1"/>
  <c r="X647" i="1"/>
  <c r="W647" i="1"/>
  <c r="AA646" i="1"/>
  <c r="Z646" i="1"/>
  <c r="Y646" i="1"/>
  <c r="X646" i="1"/>
  <c r="W646" i="1"/>
  <c r="AA645" i="1"/>
  <c r="Z645" i="1"/>
  <c r="Y645" i="1"/>
  <c r="X645" i="1"/>
  <c r="W645" i="1"/>
  <c r="AA644" i="1"/>
  <c r="Z644" i="1"/>
  <c r="Y644" i="1"/>
  <c r="X644" i="1"/>
  <c r="W644" i="1"/>
  <c r="AA643" i="1"/>
  <c r="Z643" i="1"/>
  <c r="Y643" i="1"/>
  <c r="X643" i="1"/>
  <c r="W643" i="1"/>
  <c r="AA642" i="1"/>
  <c r="Z642" i="1"/>
  <c r="Y642" i="1"/>
  <c r="X642" i="1"/>
  <c r="W642" i="1"/>
  <c r="AA641" i="1"/>
  <c r="Z641" i="1"/>
  <c r="Y641" i="1"/>
  <c r="X641" i="1"/>
  <c r="W641" i="1"/>
  <c r="AA640" i="1"/>
  <c r="Z640" i="1"/>
  <c r="Y640" i="1"/>
  <c r="X640" i="1"/>
  <c r="W640" i="1"/>
  <c r="AA639" i="1"/>
  <c r="Z639" i="1"/>
  <c r="Y639" i="1"/>
  <c r="X639" i="1"/>
  <c r="W639" i="1"/>
  <c r="AA638" i="1"/>
  <c r="Z638" i="1"/>
  <c r="Y638" i="1"/>
  <c r="X638" i="1"/>
  <c r="W638" i="1"/>
  <c r="AA637" i="1"/>
  <c r="Z637" i="1"/>
  <c r="Y637" i="1"/>
  <c r="X637" i="1"/>
  <c r="W637" i="1"/>
  <c r="AA636" i="1"/>
  <c r="Z636" i="1"/>
  <c r="Y636" i="1"/>
  <c r="X636" i="1"/>
  <c r="W636" i="1"/>
  <c r="AA635" i="1"/>
  <c r="Z635" i="1"/>
  <c r="Y635" i="1"/>
  <c r="X635" i="1"/>
  <c r="W635" i="1"/>
  <c r="AA634" i="1"/>
  <c r="Z634" i="1"/>
  <c r="Y634" i="1"/>
  <c r="X634" i="1"/>
  <c r="W634" i="1"/>
  <c r="AA633" i="1"/>
  <c r="Z633" i="1"/>
  <c r="Y633" i="1"/>
  <c r="X633" i="1"/>
  <c r="W633" i="1"/>
  <c r="AA632" i="1"/>
  <c r="Z632" i="1"/>
  <c r="Y632" i="1"/>
  <c r="X632" i="1"/>
  <c r="W632" i="1"/>
  <c r="AA631" i="1"/>
  <c r="Z631" i="1"/>
  <c r="Y631" i="1"/>
  <c r="X631" i="1"/>
  <c r="W631" i="1"/>
  <c r="AA630" i="1"/>
  <c r="Z630" i="1"/>
  <c r="Y630" i="1"/>
  <c r="X630" i="1"/>
  <c r="W630" i="1"/>
  <c r="AA629" i="1"/>
  <c r="Z629" i="1"/>
  <c r="Y629" i="1"/>
  <c r="X629" i="1"/>
  <c r="W629" i="1"/>
  <c r="AA628" i="1"/>
  <c r="Z628" i="1"/>
  <c r="Y628" i="1"/>
  <c r="X628" i="1"/>
  <c r="W628" i="1"/>
  <c r="AA627" i="1"/>
  <c r="Z627" i="1"/>
  <c r="Y627" i="1"/>
  <c r="X627" i="1"/>
  <c r="W627" i="1"/>
  <c r="AA626" i="1"/>
  <c r="Z626" i="1"/>
  <c r="Y626" i="1"/>
  <c r="X626" i="1"/>
  <c r="W626" i="1"/>
  <c r="AA625" i="1"/>
  <c r="Z625" i="1"/>
  <c r="Y625" i="1"/>
  <c r="X625" i="1"/>
  <c r="W625" i="1"/>
  <c r="AA624" i="1"/>
  <c r="Z624" i="1"/>
  <c r="Y624" i="1"/>
  <c r="X624" i="1"/>
  <c r="W624" i="1"/>
  <c r="AA623" i="1"/>
  <c r="Z623" i="1"/>
  <c r="Y623" i="1"/>
  <c r="X623" i="1"/>
  <c r="W623" i="1"/>
  <c r="AA622" i="1"/>
  <c r="Z622" i="1"/>
  <c r="Y622" i="1"/>
  <c r="X622" i="1"/>
  <c r="W622" i="1"/>
  <c r="AA621" i="1"/>
  <c r="Z621" i="1"/>
  <c r="Y621" i="1"/>
  <c r="X621" i="1"/>
  <c r="W621" i="1"/>
  <c r="AA620" i="1"/>
  <c r="Z620" i="1"/>
  <c r="Y620" i="1"/>
  <c r="X620" i="1"/>
  <c r="W620" i="1"/>
  <c r="AA619" i="1"/>
  <c r="Z619" i="1"/>
  <c r="Y619" i="1"/>
  <c r="X619" i="1"/>
  <c r="W619" i="1"/>
  <c r="AA618" i="1"/>
  <c r="Z618" i="1"/>
  <c r="Y618" i="1"/>
  <c r="X618" i="1"/>
  <c r="W618" i="1"/>
  <c r="AA617" i="1"/>
  <c r="Z617" i="1"/>
  <c r="Y617" i="1"/>
  <c r="X617" i="1"/>
  <c r="W617" i="1"/>
  <c r="AA616" i="1"/>
  <c r="Z616" i="1"/>
  <c r="Y616" i="1"/>
  <c r="X616" i="1"/>
  <c r="W616" i="1"/>
  <c r="AA615" i="1"/>
  <c r="Z615" i="1"/>
  <c r="Y615" i="1"/>
  <c r="X615" i="1"/>
  <c r="W615" i="1"/>
  <c r="AA614" i="1"/>
  <c r="Z614" i="1"/>
  <c r="Y614" i="1"/>
  <c r="X614" i="1"/>
  <c r="W614" i="1"/>
  <c r="AA613" i="1"/>
  <c r="Z613" i="1"/>
  <c r="Y613" i="1"/>
  <c r="X613" i="1"/>
  <c r="W613" i="1"/>
  <c r="AA612" i="1"/>
  <c r="Z612" i="1"/>
  <c r="Y612" i="1"/>
  <c r="X612" i="1"/>
  <c r="W612" i="1"/>
  <c r="AA611" i="1"/>
  <c r="Z611" i="1"/>
  <c r="Y611" i="1"/>
  <c r="X611" i="1"/>
  <c r="W611" i="1"/>
  <c r="AA610" i="1"/>
  <c r="Z610" i="1"/>
  <c r="Y610" i="1"/>
  <c r="X610" i="1"/>
  <c r="W610" i="1"/>
  <c r="AA609" i="1"/>
  <c r="Z609" i="1"/>
  <c r="Y609" i="1"/>
  <c r="X609" i="1"/>
  <c r="W609" i="1"/>
  <c r="AA608" i="1"/>
  <c r="Z608" i="1"/>
  <c r="Y608" i="1"/>
  <c r="X608" i="1"/>
  <c r="W608" i="1"/>
  <c r="AA607" i="1"/>
  <c r="Z607" i="1"/>
  <c r="Y607" i="1"/>
  <c r="X607" i="1"/>
  <c r="W607" i="1"/>
  <c r="AA606" i="1"/>
  <c r="Z606" i="1"/>
  <c r="Y606" i="1"/>
  <c r="X606" i="1"/>
  <c r="W606" i="1"/>
  <c r="AA605" i="1"/>
  <c r="Z605" i="1"/>
  <c r="Y605" i="1"/>
  <c r="X605" i="1"/>
  <c r="W605" i="1"/>
  <c r="AA604" i="1"/>
  <c r="Z604" i="1"/>
  <c r="Y604" i="1"/>
  <c r="X604" i="1"/>
  <c r="W604" i="1"/>
  <c r="AA603" i="1"/>
  <c r="Z603" i="1"/>
  <c r="Y603" i="1"/>
  <c r="X603" i="1"/>
  <c r="W603" i="1"/>
  <c r="AA602" i="1"/>
  <c r="Z602" i="1"/>
  <c r="Y602" i="1"/>
  <c r="X602" i="1"/>
  <c r="W602" i="1"/>
  <c r="AA601" i="1"/>
  <c r="Z601" i="1"/>
  <c r="Y601" i="1"/>
  <c r="X601" i="1"/>
  <c r="W601" i="1"/>
  <c r="AA600" i="1"/>
  <c r="Z600" i="1"/>
  <c r="Y600" i="1"/>
  <c r="X600" i="1"/>
  <c r="W600" i="1"/>
  <c r="AA599" i="1"/>
  <c r="Z599" i="1"/>
  <c r="Y599" i="1"/>
  <c r="X599" i="1"/>
  <c r="W599" i="1"/>
  <c r="AA598" i="1"/>
  <c r="Z598" i="1"/>
  <c r="Y598" i="1"/>
  <c r="X598" i="1"/>
  <c r="W598" i="1"/>
  <c r="AA597" i="1"/>
  <c r="Z597" i="1"/>
  <c r="Y597" i="1"/>
  <c r="X597" i="1"/>
  <c r="W597" i="1"/>
  <c r="AA596" i="1"/>
  <c r="Z596" i="1"/>
  <c r="Y596" i="1"/>
  <c r="X596" i="1"/>
  <c r="W596" i="1"/>
  <c r="AA595" i="1"/>
  <c r="Z595" i="1"/>
  <c r="Y595" i="1"/>
  <c r="X595" i="1"/>
  <c r="W595" i="1"/>
  <c r="AA594" i="1"/>
  <c r="Z594" i="1"/>
  <c r="Y594" i="1"/>
  <c r="X594" i="1"/>
  <c r="W594" i="1"/>
  <c r="AA593" i="1"/>
  <c r="Z593" i="1"/>
  <c r="Y593" i="1"/>
  <c r="X593" i="1"/>
  <c r="W593" i="1"/>
  <c r="AA592" i="1"/>
  <c r="Z592" i="1"/>
  <c r="Y592" i="1"/>
  <c r="X592" i="1"/>
  <c r="W592" i="1"/>
  <c r="AA591" i="1"/>
  <c r="Z591" i="1"/>
  <c r="Y591" i="1"/>
  <c r="X591" i="1"/>
  <c r="W591" i="1"/>
  <c r="AA590" i="1"/>
  <c r="Z590" i="1"/>
  <c r="Y590" i="1"/>
  <c r="X590" i="1"/>
  <c r="W590" i="1"/>
  <c r="AA589" i="1"/>
  <c r="Z589" i="1"/>
  <c r="Y589" i="1"/>
  <c r="X589" i="1"/>
  <c r="W589" i="1"/>
  <c r="AA588" i="1"/>
  <c r="Z588" i="1"/>
  <c r="Y588" i="1"/>
  <c r="X588" i="1"/>
  <c r="W588" i="1"/>
  <c r="AA587" i="1"/>
  <c r="Z587" i="1"/>
  <c r="Y587" i="1"/>
  <c r="X587" i="1"/>
  <c r="W587" i="1"/>
  <c r="AA586" i="1"/>
  <c r="Z586" i="1"/>
  <c r="Y586" i="1"/>
  <c r="X586" i="1"/>
  <c r="W586" i="1"/>
  <c r="AA585" i="1"/>
  <c r="Z585" i="1"/>
  <c r="Y585" i="1"/>
  <c r="X585" i="1"/>
  <c r="W585" i="1"/>
  <c r="AA584" i="1"/>
  <c r="Z584" i="1"/>
  <c r="Y584" i="1"/>
  <c r="X584" i="1"/>
  <c r="W584" i="1"/>
  <c r="AA583" i="1"/>
  <c r="Z583" i="1"/>
  <c r="Y583" i="1"/>
  <c r="X583" i="1"/>
  <c r="W583" i="1"/>
  <c r="AA582" i="1"/>
  <c r="Z582" i="1"/>
  <c r="Y582" i="1"/>
  <c r="X582" i="1"/>
  <c r="W582" i="1"/>
  <c r="AA581" i="1"/>
  <c r="Z581" i="1"/>
  <c r="Y581" i="1"/>
  <c r="X581" i="1"/>
  <c r="W581" i="1"/>
  <c r="AA580" i="1"/>
  <c r="Z580" i="1"/>
  <c r="Y580" i="1"/>
  <c r="X580" i="1"/>
  <c r="W580" i="1"/>
  <c r="AA579" i="1"/>
  <c r="Z579" i="1"/>
  <c r="Y579" i="1"/>
  <c r="X579" i="1"/>
  <c r="W579" i="1"/>
  <c r="AA578" i="1"/>
  <c r="Z578" i="1"/>
  <c r="Y578" i="1"/>
  <c r="X578" i="1"/>
  <c r="W578" i="1"/>
  <c r="AA577" i="1"/>
  <c r="Z577" i="1"/>
  <c r="Y577" i="1"/>
  <c r="X577" i="1"/>
  <c r="W577" i="1"/>
  <c r="AA576" i="1"/>
  <c r="Z576" i="1"/>
  <c r="Y576" i="1"/>
  <c r="X576" i="1"/>
  <c r="W576" i="1"/>
  <c r="AA575" i="1"/>
  <c r="Z575" i="1"/>
  <c r="Y575" i="1"/>
  <c r="X575" i="1"/>
  <c r="W575" i="1"/>
  <c r="AA574" i="1"/>
  <c r="Z574" i="1"/>
  <c r="Y574" i="1"/>
  <c r="X574" i="1"/>
  <c r="W574" i="1"/>
  <c r="AA573" i="1"/>
  <c r="Z573" i="1"/>
  <c r="Y573" i="1"/>
  <c r="X573" i="1"/>
  <c r="W573" i="1"/>
  <c r="AA572" i="1"/>
  <c r="Z572" i="1"/>
  <c r="Y572" i="1"/>
  <c r="X572" i="1"/>
  <c r="W572" i="1"/>
  <c r="AA571" i="1"/>
  <c r="Z571" i="1"/>
  <c r="Y571" i="1"/>
  <c r="X571" i="1"/>
  <c r="W571" i="1"/>
  <c r="AA570" i="1"/>
  <c r="Z570" i="1"/>
  <c r="Y570" i="1"/>
  <c r="X570" i="1"/>
  <c r="W570" i="1"/>
  <c r="AA569" i="1"/>
  <c r="Z569" i="1"/>
  <c r="Y569" i="1"/>
  <c r="X569" i="1"/>
  <c r="W569" i="1"/>
  <c r="AA568" i="1"/>
  <c r="Z568" i="1"/>
  <c r="Y568" i="1"/>
  <c r="X568" i="1"/>
  <c r="W568" i="1"/>
  <c r="AA567" i="1"/>
  <c r="Z567" i="1"/>
  <c r="Y567" i="1"/>
  <c r="X567" i="1"/>
  <c r="W567" i="1"/>
  <c r="AA566" i="1"/>
  <c r="Z566" i="1"/>
  <c r="Y566" i="1"/>
  <c r="X566" i="1"/>
  <c r="W566" i="1"/>
  <c r="AA565" i="1"/>
  <c r="Z565" i="1"/>
  <c r="Y565" i="1"/>
  <c r="X565" i="1"/>
  <c r="W565" i="1"/>
  <c r="AA564" i="1"/>
  <c r="Z564" i="1"/>
  <c r="Y564" i="1"/>
  <c r="X564" i="1"/>
  <c r="W564" i="1"/>
  <c r="AA563" i="1"/>
  <c r="Z563" i="1"/>
  <c r="Y563" i="1"/>
  <c r="X563" i="1"/>
  <c r="W563" i="1"/>
  <c r="AA562" i="1"/>
  <c r="Z562" i="1"/>
  <c r="Y562" i="1"/>
  <c r="X562" i="1"/>
  <c r="W562" i="1"/>
  <c r="AA561" i="1"/>
  <c r="Z561" i="1"/>
  <c r="Y561" i="1"/>
  <c r="X561" i="1"/>
  <c r="W561" i="1"/>
  <c r="AA560" i="1"/>
  <c r="Z560" i="1"/>
  <c r="Y560" i="1"/>
  <c r="X560" i="1"/>
  <c r="W560" i="1"/>
  <c r="AA559" i="1"/>
  <c r="Z559" i="1"/>
  <c r="Y559" i="1"/>
  <c r="X559" i="1"/>
  <c r="W559" i="1"/>
  <c r="AA558" i="1"/>
  <c r="Z558" i="1"/>
  <c r="Y558" i="1"/>
  <c r="X558" i="1"/>
  <c r="W558" i="1"/>
  <c r="AA557" i="1"/>
  <c r="Z557" i="1"/>
  <c r="Y557" i="1"/>
  <c r="X557" i="1"/>
  <c r="W557" i="1"/>
  <c r="AA556" i="1"/>
  <c r="Z556" i="1"/>
  <c r="Y556" i="1"/>
  <c r="X556" i="1"/>
  <c r="W556" i="1"/>
  <c r="AA555" i="1"/>
  <c r="Z555" i="1"/>
  <c r="Y555" i="1"/>
  <c r="X555" i="1"/>
  <c r="W555" i="1"/>
  <c r="AA554" i="1"/>
  <c r="Z554" i="1"/>
  <c r="Y554" i="1"/>
  <c r="X554" i="1"/>
  <c r="W554" i="1"/>
  <c r="AA553" i="1"/>
  <c r="Z553" i="1"/>
  <c r="Y553" i="1"/>
  <c r="X553" i="1"/>
  <c r="W553" i="1"/>
  <c r="AA552" i="1"/>
  <c r="Z552" i="1"/>
  <c r="Y552" i="1"/>
  <c r="X552" i="1"/>
  <c r="W552" i="1"/>
  <c r="AA551" i="1"/>
  <c r="Z551" i="1"/>
  <c r="Y551" i="1"/>
  <c r="X551" i="1"/>
  <c r="W551" i="1"/>
  <c r="AA550" i="1"/>
  <c r="Z550" i="1"/>
  <c r="Y550" i="1"/>
  <c r="X550" i="1"/>
  <c r="W550" i="1"/>
  <c r="AA549" i="1"/>
  <c r="Z549" i="1"/>
  <c r="Y549" i="1"/>
  <c r="X549" i="1"/>
  <c r="W549" i="1"/>
  <c r="AA548" i="1"/>
  <c r="Z548" i="1"/>
  <c r="Y548" i="1"/>
  <c r="X548" i="1"/>
  <c r="W548" i="1"/>
  <c r="AA547" i="1"/>
  <c r="Z547" i="1"/>
  <c r="Y547" i="1"/>
  <c r="X547" i="1"/>
  <c r="W547" i="1"/>
  <c r="AA546" i="1"/>
  <c r="Z546" i="1"/>
  <c r="Y546" i="1"/>
  <c r="X546" i="1"/>
  <c r="W546" i="1"/>
  <c r="AA545" i="1"/>
  <c r="Z545" i="1"/>
  <c r="Y545" i="1"/>
  <c r="X545" i="1"/>
  <c r="W545" i="1"/>
  <c r="AA544" i="1"/>
  <c r="Z544" i="1"/>
  <c r="Y544" i="1"/>
  <c r="X544" i="1"/>
  <c r="W544" i="1"/>
  <c r="AA543" i="1"/>
  <c r="Z543" i="1"/>
  <c r="Y543" i="1"/>
  <c r="X543" i="1"/>
  <c r="W543" i="1"/>
  <c r="AA542" i="1"/>
  <c r="Z542" i="1"/>
  <c r="Y542" i="1"/>
  <c r="X542" i="1"/>
  <c r="W542" i="1"/>
  <c r="AA541" i="1"/>
  <c r="Z541" i="1"/>
  <c r="Y541" i="1"/>
  <c r="X541" i="1"/>
  <c r="W541" i="1"/>
  <c r="AA540" i="1"/>
  <c r="Z540" i="1"/>
  <c r="Y540" i="1"/>
  <c r="X540" i="1"/>
  <c r="W540" i="1"/>
  <c r="AA539" i="1"/>
  <c r="Z539" i="1"/>
  <c r="Y539" i="1"/>
  <c r="X539" i="1"/>
  <c r="W539" i="1"/>
  <c r="AA538" i="1"/>
  <c r="Z538" i="1"/>
  <c r="Y538" i="1"/>
  <c r="X538" i="1"/>
  <c r="W538" i="1"/>
  <c r="AA537" i="1"/>
  <c r="Z537" i="1"/>
  <c r="Y537" i="1"/>
  <c r="X537" i="1"/>
  <c r="W537" i="1"/>
  <c r="AA536" i="1"/>
  <c r="Z536" i="1"/>
  <c r="Y536" i="1"/>
  <c r="X536" i="1"/>
  <c r="W536" i="1"/>
  <c r="AA535" i="1"/>
  <c r="Z535" i="1"/>
  <c r="Y535" i="1"/>
  <c r="X535" i="1"/>
  <c r="W535" i="1"/>
  <c r="AA534" i="1"/>
  <c r="Z534" i="1"/>
  <c r="Y534" i="1"/>
  <c r="X534" i="1"/>
  <c r="W534" i="1"/>
  <c r="AA533" i="1"/>
  <c r="Z533" i="1"/>
  <c r="Y533" i="1"/>
  <c r="X533" i="1"/>
  <c r="W533" i="1"/>
  <c r="AA532" i="1"/>
  <c r="Z532" i="1"/>
  <c r="Y532" i="1"/>
  <c r="X532" i="1"/>
  <c r="W532" i="1"/>
  <c r="AA531" i="1"/>
  <c r="Z531" i="1"/>
  <c r="Y531" i="1"/>
  <c r="X531" i="1"/>
  <c r="W531" i="1"/>
  <c r="AA530" i="1"/>
  <c r="Z530" i="1"/>
  <c r="Y530" i="1"/>
  <c r="X530" i="1"/>
  <c r="W530" i="1"/>
  <c r="AA529" i="1"/>
  <c r="Z529" i="1"/>
  <c r="Y529" i="1"/>
  <c r="X529" i="1"/>
  <c r="W529" i="1"/>
  <c r="AA528" i="1"/>
  <c r="Z528" i="1"/>
  <c r="Y528" i="1"/>
  <c r="X528" i="1"/>
  <c r="W528" i="1"/>
  <c r="AA527" i="1"/>
  <c r="Z527" i="1"/>
  <c r="Y527" i="1"/>
  <c r="X527" i="1"/>
  <c r="W527" i="1"/>
  <c r="AA526" i="1"/>
  <c r="Z526" i="1"/>
  <c r="Y526" i="1"/>
  <c r="X526" i="1"/>
  <c r="W526" i="1"/>
  <c r="AA525" i="1"/>
  <c r="Z525" i="1"/>
  <c r="Y525" i="1"/>
  <c r="X525" i="1"/>
  <c r="W525" i="1"/>
  <c r="AA524" i="1"/>
  <c r="Z524" i="1"/>
  <c r="Y524" i="1"/>
  <c r="X524" i="1"/>
  <c r="W524" i="1"/>
  <c r="AA523" i="1"/>
  <c r="Z523" i="1"/>
  <c r="Y523" i="1"/>
  <c r="X523" i="1"/>
  <c r="W523" i="1"/>
  <c r="AA522" i="1"/>
  <c r="Z522" i="1"/>
  <c r="Y522" i="1"/>
  <c r="X522" i="1"/>
  <c r="W522" i="1"/>
  <c r="AA521" i="1"/>
  <c r="Z521" i="1"/>
  <c r="Y521" i="1"/>
  <c r="X521" i="1"/>
  <c r="W521" i="1"/>
  <c r="AA520" i="1"/>
  <c r="Z520" i="1"/>
  <c r="Y520" i="1"/>
  <c r="X520" i="1"/>
  <c r="W520" i="1"/>
  <c r="AA519" i="1"/>
  <c r="Z519" i="1"/>
  <c r="Y519" i="1"/>
  <c r="X519" i="1"/>
  <c r="W519" i="1"/>
  <c r="AA518" i="1"/>
  <c r="Z518" i="1"/>
  <c r="Y518" i="1"/>
  <c r="X518" i="1"/>
  <c r="W518" i="1"/>
  <c r="AA517" i="1"/>
  <c r="Z517" i="1"/>
  <c r="Y517" i="1"/>
  <c r="X517" i="1"/>
  <c r="W517" i="1"/>
  <c r="AA516" i="1"/>
  <c r="Z516" i="1"/>
  <c r="Y516" i="1"/>
  <c r="X516" i="1"/>
  <c r="W516" i="1"/>
  <c r="AA515" i="1"/>
  <c r="Z515" i="1"/>
  <c r="Y515" i="1"/>
  <c r="X515" i="1"/>
  <c r="W515" i="1"/>
  <c r="AA514" i="1"/>
  <c r="Z514" i="1"/>
  <c r="Y514" i="1"/>
  <c r="X514" i="1"/>
  <c r="W514" i="1"/>
  <c r="AA513" i="1"/>
  <c r="Z513" i="1"/>
  <c r="Y513" i="1"/>
  <c r="X513" i="1"/>
  <c r="W513" i="1"/>
  <c r="AA512" i="1"/>
  <c r="Z512" i="1"/>
  <c r="Y512" i="1"/>
  <c r="X512" i="1"/>
  <c r="W512" i="1"/>
  <c r="AA511" i="1"/>
  <c r="Z511" i="1"/>
  <c r="Y511" i="1"/>
  <c r="X511" i="1"/>
  <c r="W511" i="1"/>
  <c r="AA510" i="1"/>
  <c r="Z510" i="1"/>
  <c r="Y510" i="1"/>
  <c r="X510" i="1"/>
  <c r="W510" i="1"/>
  <c r="AA509" i="1"/>
  <c r="Z509" i="1"/>
  <c r="Y509" i="1"/>
  <c r="X509" i="1"/>
  <c r="W509" i="1"/>
  <c r="AA508" i="1"/>
  <c r="Z508" i="1"/>
  <c r="Y508" i="1"/>
  <c r="X508" i="1"/>
  <c r="W508" i="1"/>
  <c r="AA507" i="1"/>
  <c r="Z507" i="1"/>
  <c r="Y507" i="1"/>
  <c r="X507" i="1"/>
  <c r="W507" i="1"/>
  <c r="AA506" i="1"/>
  <c r="Z506" i="1"/>
  <c r="Y506" i="1"/>
  <c r="X506" i="1"/>
  <c r="W506" i="1"/>
  <c r="AA505" i="1"/>
  <c r="Z505" i="1"/>
  <c r="Y505" i="1"/>
  <c r="X505" i="1"/>
  <c r="W505" i="1"/>
  <c r="AA504" i="1"/>
  <c r="Z504" i="1"/>
  <c r="Y504" i="1"/>
  <c r="X504" i="1"/>
  <c r="W504" i="1"/>
  <c r="AA503" i="1"/>
  <c r="Z503" i="1"/>
  <c r="Y503" i="1"/>
  <c r="X503" i="1"/>
  <c r="W503" i="1"/>
  <c r="AA502" i="1"/>
  <c r="Z502" i="1"/>
  <c r="Y502" i="1"/>
  <c r="X502" i="1"/>
  <c r="W502" i="1"/>
  <c r="AA501" i="1"/>
  <c r="Z501" i="1"/>
  <c r="Y501" i="1"/>
  <c r="X501" i="1"/>
  <c r="W501" i="1"/>
  <c r="AA500" i="1"/>
  <c r="Z500" i="1"/>
  <c r="Y500" i="1"/>
  <c r="X500" i="1"/>
  <c r="W500" i="1"/>
  <c r="AA499" i="1"/>
  <c r="Z499" i="1"/>
  <c r="Y499" i="1"/>
  <c r="X499" i="1"/>
  <c r="W499" i="1"/>
  <c r="AA498" i="1"/>
  <c r="Z498" i="1"/>
  <c r="Y498" i="1"/>
  <c r="X498" i="1"/>
  <c r="W498" i="1"/>
  <c r="AA497" i="1"/>
  <c r="Z497" i="1"/>
  <c r="Y497" i="1"/>
  <c r="X497" i="1"/>
  <c r="W497" i="1"/>
  <c r="AA496" i="1"/>
  <c r="Z496" i="1"/>
  <c r="Y496" i="1"/>
  <c r="X496" i="1"/>
  <c r="W496" i="1"/>
  <c r="AA495" i="1"/>
  <c r="Z495" i="1"/>
  <c r="Y495" i="1"/>
  <c r="X495" i="1"/>
  <c r="W495" i="1"/>
  <c r="AA494" i="1"/>
  <c r="Z494" i="1"/>
  <c r="Y494" i="1"/>
  <c r="X494" i="1"/>
  <c r="W494" i="1"/>
  <c r="AA493" i="1"/>
  <c r="Z493" i="1"/>
  <c r="Y493" i="1"/>
  <c r="X493" i="1"/>
  <c r="W493" i="1"/>
  <c r="AA492" i="1"/>
  <c r="Z492" i="1"/>
  <c r="Y492" i="1"/>
  <c r="X492" i="1"/>
  <c r="W492" i="1"/>
  <c r="AA491" i="1"/>
  <c r="Z491" i="1"/>
  <c r="Y491" i="1"/>
  <c r="X491" i="1"/>
  <c r="W491" i="1"/>
  <c r="AA490" i="1"/>
  <c r="Z490" i="1"/>
  <c r="Y490" i="1"/>
  <c r="X490" i="1"/>
  <c r="W490" i="1"/>
  <c r="AA489" i="1"/>
  <c r="Z489" i="1"/>
  <c r="Y489" i="1"/>
  <c r="X489" i="1"/>
  <c r="W489" i="1"/>
  <c r="AA488" i="1"/>
  <c r="Z488" i="1"/>
  <c r="Y488" i="1"/>
  <c r="X488" i="1"/>
  <c r="W488" i="1"/>
  <c r="AA487" i="1"/>
  <c r="Z487" i="1"/>
  <c r="Y487" i="1"/>
  <c r="X487" i="1"/>
  <c r="W487" i="1"/>
  <c r="AA486" i="1"/>
  <c r="Z486" i="1"/>
  <c r="Y486" i="1"/>
  <c r="X486" i="1"/>
  <c r="W486" i="1"/>
  <c r="AA485" i="1"/>
  <c r="Z485" i="1"/>
  <c r="Y485" i="1"/>
  <c r="X485" i="1"/>
  <c r="W485" i="1"/>
  <c r="AA484" i="1"/>
  <c r="Z484" i="1"/>
  <c r="Y484" i="1"/>
  <c r="X484" i="1"/>
  <c r="W484" i="1"/>
  <c r="AA483" i="1"/>
  <c r="Z483" i="1"/>
  <c r="Y483" i="1"/>
  <c r="X483" i="1"/>
  <c r="W483" i="1"/>
  <c r="AA482" i="1"/>
  <c r="Z482" i="1"/>
  <c r="Y482" i="1"/>
  <c r="X482" i="1"/>
  <c r="W482" i="1"/>
  <c r="AA481" i="1"/>
  <c r="Z481" i="1"/>
  <c r="Y481" i="1"/>
  <c r="X481" i="1"/>
  <c r="W481" i="1"/>
  <c r="AA480" i="1"/>
  <c r="Z480" i="1"/>
  <c r="Y480" i="1"/>
  <c r="X480" i="1"/>
  <c r="W480" i="1"/>
  <c r="AA479" i="1"/>
  <c r="Z479" i="1"/>
  <c r="Y479" i="1"/>
  <c r="X479" i="1"/>
  <c r="W479" i="1"/>
  <c r="AA478" i="1"/>
  <c r="Z478" i="1"/>
  <c r="Y478" i="1"/>
  <c r="X478" i="1"/>
  <c r="W478" i="1"/>
  <c r="AA477" i="1"/>
  <c r="Z477" i="1"/>
  <c r="Y477" i="1"/>
  <c r="X477" i="1"/>
  <c r="W477" i="1"/>
  <c r="AA476" i="1"/>
  <c r="Z476" i="1"/>
  <c r="Y476" i="1"/>
  <c r="X476" i="1"/>
  <c r="W476" i="1"/>
  <c r="AA475" i="1"/>
  <c r="Z475" i="1"/>
  <c r="Y475" i="1"/>
  <c r="X475" i="1"/>
  <c r="W475" i="1"/>
  <c r="AA474" i="1"/>
  <c r="Z474" i="1"/>
  <c r="Y474" i="1"/>
  <c r="X474" i="1"/>
  <c r="W474" i="1"/>
  <c r="AA473" i="1"/>
  <c r="Z473" i="1"/>
  <c r="Y473" i="1"/>
  <c r="X473" i="1"/>
  <c r="W473" i="1"/>
  <c r="AA472" i="1"/>
  <c r="Z472" i="1"/>
  <c r="Y472" i="1"/>
  <c r="X472" i="1"/>
  <c r="W472" i="1"/>
  <c r="AA471" i="1"/>
  <c r="Z471" i="1"/>
  <c r="Y471" i="1"/>
  <c r="X471" i="1"/>
  <c r="W471" i="1"/>
  <c r="AA470" i="1"/>
  <c r="Z470" i="1"/>
  <c r="Y470" i="1"/>
  <c r="X470" i="1"/>
  <c r="W470" i="1"/>
  <c r="AA469" i="1"/>
  <c r="Z469" i="1"/>
  <c r="Y469" i="1"/>
  <c r="X469" i="1"/>
  <c r="W469" i="1"/>
  <c r="AA468" i="1"/>
  <c r="Z468" i="1"/>
  <c r="Y468" i="1"/>
  <c r="X468" i="1"/>
  <c r="W468" i="1"/>
  <c r="AA467" i="1"/>
  <c r="Z467" i="1"/>
  <c r="Y467" i="1"/>
  <c r="X467" i="1"/>
  <c r="W467" i="1"/>
  <c r="AA466" i="1"/>
  <c r="Z466" i="1"/>
  <c r="Y466" i="1"/>
  <c r="X466" i="1"/>
  <c r="W466" i="1"/>
  <c r="AA465" i="1"/>
  <c r="Z465" i="1"/>
  <c r="Y465" i="1"/>
  <c r="X465" i="1"/>
  <c r="W465" i="1"/>
  <c r="AA464" i="1"/>
  <c r="Z464" i="1"/>
  <c r="Y464" i="1"/>
  <c r="X464" i="1"/>
  <c r="W464" i="1"/>
  <c r="AA463" i="1"/>
  <c r="Z463" i="1"/>
  <c r="Y463" i="1"/>
  <c r="X463" i="1"/>
  <c r="W463" i="1"/>
  <c r="AA462" i="1"/>
  <c r="Z462" i="1"/>
  <c r="Y462" i="1"/>
  <c r="X462" i="1"/>
  <c r="W462" i="1"/>
  <c r="AA461" i="1"/>
  <c r="Z461" i="1"/>
  <c r="Y461" i="1"/>
  <c r="X461" i="1"/>
  <c r="W461" i="1"/>
  <c r="AA460" i="1"/>
  <c r="Z460" i="1"/>
  <c r="Y460" i="1"/>
  <c r="X460" i="1"/>
  <c r="W460" i="1"/>
  <c r="AA459" i="1"/>
  <c r="Z459" i="1"/>
  <c r="Y459" i="1"/>
  <c r="X459" i="1"/>
  <c r="W459" i="1"/>
  <c r="AA458" i="1"/>
  <c r="Z458" i="1"/>
  <c r="Y458" i="1"/>
  <c r="X458" i="1"/>
  <c r="W458" i="1"/>
  <c r="AA457" i="1"/>
  <c r="Z457" i="1"/>
  <c r="Y457" i="1"/>
  <c r="X457" i="1"/>
  <c r="W457" i="1"/>
  <c r="AA456" i="1"/>
  <c r="Z456" i="1"/>
  <c r="Y456" i="1"/>
  <c r="X456" i="1"/>
  <c r="W456" i="1"/>
  <c r="AA455" i="1"/>
  <c r="Z455" i="1"/>
  <c r="Y455" i="1"/>
  <c r="X455" i="1"/>
  <c r="W455" i="1"/>
  <c r="AA454" i="1"/>
  <c r="Z454" i="1"/>
  <c r="Y454" i="1"/>
  <c r="X454" i="1"/>
  <c r="W454" i="1"/>
  <c r="AA453" i="1"/>
  <c r="Z453" i="1"/>
  <c r="Y453" i="1"/>
  <c r="X453" i="1"/>
  <c r="W453" i="1"/>
  <c r="AA452" i="1"/>
  <c r="Z452" i="1"/>
  <c r="Y452" i="1"/>
  <c r="X452" i="1"/>
  <c r="W452" i="1"/>
  <c r="AA451" i="1"/>
  <c r="Z451" i="1"/>
  <c r="Y451" i="1"/>
  <c r="X451" i="1"/>
  <c r="W451" i="1"/>
  <c r="AA450" i="1"/>
  <c r="Z450" i="1"/>
  <c r="Y450" i="1"/>
  <c r="X450" i="1"/>
  <c r="W450" i="1"/>
  <c r="AA449" i="1"/>
  <c r="Z449" i="1"/>
  <c r="Y449" i="1"/>
  <c r="X449" i="1"/>
  <c r="W449" i="1"/>
  <c r="AA448" i="1"/>
  <c r="Z448" i="1"/>
  <c r="Y448" i="1"/>
  <c r="X448" i="1"/>
  <c r="W448" i="1"/>
  <c r="AA447" i="1"/>
  <c r="Z447" i="1"/>
  <c r="Y447" i="1"/>
  <c r="X447" i="1"/>
  <c r="W447" i="1"/>
  <c r="AA446" i="1"/>
  <c r="Z446" i="1"/>
  <c r="Y446" i="1"/>
  <c r="X446" i="1"/>
  <c r="W446" i="1"/>
  <c r="AA445" i="1"/>
  <c r="Z445" i="1"/>
  <c r="Y445" i="1"/>
  <c r="X445" i="1"/>
  <c r="W445" i="1"/>
  <c r="AA444" i="1"/>
  <c r="Z444" i="1"/>
  <c r="Y444" i="1"/>
  <c r="X444" i="1"/>
  <c r="W444" i="1"/>
  <c r="AA443" i="1"/>
  <c r="Z443" i="1"/>
  <c r="Y443" i="1"/>
  <c r="X443" i="1"/>
  <c r="W443" i="1"/>
  <c r="AA442" i="1"/>
  <c r="Z442" i="1"/>
  <c r="Y442" i="1"/>
  <c r="X442" i="1"/>
  <c r="W442" i="1"/>
  <c r="AA441" i="1"/>
  <c r="Z441" i="1"/>
  <c r="Y441" i="1"/>
  <c r="X441" i="1"/>
  <c r="W441" i="1"/>
  <c r="AA440" i="1"/>
  <c r="Z440" i="1"/>
  <c r="Y440" i="1"/>
  <c r="X440" i="1"/>
  <c r="W440" i="1"/>
  <c r="AA439" i="1"/>
  <c r="Z439" i="1"/>
  <c r="Y439" i="1"/>
  <c r="X439" i="1"/>
  <c r="W439" i="1"/>
  <c r="AA438" i="1"/>
  <c r="Z438" i="1"/>
  <c r="Y438" i="1"/>
  <c r="X438" i="1"/>
  <c r="W438" i="1"/>
  <c r="AA437" i="1"/>
  <c r="Z437" i="1"/>
  <c r="Y437" i="1"/>
  <c r="X437" i="1"/>
  <c r="W437" i="1"/>
  <c r="AA436" i="1"/>
  <c r="Z436" i="1"/>
  <c r="Y436" i="1"/>
  <c r="X436" i="1"/>
  <c r="W436" i="1"/>
  <c r="AA435" i="1"/>
  <c r="Z435" i="1"/>
  <c r="Y435" i="1"/>
  <c r="X435" i="1"/>
  <c r="W435" i="1"/>
  <c r="AA434" i="1"/>
  <c r="Z434" i="1"/>
  <c r="Y434" i="1"/>
  <c r="X434" i="1"/>
  <c r="W434" i="1"/>
  <c r="AA433" i="1"/>
  <c r="Z433" i="1"/>
  <c r="Y433" i="1"/>
  <c r="X433" i="1"/>
  <c r="W433" i="1"/>
  <c r="AA432" i="1"/>
  <c r="Z432" i="1"/>
  <c r="Y432" i="1"/>
  <c r="X432" i="1"/>
  <c r="W432" i="1"/>
  <c r="AA431" i="1"/>
  <c r="Z431" i="1"/>
  <c r="Y431" i="1"/>
  <c r="X431" i="1"/>
  <c r="W431" i="1"/>
  <c r="AA430" i="1"/>
  <c r="Z430" i="1"/>
  <c r="Y430" i="1"/>
  <c r="X430" i="1"/>
  <c r="W430" i="1"/>
  <c r="AA429" i="1"/>
  <c r="Z429" i="1"/>
  <c r="Y429" i="1"/>
  <c r="X429" i="1"/>
  <c r="W429" i="1"/>
  <c r="AA428" i="1"/>
  <c r="Z428" i="1"/>
  <c r="Y428" i="1"/>
  <c r="X428" i="1"/>
  <c r="W428" i="1"/>
  <c r="AA427" i="1"/>
  <c r="Z427" i="1"/>
  <c r="Y427" i="1"/>
  <c r="X427" i="1"/>
  <c r="W427" i="1"/>
  <c r="AA426" i="1"/>
  <c r="Z426" i="1"/>
  <c r="Y426" i="1"/>
  <c r="X426" i="1"/>
  <c r="W426" i="1"/>
  <c r="AA425" i="1"/>
  <c r="Z425" i="1"/>
  <c r="Y425" i="1"/>
  <c r="X425" i="1"/>
  <c r="W425" i="1"/>
  <c r="AA424" i="1"/>
  <c r="Z424" i="1"/>
  <c r="Y424" i="1"/>
  <c r="X424" i="1"/>
  <c r="W424" i="1"/>
  <c r="AA423" i="1"/>
  <c r="Z423" i="1"/>
  <c r="Y423" i="1"/>
  <c r="X423" i="1"/>
  <c r="W423" i="1"/>
  <c r="AA422" i="1"/>
  <c r="Z422" i="1"/>
  <c r="Y422" i="1"/>
  <c r="X422" i="1"/>
  <c r="W422" i="1"/>
  <c r="AA421" i="1"/>
  <c r="Z421" i="1"/>
  <c r="Y421" i="1"/>
  <c r="X421" i="1"/>
  <c r="W421" i="1"/>
  <c r="AA420" i="1"/>
  <c r="Z420" i="1"/>
  <c r="Y420" i="1"/>
  <c r="X420" i="1"/>
  <c r="W420" i="1"/>
  <c r="AA419" i="1"/>
  <c r="Z419" i="1"/>
  <c r="Y419" i="1"/>
  <c r="X419" i="1"/>
  <c r="W419" i="1"/>
  <c r="AA418" i="1"/>
  <c r="Z418" i="1"/>
  <c r="Y418" i="1"/>
  <c r="X418" i="1"/>
  <c r="W418" i="1"/>
  <c r="AA417" i="1"/>
  <c r="Z417" i="1"/>
  <c r="Y417" i="1"/>
  <c r="X417" i="1"/>
  <c r="W417" i="1"/>
  <c r="AA416" i="1"/>
  <c r="Z416" i="1"/>
  <c r="Y416" i="1"/>
  <c r="X416" i="1"/>
  <c r="W416" i="1"/>
  <c r="AA415" i="1"/>
  <c r="Z415" i="1"/>
  <c r="Y415" i="1"/>
  <c r="X415" i="1"/>
  <c r="W415" i="1"/>
  <c r="AA414" i="1"/>
  <c r="Z414" i="1"/>
  <c r="Y414" i="1"/>
  <c r="X414" i="1"/>
  <c r="W414" i="1"/>
  <c r="AA413" i="1"/>
  <c r="Z413" i="1"/>
  <c r="Y413" i="1"/>
  <c r="X413" i="1"/>
  <c r="W413" i="1"/>
  <c r="AA412" i="1"/>
  <c r="Z412" i="1"/>
  <c r="Y412" i="1"/>
  <c r="X412" i="1"/>
  <c r="W412" i="1"/>
  <c r="AA411" i="1"/>
  <c r="Z411" i="1"/>
  <c r="Y411" i="1"/>
  <c r="X411" i="1"/>
  <c r="W411" i="1"/>
  <c r="AA410" i="1"/>
  <c r="Z410" i="1"/>
  <c r="Y410" i="1"/>
  <c r="X410" i="1"/>
  <c r="W410" i="1"/>
  <c r="AA409" i="1"/>
  <c r="Z409" i="1"/>
  <c r="Y409" i="1"/>
  <c r="X409" i="1"/>
  <c r="W409" i="1"/>
  <c r="AA408" i="1"/>
  <c r="Z408" i="1"/>
  <c r="Y408" i="1"/>
  <c r="X408" i="1"/>
  <c r="W408" i="1"/>
  <c r="AA407" i="1"/>
  <c r="Z407" i="1"/>
  <c r="Y407" i="1"/>
  <c r="X407" i="1"/>
  <c r="W407" i="1"/>
  <c r="AA406" i="1"/>
  <c r="Z406" i="1"/>
  <c r="Y406" i="1"/>
  <c r="X406" i="1"/>
  <c r="W406" i="1"/>
  <c r="AA405" i="1"/>
  <c r="Z405" i="1"/>
  <c r="Y405" i="1"/>
  <c r="X405" i="1"/>
  <c r="W405" i="1"/>
  <c r="AA404" i="1"/>
  <c r="Z404" i="1"/>
  <c r="Y404" i="1"/>
  <c r="X404" i="1"/>
  <c r="W404" i="1"/>
  <c r="AA403" i="1"/>
  <c r="Z403" i="1"/>
  <c r="Y403" i="1"/>
  <c r="X403" i="1"/>
  <c r="W403" i="1"/>
  <c r="AA402" i="1"/>
  <c r="Z402" i="1"/>
  <c r="Y402" i="1"/>
  <c r="X402" i="1"/>
  <c r="W402" i="1"/>
  <c r="AA401" i="1"/>
  <c r="Z401" i="1"/>
  <c r="Y401" i="1"/>
  <c r="X401" i="1"/>
  <c r="W401" i="1"/>
  <c r="AA400" i="1"/>
  <c r="Z400" i="1"/>
  <c r="Y400" i="1"/>
  <c r="X400" i="1"/>
  <c r="W400" i="1"/>
  <c r="AA399" i="1"/>
  <c r="Z399" i="1"/>
  <c r="Y399" i="1"/>
  <c r="X399" i="1"/>
  <c r="W399" i="1"/>
  <c r="AA398" i="1"/>
  <c r="Z398" i="1"/>
  <c r="Y398" i="1"/>
  <c r="X398" i="1"/>
  <c r="W398" i="1"/>
  <c r="AA397" i="1"/>
  <c r="Z397" i="1"/>
  <c r="Y397" i="1"/>
  <c r="X397" i="1"/>
  <c r="W397" i="1"/>
  <c r="AA396" i="1"/>
  <c r="Z396" i="1"/>
  <c r="Y396" i="1"/>
  <c r="X396" i="1"/>
  <c r="W396" i="1"/>
  <c r="AA395" i="1"/>
  <c r="Z395" i="1"/>
  <c r="Y395" i="1"/>
  <c r="X395" i="1"/>
  <c r="W395" i="1"/>
  <c r="AA394" i="1"/>
  <c r="Z394" i="1"/>
  <c r="Y394" i="1"/>
  <c r="X394" i="1"/>
  <c r="W394" i="1"/>
  <c r="AA393" i="1"/>
  <c r="Z393" i="1"/>
  <c r="Y393" i="1"/>
  <c r="X393" i="1"/>
  <c r="W393" i="1"/>
  <c r="AA392" i="1"/>
  <c r="Z392" i="1"/>
  <c r="Y392" i="1"/>
  <c r="X392" i="1"/>
  <c r="W392" i="1"/>
  <c r="AA391" i="1"/>
  <c r="Z391" i="1"/>
  <c r="Y391" i="1"/>
  <c r="X391" i="1"/>
  <c r="W391" i="1"/>
  <c r="AA390" i="1"/>
  <c r="Z390" i="1"/>
  <c r="Y390" i="1"/>
  <c r="X390" i="1"/>
  <c r="W390" i="1"/>
  <c r="AA389" i="1"/>
  <c r="Z389" i="1"/>
  <c r="Y389" i="1"/>
  <c r="X389" i="1"/>
  <c r="W389" i="1"/>
  <c r="AA388" i="1"/>
  <c r="Z388" i="1"/>
  <c r="Y388" i="1"/>
  <c r="X388" i="1"/>
  <c r="W388" i="1"/>
  <c r="AA387" i="1"/>
  <c r="Z387" i="1"/>
  <c r="Y387" i="1"/>
  <c r="X387" i="1"/>
  <c r="W387" i="1"/>
  <c r="AA386" i="1"/>
  <c r="Z386" i="1"/>
  <c r="Y386" i="1"/>
  <c r="X386" i="1"/>
  <c r="W386" i="1"/>
  <c r="AA385" i="1"/>
  <c r="Z385" i="1"/>
  <c r="Y385" i="1"/>
  <c r="X385" i="1"/>
  <c r="W385" i="1"/>
  <c r="AA384" i="1"/>
  <c r="Z384" i="1"/>
  <c r="Y384" i="1"/>
  <c r="X384" i="1"/>
  <c r="W384" i="1"/>
  <c r="AA383" i="1"/>
  <c r="Z383" i="1"/>
  <c r="Y383" i="1"/>
  <c r="X383" i="1"/>
  <c r="W383" i="1"/>
  <c r="AA382" i="1"/>
  <c r="Z382" i="1"/>
  <c r="Y382" i="1"/>
  <c r="X382" i="1"/>
  <c r="W382" i="1"/>
  <c r="AA381" i="1"/>
  <c r="Z381" i="1"/>
  <c r="Y381" i="1"/>
  <c r="X381" i="1"/>
  <c r="W381" i="1"/>
  <c r="AA380" i="1"/>
  <c r="Z380" i="1"/>
  <c r="Y380" i="1"/>
  <c r="X380" i="1"/>
  <c r="W380" i="1"/>
  <c r="AA379" i="1"/>
  <c r="Z379" i="1"/>
  <c r="Y379" i="1"/>
  <c r="X379" i="1"/>
  <c r="W379" i="1"/>
  <c r="AA378" i="1"/>
  <c r="Z378" i="1"/>
  <c r="Y378" i="1"/>
  <c r="X378" i="1"/>
  <c r="W378" i="1"/>
  <c r="AA377" i="1"/>
  <c r="Z377" i="1"/>
  <c r="Y377" i="1"/>
  <c r="X377" i="1"/>
  <c r="W377" i="1"/>
  <c r="AA376" i="1"/>
  <c r="Z376" i="1"/>
  <c r="Y376" i="1"/>
  <c r="X376" i="1"/>
  <c r="W376" i="1"/>
  <c r="AA375" i="1"/>
  <c r="Z375" i="1"/>
  <c r="Y375" i="1"/>
  <c r="X375" i="1"/>
  <c r="W375" i="1"/>
  <c r="AA374" i="1"/>
  <c r="Z374" i="1"/>
  <c r="Y374" i="1"/>
  <c r="X374" i="1"/>
  <c r="W374" i="1"/>
  <c r="AA373" i="1"/>
  <c r="Z373" i="1"/>
  <c r="Y373" i="1"/>
  <c r="X373" i="1"/>
  <c r="W373" i="1"/>
  <c r="AA372" i="1"/>
  <c r="Z372" i="1"/>
  <c r="Y372" i="1"/>
  <c r="X372" i="1"/>
  <c r="W372" i="1"/>
  <c r="AA371" i="1"/>
  <c r="Z371" i="1"/>
  <c r="Y371" i="1"/>
  <c r="X371" i="1"/>
  <c r="W371" i="1"/>
  <c r="AA370" i="1"/>
  <c r="Z370" i="1"/>
  <c r="Y370" i="1"/>
  <c r="X370" i="1"/>
  <c r="W370" i="1"/>
  <c r="AA369" i="1"/>
  <c r="Z369" i="1"/>
  <c r="Y369" i="1"/>
  <c r="X369" i="1"/>
  <c r="W369" i="1"/>
  <c r="AA368" i="1"/>
  <c r="Z368" i="1"/>
  <c r="Y368" i="1"/>
  <c r="X368" i="1"/>
  <c r="W368" i="1"/>
  <c r="AA367" i="1"/>
  <c r="Z367" i="1"/>
  <c r="Y367" i="1"/>
  <c r="X367" i="1"/>
  <c r="W367" i="1"/>
  <c r="AA366" i="1"/>
  <c r="Z366" i="1"/>
  <c r="Y366" i="1"/>
  <c r="X366" i="1"/>
  <c r="W366" i="1"/>
  <c r="AA365" i="1"/>
  <c r="Z365" i="1"/>
  <c r="Y365" i="1"/>
  <c r="X365" i="1"/>
  <c r="W365" i="1"/>
  <c r="AA364" i="1"/>
  <c r="Z364" i="1"/>
  <c r="Y364" i="1"/>
  <c r="X364" i="1"/>
  <c r="W364" i="1"/>
  <c r="AA363" i="1"/>
  <c r="Z363" i="1"/>
  <c r="Y363" i="1"/>
  <c r="X363" i="1"/>
  <c r="W363" i="1"/>
  <c r="AA362" i="1"/>
  <c r="Z362" i="1"/>
  <c r="Y362" i="1"/>
  <c r="X362" i="1"/>
  <c r="W362" i="1"/>
  <c r="AA361" i="1"/>
  <c r="Z361" i="1"/>
  <c r="Y361" i="1"/>
  <c r="X361" i="1"/>
  <c r="W361" i="1"/>
  <c r="AA360" i="1"/>
  <c r="Z360" i="1"/>
  <c r="Y360" i="1"/>
  <c r="X360" i="1"/>
  <c r="W360" i="1"/>
  <c r="AA359" i="1"/>
  <c r="Z359" i="1"/>
  <c r="Y359" i="1"/>
  <c r="X359" i="1"/>
  <c r="W359" i="1"/>
  <c r="AA358" i="1"/>
  <c r="Z358" i="1"/>
  <c r="Y358" i="1"/>
  <c r="X358" i="1"/>
  <c r="W358" i="1"/>
  <c r="AA357" i="1"/>
  <c r="Z357" i="1"/>
  <c r="Y357" i="1"/>
  <c r="X357" i="1"/>
  <c r="W357" i="1"/>
  <c r="AA356" i="1"/>
  <c r="Z356" i="1"/>
  <c r="Y356" i="1"/>
  <c r="X356" i="1"/>
  <c r="W356" i="1"/>
  <c r="AA355" i="1"/>
  <c r="Z355" i="1"/>
  <c r="Y355" i="1"/>
  <c r="X355" i="1"/>
  <c r="W355" i="1"/>
  <c r="AA354" i="1"/>
  <c r="Z354" i="1"/>
  <c r="Y354" i="1"/>
  <c r="X354" i="1"/>
  <c r="W354" i="1"/>
  <c r="AA353" i="1"/>
  <c r="Z353" i="1"/>
  <c r="Y353" i="1"/>
  <c r="X353" i="1"/>
  <c r="W353" i="1"/>
  <c r="AA352" i="1"/>
  <c r="Z352" i="1"/>
  <c r="Y352" i="1"/>
  <c r="X352" i="1"/>
  <c r="W352" i="1"/>
  <c r="AA351" i="1"/>
  <c r="Z351" i="1"/>
  <c r="Y351" i="1"/>
  <c r="X351" i="1"/>
  <c r="W351" i="1"/>
  <c r="AA350" i="1"/>
  <c r="Z350" i="1"/>
  <c r="Y350" i="1"/>
  <c r="X350" i="1"/>
  <c r="W350" i="1"/>
  <c r="AA349" i="1"/>
  <c r="Z349" i="1"/>
  <c r="Y349" i="1"/>
  <c r="X349" i="1"/>
  <c r="W349" i="1"/>
  <c r="AA348" i="1"/>
  <c r="Z348" i="1"/>
  <c r="Y348" i="1"/>
  <c r="X348" i="1"/>
  <c r="W348" i="1"/>
  <c r="AA347" i="1"/>
  <c r="Z347" i="1"/>
  <c r="Y347" i="1"/>
  <c r="X347" i="1"/>
  <c r="W347" i="1"/>
  <c r="AA346" i="1"/>
  <c r="Z346" i="1"/>
  <c r="Y346" i="1"/>
  <c r="X346" i="1"/>
  <c r="W346" i="1"/>
  <c r="AA345" i="1"/>
  <c r="Z345" i="1"/>
  <c r="Y345" i="1"/>
  <c r="X345" i="1"/>
  <c r="W345" i="1"/>
  <c r="AA344" i="1"/>
  <c r="Z344" i="1"/>
  <c r="Y344" i="1"/>
  <c r="X344" i="1"/>
  <c r="W344" i="1"/>
  <c r="AA343" i="1"/>
  <c r="Z343" i="1"/>
  <c r="Y343" i="1"/>
  <c r="X343" i="1"/>
  <c r="W343" i="1"/>
  <c r="AA342" i="1"/>
  <c r="Z342" i="1"/>
  <c r="Y342" i="1"/>
  <c r="X342" i="1"/>
  <c r="W342" i="1"/>
  <c r="AA341" i="1"/>
  <c r="Z341" i="1"/>
  <c r="Y341" i="1"/>
  <c r="X341" i="1"/>
  <c r="W341" i="1"/>
  <c r="AA340" i="1"/>
  <c r="Z340" i="1"/>
  <c r="Y340" i="1"/>
  <c r="X340" i="1"/>
  <c r="W340" i="1"/>
  <c r="AA339" i="1"/>
  <c r="Z339" i="1"/>
  <c r="Y339" i="1"/>
  <c r="X339" i="1"/>
  <c r="W339" i="1"/>
  <c r="AA338" i="1"/>
  <c r="Z338" i="1"/>
  <c r="Y338" i="1"/>
  <c r="X338" i="1"/>
  <c r="W338" i="1"/>
  <c r="AA337" i="1"/>
  <c r="Z337" i="1"/>
  <c r="Y337" i="1"/>
  <c r="X337" i="1"/>
  <c r="W337" i="1"/>
  <c r="AA336" i="1"/>
  <c r="Z336" i="1"/>
  <c r="Y336" i="1"/>
  <c r="X336" i="1"/>
  <c r="W336" i="1"/>
  <c r="AA335" i="1"/>
  <c r="Z335" i="1"/>
  <c r="Y335" i="1"/>
  <c r="X335" i="1"/>
  <c r="W335" i="1"/>
  <c r="AA334" i="1"/>
  <c r="Z334" i="1"/>
  <c r="Y334" i="1"/>
  <c r="X334" i="1"/>
  <c r="W334" i="1"/>
  <c r="AA333" i="1"/>
  <c r="Z333" i="1"/>
  <c r="Y333" i="1"/>
  <c r="X333" i="1"/>
  <c r="W333" i="1"/>
  <c r="AA332" i="1"/>
  <c r="Z332" i="1"/>
  <c r="Y332" i="1"/>
  <c r="X332" i="1"/>
  <c r="W332" i="1"/>
  <c r="AA331" i="1"/>
  <c r="Z331" i="1"/>
  <c r="Y331" i="1"/>
  <c r="X331" i="1"/>
  <c r="W331" i="1"/>
  <c r="AA330" i="1"/>
  <c r="Z330" i="1"/>
  <c r="Y330" i="1"/>
  <c r="X330" i="1"/>
  <c r="W330" i="1"/>
  <c r="AA329" i="1"/>
  <c r="Z329" i="1"/>
  <c r="Y329" i="1"/>
  <c r="X329" i="1"/>
  <c r="W329" i="1"/>
  <c r="AA328" i="1"/>
  <c r="Z328" i="1"/>
  <c r="Y328" i="1"/>
  <c r="X328" i="1"/>
  <c r="W328" i="1"/>
  <c r="AA327" i="1"/>
  <c r="Z327" i="1"/>
  <c r="Y327" i="1"/>
  <c r="X327" i="1"/>
  <c r="W327" i="1"/>
  <c r="AA326" i="1"/>
  <c r="Z326" i="1"/>
  <c r="Y326" i="1"/>
  <c r="X326" i="1"/>
  <c r="W326" i="1"/>
  <c r="AA325" i="1"/>
  <c r="Z325" i="1"/>
  <c r="Y325" i="1"/>
  <c r="X325" i="1"/>
  <c r="W325" i="1"/>
  <c r="AA324" i="1"/>
  <c r="Z324" i="1"/>
  <c r="Y324" i="1"/>
  <c r="X324" i="1"/>
  <c r="W324" i="1"/>
  <c r="AA323" i="1"/>
  <c r="Z323" i="1"/>
  <c r="Y323" i="1"/>
  <c r="X323" i="1"/>
  <c r="W323" i="1"/>
  <c r="AA322" i="1"/>
  <c r="Z322" i="1"/>
  <c r="Y322" i="1"/>
  <c r="X322" i="1"/>
  <c r="W322" i="1"/>
  <c r="AA321" i="1"/>
  <c r="Z321" i="1"/>
  <c r="Y321" i="1"/>
  <c r="X321" i="1"/>
  <c r="W321" i="1"/>
  <c r="AA320" i="1"/>
  <c r="Z320" i="1"/>
  <c r="Y320" i="1"/>
  <c r="X320" i="1"/>
  <c r="W320" i="1"/>
  <c r="AA319" i="1"/>
  <c r="Z319" i="1"/>
  <c r="Y319" i="1"/>
  <c r="X319" i="1"/>
  <c r="W319" i="1"/>
  <c r="AA318" i="1"/>
  <c r="Z318" i="1"/>
  <c r="Y318" i="1"/>
  <c r="X318" i="1"/>
  <c r="W318" i="1"/>
  <c r="AA317" i="1"/>
  <c r="Z317" i="1"/>
  <c r="Y317" i="1"/>
  <c r="X317" i="1"/>
  <c r="W317" i="1"/>
  <c r="AA316" i="1"/>
  <c r="Z316" i="1"/>
  <c r="Y316" i="1"/>
  <c r="X316" i="1"/>
  <c r="W316" i="1"/>
  <c r="AA315" i="1"/>
  <c r="Z315" i="1"/>
  <c r="Y315" i="1"/>
  <c r="X315" i="1"/>
  <c r="W315" i="1"/>
  <c r="AA314" i="1"/>
  <c r="Z314" i="1"/>
  <c r="Y314" i="1"/>
  <c r="X314" i="1"/>
  <c r="W314" i="1"/>
  <c r="AA313" i="1"/>
  <c r="Z313" i="1"/>
  <c r="Y313" i="1"/>
  <c r="X313" i="1"/>
  <c r="W313" i="1"/>
  <c r="AA312" i="1"/>
  <c r="Z312" i="1"/>
  <c r="Y312" i="1"/>
  <c r="X312" i="1"/>
  <c r="W312" i="1"/>
  <c r="AA311" i="1"/>
  <c r="Z311" i="1"/>
  <c r="Y311" i="1"/>
  <c r="X311" i="1"/>
  <c r="W311" i="1"/>
  <c r="AA310" i="1"/>
  <c r="Z310" i="1"/>
  <c r="Y310" i="1"/>
  <c r="X310" i="1"/>
  <c r="W310" i="1"/>
  <c r="AA309" i="1"/>
  <c r="Z309" i="1"/>
  <c r="Y309" i="1"/>
  <c r="X309" i="1"/>
  <c r="W309" i="1"/>
  <c r="AA308" i="1"/>
  <c r="Z308" i="1"/>
  <c r="Y308" i="1"/>
  <c r="X308" i="1"/>
  <c r="W308" i="1"/>
  <c r="AA307" i="1"/>
  <c r="Z307" i="1"/>
  <c r="Y307" i="1"/>
  <c r="X307" i="1"/>
  <c r="W307" i="1"/>
  <c r="AA306" i="1"/>
  <c r="Z306" i="1"/>
  <c r="Y306" i="1"/>
  <c r="X306" i="1"/>
  <c r="W306" i="1"/>
  <c r="AA305" i="1"/>
  <c r="Z305" i="1"/>
  <c r="Y305" i="1"/>
  <c r="X305" i="1"/>
  <c r="W305" i="1"/>
  <c r="AA304" i="1"/>
  <c r="Z304" i="1"/>
  <c r="Y304" i="1"/>
  <c r="X304" i="1"/>
  <c r="W304" i="1"/>
  <c r="AA303" i="1"/>
  <c r="Z303" i="1"/>
  <c r="Y303" i="1"/>
  <c r="X303" i="1"/>
  <c r="W303" i="1"/>
  <c r="AA302" i="1"/>
  <c r="Z302" i="1"/>
  <c r="Y302" i="1"/>
  <c r="X302" i="1"/>
  <c r="W302" i="1"/>
  <c r="AA301" i="1"/>
  <c r="Z301" i="1"/>
  <c r="Y301" i="1"/>
  <c r="X301" i="1"/>
  <c r="W301" i="1"/>
  <c r="AA300" i="1"/>
  <c r="Z300" i="1"/>
  <c r="Y300" i="1"/>
  <c r="X300" i="1"/>
  <c r="W300" i="1"/>
  <c r="AA299" i="1"/>
  <c r="Z299" i="1"/>
  <c r="Y299" i="1"/>
  <c r="X299" i="1"/>
  <c r="W299" i="1"/>
  <c r="AA298" i="1"/>
  <c r="Z298" i="1"/>
  <c r="Y298" i="1"/>
  <c r="X298" i="1"/>
  <c r="W298" i="1"/>
  <c r="AA297" i="1"/>
  <c r="Z297" i="1"/>
  <c r="Y297" i="1"/>
  <c r="X297" i="1"/>
  <c r="W297" i="1"/>
  <c r="AA296" i="1"/>
  <c r="Z296" i="1"/>
  <c r="Y296" i="1"/>
  <c r="X296" i="1"/>
  <c r="W296" i="1"/>
  <c r="AA295" i="1"/>
  <c r="Z295" i="1"/>
  <c r="Y295" i="1"/>
  <c r="X295" i="1"/>
  <c r="W295" i="1"/>
  <c r="AA294" i="1"/>
  <c r="Z294" i="1"/>
  <c r="Y294" i="1"/>
  <c r="X294" i="1"/>
  <c r="W294" i="1"/>
  <c r="AA293" i="1"/>
  <c r="Z293" i="1"/>
  <c r="Y293" i="1"/>
  <c r="X293" i="1"/>
  <c r="W293" i="1"/>
  <c r="AA292" i="1"/>
  <c r="Z292" i="1"/>
  <c r="Y292" i="1"/>
  <c r="X292" i="1"/>
  <c r="W292" i="1"/>
  <c r="AA291" i="1"/>
  <c r="Z291" i="1"/>
  <c r="Y291" i="1"/>
  <c r="X291" i="1"/>
  <c r="W291" i="1"/>
  <c r="AA290" i="1"/>
  <c r="Z290" i="1"/>
  <c r="Y290" i="1"/>
  <c r="X290" i="1"/>
  <c r="W290" i="1"/>
  <c r="AA289" i="1"/>
  <c r="Z289" i="1"/>
  <c r="Y289" i="1"/>
  <c r="X289" i="1"/>
  <c r="W289" i="1"/>
  <c r="AA288" i="1"/>
  <c r="Z288" i="1"/>
  <c r="Y288" i="1"/>
  <c r="X288" i="1"/>
  <c r="W288" i="1"/>
  <c r="AA287" i="1"/>
  <c r="Z287" i="1"/>
  <c r="Y287" i="1"/>
  <c r="X287" i="1"/>
  <c r="W287" i="1"/>
  <c r="AA286" i="1"/>
  <c r="Z286" i="1"/>
  <c r="Y286" i="1"/>
  <c r="X286" i="1"/>
  <c r="W286" i="1"/>
  <c r="AA285" i="1"/>
  <c r="Z285" i="1"/>
  <c r="Y285" i="1"/>
  <c r="X285" i="1"/>
  <c r="W285" i="1"/>
  <c r="AA284" i="1"/>
  <c r="Z284" i="1"/>
  <c r="Y284" i="1"/>
  <c r="X284" i="1"/>
  <c r="W284" i="1"/>
  <c r="AA283" i="1"/>
  <c r="Z283" i="1"/>
  <c r="Y283" i="1"/>
  <c r="X283" i="1"/>
  <c r="W283" i="1"/>
  <c r="AA282" i="1"/>
  <c r="Z282" i="1"/>
  <c r="Y282" i="1"/>
  <c r="X282" i="1"/>
  <c r="W282" i="1"/>
  <c r="AA281" i="1"/>
  <c r="Z281" i="1"/>
  <c r="Y281" i="1"/>
  <c r="X281" i="1"/>
  <c r="W281" i="1"/>
  <c r="AA280" i="1"/>
  <c r="Z280" i="1"/>
  <c r="Y280" i="1"/>
  <c r="X280" i="1"/>
  <c r="W280" i="1"/>
  <c r="AA279" i="1"/>
  <c r="Z279" i="1"/>
  <c r="Y279" i="1"/>
  <c r="X279" i="1"/>
  <c r="W279" i="1"/>
  <c r="AA278" i="1"/>
  <c r="Z278" i="1"/>
  <c r="Y278" i="1"/>
  <c r="X278" i="1"/>
  <c r="W278" i="1"/>
  <c r="AA277" i="1"/>
  <c r="Z277" i="1"/>
  <c r="Y277" i="1"/>
  <c r="X277" i="1"/>
  <c r="W277" i="1"/>
  <c r="AA276" i="1"/>
  <c r="Z276" i="1"/>
  <c r="Y276" i="1"/>
  <c r="X276" i="1"/>
  <c r="W276" i="1"/>
  <c r="AA275" i="1"/>
  <c r="Z275" i="1"/>
  <c r="Y275" i="1"/>
  <c r="X275" i="1"/>
  <c r="W275" i="1"/>
  <c r="AA274" i="1"/>
  <c r="Z274" i="1"/>
  <c r="Y274" i="1"/>
  <c r="X274" i="1"/>
  <c r="W274" i="1"/>
  <c r="AA273" i="1"/>
  <c r="Z273" i="1"/>
  <c r="Y273" i="1"/>
  <c r="X273" i="1"/>
  <c r="W273" i="1"/>
  <c r="AA272" i="1"/>
  <c r="Z272" i="1"/>
  <c r="Y272" i="1"/>
  <c r="X272" i="1"/>
  <c r="W272" i="1"/>
  <c r="AA271" i="1"/>
  <c r="Z271" i="1"/>
  <c r="Y271" i="1"/>
  <c r="X271" i="1"/>
  <c r="W271" i="1"/>
  <c r="AA270" i="1"/>
  <c r="Z270" i="1"/>
  <c r="Y270" i="1"/>
  <c r="X270" i="1"/>
  <c r="W270" i="1"/>
  <c r="AA269" i="1"/>
  <c r="Z269" i="1"/>
  <c r="Y269" i="1"/>
  <c r="X269" i="1"/>
  <c r="W269" i="1"/>
  <c r="AA268" i="1"/>
  <c r="Z268" i="1"/>
  <c r="Y268" i="1"/>
  <c r="X268" i="1"/>
  <c r="W268" i="1"/>
  <c r="AA267" i="1"/>
  <c r="Z267" i="1"/>
  <c r="Y267" i="1"/>
  <c r="X267" i="1"/>
  <c r="W267" i="1"/>
  <c r="AA266" i="1"/>
  <c r="Z266" i="1"/>
  <c r="Y266" i="1"/>
  <c r="X266" i="1"/>
  <c r="W266" i="1"/>
  <c r="AA265" i="1"/>
  <c r="Z265" i="1"/>
  <c r="Y265" i="1"/>
  <c r="X265" i="1"/>
  <c r="W265" i="1"/>
  <c r="AA264" i="1"/>
  <c r="Z264" i="1"/>
  <c r="Y264" i="1"/>
  <c r="X264" i="1"/>
  <c r="W264" i="1"/>
  <c r="AA263" i="1"/>
  <c r="Z263" i="1"/>
  <c r="Y263" i="1"/>
  <c r="X263" i="1"/>
  <c r="W263" i="1"/>
  <c r="AA262" i="1"/>
  <c r="Z262" i="1"/>
  <c r="Y262" i="1"/>
  <c r="X262" i="1"/>
  <c r="W262" i="1"/>
  <c r="AA261" i="1"/>
  <c r="Z261" i="1"/>
  <c r="Y261" i="1"/>
  <c r="X261" i="1"/>
  <c r="W261" i="1"/>
  <c r="AA260" i="1"/>
  <c r="Z260" i="1"/>
  <c r="Y260" i="1"/>
  <c r="X260" i="1"/>
  <c r="W260" i="1"/>
  <c r="AA259" i="1"/>
  <c r="Z259" i="1"/>
  <c r="Y259" i="1"/>
  <c r="X259" i="1"/>
  <c r="W259" i="1"/>
  <c r="AA258" i="1"/>
  <c r="Z258" i="1"/>
  <c r="Y258" i="1"/>
  <c r="X258" i="1"/>
  <c r="W258" i="1"/>
  <c r="AA257" i="1"/>
  <c r="Z257" i="1"/>
  <c r="Y257" i="1"/>
  <c r="X257" i="1"/>
  <c r="W257" i="1"/>
  <c r="AA256" i="1"/>
  <c r="Z256" i="1"/>
  <c r="Y256" i="1"/>
  <c r="X256" i="1"/>
  <c r="W256" i="1"/>
  <c r="AA255" i="1"/>
  <c r="Z255" i="1"/>
  <c r="Y255" i="1"/>
  <c r="X255" i="1"/>
  <c r="W255" i="1"/>
  <c r="AA254" i="1"/>
  <c r="Z254" i="1"/>
  <c r="Y254" i="1"/>
  <c r="X254" i="1"/>
  <c r="W254" i="1"/>
  <c r="AA253" i="1"/>
  <c r="Z253" i="1"/>
  <c r="Y253" i="1"/>
  <c r="X253" i="1"/>
  <c r="W253" i="1"/>
  <c r="AA252" i="1"/>
  <c r="Z252" i="1"/>
  <c r="Y252" i="1"/>
  <c r="X252" i="1"/>
  <c r="W252" i="1"/>
  <c r="AA251" i="1"/>
  <c r="Z251" i="1"/>
  <c r="Y251" i="1"/>
  <c r="X251" i="1"/>
  <c r="W251" i="1"/>
  <c r="AA250" i="1"/>
  <c r="Z250" i="1"/>
  <c r="Y250" i="1"/>
  <c r="X250" i="1"/>
  <c r="W250" i="1"/>
  <c r="AA249" i="1"/>
  <c r="Z249" i="1"/>
  <c r="Y249" i="1"/>
  <c r="X249" i="1"/>
  <c r="W249" i="1"/>
  <c r="AA248" i="1"/>
  <c r="Z248" i="1"/>
  <c r="Y248" i="1"/>
  <c r="X248" i="1"/>
  <c r="W248" i="1"/>
  <c r="AA247" i="1"/>
  <c r="Z247" i="1"/>
  <c r="Y247" i="1"/>
  <c r="X247" i="1"/>
  <c r="W247" i="1"/>
  <c r="AA246" i="1"/>
  <c r="Z246" i="1"/>
  <c r="Y246" i="1"/>
  <c r="X246" i="1"/>
  <c r="W246" i="1"/>
  <c r="AA245" i="1"/>
  <c r="Z245" i="1"/>
  <c r="Y245" i="1"/>
  <c r="X245" i="1"/>
  <c r="W245" i="1"/>
  <c r="AA244" i="1"/>
  <c r="Z244" i="1"/>
  <c r="Y244" i="1"/>
  <c r="X244" i="1"/>
  <c r="W244" i="1"/>
  <c r="AA243" i="1"/>
  <c r="Z243" i="1"/>
  <c r="Y243" i="1"/>
  <c r="X243" i="1"/>
  <c r="W243" i="1"/>
  <c r="AA242" i="1"/>
  <c r="Z242" i="1"/>
  <c r="Y242" i="1"/>
  <c r="X242" i="1"/>
  <c r="W242" i="1"/>
  <c r="AA241" i="1"/>
  <c r="Z241" i="1"/>
  <c r="Y241" i="1"/>
  <c r="X241" i="1"/>
  <c r="W241" i="1"/>
  <c r="AA240" i="1"/>
  <c r="Z240" i="1"/>
  <c r="Y240" i="1"/>
  <c r="X240" i="1"/>
  <c r="W240" i="1"/>
  <c r="AA239" i="1"/>
  <c r="Z239" i="1"/>
  <c r="Y239" i="1"/>
  <c r="X239" i="1"/>
  <c r="W239" i="1"/>
  <c r="AA238" i="1"/>
  <c r="Z238" i="1"/>
  <c r="Y238" i="1"/>
  <c r="X238" i="1"/>
  <c r="W238" i="1"/>
  <c r="AA237" i="1"/>
  <c r="Z237" i="1"/>
  <c r="Y237" i="1"/>
  <c r="X237" i="1"/>
  <c r="W237" i="1"/>
  <c r="AA236" i="1"/>
  <c r="Z236" i="1"/>
  <c r="Y236" i="1"/>
  <c r="X236" i="1"/>
  <c r="W236" i="1"/>
  <c r="AA235" i="1"/>
  <c r="Z235" i="1"/>
  <c r="Y235" i="1"/>
  <c r="X235" i="1"/>
  <c r="W235" i="1"/>
  <c r="AA234" i="1"/>
  <c r="Z234" i="1"/>
  <c r="Y234" i="1"/>
  <c r="X234" i="1"/>
  <c r="W234" i="1"/>
  <c r="AA233" i="1"/>
  <c r="Z233" i="1"/>
  <c r="Y233" i="1"/>
  <c r="X233" i="1"/>
  <c r="W233" i="1"/>
  <c r="AA232" i="1"/>
  <c r="Z232" i="1"/>
  <c r="Y232" i="1"/>
  <c r="X232" i="1"/>
  <c r="W232" i="1"/>
  <c r="AA231" i="1"/>
  <c r="Z231" i="1"/>
  <c r="Y231" i="1"/>
  <c r="X231" i="1"/>
  <c r="W231" i="1"/>
  <c r="AA230" i="1"/>
  <c r="Z230" i="1"/>
  <c r="Y230" i="1"/>
  <c r="X230" i="1"/>
  <c r="W230" i="1"/>
  <c r="AA229" i="1"/>
  <c r="Z229" i="1"/>
  <c r="Y229" i="1"/>
  <c r="X229" i="1"/>
  <c r="W229" i="1"/>
  <c r="AA228" i="1"/>
  <c r="Z228" i="1"/>
  <c r="Y228" i="1"/>
  <c r="X228" i="1"/>
  <c r="W228" i="1"/>
  <c r="AA227" i="1"/>
  <c r="Z227" i="1"/>
  <c r="Y227" i="1"/>
  <c r="X227" i="1"/>
  <c r="W227" i="1"/>
  <c r="AA226" i="1"/>
  <c r="Z226" i="1"/>
  <c r="Y226" i="1"/>
  <c r="X226" i="1"/>
  <c r="W226" i="1"/>
  <c r="AA225" i="1"/>
  <c r="Z225" i="1"/>
  <c r="Y225" i="1"/>
  <c r="X225" i="1"/>
  <c r="W225" i="1"/>
  <c r="AA224" i="1"/>
  <c r="Z224" i="1"/>
  <c r="Y224" i="1"/>
  <c r="X224" i="1"/>
  <c r="W224" i="1"/>
  <c r="AA223" i="1"/>
  <c r="Z223" i="1"/>
  <c r="Y223" i="1"/>
  <c r="X223" i="1"/>
  <c r="W223" i="1"/>
  <c r="AA222" i="1"/>
  <c r="Z222" i="1"/>
  <c r="Y222" i="1"/>
  <c r="X222" i="1"/>
  <c r="W222" i="1"/>
  <c r="AA221" i="1"/>
  <c r="Z221" i="1"/>
  <c r="Y221" i="1"/>
  <c r="X221" i="1"/>
  <c r="W221" i="1"/>
  <c r="AA220" i="1"/>
  <c r="Z220" i="1"/>
  <c r="Y220" i="1"/>
  <c r="X220" i="1"/>
  <c r="W220" i="1"/>
  <c r="AA219" i="1"/>
  <c r="Z219" i="1"/>
  <c r="Y219" i="1"/>
  <c r="X219" i="1"/>
  <c r="W219" i="1"/>
  <c r="AA218" i="1"/>
  <c r="Z218" i="1"/>
  <c r="Y218" i="1"/>
  <c r="X218" i="1"/>
  <c r="W218" i="1"/>
  <c r="AA217" i="1"/>
  <c r="Z217" i="1"/>
  <c r="Y217" i="1"/>
  <c r="X217" i="1"/>
  <c r="W217" i="1"/>
  <c r="AA216" i="1"/>
  <c r="Z216" i="1"/>
  <c r="Y216" i="1"/>
  <c r="X216" i="1"/>
  <c r="W216" i="1"/>
  <c r="AA215" i="1"/>
  <c r="Z215" i="1"/>
  <c r="Y215" i="1"/>
  <c r="X215" i="1"/>
  <c r="W215" i="1"/>
  <c r="AA214" i="1"/>
  <c r="Z214" i="1"/>
  <c r="Y214" i="1"/>
  <c r="X214" i="1"/>
  <c r="W214" i="1"/>
  <c r="AA213" i="1"/>
  <c r="Z213" i="1"/>
  <c r="Y213" i="1"/>
  <c r="X213" i="1"/>
  <c r="W213" i="1"/>
  <c r="AA212" i="1"/>
  <c r="Z212" i="1"/>
  <c r="Y212" i="1"/>
  <c r="X212" i="1"/>
  <c r="W212" i="1"/>
  <c r="AA211" i="1"/>
  <c r="Z211" i="1"/>
  <c r="Y211" i="1"/>
  <c r="X211" i="1"/>
  <c r="W211" i="1"/>
  <c r="AA210" i="1"/>
  <c r="Z210" i="1"/>
  <c r="Y210" i="1"/>
  <c r="X210" i="1"/>
  <c r="W210" i="1"/>
  <c r="AA209" i="1"/>
  <c r="Z209" i="1"/>
  <c r="Y209" i="1"/>
  <c r="X209" i="1"/>
  <c r="W209" i="1"/>
  <c r="AA208" i="1"/>
  <c r="Z208" i="1"/>
  <c r="Y208" i="1"/>
  <c r="X208" i="1"/>
  <c r="W208" i="1"/>
  <c r="AA207" i="1"/>
  <c r="Z207" i="1"/>
  <c r="Y207" i="1"/>
  <c r="X207" i="1"/>
  <c r="W207" i="1"/>
  <c r="AA206" i="1"/>
  <c r="Z206" i="1"/>
  <c r="Y206" i="1"/>
  <c r="X206" i="1"/>
  <c r="W206" i="1"/>
  <c r="AA205" i="1"/>
  <c r="Z205" i="1"/>
  <c r="Y205" i="1"/>
  <c r="X205" i="1"/>
  <c r="W205" i="1"/>
  <c r="AA204" i="1"/>
  <c r="Z204" i="1"/>
  <c r="Y204" i="1"/>
  <c r="X204" i="1"/>
  <c r="W204" i="1"/>
  <c r="AA203" i="1"/>
  <c r="Z203" i="1"/>
  <c r="Y203" i="1"/>
  <c r="X203" i="1"/>
  <c r="W203" i="1"/>
  <c r="AA202" i="1"/>
  <c r="Z202" i="1"/>
  <c r="Y202" i="1"/>
  <c r="X202" i="1"/>
  <c r="W202" i="1"/>
  <c r="AA201" i="1"/>
  <c r="Z201" i="1"/>
  <c r="Y201" i="1"/>
  <c r="X201" i="1"/>
  <c r="W201" i="1"/>
  <c r="AA200" i="1"/>
  <c r="Z200" i="1"/>
  <c r="Y200" i="1"/>
  <c r="X200" i="1"/>
  <c r="W200" i="1"/>
  <c r="AA199" i="1"/>
  <c r="Z199" i="1"/>
  <c r="Y199" i="1"/>
  <c r="X199" i="1"/>
  <c r="W199" i="1"/>
  <c r="AA198" i="1"/>
  <c r="Z198" i="1"/>
  <c r="Y198" i="1"/>
  <c r="X198" i="1"/>
  <c r="W198" i="1"/>
  <c r="AA197" i="1"/>
  <c r="Z197" i="1"/>
  <c r="Y197" i="1"/>
  <c r="X197" i="1"/>
  <c r="W197" i="1"/>
  <c r="AA196" i="1"/>
  <c r="Z196" i="1"/>
  <c r="Y196" i="1"/>
  <c r="X196" i="1"/>
  <c r="W196" i="1"/>
  <c r="AA195" i="1"/>
  <c r="Z195" i="1"/>
  <c r="Y195" i="1"/>
  <c r="X195" i="1"/>
  <c r="W195" i="1"/>
  <c r="AA194" i="1"/>
  <c r="Z194" i="1"/>
  <c r="Y194" i="1"/>
  <c r="X194" i="1"/>
  <c r="W194" i="1"/>
  <c r="AA193" i="1"/>
  <c r="Z193" i="1"/>
  <c r="Y193" i="1"/>
  <c r="X193" i="1"/>
  <c r="W193" i="1"/>
  <c r="AA192" i="1"/>
  <c r="Z192" i="1"/>
  <c r="Y192" i="1"/>
  <c r="X192" i="1"/>
  <c r="W192" i="1"/>
  <c r="AA191" i="1"/>
  <c r="Z191" i="1"/>
  <c r="Y191" i="1"/>
  <c r="X191" i="1"/>
  <c r="W191" i="1"/>
  <c r="AA190" i="1"/>
  <c r="Z190" i="1"/>
  <c r="Y190" i="1"/>
  <c r="X190" i="1"/>
  <c r="W190" i="1"/>
  <c r="AA189" i="1"/>
  <c r="Z189" i="1"/>
  <c r="Y189" i="1"/>
  <c r="X189" i="1"/>
  <c r="W189" i="1"/>
  <c r="AA188" i="1"/>
  <c r="Z188" i="1"/>
  <c r="Y188" i="1"/>
  <c r="X188" i="1"/>
  <c r="W188" i="1"/>
  <c r="AA187" i="1"/>
  <c r="Z187" i="1"/>
  <c r="Y187" i="1"/>
  <c r="X187" i="1"/>
  <c r="W187" i="1"/>
  <c r="AA186" i="1"/>
  <c r="Z186" i="1"/>
  <c r="Y186" i="1"/>
  <c r="X186" i="1"/>
  <c r="W186" i="1"/>
  <c r="AA185" i="1"/>
  <c r="Z185" i="1"/>
  <c r="Y185" i="1"/>
  <c r="X185" i="1"/>
  <c r="W185" i="1"/>
  <c r="AA184" i="1"/>
  <c r="Z184" i="1"/>
  <c r="Y184" i="1"/>
  <c r="X184" i="1"/>
  <c r="W184" i="1"/>
  <c r="AA183" i="1"/>
  <c r="Z183" i="1"/>
  <c r="Y183" i="1"/>
  <c r="X183" i="1"/>
  <c r="W183" i="1"/>
  <c r="AA182" i="1"/>
  <c r="Z182" i="1"/>
  <c r="Y182" i="1"/>
  <c r="X182" i="1"/>
  <c r="W182" i="1"/>
  <c r="AA181" i="1"/>
  <c r="Z181" i="1"/>
  <c r="Y181" i="1"/>
  <c r="X181" i="1"/>
  <c r="W181" i="1"/>
  <c r="AA180" i="1"/>
  <c r="Z180" i="1"/>
  <c r="Y180" i="1"/>
  <c r="X180" i="1"/>
  <c r="W180" i="1"/>
  <c r="AA179" i="1"/>
  <c r="Z179" i="1"/>
  <c r="Y179" i="1"/>
  <c r="X179" i="1"/>
  <c r="W179" i="1"/>
  <c r="AA178" i="1"/>
  <c r="Z178" i="1"/>
  <c r="Y178" i="1"/>
  <c r="X178" i="1"/>
  <c r="W178" i="1"/>
  <c r="AA177" i="1"/>
  <c r="Z177" i="1"/>
  <c r="Y177" i="1"/>
  <c r="X177" i="1"/>
  <c r="W177" i="1"/>
  <c r="AA176" i="1"/>
  <c r="Z176" i="1"/>
  <c r="Y176" i="1"/>
  <c r="X176" i="1"/>
  <c r="W176" i="1"/>
  <c r="AA175" i="1"/>
  <c r="Z175" i="1"/>
  <c r="Y175" i="1"/>
  <c r="X175" i="1"/>
  <c r="W175" i="1"/>
  <c r="AA174" i="1"/>
  <c r="Z174" i="1"/>
  <c r="Y174" i="1"/>
  <c r="X174" i="1"/>
  <c r="W174" i="1"/>
  <c r="AA173" i="1"/>
  <c r="Z173" i="1"/>
  <c r="Y173" i="1"/>
  <c r="X173" i="1"/>
  <c r="W173" i="1"/>
  <c r="AA172" i="1"/>
  <c r="Z172" i="1"/>
  <c r="Y172" i="1"/>
  <c r="X172" i="1"/>
  <c r="W172" i="1"/>
  <c r="AA171" i="1"/>
  <c r="Z171" i="1"/>
  <c r="Y171" i="1"/>
  <c r="X171" i="1"/>
  <c r="W171" i="1"/>
  <c r="AA170" i="1"/>
  <c r="Z170" i="1"/>
  <c r="Y170" i="1"/>
  <c r="X170" i="1"/>
  <c r="W170" i="1"/>
  <c r="AA169" i="1"/>
  <c r="Z169" i="1"/>
  <c r="Y169" i="1"/>
  <c r="X169" i="1"/>
  <c r="W169" i="1"/>
  <c r="AA168" i="1"/>
  <c r="Z168" i="1"/>
  <c r="Y168" i="1"/>
  <c r="X168" i="1"/>
  <c r="W168" i="1"/>
  <c r="AA167" i="1"/>
  <c r="Z167" i="1"/>
  <c r="Y167" i="1"/>
  <c r="X167" i="1"/>
  <c r="W167" i="1"/>
  <c r="AA166" i="1"/>
  <c r="Z166" i="1"/>
  <c r="Y166" i="1"/>
  <c r="X166" i="1"/>
  <c r="W166" i="1"/>
  <c r="AA165" i="1"/>
  <c r="Z165" i="1"/>
  <c r="Y165" i="1"/>
  <c r="X165" i="1"/>
  <c r="W165" i="1"/>
  <c r="AA164" i="1"/>
  <c r="Z164" i="1"/>
  <c r="Y164" i="1"/>
  <c r="X164" i="1"/>
  <c r="W164" i="1"/>
  <c r="AA163" i="1"/>
  <c r="Z163" i="1"/>
  <c r="Y163" i="1"/>
  <c r="X163" i="1"/>
  <c r="W163" i="1"/>
  <c r="AA162" i="1"/>
  <c r="Z162" i="1"/>
  <c r="Y162" i="1"/>
  <c r="X162" i="1"/>
  <c r="W162" i="1"/>
  <c r="AA161" i="1"/>
  <c r="Z161" i="1"/>
  <c r="Y161" i="1"/>
  <c r="X161" i="1"/>
  <c r="W161" i="1"/>
  <c r="AA160" i="1"/>
  <c r="Z160" i="1"/>
  <c r="Y160" i="1"/>
  <c r="X160" i="1"/>
  <c r="W160" i="1"/>
  <c r="AA159" i="1"/>
  <c r="Z159" i="1"/>
  <c r="Y159" i="1"/>
  <c r="X159" i="1"/>
  <c r="W159" i="1"/>
  <c r="AA158" i="1"/>
  <c r="Z158" i="1"/>
  <c r="Y158" i="1"/>
  <c r="X158" i="1"/>
  <c r="W158" i="1"/>
  <c r="AA157" i="1"/>
  <c r="Z157" i="1"/>
  <c r="Y157" i="1"/>
  <c r="X157" i="1"/>
  <c r="W157" i="1"/>
  <c r="AA156" i="1"/>
  <c r="Z156" i="1"/>
  <c r="Y156" i="1"/>
  <c r="X156" i="1"/>
  <c r="W156" i="1"/>
  <c r="AA155" i="1"/>
  <c r="Z155" i="1"/>
  <c r="Y155" i="1"/>
  <c r="X155" i="1"/>
  <c r="W155" i="1"/>
  <c r="AA154" i="1"/>
  <c r="Z154" i="1"/>
  <c r="Y154" i="1"/>
  <c r="X154" i="1"/>
  <c r="W154" i="1"/>
  <c r="AA153" i="1"/>
  <c r="Z153" i="1"/>
  <c r="Y153" i="1"/>
  <c r="X153" i="1"/>
  <c r="W153" i="1"/>
  <c r="AA152" i="1"/>
  <c r="Z152" i="1"/>
  <c r="Y152" i="1"/>
  <c r="X152" i="1"/>
  <c r="W152" i="1"/>
  <c r="AA151" i="1"/>
  <c r="Z151" i="1"/>
  <c r="Y151" i="1"/>
  <c r="X151" i="1"/>
  <c r="W151" i="1"/>
  <c r="AA150" i="1"/>
  <c r="Z150" i="1"/>
  <c r="Y150" i="1"/>
  <c r="X150" i="1"/>
  <c r="W150" i="1"/>
  <c r="AA149" i="1"/>
  <c r="Z149" i="1"/>
  <c r="Y149" i="1"/>
  <c r="X149" i="1"/>
  <c r="W149" i="1"/>
  <c r="AA148" i="1"/>
  <c r="Z148" i="1"/>
  <c r="Y148" i="1"/>
  <c r="X148" i="1"/>
  <c r="W148" i="1"/>
  <c r="AA147" i="1"/>
  <c r="Z147" i="1"/>
  <c r="Y147" i="1"/>
  <c r="X147" i="1"/>
  <c r="W147" i="1"/>
  <c r="AA146" i="1"/>
  <c r="Z146" i="1"/>
  <c r="Y146" i="1"/>
  <c r="X146" i="1"/>
  <c r="W146" i="1"/>
  <c r="AA145" i="1"/>
  <c r="Z145" i="1"/>
  <c r="Y145" i="1"/>
  <c r="X145" i="1"/>
  <c r="W145" i="1"/>
  <c r="AA144" i="1"/>
  <c r="Z144" i="1"/>
  <c r="Y144" i="1"/>
  <c r="X144" i="1"/>
  <c r="W144" i="1"/>
  <c r="AA143" i="1"/>
  <c r="Z143" i="1"/>
  <c r="Y143" i="1"/>
  <c r="X143" i="1"/>
  <c r="W143" i="1"/>
  <c r="AA142" i="1"/>
  <c r="Z142" i="1"/>
  <c r="Y142" i="1"/>
  <c r="X142" i="1"/>
  <c r="W142" i="1"/>
  <c r="AA141" i="1"/>
  <c r="Z141" i="1"/>
  <c r="Y141" i="1"/>
  <c r="X141" i="1"/>
  <c r="W141" i="1"/>
  <c r="AA140" i="1"/>
  <c r="Z140" i="1"/>
  <c r="Y140" i="1"/>
  <c r="X140" i="1"/>
  <c r="W140" i="1"/>
  <c r="AA139" i="1"/>
  <c r="Z139" i="1"/>
  <c r="Y139" i="1"/>
  <c r="X139" i="1"/>
  <c r="W139" i="1"/>
  <c r="AA138" i="1"/>
  <c r="Z138" i="1"/>
  <c r="Y138" i="1"/>
  <c r="X138" i="1"/>
  <c r="W138" i="1"/>
  <c r="AA137" i="1"/>
  <c r="Z137" i="1"/>
  <c r="Y137" i="1"/>
  <c r="X137" i="1"/>
  <c r="W137" i="1"/>
  <c r="AA136" i="1"/>
  <c r="Z136" i="1"/>
  <c r="Y136" i="1"/>
  <c r="X136" i="1"/>
  <c r="W136" i="1"/>
  <c r="AA135" i="1"/>
  <c r="Z135" i="1"/>
  <c r="Y135" i="1"/>
  <c r="X135" i="1"/>
  <c r="W135" i="1"/>
  <c r="AA134" i="1"/>
  <c r="Z134" i="1"/>
  <c r="Y134" i="1"/>
  <c r="X134" i="1"/>
  <c r="W134" i="1"/>
  <c r="AA133" i="1"/>
  <c r="Z133" i="1"/>
  <c r="Y133" i="1"/>
  <c r="X133" i="1"/>
  <c r="W133" i="1"/>
  <c r="AA132" i="1"/>
  <c r="Z132" i="1"/>
  <c r="Y132" i="1"/>
  <c r="X132" i="1"/>
  <c r="W132" i="1"/>
  <c r="AA131" i="1"/>
  <c r="Z131" i="1"/>
  <c r="Y131" i="1"/>
  <c r="X131" i="1"/>
  <c r="W131" i="1"/>
  <c r="AA130" i="1"/>
  <c r="Z130" i="1"/>
  <c r="Y130" i="1"/>
  <c r="X130" i="1"/>
  <c r="W130" i="1"/>
  <c r="AA129" i="1"/>
  <c r="Z129" i="1"/>
  <c r="Y129" i="1"/>
  <c r="X129" i="1"/>
  <c r="W129" i="1"/>
  <c r="AA128" i="1"/>
  <c r="Z128" i="1"/>
  <c r="Y128" i="1"/>
  <c r="X128" i="1"/>
  <c r="W128" i="1"/>
  <c r="AA127" i="1"/>
  <c r="Z127" i="1"/>
  <c r="Y127" i="1"/>
  <c r="X127" i="1"/>
  <c r="W127" i="1"/>
  <c r="AA126" i="1"/>
  <c r="Z126" i="1"/>
  <c r="Y126" i="1"/>
  <c r="X126" i="1"/>
  <c r="W126" i="1"/>
  <c r="AA125" i="1"/>
  <c r="Z125" i="1"/>
  <c r="Y125" i="1"/>
  <c r="X125" i="1"/>
  <c r="W125" i="1"/>
  <c r="AA124" i="1"/>
  <c r="Z124" i="1"/>
  <c r="Y124" i="1"/>
  <c r="X124" i="1"/>
  <c r="W124" i="1"/>
  <c r="AA123" i="1"/>
  <c r="Z123" i="1"/>
  <c r="Y123" i="1"/>
  <c r="X123" i="1"/>
  <c r="W123" i="1"/>
  <c r="AA122" i="1"/>
  <c r="Z122" i="1"/>
  <c r="Y122" i="1"/>
  <c r="X122" i="1"/>
  <c r="W122" i="1"/>
  <c r="AA121" i="1"/>
  <c r="Z121" i="1"/>
  <c r="Y121" i="1"/>
  <c r="X121" i="1"/>
  <c r="W121" i="1"/>
  <c r="AA120" i="1"/>
  <c r="Z120" i="1"/>
  <c r="Y120" i="1"/>
  <c r="X120" i="1"/>
  <c r="W120" i="1"/>
  <c r="AA119" i="1"/>
  <c r="Z119" i="1"/>
  <c r="Y119" i="1"/>
  <c r="X119" i="1"/>
  <c r="W119" i="1"/>
  <c r="AA118" i="1"/>
  <c r="Z118" i="1"/>
  <c r="Y118" i="1"/>
  <c r="X118" i="1"/>
  <c r="W118" i="1"/>
  <c r="AA117" i="1"/>
  <c r="Z117" i="1"/>
  <c r="Y117" i="1"/>
  <c r="X117" i="1"/>
  <c r="W117" i="1"/>
  <c r="AA116" i="1"/>
  <c r="Z116" i="1"/>
  <c r="Y116" i="1"/>
  <c r="X116" i="1"/>
  <c r="W116" i="1"/>
  <c r="AA115" i="1"/>
  <c r="Z115" i="1"/>
  <c r="Y115" i="1"/>
  <c r="X115" i="1"/>
  <c r="W115" i="1"/>
  <c r="AA114" i="1"/>
  <c r="Z114" i="1"/>
  <c r="Y114" i="1"/>
  <c r="X114" i="1"/>
  <c r="W114" i="1"/>
  <c r="AA113" i="1"/>
  <c r="Z113" i="1"/>
  <c r="Y113" i="1"/>
  <c r="X113" i="1"/>
  <c r="W113" i="1"/>
  <c r="AA112" i="1"/>
  <c r="Z112" i="1"/>
  <c r="Y112" i="1"/>
  <c r="X112" i="1"/>
  <c r="W112" i="1"/>
  <c r="AA111" i="1"/>
  <c r="Z111" i="1"/>
  <c r="Y111" i="1"/>
  <c r="X111" i="1"/>
  <c r="W111" i="1"/>
  <c r="AA110" i="1"/>
  <c r="Z110" i="1"/>
  <c r="Y110" i="1"/>
  <c r="X110" i="1"/>
  <c r="W110" i="1"/>
  <c r="AA109" i="1"/>
  <c r="Z109" i="1"/>
  <c r="Y109" i="1"/>
  <c r="X109" i="1"/>
  <c r="W109" i="1"/>
  <c r="AA108" i="1"/>
  <c r="Z108" i="1"/>
  <c r="Y108" i="1"/>
  <c r="X108" i="1"/>
  <c r="W108" i="1"/>
  <c r="AA107" i="1"/>
  <c r="Z107" i="1"/>
  <c r="Y107" i="1"/>
  <c r="X107" i="1"/>
  <c r="W107" i="1"/>
  <c r="AA106" i="1"/>
  <c r="Z106" i="1"/>
  <c r="Y106" i="1"/>
  <c r="X106" i="1"/>
  <c r="W106" i="1"/>
  <c r="AA105" i="1"/>
  <c r="Z105" i="1"/>
  <c r="Y105" i="1"/>
  <c r="X105" i="1"/>
  <c r="W105" i="1"/>
  <c r="AA104" i="1"/>
  <c r="Z104" i="1"/>
  <c r="Y104" i="1"/>
  <c r="X104" i="1"/>
  <c r="W104" i="1"/>
  <c r="AA103" i="1"/>
  <c r="Z103" i="1"/>
  <c r="Y103" i="1"/>
  <c r="X103" i="1"/>
  <c r="W103" i="1"/>
  <c r="AA102" i="1"/>
  <c r="Z102" i="1"/>
  <c r="Y102" i="1"/>
  <c r="X102" i="1"/>
  <c r="W102" i="1"/>
  <c r="AA101" i="1"/>
  <c r="Z101" i="1"/>
  <c r="Y101" i="1"/>
  <c r="X101" i="1"/>
  <c r="W101" i="1"/>
  <c r="AA100" i="1"/>
  <c r="Z100" i="1"/>
  <c r="Y100" i="1"/>
  <c r="X100" i="1"/>
  <c r="W100" i="1"/>
  <c r="AA99" i="1"/>
  <c r="Z99" i="1"/>
  <c r="Y99" i="1"/>
  <c r="X99" i="1"/>
  <c r="W99" i="1"/>
  <c r="AA98" i="1"/>
  <c r="Z98" i="1"/>
  <c r="Y98" i="1"/>
  <c r="X98" i="1"/>
  <c r="W98" i="1"/>
  <c r="AA97" i="1"/>
  <c r="Z97" i="1"/>
  <c r="Y97" i="1"/>
  <c r="X97" i="1"/>
  <c r="W97" i="1"/>
  <c r="AA96" i="1"/>
  <c r="Z96" i="1"/>
  <c r="Y96" i="1"/>
  <c r="X96" i="1"/>
  <c r="C2" i="6" s="1"/>
  <c r="W96" i="1"/>
  <c r="AA95" i="1"/>
  <c r="Z95" i="1"/>
  <c r="Y95" i="1"/>
  <c r="X95" i="1"/>
  <c r="W95" i="1"/>
  <c r="AA94" i="1"/>
  <c r="Z94" i="1"/>
  <c r="Y94" i="1"/>
  <c r="X94" i="1"/>
  <c r="W94" i="1"/>
  <c r="AA93" i="1"/>
  <c r="Z93" i="1"/>
  <c r="Y93" i="1"/>
  <c r="X93" i="1"/>
  <c r="W93" i="1"/>
  <c r="AA92" i="1"/>
  <c r="Z92" i="1"/>
  <c r="Y92" i="1"/>
  <c r="X92" i="1"/>
  <c r="W92" i="1"/>
  <c r="AA91" i="1"/>
  <c r="Z91" i="1"/>
  <c r="Y91" i="1"/>
  <c r="X91" i="1"/>
  <c r="W91" i="1"/>
  <c r="AA90" i="1"/>
  <c r="Z90" i="1"/>
  <c r="Y90" i="1"/>
  <c r="X90" i="1"/>
  <c r="W90" i="1"/>
  <c r="AA89" i="1"/>
  <c r="Z89" i="1"/>
  <c r="Y89" i="1"/>
  <c r="X89" i="1"/>
  <c r="W89" i="1"/>
  <c r="AA88" i="1"/>
  <c r="Z88" i="1"/>
  <c r="Y88" i="1"/>
  <c r="X88" i="1"/>
  <c r="W88" i="1"/>
  <c r="AA87" i="1"/>
  <c r="Z87" i="1"/>
  <c r="Y87" i="1"/>
  <c r="X87" i="1"/>
  <c r="W87" i="1"/>
  <c r="AA86" i="1"/>
  <c r="Z86" i="1"/>
  <c r="Y86" i="1"/>
  <c r="X86" i="1"/>
  <c r="W86" i="1"/>
  <c r="AA85" i="1"/>
  <c r="Z85" i="1"/>
  <c r="Y85" i="1"/>
  <c r="X85" i="1"/>
  <c r="W85" i="1"/>
  <c r="AA84" i="1"/>
  <c r="Z84" i="1"/>
  <c r="Y84" i="1"/>
  <c r="X84" i="1"/>
  <c r="W84" i="1"/>
  <c r="AA83" i="1"/>
  <c r="Z83" i="1"/>
  <c r="Y83" i="1"/>
  <c r="X83" i="1"/>
  <c r="W83" i="1"/>
  <c r="AA82" i="1"/>
  <c r="Z82" i="1"/>
  <c r="Y82" i="1"/>
  <c r="X82" i="1"/>
  <c r="W82" i="1"/>
  <c r="AA81" i="1"/>
  <c r="Z81" i="1"/>
  <c r="Y81" i="1"/>
  <c r="X81" i="1"/>
  <c r="W81" i="1"/>
  <c r="AA80" i="1"/>
  <c r="Z80" i="1"/>
  <c r="Y80" i="1"/>
  <c r="X80" i="1"/>
  <c r="W80" i="1"/>
  <c r="AA79" i="1"/>
  <c r="Z79" i="1"/>
  <c r="Y79" i="1"/>
  <c r="X79" i="1"/>
  <c r="W79" i="1"/>
  <c r="AA78" i="1"/>
  <c r="Z78" i="1"/>
  <c r="Y78" i="1"/>
  <c r="X78" i="1"/>
  <c r="W78" i="1"/>
  <c r="AA77" i="1"/>
  <c r="Z77" i="1"/>
  <c r="Y77" i="1"/>
  <c r="X77" i="1"/>
  <c r="W77" i="1"/>
  <c r="AA76" i="1"/>
  <c r="Z76" i="1"/>
  <c r="Y76" i="1"/>
  <c r="X76" i="1"/>
  <c r="W76" i="1"/>
  <c r="AA75" i="1"/>
  <c r="Z75" i="1"/>
  <c r="Y75" i="1"/>
  <c r="X75" i="1"/>
  <c r="W75" i="1"/>
  <c r="AA74" i="1"/>
  <c r="Z74" i="1"/>
  <c r="Y74" i="1"/>
  <c r="X74" i="1"/>
  <c r="W74" i="1"/>
  <c r="AA73" i="1"/>
  <c r="Z73" i="1"/>
  <c r="Y73" i="1"/>
  <c r="X73" i="1"/>
  <c r="W73" i="1"/>
  <c r="AA72" i="1"/>
  <c r="Z72" i="1"/>
  <c r="Y72" i="1"/>
  <c r="X72" i="1"/>
  <c r="W72" i="1"/>
  <c r="AA71" i="1"/>
  <c r="Z71" i="1"/>
  <c r="Y71" i="1"/>
  <c r="X71" i="1"/>
  <c r="W71" i="1"/>
  <c r="AA70" i="1"/>
  <c r="Z70" i="1"/>
  <c r="Y70" i="1"/>
  <c r="X70" i="1"/>
  <c r="W70" i="1"/>
  <c r="AA69" i="1"/>
  <c r="Z69" i="1"/>
  <c r="Y69" i="1"/>
  <c r="X69" i="1"/>
  <c r="W69" i="1"/>
  <c r="AA68" i="1"/>
  <c r="Z68" i="1"/>
  <c r="Y68" i="1"/>
  <c r="X68" i="1"/>
  <c r="W68" i="1"/>
  <c r="AA67" i="1"/>
  <c r="Z67" i="1"/>
  <c r="Y67" i="1"/>
  <c r="X67" i="1"/>
  <c r="W67" i="1"/>
  <c r="AA66" i="1"/>
  <c r="Z66" i="1"/>
  <c r="Y66" i="1"/>
  <c r="X66" i="1"/>
  <c r="W66" i="1"/>
  <c r="AA65" i="1"/>
  <c r="Z65" i="1"/>
  <c r="Y65" i="1"/>
  <c r="X65" i="1"/>
  <c r="W65" i="1"/>
  <c r="AA64" i="1"/>
  <c r="Z64" i="1"/>
  <c r="Y64" i="1"/>
  <c r="X64" i="1"/>
  <c r="W64" i="1"/>
  <c r="AA63" i="1"/>
  <c r="Z63" i="1"/>
  <c r="Y63" i="1"/>
  <c r="X63" i="1"/>
  <c r="W63" i="1"/>
  <c r="AA62" i="1"/>
  <c r="Z62" i="1"/>
  <c r="Y62" i="1"/>
  <c r="X62" i="1"/>
  <c r="W62" i="1"/>
  <c r="AA61" i="1"/>
  <c r="Z61" i="1"/>
  <c r="Y61" i="1"/>
  <c r="X61" i="1"/>
  <c r="W61" i="1"/>
  <c r="AA60" i="1"/>
  <c r="Z60" i="1"/>
  <c r="Y60" i="1"/>
  <c r="X60" i="1"/>
  <c r="W60" i="1"/>
  <c r="AA59" i="1"/>
  <c r="Z59" i="1"/>
  <c r="Y59" i="1"/>
  <c r="X59" i="1"/>
  <c r="W59" i="1"/>
  <c r="AA58" i="1"/>
  <c r="Z58" i="1"/>
  <c r="Y58" i="1"/>
  <c r="X58" i="1"/>
  <c r="W58" i="1"/>
  <c r="AA57" i="1"/>
  <c r="Z57" i="1"/>
  <c r="Y57" i="1"/>
  <c r="X57" i="1"/>
  <c r="W57" i="1"/>
  <c r="AA56" i="1"/>
  <c r="Z56" i="1"/>
  <c r="Y56" i="1"/>
  <c r="X56" i="1"/>
  <c r="W56" i="1"/>
  <c r="AA55" i="1"/>
  <c r="Z55" i="1"/>
  <c r="Y55" i="1"/>
  <c r="X55" i="1"/>
  <c r="W55" i="1"/>
  <c r="AA54" i="1"/>
  <c r="Z54" i="1"/>
  <c r="Y54" i="1"/>
  <c r="X54" i="1"/>
  <c r="W54" i="1"/>
  <c r="AA53" i="1"/>
  <c r="Z53" i="1"/>
  <c r="Y53" i="1"/>
  <c r="X53" i="1"/>
  <c r="W53" i="1"/>
  <c r="AA52" i="1"/>
  <c r="Z52" i="1"/>
  <c r="Y52" i="1"/>
  <c r="X52" i="1"/>
  <c r="W52" i="1"/>
  <c r="AA51" i="1"/>
  <c r="Z51" i="1"/>
  <c r="Y51" i="1"/>
  <c r="X51" i="1"/>
  <c r="W51" i="1"/>
  <c r="AA50" i="1"/>
  <c r="Z50" i="1"/>
  <c r="Y50" i="1"/>
  <c r="X50" i="1"/>
  <c r="W50" i="1"/>
  <c r="AA49" i="1"/>
  <c r="Z49" i="1"/>
  <c r="Y49" i="1"/>
  <c r="X49" i="1"/>
  <c r="W49" i="1"/>
  <c r="AA48" i="1"/>
  <c r="Z48" i="1"/>
  <c r="Y48" i="1"/>
  <c r="X48" i="1"/>
  <c r="W48" i="1"/>
  <c r="AA47" i="1"/>
  <c r="Z47" i="1"/>
  <c r="Y47" i="1"/>
  <c r="X47" i="1"/>
  <c r="W47" i="1"/>
  <c r="AA46" i="1"/>
  <c r="Z46" i="1"/>
  <c r="Y46" i="1"/>
  <c r="X46" i="1"/>
  <c r="W46" i="1"/>
  <c r="AA45" i="1"/>
  <c r="Z45" i="1"/>
  <c r="Y45" i="1"/>
  <c r="X45" i="1"/>
  <c r="W45" i="1"/>
  <c r="AA44" i="1"/>
  <c r="Z44" i="1"/>
  <c r="Y44" i="1"/>
  <c r="X44" i="1"/>
  <c r="W44" i="1"/>
  <c r="AA43" i="1"/>
  <c r="Z43" i="1"/>
  <c r="Y43" i="1"/>
  <c r="X43" i="1"/>
  <c r="W43" i="1"/>
  <c r="AA42" i="1"/>
  <c r="Z42" i="1"/>
  <c r="Y42" i="1"/>
  <c r="X42" i="1"/>
  <c r="W42" i="1"/>
  <c r="AA41" i="1"/>
  <c r="Z41" i="1"/>
  <c r="Y41" i="1"/>
  <c r="X41" i="1"/>
  <c r="W41" i="1"/>
  <c r="AA40" i="1"/>
  <c r="Z40" i="1"/>
  <c r="Y40" i="1"/>
  <c r="X40" i="1"/>
  <c r="W40" i="1"/>
  <c r="AA39" i="1"/>
  <c r="Z39" i="1"/>
  <c r="Y39" i="1"/>
  <c r="X39" i="1"/>
  <c r="W39" i="1"/>
  <c r="AA38" i="1"/>
  <c r="Z38" i="1"/>
  <c r="Y38" i="1"/>
  <c r="X38" i="1"/>
  <c r="W38" i="1"/>
  <c r="AA37" i="1"/>
  <c r="Z37" i="1"/>
  <c r="Y37" i="1"/>
  <c r="X37" i="1"/>
  <c r="W37" i="1"/>
  <c r="AA36" i="1"/>
  <c r="Z36" i="1"/>
  <c r="Y36" i="1"/>
  <c r="X36" i="1"/>
  <c r="W36" i="1"/>
  <c r="AA35" i="1"/>
  <c r="Z35" i="1"/>
  <c r="Y35" i="1"/>
  <c r="X35" i="1"/>
  <c r="W35" i="1"/>
  <c r="AA34" i="1"/>
  <c r="Z34" i="1"/>
  <c r="Y34" i="1"/>
  <c r="X34" i="1"/>
  <c r="W34" i="1"/>
  <c r="AA33" i="1"/>
  <c r="Z33" i="1"/>
  <c r="Y33" i="1"/>
  <c r="X33" i="1"/>
  <c r="W33" i="1"/>
  <c r="AA32" i="1"/>
  <c r="Z32" i="1"/>
  <c r="Y32" i="1"/>
  <c r="X32" i="1"/>
  <c r="W32" i="1"/>
  <c r="AA31" i="1"/>
  <c r="Z31" i="1"/>
  <c r="Y31" i="1"/>
  <c r="X31" i="1"/>
  <c r="W31" i="1"/>
  <c r="AA30" i="1"/>
  <c r="Z30" i="1"/>
  <c r="Y30" i="1"/>
  <c r="X30" i="1"/>
  <c r="W30" i="1"/>
  <c r="AA29" i="1"/>
  <c r="Z29" i="1"/>
  <c r="Y29" i="1"/>
  <c r="X29" i="1"/>
  <c r="W29" i="1"/>
  <c r="AA28" i="1"/>
  <c r="Z28" i="1"/>
  <c r="Y28" i="1"/>
  <c r="X28" i="1"/>
  <c r="W28" i="1"/>
  <c r="AA27" i="1"/>
  <c r="Z27" i="1"/>
  <c r="Y27" i="1"/>
  <c r="X27" i="1"/>
  <c r="W27" i="1"/>
  <c r="AA26" i="1"/>
  <c r="Z26" i="1"/>
  <c r="Y26" i="1"/>
  <c r="X26" i="1"/>
  <c r="W26" i="1"/>
  <c r="AA25" i="1"/>
  <c r="Z25" i="1"/>
  <c r="Y25" i="1"/>
  <c r="X25" i="1"/>
  <c r="W25" i="1"/>
  <c r="AA24" i="1"/>
  <c r="Z24" i="1"/>
  <c r="Y24" i="1"/>
  <c r="X24" i="1"/>
  <c r="W24" i="1"/>
  <c r="AA23" i="1"/>
  <c r="Z23" i="1"/>
  <c r="Y23" i="1"/>
  <c r="X23" i="1"/>
  <c r="W23" i="1"/>
  <c r="AA22" i="1"/>
  <c r="Z22" i="1"/>
  <c r="Y22" i="1"/>
  <c r="X22" i="1"/>
  <c r="W22" i="1"/>
  <c r="AA21" i="1"/>
  <c r="Z21" i="1"/>
  <c r="Y21" i="1"/>
  <c r="X21" i="1"/>
  <c r="W21" i="1"/>
  <c r="AA20" i="1"/>
  <c r="Z20" i="1"/>
  <c r="Y20" i="1"/>
  <c r="X20" i="1"/>
  <c r="W20" i="1"/>
  <c r="AA19" i="1"/>
  <c r="Z19" i="1"/>
  <c r="Y19" i="1"/>
  <c r="X19" i="1"/>
  <c r="W19" i="1"/>
  <c r="AA18" i="1"/>
  <c r="Z18" i="1"/>
  <c r="Y18" i="1"/>
  <c r="X18" i="1"/>
  <c r="W18" i="1"/>
  <c r="AA17" i="1"/>
  <c r="Z17" i="1"/>
  <c r="Y17" i="1"/>
  <c r="X17" i="1"/>
  <c r="W17" i="1"/>
  <c r="AA16" i="1"/>
  <c r="Z16" i="1"/>
  <c r="Y16" i="1"/>
  <c r="X16" i="1"/>
  <c r="W16" i="1"/>
  <c r="AA15" i="1"/>
  <c r="Z15" i="1"/>
  <c r="Y15" i="1"/>
  <c r="X15" i="1"/>
  <c r="W15" i="1"/>
  <c r="AA14" i="1"/>
  <c r="Z14" i="1"/>
  <c r="Y14" i="1"/>
  <c r="X14" i="1"/>
  <c r="W14" i="1"/>
  <c r="AA13" i="1"/>
  <c r="Z13" i="1"/>
  <c r="Y13" i="1"/>
  <c r="X13" i="1"/>
  <c r="W13" i="1"/>
  <c r="AA12" i="1"/>
  <c r="Z12" i="1"/>
  <c r="Y12" i="1"/>
  <c r="X12" i="1"/>
  <c r="W12" i="1"/>
  <c r="AA11" i="1"/>
  <c r="Z11" i="1"/>
  <c r="Y11" i="1"/>
  <c r="X11" i="1"/>
  <c r="W11" i="1"/>
  <c r="AA10" i="1"/>
  <c r="Z10" i="1"/>
  <c r="Y10" i="1"/>
  <c r="X10" i="1"/>
  <c r="W10" i="1"/>
  <c r="AA9" i="1"/>
  <c r="Z9" i="1"/>
  <c r="Y9" i="1"/>
  <c r="X9" i="1"/>
  <c r="W9" i="1"/>
  <c r="AA8" i="1"/>
  <c r="Z8" i="1"/>
  <c r="Y8" i="1"/>
  <c r="X8" i="1"/>
  <c r="W8" i="1"/>
  <c r="AA7" i="1"/>
  <c r="Z7" i="1"/>
  <c r="Y7" i="1"/>
  <c r="X7" i="1"/>
  <c r="W7" i="1"/>
  <c r="AA6" i="1"/>
  <c r="Z6" i="1"/>
  <c r="Y6" i="1"/>
  <c r="X6" i="1"/>
  <c r="W6" i="1"/>
  <c r="AA5" i="1"/>
  <c r="Z5" i="1"/>
  <c r="Y5" i="1"/>
  <c r="X5" i="1"/>
  <c r="W5" i="1"/>
  <c r="AA4" i="1"/>
  <c r="Z4" i="1"/>
  <c r="Y4" i="1"/>
  <c r="X4" i="1"/>
  <c r="W4" i="1"/>
  <c r="AA3" i="1"/>
  <c r="Z3" i="1"/>
  <c r="Y3" i="1"/>
  <c r="X3" i="1"/>
  <c r="W3" i="1"/>
  <c r="AA2" i="1"/>
  <c r="Z2" i="1"/>
  <c r="Y2" i="1"/>
  <c r="X2" i="1"/>
  <c r="W2" i="1"/>
  <c r="C45" i="6" l="1"/>
  <c r="E70" i="6"/>
  <c r="C26" i="6"/>
  <c r="E33" i="6"/>
  <c r="C14" i="6"/>
  <c r="C10" i="6"/>
  <c r="C65" i="6"/>
  <c r="C57" i="6"/>
  <c r="E10" i="6"/>
  <c r="E65" i="6"/>
  <c r="E2" i="6"/>
  <c r="E19" i="6"/>
  <c r="C25" i="6"/>
  <c r="E61" i="6"/>
  <c r="E41" i="6"/>
  <c r="E22" i="6"/>
  <c r="E6" i="6"/>
  <c r="C69" i="6"/>
  <c r="C29" i="6"/>
  <c r="E69" i="6"/>
  <c r="C49" i="6"/>
  <c r="C22" i="6"/>
  <c r="E49" i="6"/>
  <c r="C53" i="6"/>
  <c r="E14" i="6"/>
  <c r="E26" i="6"/>
  <c r="C33" i="6"/>
  <c r="C61" i="6"/>
  <c r="E15" i="6"/>
  <c r="E11" i="6"/>
  <c r="D7" i="6"/>
  <c r="E7" i="6"/>
  <c r="C74" i="6"/>
  <c r="E74" i="6"/>
  <c r="E81" i="6"/>
  <c r="C38" i="6"/>
  <c r="E25" i="6"/>
  <c r="C30" i="6"/>
  <c r="C34" i="6"/>
  <c r="E54" i="6"/>
  <c r="E38" i="6"/>
  <c r="E30" i="6"/>
  <c r="E34" i="6"/>
  <c r="C6" i="6"/>
  <c r="E62" i="6"/>
  <c r="F73" i="6"/>
  <c r="C73" i="6"/>
  <c r="D2" i="6"/>
  <c r="F3" i="6"/>
  <c r="B5" i="6"/>
  <c r="D6" i="6"/>
  <c r="F7" i="6"/>
  <c r="B9" i="6"/>
  <c r="D10" i="6"/>
  <c r="F11" i="6"/>
  <c r="B13" i="6"/>
  <c r="D14" i="6"/>
  <c r="F15" i="6"/>
  <c r="B17" i="6"/>
  <c r="D18" i="6"/>
  <c r="F19" i="6"/>
  <c r="B21" i="6"/>
  <c r="D22" i="6"/>
  <c r="F23" i="6"/>
  <c r="B25" i="6"/>
  <c r="D26" i="6"/>
  <c r="F27" i="6"/>
  <c r="B29" i="6"/>
  <c r="D30" i="6"/>
  <c r="F31" i="6"/>
  <c r="B33" i="6"/>
  <c r="D34" i="6"/>
  <c r="F35" i="6"/>
  <c r="B37" i="6"/>
  <c r="D38" i="6"/>
  <c r="F39" i="6"/>
  <c r="B41" i="6"/>
  <c r="D42" i="6"/>
  <c r="F43" i="6"/>
  <c r="B45" i="6"/>
  <c r="D46" i="6"/>
  <c r="F47" i="6"/>
  <c r="B49" i="6"/>
  <c r="D50" i="6"/>
  <c r="F51" i="6"/>
  <c r="B53" i="6"/>
  <c r="D54" i="6"/>
  <c r="F55" i="6"/>
  <c r="B57" i="6"/>
  <c r="D58" i="6"/>
  <c r="F59" i="6"/>
  <c r="B61" i="6"/>
  <c r="D62" i="6"/>
  <c r="F63" i="6"/>
  <c r="B65" i="6"/>
  <c r="D66" i="6"/>
  <c r="F67" i="6"/>
  <c r="B69" i="6"/>
  <c r="D70" i="6"/>
  <c r="F71" i="6"/>
  <c r="B73" i="6"/>
  <c r="D74" i="6"/>
  <c r="F75" i="6"/>
  <c r="B77" i="6"/>
  <c r="D78" i="6"/>
  <c r="F79" i="6"/>
  <c r="B81" i="6"/>
  <c r="D82" i="6"/>
  <c r="F83" i="6"/>
  <c r="B85" i="6"/>
  <c r="D86" i="6"/>
  <c r="F87" i="6"/>
  <c r="C5" i="6"/>
  <c r="C9" i="6"/>
  <c r="C13" i="6"/>
  <c r="C17" i="6"/>
  <c r="C21" i="6"/>
  <c r="F2" i="6"/>
  <c r="B4" i="6"/>
  <c r="D5" i="6"/>
  <c r="F6" i="6"/>
  <c r="B8" i="6"/>
  <c r="D9" i="6"/>
  <c r="F10" i="6"/>
  <c r="B12" i="6"/>
  <c r="D13" i="6"/>
  <c r="F14" i="6"/>
  <c r="B16" i="6"/>
  <c r="D17" i="6"/>
  <c r="F18" i="6"/>
  <c r="B20" i="6"/>
  <c r="D21" i="6"/>
  <c r="F22" i="6"/>
  <c r="B24" i="6"/>
  <c r="D25" i="6"/>
  <c r="F26" i="6"/>
  <c r="B28" i="6"/>
  <c r="D29" i="6"/>
  <c r="F30" i="6"/>
  <c r="B32" i="6"/>
  <c r="D33" i="6"/>
  <c r="F34" i="6"/>
  <c r="B36" i="6"/>
  <c r="D37" i="6"/>
  <c r="F38" i="6"/>
  <c r="B40" i="6"/>
  <c r="D41" i="6"/>
  <c r="F42" i="6"/>
  <c r="B44" i="6"/>
  <c r="D45" i="6"/>
  <c r="F46" i="6"/>
  <c r="B48" i="6"/>
  <c r="D49" i="6"/>
  <c r="F50" i="6"/>
  <c r="B52" i="6"/>
  <c r="D53" i="6"/>
  <c r="F54" i="6"/>
  <c r="B56" i="6"/>
  <c r="D57" i="6"/>
  <c r="F58" i="6"/>
  <c r="B60" i="6"/>
  <c r="D61" i="6"/>
  <c r="F62" i="6"/>
  <c r="B64" i="6"/>
  <c r="D65" i="6"/>
  <c r="F66" i="6"/>
  <c r="B68" i="6"/>
  <c r="D69" i="6"/>
  <c r="F70" i="6"/>
  <c r="B72" i="6"/>
  <c r="D73" i="6"/>
  <c r="F74" i="6"/>
  <c r="B76" i="6"/>
  <c r="D77" i="6"/>
  <c r="F78" i="6"/>
  <c r="B80" i="6"/>
  <c r="D81" i="6"/>
  <c r="F82" i="6"/>
  <c r="B84" i="6"/>
  <c r="D85" i="6"/>
  <c r="F86" i="6"/>
  <c r="B88" i="6"/>
  <c r="C4" i="6"/>
  <c r="E5" i="6"/>
  <c r="C8" i="6"/>
  <c r="E9" i="6"/>
  <c r="C12" i="6"/>
  <c r="E13" i="6"/>
  <c r="C16" i="6"/>
  <c r="E17" i="6"/>
  <c r="C20" i="6"/>
  <c r="E21" i="6"/>
  <c r="C24" i="6"/>
  <c r="C28" i="6"/>
  <c r="C32" i="6"/>
  <c r="C36" i="6"/>
  <c r="C40" i="6"/>
  <c r="C44" i="6"/>
  <c r="C48" i="6"/>
  <c r="C52" i="6"/>
  <c r="C56" i="6"/>
  <c r="C60" i="6"/>
  <c r="C64" i="6"/>
  <c r="C68" i="6"/>
  <c r="C72" i="6"/>
  <c r="C76" i="6"/>
  <c r="C80" i="6"/>
  <c r="C84" i="6"/>
  <c r="C88" i="6"/>
  <c r="B3" i="6"/>
  <c r="D4" i="6"/>
  <c r="B7" i="6"/>
  <c r="D8" i="6"/>
  <c r="B11" i="6"/>
  <c r="D12" i="6"/>
  <c r="B15" i="6"/>
  <c r="D16" i="6"/>
  <c r="B19" i="6"/>
  <c r="D20" i="6"/>
  <c r="B23" i="6"/>
  <c r="D24" i="6"/>
  <c r="B27" i="6"/>
  <c r="D28" i="6"/>
  <c r="B31" i="6"/>
  <c r="D32" i="6"/>
  <c r="B35" i="6"/>
  <c r="D36" i="6"/>
  <c r="B39" i="6"/>
  <c r="D40" i="6"/>
  <c r="B43" i="6"/>
  <c r="D44" i="6"/>
  <c r="B47" i="6"/>
  <c r="D48" i="6"/>
  <c r="B51" i="6"/>
  <c r="D52" i="6"/>
  <c r="B55" i="6"/>
  <c r="D56" i="6"/>
  <c r="B59" i="6"/>
  <c r="D60" i="6"/>
  <c r="B63" i="6"/>
  <c r="D64" i="6"/>
  <c r="B67" i="6"/>
  <c r="D68" i="6"/>
  <c r="B71" i="6"/>
  <c r="D72" i="6"/>
  <c r="B75" i="6"/>
  <c r="D76" i="6"/>
  <c r="B79" i="6"/>
  <c r="D80" i="6"/>
  <c r="B83" i="6"/>
  <c r="D84" i="6"/>
  <c r="B87" i="6"/>
  <c r="D88" i="6"/>
  <c r="C3" i="6"/>
  <c r="E4" i="6"/>
  <c r="C7" i="6"/>
  <c r="E8" i="6"/>
  <c r="C11" i="6"/>
  <c r="E12" i="6"/>
  <c r="C15" i="6"/>
  <c r="E16" i="6"/>
  <c r="C19" i="6"/>
  <c r="E20" i="6"/>
  <c r="C23" i="6"/>
  <c r="E24" i="6"/>
  <c r="C27" i="6"/>
  <c r="E28" i="6"/>
  <c r="C31" i="6"/>
  <c r="E32" i="6"/>
  <c r="C35" i="6"/>
  <c r="E36" i="6"/>
  <c r="C39" i="6"/>
  <c r="E40" i="6"/>
  <c r="C43" i="6"/>
  <c r="E44" i="6"/>
  <c r="C47" i="6"/>
  <c r="E48" i="6"/>
  <c r="C51" i="6"/>
  <c r="E52" i="6"/>
  <c r="C55" i="6"/>
  <c r="E56" i="6"/>
  <c r="C59" i="6"/>
  <c r="E60" i="6"/>
  <c r="C63" i="6"/>
  <c r="E64" i="6"/>
  <c r="C67" i="6"/>
  <c r="E68" i="6"/>
  <c r="C71" i="6"/>
  <c r="E72" i="6"/>
  <c r="C75" i="6"/>
  <c r="E76" i="6"/>
  <c r="C79" i="6"/>
  <c r="E80" i="6"/>
  <c r="C83" i="6"/>
  <c r="E84" i="6"/>
  <c r="C87" i="6"/>
  <c r="E88" i="6"/>
  <c r="D23" i="6"/>
  <c r="D27" i="6"/>
  <c r="D31" i="6"/>
  <c r="D35" i="6"/>
  <c r="D39" i="6"/>
  <c r="B42" i="6"/>
  <c r="D43" i="6"/>
  <c r="B46" i="6"/>
  <c r="D47" i="6"/>
  <c r="B50" i="6"/>
  <c r="D51" i="6"/>
  <c r="B54" i="6"/>
  <c r="D55" i="6"/>
  <c r="B58" i="6"/>
  <c r="D59" i="6"/>
  <c r="B62" i="6"/>
  <c r="D63" i="6"/>
  <c r="B66" i="6"/>
  <c r="D67" i="6"/>
  <c r="B70" i="6"/>
  <c r="D71" i="6"/>
  <c r="B74" i="6"/>
  <c r="D75" i="6"/>
  <c r="B78" i="6"/>
  <c r="D79" i="6"/>
  <c r="B82" i="6"/>
  <c r="D83" i="6"/>
  <c r="B86" i="6"/>
  <c r="D8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0100-000001000000}">
      <text>
        <r>
          <rPr>
            <sz val="10"/>
            <color rgb="FF000000"/>
            <rFont val="Arial"/>
            <scheme val="minor"/>
          </rPr>
          <t>Requested full report to date 28/3/23
	-Matthew Herring</t>
        </r>
      </text>
    </comment>
  </commentList>
</comments>
</file>

<file path=xl/sharedStrings.xml><?xml version="1.0" encoding="utf-8"?>
<sst xmlns="http://schemas.openxmlformats.org/spreadsheetml/2006/main" count="30792" uniqueCount="8304">
  <si>
    <t>Title</t>
  </si>
  <si>
    <t>DOI</t>
  </si>
  <si>
    <t>Journal</t>
  </si>
  <si>
    <t>Publisher</t>
  </si>
  <si>
    <t>Hybrid/OA journal</t>
  </si>
  <si>
    <t>OA status</t>
  </si>
  <si>
    <t>Made OA under deal?</t>
  </si>
  <si>
    <t>Deal (leave blank if not made OA under deal)</t>
  </si>
  <si>
    <t>Licence</t>
  </si>
  <si>
    <t>Submission date</t>
  </si>
  <si>
    <t>Acceptance date</t>
  </si>
  <si>
    <t>Order/approval date</t>
  </si>
  <si>
    <t>Publication date</t>
  </si>
  <si>
    <t>Deal year</t>
  </si>
  <si>
    <t>Source</t>
  </si>
  <si>
    <t>UKRI funded?</t>
  </si>
  <si>
    <t>WT funded?</t>
  </si>
  <si>
    <t>Funding</t>
  </si>
  <si>
    <t>Note</t>
  </si>
  <si>
    <t>Why not covered by deal</t>
  </si>
  <si>
    <t>Why not covered by deal note</t>
  </si>
  <si>
    <t>VAT invoice (T&amp;F)</t>
  </si>
  <si>
    <t>PlumX Capture</t>
  </si>
  <si>
    <t>PlumX Citation</t>
  </si>
  <si>
    <t>PlumX Social Media</t>
  </si>
  <si>
    <t>PlumX Usage</t>
  </si>
  <si>
    <t>PlumX Mention</t>
  </si>
  <si>
    <t>PlumX snapshot date</t>
  </si>
  <si>
    <t>Corresponding author name</t>
  </si>
  <si>
    <t>Corresponding author email</t>
  </si>
  <si>
    <t>Corresponding author ORCID</t>
  </si>
  <si>
    <t>Additional authors</t>
  </si>
  <si>
    <t>Green Tycoon: A Mobile Application Game to Introduce Biorefining Principles in Green Chemistry</t>
  </si>
  <si>
    <t>10.1021/acs.jchemed.0c00363</t>
  </si>
  <si>
    <t>Journal of Chemical Education</t>
  </si>
  <si>
    <t>American Chemical Society</t>
  </si>
  <si>
    <t>Hybrid</t>
  </si>
  <si>
    <t>OA</t>
  </si>
  <si>
    <t>N</t>
  </si>
  <si>
    <t>ACS report: UNIV OF YORK 2020.xlsx (provided by ACS in support of the 2022 proposal)</t>
  </si>
  <si>
    <t>None</t>
  </si>
  <si>
    <t>Technology report</t>
  </si>
  <si>
    <t>“Making Every Second Count”: Utilizing TikTok and Systems Thinking to Facilitate Scientific Public Engagement and Contextualization of Chemistry at Home</t>
  </si>
  <si>
    <t>10.1021/acs.jchemed.0c00511</t>
  </si>
  <si>
    <t>Correction “Density Functional Theory and Experimental Determination of Band Gaps and Lattice Parameters in Kesterite Cu2ZnSn(SxSe1–x)4”</t>
  </si>
  <si>
    <t>10.1021/acs.jpclett.0c03723</t>
  </si>
  <si>
    <t>The Journal of Physical Chemistry Letters</t>
  </si>
  <si>
    <t>acs-specific: authorchoice/editors choice usage agreement</t>
  </si>
  <si>
    <t>Corrigendum</t>
  </si>
  <si>
    <t>Special Issue on Epigenetic Modulation Approaches in Infectious Diseases</t>
  </si>
  <si>
    <t>10.1021/acsinfecdis.0c00736</t>
  </si>
  <si>
    <t>ACS Infectious Diseases</t>
  </si>
  <si>
    <t>Editorial</t>
  </si>
  <si>
    <t>A Need for Caution in the Preparation and Application of Synthetically Versatile Aryl Diazonium Tetrafluoroborate Salts</t>
  </si>
  <si>
    <t>10.1021/acs.orglett.0c02685</t>
  </si>
  <si>
    <t>Organic Letters</t>
  </si>
  <si>
    <t>Y</t>
  </si>
  <si>
    <t>We thank EPSRC for funding (EP/S009965/1: “A Fully-Automated Robotic System for Intelligent Chemical Reaction Screening”).</t>
  </si>
  <si>
    <t>Organic Fanatic: A Quiz-Based Mobile Application Game to Support Learning the Structure and Reactivity of Organic Compounds</t>
  </si>
  <si>
    <t>10.1021/acs.jchemed.0c00492</t>
  </si>
  <si>
    <t>Secondary type funders</t>
  </si>
  <si>
    <t>Paradigm of Magnetic Domain Wall-Based In-Memory Computing</t>
  </si>
  <si>
    <t>10.1021/acsaelm.0c00318</t>
  </si>
  <si>
    <t>ACS Applied Electronic Materials</t>
  </si>
  <si>
    <t>Not OA</t>
  </si>
  <si>
    <t>National Natural Science Foundation of China</t>
  </si>
  <si>
    <t>Article</t>
  </si>
  <si>
    <t>Characterization of Host–Guest Complexes of Supramolecular Self-Assembled Cages Using EPR Spectroscopy</t>
  </si>
  <si>
    <t>10.1021/acs.jpcb.0c02599</t>
  </si>
  <si>
    <t>The Journal of Physical Chemistry B</t>
  </si>
  <si>
    <t>University of York</t>
  </si>
  <si>
    <t>Effects of Methyl Branching on the Properties and Performance of Furandioate-Adipate Copolyesters of Bio-Based Secondary Diols</t>
  </si>
  <si>
    <t>10.1021/acssuschemeng.0c04513</t>
  </si>
  <si>
    <t>ACS Sustainable Chemistry &amp; Engineering</t>
  </si>
  <si>
    <t>CC BY</t>
  </si>
  <si>
    <t>T.J.F. and J.W.C. thank the UK Engineering and Physical Sciences Research Council (EPSRC, grant EP/L017393/1) and the Biotechnology and Biological Sciences Research Council (BBSRC, grant BB/N023595/1) for supporting their involvement in this study. A.P. thanks the FWF Erwin Schrödinger fellowship (grant agreement J 4014-N34) for financial support.</t>
  </si>
  <si>
    <t>Covered by another institution, according to APC spreadsheet.</t>
  </si>
  <si>
    <t>Using SABRE Hyperpolarized 13C NMR Spectroscopy to Interrogate Organic Transformations of Pyruvate</t>
  </si>
  <si>
    <t>10.1021/acs.analchem.0c01334</t>
  </si>
  <si>
    <t>Analytical Chemistry</t>
  </si>
  <si>
    <t>RCUK</t>
  </si>
  <si>
    <t>Electrocatalytic Proton Reduction by a Cobalt(III) Hydride Complex with Phosphinopyridine PN Ligands</t>
  </si>
  <si>
    <t>10.1021/acs.inorgchem.0c02505</t>
  </si>
  <si>
    <t>Inorganic Chemistry</t>
  </si>
  <si>
    <t>Financial support from the Wellcome Trust (Grants 092506 and 098335), the MRC (Grant MR/M008991/1), the EPSRC (B.J.T. studentship), and the University of York is gratefully acknowledged</t>
  </si>
  <si>
    <t>Trying to figure out why this wasn't made OA - did we run out of vouchers and the author didn't request YOAF funding?</t>
  </si>
  <si>
    <t>Excited-State Aromaticity Reversals in Möbius Annulenes</t>
  </si>
  <si>
    <t>10.1021/acs.jpca.0c08594</t>
  </si>
  <si>
    <t>The Journal of Physical Chemistry A</t>
  </si>
  <si>
    <t>Norcorrole: Aromaticity and Antiaromaticity in Contest</t>
  </si>
  <si>
    <t>10.1021/acs.orglett.0c03254</t>
  </si>
  <si>
    <t>Asymmetric “Clip-Cycle” Synthesis of Pyrrolidines and Spiropyrrolidines</t>
  </si>
  <si>
    <t>10.1021/acs.orglett.0c03090</t>
  </si>
  <si>
    <t>Chemical Spillage as a Model for Accident Causation</t>
  </si>
  <si>
    <t>10.1021/acs.jchemed.0c00116</t>
  </si>
  <si>
    <t>Biocatalytic Transfer of Pseudaminic Acid (Pse5Ac7Ac) Using Promiscuous Sialyltransferases in a Chemoenzymatic Approach to Pse5Ac7Ac-Containing Glycosides</t>
  </si>
  <si>
    <t>10.1021/acscatal.0c02189</t>
  </si>
  <si>
    <t>ACS Catalysis</t>
  </si>
  <si>
    <t>Rapid Adaptation of a Traditional Introductory Lecture Course on Catalysis into Content for Remote Delivery Online in Response to Global Pandemic</t>
  </si>
  <si>
    <t>10.1021/acs.jchemed.0c00786</t>
  </si>
  <si>
    <t>A New Step Forward Nonseasonal 5G Biorefineries: Microwave-Assisted, Synergistic, Co-Depolymerization of Wheat Straw (2G Biomass) and Laminaria saccharina (3G Biomass)</t>
  </si>
  <si>
    <t>10.1021/acssuschemeng.0c03390</t>
  </si>
  <si>
    <t>Sustainable Production of Solid Biofuels and Biomaterials by Microwave-Assisted, Hydrothermal Carbonization (MA-HTC) of Brewers’ Spent Grain (BSG)</t>
  </si>
  <si>
    <t>10.1021/acssuschemeng.0c06853</t>
  </si>
  <si>
    <t>Sustainable Single-Stage Solid–Liquid Extraction of Hesperidin and Rutin from Agro-Products Using Cyrene</t>
  </si>
  <si>
    <t>10.1021/acssuschemeng.0c06751</t>
  </si>
  <si>
    <t>Coordenação de Aperfeiçoamento de Pessoal de Nível Superior</t>
  </si>
  <si>
    <t>Online Group Work with a Large Cohort: Challenges and New Benefits</t>
  </si>
  <si>
    <t>10.1021/acs.jchemed.0c00750</t>
  </si>
  <si>
    <t>Mutational Analysis of Linalool Dehydratase Isomerase Suggests That Alcohol and Alkene Transformations Are Catalyzed Using Noncovalent Mechanisms</t>
  </si>
  <si>
    <t>10.1021/acscatal.0c02958</t>
  </si>
  <si>
    <t>Unpaywall says this is under CC0, but it isn't.</t>
  </si>
  <si>
    <t>Manno-epi-cyclophellitols Enable Activity-Based Protein Profiling of Human α-Mannosidases and Discovery of New Golgi Mannosidase II Inhibitors</t>
  </si>
  <si>
    <t>10.1021/jacs.0c03880</t>
  </si>
  <si>
    <t>Journal of the American Chemical Society</t>
  </si>
  <si>
    <t>Nuclear Magnetic Resonance and Computational Study of trans-(μ2:η2,η2-1,3-Butadiene)bis(trichloroplatinate(II))</t>
  </si>
  <si>
    <t>10.1021/acs.organomet.0c00695</t>
  </si>
  <si>
    <t>Organometallics</t>
  </si>
  <si>
    <t>Density Functional Theory and Experimental Determination of Band Gaps and Lattice Parameters in Kesterite Cu2ZnSn(SxSe1–x)4</t>
  </si>
  <si>
    <t>10.1021/acs.jpclett.0c03205</t>
  </si>
  <si>
    <t>Toward Novel Biocomposites from Unavoidable Food Supply Chain Wastes and Zirconia</t>
  </si>
  <si>
    <t>10.1021/acssuschemeng.0c04211</t>
  </si>
  <si>
    <t>Fragment-Based Discovery of Novel Non-Hydroxamate LpxC Inhibitors with Antibacterial Activity</t>
  </si>
  <si>
    <t>10.1021/acs.jmedchem.0c01215</t>
  </si>
  <si>
    <t>Journal of Medicinal Chemistry</t>
  </si>
  <si>
    <t>10.1021/acs.est.0c02736</t>
  </si>
  <si>
    <t>Environmental Science &amp; Technology</t>
  </si>
  <si>
    <t>APC paid from YOAF</t>
  </si>
  <si>
    <t>10.1021/acs.langmuir.0c01810</t>
  </si>
  <si>
    <t>Langmuir</t>
  </si>
  <si>
    <t>10.1021/acscatal.0c02222</t>
  </si>
  <si>
    <t>10.1021/acssensors.0c01484</t>
  </si>
  <si>
    <t>ACS Sensors</t>
  </si>
  <si>
    <t>10.1021/acs.jpcc.0c06052</t>
  </si>
  <si>
    <t>The Journal of Physical Chemistry C</t>
  </si>
  <si>
    <t>Underestimated Ammonia Emissions from Road Vehicles</t>
  </si>
  <si>
    <t>10.1021/acs.est.0c05839</t>
  </si>
  <si>
    <t>10.1021/acsinfecdis.0c00568</t>
  </si>
  <si>
    <t>Amine–Borane Dehydropolymerization Using Rh-Based Precatalysts: Resting State, Chain Control, and Efficient Polymer Synthesis</t>
  </si>
  <si>
    <t>10.1021/acscatal.0c02211</t>
  </si>
  <si>
    <t>Sorption: A Statistical Thermodynamic Fluctuation Theory</t>
  </si>
  <si>
    <t>10.1021/acs.langmuir.1c00742</t>
  </si>
  <si>
    <t>CCC dashboard report: ACS transactions 2019-Jun 2021.xlsx</t>
  </si>
  <si>
    <t>Ministry of Education, Culture, Sports, Science and Technology; Japan Society for the Promotion of Science</t>
  </si>
  <si>
    <t>Made OA under voucher scheme</t>
  </si>
  <si>
    <t>Hole polaron migration in bulk phases of TiO&lt;sub&gt;2&lt;/sub&gt; using hybrid density functional theory</t>
  </si>
  <si>
    <t>10.1021/acs.jpcc.1c03136</t>
  </si>
  <si>
    <t>Engineering and Physical Sciences Research Council</t>
  </si>
  <si>
    <t>An automated methodology for non-targeted compositional analysis of small molecules in high complexity environmental matrices using coupled ultra-performance liquid chromatography Orbitrap mass spectrometry</t>
  </si>
  <si>
    <t>10.1021/acs.est.0c08208</t>
  </si>
  <si>
    <t>H2020 Marie Sklodowska-Curie Actions; Natural Environment Research Council</t>
  </si>
  <si>
    <t>A Series of Crystallographically Characterized Linear and Branched -Alkane Complexes of Rhodium: From Propane to 3-Methylpentane.</t>
  </si>
  <si>
    <t>10.1021/jacs.1c00738</t>
  </si>
  <si>
    <t>Engineering and Physical Sciences Research Council; Leverhulme Trust; SCG Chemicals</t>
  </si>
  <si>
    <t>Verification of a national emission inventory and influence of on-road vehicle manufacturer-level emissions</t>
  </si>
  <si>
    <t>10.1021/acs.est.0c08363</t>
  </si>
  <si>
    <t>Natural Environment Research Council; Met Office</t>
  </si>
  <si>
    <t>Linking Electronic Relaxation Dynamics and Ionic Photofragmentation Patterns for the Deprotonated UV Filter Benzophenone-4</t>
  </si>
  <si>
    <t>10.1021/acs.jpclett.1c00423</t>
  </si>
  <si>
    <t>A thiol-mediated three-step ring expansion cascade for the conversion of indoles into functionalised quinolines</t>
  </si>
  <si>
    <t>10.1021/acs.orglett.1c00205</t>
  </si>
  <si>
    <t>Leverhulme Trust</t>
  </si>
  <si>
    <t>Octahedral Trifluoromagnesate, an Anomalous Metal
Fluoride Species, Stabilizes the Transition State in a Biological Motor</t>
  </si>
  <si>
    <t>10.1021/acscatal.0c04500</t>
  </si>
  <si>
    <t>Wellcome Trust; China Scholarship Council</t>
  </si>
  <si>
    <t>2-Alkene Complexes of [Rh(PONOP-iPr)(L)]+ Cations (L = COD, NBD, ethene). Intramolecular Alkene-Assisted Hydrogenation and a Dihydrogen Complex [Rh(PONOP-iPr)(-H2)]+</t>
  </si>
  <si>
    <t>10.1021/acs.inorgchem.0c03687</t>
  </si>
  <si>
    <t>Engineering and Physical Sciences Research Council; University of Oxford; SCG Chemicals</t>
  </si>
  <si>
    <t>Predicting mixture effects over time with toxicokinetic-toxicodynamic models (GUTS): assumptions, experimental testing &amp; predictive power</t>
  </si>
  <si>
    <t>10.1021/acs.est.0c05282</t>
  </si>
  <si>
    <t>Natural Environment Research Council</t>
  </si>
  <si>
    <t>Phosphoranyl Radical Fragmentation Reactions Driven by Photoredox Catalysis</t>
  </si>
  <si>
    <t>10.1021/acscatal.0c01923</t>
  </si>
  <si>
    <t>Magnetically-Triggered Release of Entrapped Bioactive Proteins from Thermally Responsive Polymer-Coated Iron Oxide Nanoparticles for Stem Cell Proliferation</t>
  </si>
  <si>
    <t>10.1021/acsanm.0c01167</t>
  </si>
  <si>
    <t>ACS Applied Nano Materials</t>
  </si>
  <si>
    <t>Remarkable Levels of &lt;sup&gt;15&lt;/sup&gt;N Polarization Delivered through SABRE Into Unlabeled Pyridine, Pyrazine or Metronidazole Enable Single Scan NMR Quantification at the mM Level</t>
  </si>
  <si>
    <t>10.1021/acs.jpcb.0c02583</t>
  </si>
  <si>
    <t>Wellcome Trust; Medical Research Council</t>
  </si>
  <si>
    <t>Post-Dieselgate: Evidence of NOX Emission
Reductions Using On-Road Remote Sensing</t>
  </si>
  <si>
    <t>10.1021/acs.estlett.0c00188</t>
  </si>
  <si>
    <t>Environmental Science &amp; Technology Letters</t>
  </si>
  <si>
    <t>Photocatalytic Deoxygenation of Sulfoxides using Visible Light: Mechanistic Investigations and Synthetic Applications</t>
  </si>
  <si>
    <t>10.1021/acscatal.0c00690</t>
  </si>
  <si>
    <t>Engineering and Physical Sciences Research Council; Leverhulme Trust</t>
  </si>
  <si>
    <t>Controlling Magnetization Reversal and Hyperthermia Efficiency in Core-Shell Iron-Iron Oxide Magnetic Nanoparticles by Tuning the Interphase Coupling</t>
  </si>
  <si>
    <t>10.1021/acsanm.0c00568</t>
  </si>
  <si>
    <t>Stavros Niarchos Foundation; Centre National de la Recherche Scientifique; Xunta de Galicia</t>
  </si>
  <si>
    <t>Exploring Everyday Chemistry: The Effectiveness of an Organic Chemistry MOOC as an Education and Outreach Tool</t>
  </si>
  <si>
    <t>10.1021/acs.jchemed.9b01151</t>
  </si>
  <si>
    <t>A new approach combining molecular fingerprints and machine learning to estimate relative ionization efficiency in electrospray ionization</t>
  </si>
  <si>
    <t>10.1021/acsomega.0c00732</t>
  </si>
  <si>
    <t>ACS Omega</t>
  </si>
  <si>
    <t>Biocatalytic Synthesis of Moclobemide Using the Amide Bond Synthetase McbA Coupled with an ATP Recycling System</t>
  </si>
  <si>
    <t>10.1021/acscatal.0c00929</t>
  </si>
  <si>
    <t>Biotechnology and Biological Sciences Research Council</t>
  </si>
  <si>
    <t>Unravelling the Keto-Enol Tautomer Dependent Photochemistry and Degradation Pathways of the Protonated UVA Filter Avobenzone</t>
  </si>
  <si>
    <t>10.1021/acs.jpca.0c01295</t>
  </si>
  <si>
    <t>Horizon 2020 Framework Programme; Leverhulme Trust</t>
  </si>
  <si>
    <t>Silk Protein Solution: A Natural Example of Sticky Reptation</t>
  </si>
  <si>
    <t>10.1021/acs.macromol.9b02630</t>
  </si>
  <si>
    <t>Macromolecules</t>
  </si>
  <si>
    <t>Horizon 2020 Framework Programme; Engineering and Physical Sciences Research Council</t>
  </si>
  <si>
    <t>Rational Design of Mechanism-Based Inhibitors and Activity-Based Probes for the Identification of Retaining -L-Arabinofuranosidases</t>
  </si>
  <si>
    <t>10.1021/jacs.9b11351</t>
  </si>
  <si>
    <t>FP7 Ideas: European Research Council; Natural Sciences and Engineering Research Council of Canada; Biotechnology and Biological Sciences Research Council; Royal Society</t>
  </si>
  <si>
    <t>Valorization of Sour Milk to form Bioplastics: Friend or Foe?</t>
  </si>
  <si>
    <t>10.1021/acs.jchemed.9b00754</t>
  </si>
  <si>
    <t>Catalytic Gels for a Prebiotically-Relevant Asymmetric Aldol Reaction in Water: From Organocatalyst Design to Hydrogel Discovery and Back Again</t>
  </si>
  <si>
    <t>10.1021/jacs.9b13156</t>
  </si>
  <si>
    <t>2D-IR Spectroscopy of Proteins in Water: Using the Solvent Thermal Response as an Internal Standard</t>
  </si>
  <si>
    <t>10.1021/acs.analchem.9b05601</t>
  </si>
  <si>
    <t>Single Atom Dynamics in Chemical Reactions</t>
  </si>
  <si>
    <t>10.1021/acs.accounts.9b00500</t>
  </si>
  <si>
    <t>Accounts of Chemical Research</t>
  </si>
  <si>
    <t>Modular synthesis of polycyclic alkaloid scaffolds via an enantioselective dearomative cascade</t>
  </si>
  <si>
    <t>10.1021/acs.orglett.0c00053</t>
  </si>
  <si>
    <t>Solidstate Molecular Organometallic Catalysis in Gas/Solid Flow (Flow-SMOM) as Demonstrated by Efficient Room Temperature and Pressure 1Butene Isomerization.</t>
  </si>
  <si>
    <t>10.1021/acscatal.9b03727</t>
  </si>
  <si>
    <t>Engineering and Physical Sciences Research Council; SCG Chemicals</t>
  </si>
  <si>
    <t>Catalytic activation of unstrained, non-activated ketones mediated by platinum(II)  multiple CC bond cleavage and CO extrusion</t>
  </si>
  <si>
    <t>10.1021/acs.organomet.9b00650</t>
  </si>
  <si>
    <t>Probing the hydrogenation of vinyl sulfoxides using &lt;i&gt;para&lt;/i&gt;-hydrogen</t>
  </si>
  <si>
    <t>10.1021/acs.organomet.9b00610</t>
  </si>
  <si>
    <t>Wellcome Trust; Medical Research Council; Engineering and Physical Sciences Research Council</t>
  </si>
  <si>
    <t>Formation of a copper(II)-tyrosyl complex at the active site of lytic polysaccharide monooxygenases following oxidation by H2O2</t>
  </si>
  <si>
    <t>10.1021/jacs.9b09833</t>
  </si>
  <si>
    <t>Biotechnology and Biological Sciences Research Council; Royal Society</t>
  </si>
  <si>
    <t>Toxicokinetic-toxicodynamic modelling of the effects of pesticides on growth of Rattus norvegicus</t>
  </si>
  <si>
    <t>10.1021/acs.chemrestox.9b00294</t>
  </si>
  <si>
    <t>Chemical Research in Toxicology</t>
  </si>
  <si>
    <t>Biotechnology and Biological Sciences Research Council; Syngenta International</t>
  </si>
  <si>
    <t>Industry-informed workshops to develop graduate skill sets in the circular economy using systems thinking</t>
  </si>
  <si>
    <t>10.1021/acs.jchemed.9b00257</t>
  </si>
  <si>
    <t>Uncovering the Early Stages of Domain Melting in Calmodulin with Ultrafast Temperature-Jump Infrared Spectroscopy</t>
  </si>
  <si>
    <t>10.1021/acs.jpcb.9b08870</t>
  </si>
  <si>
    <t>University of Strathclyde</t>
  </si>
  <si>
    <t>The autoxidation of alkenyl succinimides - mimics for polyisobutenyl succinimide dispersants</t>
  </si>
  <si>
    <t>10.1021/acs.iecr.9b02780</t>
  </si>
  <si>
    <t>Industrial &amp; Engineering Chemistry Research</t>
  </si>
  <si>
    <t>Afton Chemical ltd</t>
  </si>
  <si>
    <t>Going Green in Process Chemistry: Optimizing an Asymmetric Oxidation Reaction to Synthesize the Anti-ulcer Drug Esomeprazole</t>
  </si>
  <si>
    <t>10.1021/acs.jchemed.9b00350</t>
  </si>
  <si>
    <t>Passivating Grain Boundaries in Polycrystalline CdTe</t>
  </si>
  <si>
    <t>10.1021/acs.jpcc.9b08373</t>
  </si>
  <si>
    <t>A Surface-bound Antibiotic for the Detection of -lactamases</t>
  </si>
  <si>
    <t>10.1021/acsami.9b05793</t>
  </si>
  <si>
    <t>ACS Applied Materials &amp; Interfaces</t>
  </si>
  <si>
    <t>Green Machine: A Card Game Introducing Students to Systems Thinking in Green Chemistry by Strategizing the Creation of a Recycling Plant.</t>
  </si>
  <si>
    <t>10.1021/acs.jchemed.9b00278</t>
  </si>
  <si>
    <t>Using Greener Gels To Explore Rheology</t>
  </si>
  <si>
    <t>10.1021/acs.jchemed.6b00584</t>
  </si>
  <si>
    <t>Higher Education Funding Council for England</t>
  </si>
  <si>
    <t>Denied by library</t>
  </si>
  <si>
    <t>Denied on CCC dashboard</t>
  </si>
  <si>
    <t>Green and Smart: Hydrogels To Facilitate Independent
Practical Learning</t>
  </si>
  <si>
    <t>10.1021/acs.jchemed.7b00235</t>
  </si>
  <si>
    <t>Chemical Bioconjugation of Proteins in an Undergraduate
Lab: One-Pot Oxidation and Derivatization of the NTerminus</t>
  </si>
  <si>
    <t>10.1021/acs.jchemed.8b00787</t>
  </si>
  <si>
    <t>Valorization of Waste Orange Peel to Produce Shear-Thinning
Gels</t>
  </si>
  <si>
    <t>10.1021/acs.jchemed.8b01009</t>
  </si>
  <si>
    <t>Screening Doping Strategies to Mitigate Electron Trapping at Anatase TiO&lt;sub&gt;2&lt;/sub&gt; Surfaces</t>
  </si>
  <si>
    <t>10.1021/acs.jpcc.9b05840</t>
  </si>
  <si>
    <t>Measuring and Reducing Chemical Spills by Students: a Randomized Controlled Trial of Providing Feedback</t>
  </si>
  <si>
    <t>10.1021/acs.jchemed.9b00262</t>
  </si>
  <si>
    <t>First Principles Investigation of the Structure and Properties of Au Nanoparticles Supported on ZnO</t>
  </si>
  <si>
    <t>10.1021/acs.jpcc.9b02639</t>
  </si>
  <si>
    <t>Novel inhibitory function of the Rhizomucor miehei lipase propeptide and 3D structures of its complexes with the enzyme</t>
  </si>
  <si>
    <t>10.1021/acsomega.9b00612</t>
  </si>
  <si>
    <t>Strong temperature dependence for light-duty diesel vehicle NO&lt;sub&gt;x&lt;/sub&gt; emissions</t>
  </si>
  <si>
    <t>10.1021/acs.est.9b01024</t>
  </si>
  <si>
    <t>Molecular Mechanisms of Oxygen Activation and Hydrogen
Peroxide Formation in Lytic Polysaccharide Monooxygenases</t>
  </si>
  <si>
    <t>10.1021/acscatal.9b00778</t>
  </si>
  <si>
    <t>Generalitat de Catalunya; Ministerio de EconomÃ?Â­a y Competitividad</t>
  </si>
  <si>
    <t>Retrosynthetic Analysis in Action: The Effectiveness of Filling in the Gaps</t>
  </si>
  <si>
    <t>10.1021/acs.jchemed.1c00591</t>
  </si>
  <si>
    <t>CCC dashboard report: ACS transactions 1 jan 2019 - 1 dec 2021 CCC.xlsx</t>
  </si>
  <si>
    <t>Importance of oxidants and temperature in the formation of biogenic organosulfates and nitrooxy organosulfates</t>
  </si>
  <si>
    <t>10.1021/acsearthspacechem.1c00204</t>
  </si>
  <si>
    <t>ACS Earth and Space Chemistry</t>
  </si>
  <si>
    <t>Temperature Dependence of Sorption</t>
  </si>
  <si>
    <t>10.1021/acs.langmuir.1c01576</t>
  </si>
  <si>
    <t>Japan Society for the Promotion of Science; Ministry of Education, Culture, Sports, Science and Technology</t>
  </si>
  <si>
    <t>Reactivity of a dinuclear PdI complex [Pd2(-PPh2)(2-OAc)(PPh3)2] with PPh3: Implications for cross-coupling catalysis using the ubiquitous Pd(OAc)2/nPPh3 catalyst system</t>
  </si>
  <si>
    <t>10.1021/acs.organomet.1c00347</t>
  </si>
  <si>
    <t>Engineering and Physical Sciences Research Council; Bayer; GlaxoSmithKline</t>
  </si>
  <si>
    <t>Cooperative Sorption on Porous Materials</t>
  </si>
  <si>
    <t>10.1021/acs.langmuir.1c01236</t>
  </si>
  <si>
    <t>Percolation Theory Reveals Biophysical Properties of Virus-Like Particles</t>
  </si>
  <si>
    <t>10.1021/acsnano.1c01882</t>
  </si>
  <si>
    <t>ACS Nano</t>
  </si>
  <si>
    <t>Wellcome Trust; Engineering and Physical Sciences Research Council</t>
  </si>
  <si>
    <t>Hemoprotein Catalyzed Oxygenations: P450s, UPOs and Progress Towards Scalable Reactions</t>
  </si>
  <si>
    <t>10.1021/jacsau.1c00251</t>
  </si>
  <si>
    <t>JACS Au</t>
  </si>
  <si>
    <t>Measurement of the Population of Electrosprayed Deprotomers of Coumaric Acids using UV-Vis Laser Photodissociation Spectroscopy</t>
  </si>
  <si>
    <t>10.1021/acs.jpca.1c04880</t>
  </si>
  <si>
    <t>Leverhulme Trust; Engineering and Physical Sciences Research Council</t>
  </si>
  <si>
    <t>Genetic code expansion: A brief history and perspective</t>
  </si>
  <si>
    <t>10.1021/acs.biochem.1c00286</t>
  </si>
  <si>
    <t>Biochemistry</t>
  </si>
  <si>
    <t>National Institutes of Health; Columbia University; National Natural Science Foundation of China; Department of S and T for Social Development</t>
  </si>
  <si>
    <t>A dichotomy in cross-coupling site-selectivity in a dihalogenated heteroarene: Influence of mononuclear Pd, Pd clusters and Pd nanoparticles  the case for exploiting Pd catalyst speciation</t>
  </si>
  <si>
    <t>10.1021/jacs.1c05294</t>
  </si>
  <si>
    <t>Engineering and Physical Sciences Research Council; Bayer</t>
  </si>
  <si>
    <t>Systematic comparison of Genetic Algorithm and Basin Hopping approaches to the global optimization of Si(111) surface reconstructions</t>
  </si>
  <si>
    <t>10.1021/acs.jpca.2c00647</t>
  </si>
  <si>
    <t>American Chemical Society TA 2022</t>
  </si>
  <si>
    <t>CCC dashboard report: ACS transactions 1 Jan 2022-9 May 2022 CCC.xlsx</t>
  </si>
  <si>
    <t>Deutsche Forschungsgemeinschaft</t>
  </si>
  <si>
    <t>Real time high sensitivity reaction monitoring of important nitrogen cycle synthons by 15N hyperpolarized NMR</t>
  </si>
  <si>
    <t>10.1021/jacs.2c02619</t>
  </si>
  <si>
    <t>EPSRC EP/R51181X/1 and G0065601</t>
  </si>
  <si>
    <t>Direct evidence for competitive CH activation by a well-defined silver XPhos complex in palladium-catalyzed CH functionalization</t>
  </si>
  <si>
    <t>10.1021/acs.organomet.2c00063</t>
  </si>
  <si>
    <t>No funding declared</t>
  </si>
  <si>
    <t>Selectivity, speciation and substrate control in the gold-catalyzed coupling of indoles and alkynes</t>
  </si>
  <si>
    <t>10.1021/acs.organomet.2c00035</t>
  </si>
  <si>
    <t>EPSRC EP/H011455/1, EP/ K031589/1</t>
  </si>
  <si>
    <t>Beyond Q: The importance of the resonance amplitude for photonic sensors</t>
  </si>
  <si>
    <t>10.1021/acsphotonics.2c00188</t>
  </si>
  <si>
    <t>ACS Photonics</t>
  </si>
  <si>
    <t>EPSRC (EP/P030017/1); Conselho Nacional de Desenvolvimento Científico e Tecnológico; Fundação de Amparo à Pesquisa do Estado de São Paulo; Royal Academy of Engineering</t>
  </si>
  <si>
    <t>Inclusive Outreach Activity Targeting Negative Alternate Conceptions of Chemistry</t>
  </si>
  <si>
    <t>10.1021/acs.jchemed.1c00400</t>
  </si>
  <si>
    <t>Pd-catalyzed cross-couplings: on the importance of the catalyst quantity descriptors  mol% and ppm</t>
  </si>
  <si>
    <t>10.1021/acs.oprd.2c00051</t>
  </si>
  <si>
    <t>Organic Process Research &amp; Development</t>
  </si>
  <si>
    <t>CCC dashboard report: CCC_ACS_1Jan2021-8Jun2022.xlsx</t>
  </si>
  <si>
    <t>Highly Efficient Mesoporous Carbonaceous CeO2 catalyst for Dephosphorylation</t>
  </si>
  <si>
    <t>10.1021/acsomega.2c01832</t>
  </si>
  <si>
    <t>Commonwealth Scholarship Commission; Council of Scientific and Industrial Research, India</t>
  </si>
  <si>
    <t>Tween-20 Induces the Structural Remodeling of Single Lipid Vesicles</t>
  </si>
  <si>
    <t>10.1021/acs.jpclett.2c00704</t>
  </si>
  <si>
    <t>Engineering and Physical Sciences Research Council; Alzheimer's Research Foundation</t>
  </si>
  <si>
    <t>Surface Area Estimation: Replacing the BET Model with the Statistical Thermodynamic Fluctuation Theory</t>
  </si>
  <si>
    <t>10.1021/acs.langmuir.2c00753</t>
  </si>
  <si>
    <t>Safe handling of air-sensitive organometallic reagents using Schlenk line techniques: Negishi cross-couplings for trainee graduate students</t>
  </si>
  <si>
    <t>10.1021/acs.jchemed.2c00134</t>
  </si>
  <si>
    <t>By-product Valorization: From Spent Coffee Grounds to Fatty Acid Ethyl Esters</t>
  </si>
  <si>
    <t>10.1021/acs.jchemed.2c00728</t>
  </si>
  <si>
    <t>ACS dashboard report year to date 31 Oct 2022</t>
  </si>
  <si>
    <t>Enhancing &lt;sup&gt;19&lt;/sup&gt;F benchtop NMR spectroscopy by combining &lt;i&gt;para&lt;/i&gt;hydrogen hyperpolarisation and multiplet refocusing</t>
  </si>
  <si>
    <t>10.1021/acsmeasuresciau.2c00055</t>
  </si>
  <si>
    <t>ACS Measurement Science Au</t>
  </si>
  <si>
    <t>Engineering and Physical Sciences Research Council EP/M020983/1  EP/R028745/1</t>
  </si>
  <si>
    <t>Electrochemical and solution structural characterization of Fe(III) azotochelin complexes: Examining the coordination behaviour of a tetradentate siderophore</t>
  </si>
  <si>
    <t>10.1021/acs.inorgchem.2c02777</t>
  </si>
  <si>
    <t>Engineering and Physical Sciences Research Council EP/T007338/1</t>
  </si>
  <si>
    <t>Cooperative Sorption on Heterogeneous Surfaces</t>
  </si>
  <si>
    <t>10.1021/acs.langmuir.2c01750</t>
  </si>
  <si>
    <t>Dehydropolymerization of H3BNMeH2 Mediated by Cationic Iridium(III) Precatalysts Bearing 3-iPr-PN(R)P Pincer Ligands (R = H, Me). An Unexpected Inner-Sphere Mechanism.</t>
  </si>
  <si>
    <t>10.1021/acscatal.2c03778</t>
  </si>
  <si>
    <t>Engineering and Physical Sciences Research Council EP/M024210/2  EP/T019867/1</t>
  </si>
  <si>
    <t>Measuring RNA UNCG Tetraloop Refolding Dynamics Using Temperature-jump/drop Infrared Spectroscopy</t>
  </si>
  <si>
    <t>10.1021/acs.jpclett.2c02338</t>
  </si>
  <si>
    <t>A Simple Setup to Explore Fog Harvesting as a Clean and Sustainable Source of Water</t>
  </si>
  <si>
    <t>10.1021/acs.jchemed.2c00018</t>
  </si>
  <si>
    <t>Well-Defined Pdn Clusters for CrossCoupling and Hydrogenation Catalysis: New Opportunities for Catalyst Design</t>
  </si>
  <si>
    <t>10.1021/acscatal.2c03345</t>
  </si>
  <si>
    <t>Royal Society</t>
  </si>
  <si>
    <t>A Greener Synthesis of the Antidepressant Bupropion Hydrochloride</t>
  </si>
  <si>
    <t>10.1021/acs.jchemed.2c00581</t>
  </si>
  <si>
    <t>A new approach to the detection of short-lived radical intermediates</t>
  </si>
  <si>
    <t>10.1021/jacs.2c03618</t>
  </si>
  <si>
    <t>Engineering and Physical Sciences Research Council EP/N509802/1</t>
  </si>
  <si>
    <t>Single-Crystal to Single-Crystal Addition of H2 to [Ir(iPr-PONOP)(propene)][BArF4] and Comparison Between Solid-State and Solution Reactivity.</t>
  </si>
  <si>
    <t>10.1021/acs.organomet.2c00274</t>
  </si>
  <si>
    <t>Engineering and Physical Sciences Research Council EP/M024210/2 ; SCG Chemicals</t>
  </si>
  <si>
    <t>Synthesis, Mesomorphism, Photophysics and Device Properties of Liquid-crystalline Pincer Complexes of Gold(III) Containing Semi-perfluorinated Chains</t>
  </si>
  <si>
    <t>10.1021/acsomega.2c03669</t>
  </si>
  <si>
    <t>Toward Optimizing and Understanding Reversible Hyperpolarization
of Lactate Esters Relayed from para-Hydrogen</t>
  </si>
  <si>
    <t>10.1021/acs.jpclett.2c01442</t>
  </si>
  <si>
    <t>Wellcome Trust 98335  92506</t>
  </si>
  <si>
    <t>Philosophy, Religion, and Heterodoxy in the Philosophy of Henry More, Ralph Cudworth, and Anne Conway</t>
  </si>
  <si>
    <t>10.1163/18712428-10002002</t>
  </si>
  <si>
    <t>Church History and Religious Culture</t>
  </si>
  <si>
    <t>Brill</t>
  </si>
  <si>
    <t>Brill TA 2020</t>
  </si>
  <si>
    <t>Email report: Brill-University of York_YTD 2021_2020</t>
  </si>
  <si>
    <t>No funding detected</t>
  </si>
  <si>
    <t>Calouste Gulbenkian, His Mīnāʾī Ware, and the Changing Islamic Art Market in the Early Twentieth Century</t>
  </si>
  <si>
    <t>10.1163/22118993-00371P13</t>
  </si>
  <si>
    <t>Muqarnas Online</t>
  </si>
  <si>
    <t>Not OA. Kan Wai Min from Brill told me it would be made OA. Need to monitor. OA on 1/12/21.</t>
  </si>
  <si>
    <t>An Ecological Whodunit: The Story of Colony Collapse Disorder</t>
  </si>
  <si>
    <t>10.1163/15685306-bja10026</t>
  </si>
  <si>
    <t>Society &amp; Animals</t>
  </si>
  <si>
    <t>Email report: Brill JISC_2020 OA_University of York.xlsx</t>
  </si>
  <si>
    <t>Not OA so emailed Linda Empringham at Brill to get made OA 17/11/21. Resolved.</t>
  </si>
  <si>
    <t>Beckett, Music, Intermediality: John Tilbury's Worstward Ho</t>
  </si>
  <si>
    <t>10.1163/18757405-03201009</t>
  </si>
  <si>
    <t>Samuel Beckett Today / Aujourd'hui</t>
  </si>
  <si>
    <t>Erasmus and the Colloquial Emotions</t>
  </si>
  <si>
    <t>10.1163/18749275-04002004</t>
  </si>
  <si>
    <t>Erasmus Studies</t>
  </si>
  <si>
    <t>With a little help from his friends: Rubens and the acquisition of Caravaggio’s Rosary Madonna for the Dominican Church in Antwerp</t>
  </si>
  <si>
    <t>10.1163/22145966-07001007</t>
  </si>
  <si>
    <t>Netherlands Yearbook for History of Art / Nederlands Kunsthistorisch Jaarboek Online</t>
  </si>
  <si>
    <t>CC BY-NC</t>
  </si>
  <si>
    <t>APC spreadsheet</t>
  </si>
  <si>
    <t>AHRC</t>
  </si>
  <si>
    <t>Requested funding from YOAF and we asked Brill to include it in the deal. Not included in any of the reports Brill sent us, but we didn't pay an APC.</t>
  </si>
  <si>
    <t>Why Indonesia Adopted ‘Quiet Diplomacy’ Over R2p In The Rohingya Crisis: The Roles Of Islamic Humanitarianism, Civil–Military Relations, And Asean</t>
  </si>
  <si>
    <t>10.1163/1875-984x-13020004</t>
  </si>
  <si>
    <t>Global Responsibility To Protect</t>
  </si>
  <si>
    <t>Brill TA 2021</t>
  </si>
  <si>
    <t>Jisc TA data 2021</t>
  </si>
  <si>
    <t>Fact-finding In Situations Of Atrocities: In Search Of Legitimacy</t>
  </si>
  <si>
    <t>10.1163/18781527-bja10027</t>
  </si>
  <si>
    <t>Journal Of International Humanitarian Legal Studies</t>
  </si>
  <si>
    <t>Experiments in Dealing with Epidemics in Seventeenth-Century Siam</t>
  </si>
  <si>
    <t>10.1163/15734218-12341488</t>
  </si>
  <si>
    <t>Asian Medicine</t>
  </si>
  <si>
    <t>Email report: York Q1-Q3 2021 Brill.xlsx</t>
  </si>
  <si>
    <t>The Inclusion of Sexual Orientation and Gender Identity in Relationships Education: Faith-Based Objections and the European Convention on Human Rights</t>
  </si>
  <si>
    <t>10.1163/26663236-bja10020</t>
  </si>
  <si>
    <t>European Convention on Human Rights Law Review</t>
  </si>
  <si>
    <t>Testing the Ethos of Tolerance: Chin’s Interpretation of Rorty’s Political Theory</t>
  </si>
  <si>
    <t>10.1163/18758185-bja10022</t>
  </si>
  <si>
    <t>Contemporary Pragmatism</t>
  </si>
  <si>
    <t>Email report: University of York_Brill-JISC 2021</t>
  </si>
  <si>
    <t>Place of death of children and young adults with a life-limiting condition in England: a retrospective cohort study</t>
  </si>
  <si>
    <t>10.1136/archdischild-2020-319700</t>
  </si>
  <si>
    <t>Archives of Disease in Childhood</t>
  </si>
  <si>
    <t>BMJ</t>
  </si>
  <si>
    <t>Report sent by BMJ in support of 2022 offer Nov 2021: Jisc Publish and Read 2022  - University of York.xlsx</t>
  </si>
  <si>
    <t>No deal at that time</t>
  </si>
  <si>
    <t>Consulting with young people: informing guidelines for children’s palliative care</t>
  </si>
  <si>
    <t>10.1136/archdischild-2020-320353</t>
  </si>
  <si>
    <t>Practical metrics for establishing the health benefits of research to support research prioritisation</t>
  </si>
  <si>
    <t>10.1136/bmjgh-2019-002152</t>
  </si>
  <si>
    <t>BMJ Global Health</t>
  </si>
  <si>
    <t>This study was funded by the HIV Modelling Consortium, which is funded by a grant from the Bill &amp; Melinda Gates Foundation to Imperial College London and by the Thanzi la Onse project, which is funded through the Medical Research Council Global Challenges Research Fund. In addition, TBH acknowledges joint Centre funding from the UK Medical Research Council and Department for International Development.</t>
  </si>
  <si>
    <t>Allocating resources to support universal health coverage: development of a geographical funding formula in Malawi</t>
  </si>
  <si>
    <t>10.1136/bmjgh-2020-002763</t>
  </si>
  <si>
    <t>The study was a study by UK Research and Innovation as part of the Global Challenges Research Fund (Thanzi la Onse grant number MR/P028004/1).</t>
  </si>
  <si>
    <t>Allocating resources to support universal health coverage: policy processes and implementation in Malawi</t>
  </si>
  <si>
    <t>10.1136/bmjgh-2020-002766</t>
  </si>
  <si>
    <t>The study was study by UK Research and Innovation as part of the Global Challenges Research Fund (Thanzi la Onse grant number MR/P028004/1). The funder had no involvement in the conduct of the study.</t>
  </si>
  <si>
    <t>10.1136/bmjgh-2020-003006</t>
  </si>
  <si>
    <t>10.1136/bmjopen-2019-034024</t>
  </si>
  <si>
    <t>BMJ Open</t>
  </si>
  <si>
    <t>‘Unpacking’ pathways to lymphoma and myeloma diagnosis: Do experiences align with the Model of Pathways to Treatment? Findings from a UK qualitative study with patients and relatives</t>
  </si>
  <si>
    <t>10.1136/bmjopen-2019-034244</t>
  </si>
  <si>
    <t>This study was funded by Cancer Research UK (National Awareness and Early Diagnosis Initiative: C38860/A13509); Bloodwise (15037); and the National Institute for Health Research Programme Grant for Applied Research: RP-PG-0613-20002.</t>
  </si>
  <si>
    <t>10.1136/bmjopen-2019-035590</t>
  </si>
  <si>
    <t>Healthcare utilisation in overweight and obese children: a systematic review and meta-analysis</t>
  </si>
  <si>
    <t>10.1136/bmjopen-2019-035676</t>
  </si>
  <si>
    <t>The authors have not declared a specific grant for this research from any funding agency in the public, commercial or not-for-profit sectors.</t>
  </si>
  <si>
    <t>10.1136/bmjopen-2019-036411</t>
  </si>
  <si>
    <t>10.1136/bmjopen-2019-036458</t>
  </si>
  <si>
    <t>10.1136/bmjopen-2019-036468</t>
  </si>
  <si>
    <t>10.1136/bmjopen-2019-036592</t>
  </si>
  <si>
    <t>10.1136/bmjopen-2020-037243</t>
  </si>
  <si>
    <t>10.1136/bmjopen-2020-037843</t>
  </si>
  <si>
    <t>10.1136/bmjopen-2020-037869</t>
  </si>
  <si>
    <t>10.1136/bmjopen-2020-039092</t>
  </si>
  <si>
    <t>10.1136/bmjopen-2020-039910</t>
  </si>
  <si>
    <t>10.1136/bmjopen-2020-040378</t>
  </si>
  <si>
    <t>10.1136/bmjresp-2020-000595</t>
  </si>
  <si>
    <t>BMJ Open Respiratory Research</t>
  </si>
  <si>
    <t>10.1136/bmjsem-2020-000888</t>
  </si>
  <si>
    <t>BMJ Open Sport &amp; Exercise Medicine</t>
  </si>
  <si>
    <t>Preferred and actual place of death in haematological malignancies: a report from the UK haematological malignancy research network</t>
  </si>
  <si>
    <t>10.1136/bmjspcare-2019-002097</t>
  </si>
  <si>
    <t>BMJ Supportive &amp; Palliative Care</t>
  </si>
  <si>
    <t>This study was funded by Marie Curie Cancer Care (C38860/A12554); Bloodwise (formerly Leukaemia and Lymphoma Research: 10042); and the National Institute for Health Research (RP-PG-0613-20002).</t>
  </si>
  <si>
    <t>Children and young people’s concerns and needs relating to their use of health technology to self-manage long-term conditions: a scoping review</t>
  </si>
  <si>
    <t>10.1136/archdischild-2020-319103</t>
  </si>
  <si>
    <t>This scoping review was funded by the University of York’s University Research Priming Fund and is supported by the National Institute of Health Research (NIHR) Children and Young People MedTech Co-operative (NIHR CYP MedTech). SB’s time was supported by the National Institute for Health Research Yorkshire and Humber ARC.</t>
  </si>
  <si>
    <t>Cost-effectiveness of cardiovascular imaging for stable coronary heart disease</t>
  </si>
  <si>
    <t>10.1136/heartjnl-2020-316990</t>
  </si>
  <si>
    <t>Heart</t>
  </si>
  <si>
    <t>This analysis was funded by grant SP/12/1/29062 and fellowships FS/15/54/31639 (KM) and FS/1062/28409 (SP) from the British Heart Foundation; the Leeds Teaching Hospitals Charitable Foundation and the National Institute for Health Research (NIHR), through the Local Clinical Research Networks and the Leeds Clinical Research Facility; the NIHR Biomedical Research Unit in Cardiovascular Disease at the University Hospitals Bristol National Health Service Foundation Trust and the University of Bristol (CB-D); by a senior fellowship from the Scottish Funding Council and grant RE/13/5/30177 from the British Heart Foundation Centre of Research Excellence award (CB); and by NIHR Postdoctoral and Career Development Fellowships (GPM).</t>
  </si>
  <si>
    <t>Slip-resistant footwear reduces slips among National Health Service workers in England: a randomised controlled trial</t>
  </si>
  <si>
    <t>10.1136/oemed-2020-106914</t>
  </si>
  <si>
    <t>Occupational and Environmental Medicine</t>
  </si>
  <si>
    <t>Is improvement in depression in patients attending cardiac rehabilitation with new-onset depressive symptoms determined by patient characteristics?</t>
  </si>
  <si>
    <t>10.1136/openhrt-2020-001264</t>
  </si>
  <si>
    <t>Open Heart</t>
  </si>
  <si>
    <t>This research was carried out by the British Heart Foundation (BHF) Cardiovascular Health Research Group, which is supported by a grant from the BHF (grant reference 040/PSS/17/18/NACR).</t>
  </si>
  <si>
    <t>Differential attainment in the MRCPsych according to ethnicity and place of qualification between 2013 and 2018: a UK cohort study</t>
  </si>
  <si>
    <t>10.1136/postgradmedj-2020-137913</t>
  </si>
  <si>
    <t>Postgraduate Medical Journal</t>
  </si>
  <si>
    <t>Surgical factors associated with new-onset postoperative atrial fibrillation after lung resection: the EPAFT multicentre study</t>
  </si>
  <si>
    <t>10.1136/postgradmedj-2020-138904</t>
  </si>
  <si>
    <t>Estimating the Equity Impacts of the Smoking Ban in England on Cotinine Levels: A Regression Discontinuity Design</t>
  </si>
  <si>
    <t>10.1136/bmjopen-2021-049547</t>
  </si>
  <si>
    <t>Report: University of York articles 2021 (asked for Nov 2021)</t>
  </si>
  <si>
    <t>Wellcome</t>
  </si>
  <si>
    <t>Journal not included in deal</t>
  </si>
  <si>
    <t>The causal impact of social care, public health and healthcare expenditure on mortality in England: cross-sectional evidence for 2013/14</t>
  </si>
  <si>
    <t>10.1136/bmjopen-2020-046417</t>
  </si>
  <si>
    <t>UK National Institute for Health Research Policy Research Programme (NIHR PRP)</t>
  </si>
  <si>
    <t>Economic evaluation of covered stents for transjugular intrahepatic portosystemic stent shunt in patients with variceal bleeding and refractory ascites secondary to cirrhosis.</t>
  </si>
  <si>
    <t>10.1136/bmjgast-2021-000641</t>
  </si>
  <si>
    <t>BMJ Open Gastroenterology</t>
  </si>
  <si>
    <t>W.L. GORE &amp; Associates</t>
  </si>
  <si>
    <t>Adapting the community-based health planning and services (CHPS) to engage urban poor communities in Ghana: protocol for a participatory action research study.</t>
  </si>
  <si>
    <t>10.1136/bmjopen-2021-049564</t>
  </si>
  <si>
    <t>CC BY-NC-ND</t>
  </si>
  <si>
    <t>Medical Research Council</t>
  </si>
  <si>
    <t>The economics of health-care access in low and middle-income countries: A protocol for a scoping review of the economic impacts of seeking health care on slum-dwellers compared with other city residents.</t>
  </si>
  <si>
    <t>10.1136/bmjopen-2020-045441</t>
  </si>
  <si>
    <t>Medical Research Council, Scottish Government Chief Scientist Office</t>
  </si>
  <si>
    <t>“A Procedure Without a Problem,” or, The Face Transplant That Didn’t Happen. The Royal Free, the Royal College of Surgeons and the Challenge of Surgical Firsts.</t>
  </si>
  <si>
    <t>10.1136/medhum-2020-012106</t>
  </si>
  <si>
    <t>Medical Humanities</t>
  </si>
  <si>
    <t>BMJ TA 2021</t>
  </si>
  <si>
    <t>Research for this article was funded by a UK Research and Innovation Future Leaders Fellowship awarded to FBA in 2019. Grant reference number: MR/S017356/1.</t>
  </si>
  <si>
    <t>The experiences of fathers of children with a life-limiting condition: a systematic review and thematic synthesis</t>
  </si>
  <si>
    <t>10.1136/bmjspcare-2021-003019</t>
  </si>
  <si>
    <t>National Institute for Health Research</t>
  </si>
  <si>
    <t>Support and follow-up needs of patients discharged from Intensive Care after severe COVID-19: a mixed-methods study of the views of UK general practitioners and intensive care staff during the pandemic’s first wave</t>
  </si>
  <si>
    <t>10.1136/bmjopen-2020-048392</t>
  </si>
  <si>
    <t>NIHR Policy Review Programme</t>
  </si>
  <si>
    <t>Associations of diarised sleep onset time, period, and duration with total and central adiposity in a biethnic sample of young children: the Born in Bradford observational cohort study</t>
  </si>
  <si>
    <t>10.1136/bmjopen-2020-044769</t>
  </si>
  <si>
    <t>British Heart Foundation, Economic and Social Research Council, Medical Research Council, National Institute for Health Research (NIHR) under its Collaboration for Applied Health Research and Care (CLAHRC) for Yorkshire and Humber</t>
  </si>
  <si>
    <t>The Potential Impacts of General Practitioners Working in or Alongside Emergency Departments in England: initial qualitative findings from a national mixed-methods evaluation</t>
  </si>
  <si>
    <t>10.1136/bmjopen-2020-045453</t>
  </si>
  <si>
    <t>Health Services and Delivery Research Programme</t>
  </si>
  <si>
    <t>Not published yet as of Nov 2021</t>
  </si>
  <si>
    <t>A randomised controlled feasibility trial of an Active Communication Education programme plus hearing aid provision versus hearing aid provision alone (ACE To HEAR)</t>
  </si>
  <si>
    <t>10.1136/bmjopen-2020-043364</t>
  </si>
  <si>
    <t>Health impact of monoclonal gammopathy of undetermined significance (MGUS) and monoclonal B-cell lymphocytosis (MBL): findings from a UK population-based cohort</t>
  </si>
  <si>
    <t>10.1136/bmjopen-2020-041296</t>
  </si>
  <si>
    <t>Bloodwise, Cancer Research UK</t>
  </si>
  <si>
    <t>The health of mothers of children with a life-limiting condition; a comparative cohort study</t>
  </si>
  <si>
    <t>10.1136/archdischild-2020-320655</t>
  </si>
  <si>
    <t>Author deemed ineligible by publisher</t>
  </si>
  <si>
    <t>Author not funded by UKRI/COAF</t>
  </si>
  <si>
    <t>Effect of quitting smoking on health outcomes during treatment for tuberculosis: secondary analysis of the TB &amp; Tobacco Trial</t>
  </si>
  <si>
    <t>10.1136/thoraxjnl-2020-215926</t>
  </si>
  <si>
    <t>Thorax</t>
  </si>
  <si>
    <t>The study was funded by the European Union Horizon 2020 research and innovation programme (680995).</t>
  </si>
  <si>
    <t>Implantable cardioverter defibrillator devices: when, how and who should discuss deactivation with patients: a systematic literature review</t>
  </si>
  <si>
    <t>10.1136/bmjspcare-2021-002894</t>
  </si>
  <si>
    <t>This review was completed as part of a research module towards a primary medical degree and received no external funding. FM is a National Institute for Health Research (NIHR) Senior Investigator. The views expressed in this article are those of the author(s) and not necessarily those of the NIHR or the Department of Health and Social Care.</t>
  </si>
  <si>
    <t>BMJ reported this as OA, but it isn't</t>
  </si>
  <si>
    <t>Parental terminal cancer and dependent children: a systematic review</t>
  </si>
  <si>
    <t>10.1136/bmjspcare-2021-003094</t>
  </si>
  <si>
    <t>The author(s) disclosed receipt of the following financial support for the research, authorship and/or publication of this article: this work was funded by Yorkshire Cancer Research (Award reference number HEND405PhD) awarded to the lead author to undertake this research as part of an academic clinical fellowship, within the TRANSFORMing Cancer Outcomes in Yorkshire programme.</t>
  </si>
  <si>
    <t>10.1136/archdischild-2019-317640</t>
  </si>
  <si>
    <t>Report sent by BMJ in support of 2023 offer Nov 2022: University of York - R&amp;P Data and Pricing (2023_2024)</t>
  </si>
  <si>
    <t>10.1136/bmjopen-2018-023444</t>
  </si>
  <si>
    <t>10.1136/bmjopen-2018-024737</t>
  </si>
  <si>
    <t>10.1136/bmjopen-2018-026095</t>
  </si>
  <si>
    <t>10.1136/bmjopen-2018-026514</t>
  </si>
  <si>
    <t>10.1136/bmjopen-2018-027205</t>
  </si>
  <si>
    <t>Cost-effectiveness of physical activity interventions in adolescents: model development and illustration using two exemplar interventions</t>
  </si>
  <si>
    <t>10.1136/bmjopen-2018-027566</t>
  </si>
  <si>
    <t>This report is an independent research commissioned and funded by the Department of Health Policy Research Programme (opportunities within the school environment to shift the distribution of activity intensity in adolescents, PR-R5-0213-25001). The views expressed in this publication are those of the author(s) and not necessarily those of the Department of Health. This work was also supported by the Medical Research Council (unit programme number: MC_UU_12015/7). The work was undertaken under the auspices of the Centre for Diet and Activity Research (CEDAR), a UKCRC Public Health Research Centre of Excellence which is funded by the British Heart Foundation, Cancer Research UK, Economic and Social Research Council, Medical Research Council, the National Institute for Health Research, and the Wellcome Trust (MR/K023187/1).</t>
  </si>
  <si>
    <t>10.1136/bmjopen-2018-028201</t>
  </si>
  <si>
    <t>10.1136/bmjopen-2019-029313</t>
  </si>
  <si>
    <t>Understanding public opinion to the introduction of minimum unit pricing in Scotland: a qualitative study using Twitter</t>
  </si>
  <si>
    <t>10.1136/bmjopen-2019-029690</t>
  </si>
  <si>
    <t>This work was supported by a Wellcome Trust Investigator Award in Humanities and Social Science (200321/Z/15/Z) to JM.</t>
  </si>
  <si>
    <t>10.1136/bmjopen-2019-029830</t>
  </si>
  <si>
    <t>Associations between active travel and diet: cross-sectional evidence on healthy, low-carbon behaviours from UK Biobank</t>
  </si>
  <si>
    <t>10.1136/bmjopen-2019-030741</t>
  </si>
  <si>
    <t>MAS was supported by a PhD studentship from the University of York as part of the Health of Populations and Ecosystems (HOPE) project, funded by the Economic and Social Research Council (grant number ES/L003015/1), awarded to HG and PCLW.</t>
  </si>
  <si>
    <t>10.1136/bmjopen-2019-033450</t>
  </si>
  <si>
    <t>10.1136/bmjopen-2019-034437</t>
  </si>
  <si>
    <t>What do families want to improve in the management of paediatric febrile neutropenia during anti-cancer treatment? Report of a patient/public involvement group</t>
  </si>
  <si>
    <t>10.1136/bmjpo-2018-000398</t>
  </si>
  <si>
    <t>BMJ Paediatrics Open</t>
  </si>
  <si>
    <t>This research received no specific grant from any funding agency in the public, commercial or not-for-profit sectors. BP was supported by an NIHR Post-doctoral fellowship: grant number PDF2014-10872. The views expressed inthis publication are those of the authors and not necessarily those of the NHS,the National Institute for Health Research or the Department of Health andSocial Care (DHCS).</t>
  </si>
  <si>
    <t>Investigating the association between early years foundation stage profile scores and subsequent diagnosis of an autism spectrum disorder: a retrospective study of linked healthcare and education data</t>
  </si>
  <si>
    <t>10.1136/bmjpo-2019-000483</t>
  </si>
  <si>
    <t>The Connected Bradford project is a Northern Health Science Alliance led programme funded by the Department of Health and delivered by a consortium of academic and NHS organisations across the north of England. The work uses data provided by patients and collected by the NHS as part of their care and support. We would like to acknowledge the support of Cathy Hulin and Poppy Konstantopoulou.</t>
  </si>
  <si>
    <t>Income inequality and social gradients in children’s height: a comparison of cohort studies from five high-income countries</t>
  </si>
  <si>
    <t>10.1136/bmjpo-2019-000568</t>
  </si>
  <si>
    <t>This work was primarily supported by a doctoral training studentship from the UK Economic and Social Research Council. Further support was provided by grants awarded by the Canadian Institutes of Health Research (#MSH95353, #MOP123533, #00309MOP-123079). This project received funding from the European Union’s Horizon 2020 research and innovation programme under grant agreement 733206 (LifeCycle Project). The Early Child Longitudinal Study K cohort is managed by the National Center for Education Statistics, US Department of Education. For the Millennium Cohort Study, we are grateful to the Centre for Longitudinal Studies, Institute of Education for the use of these data and to the UK Data Archive and Economic and Social Data Service for making them available. However, they bear no responsibility for the analysis or interpretation of these data. The Longitudinal Study of Australian Children was initiated and is funded by the Australian Government Department of Families, Housing, Community Services and Indigenous Affairs, and is undertaken in partnership with the Australian Institute of Family Studies and the Australian Bureau of Statistics. The Generation R Study (GenerationR) is conducted by the Erasmus Medical Center, Rotterdam in close collaboration with the School of Law and Faculty of Social Sciences of the Erasmus University Rotterdam, the Municipal Health Service Rotterdam area, the Rotterdam Homecare Foundation and the Stichting Trombosedienst en Artsenlaboratorium Rijnmond, Rotterdam. We gratefully acknowledge the contribution of general practitioners, hospitals, midwives and pharmacies in Rotterdam. The ﬁrst phase of the GenerationR was made possible by ﬁnancial support from the Erasmus Medical Center, Rotterdam, the Erasmus University Rotterdam and the Netherlands Organisation for Health Research and Development. We are grateful to the All Babies in Southeast Sweden (ABIS) team at Linkoping University, all families, well-baby clinics and schools. ABIS has been funded by Swedish Research Council (No. K2009-70X-21086-01-3), grants from The Swedish Council for Working Life and Social Research (No. 2008-0284), Medical Research Council of Southeast Sweden, Swedish Child Diabetes Foundation (Barndiabetesfonden), Juvenile Diabetes Research Foundation and Research Council for Southeast Sweden.</t>
  </si>
  <si>
    <t>10.1136/bmjspcare-2018-001586</t>
  </si>
  <si>
    <t>10.1136/bmjspcare-2019-001823</t>
  </si>
  <si>
    <t>10.1136/bmjspcare-2019-001957</t>
  </si>
  <si>
    <t>10.1136/bmjspcare-2019-002009</t>
  </si>
  <si>
    <t>10.1136/bmjspcare-2019-002032</t>
  </si>
  <si>
    <t>Individual participant data validation of the PICNICC prediction model for febrile neutropenia</t>
  </si>
  <si>
    <t>10.1136/archdischild-2019-317308</t>
  </si>
  <si>
    <t>This work was undertaken as part of an NIHR Post-Doctoral Fellowship award (NIHR Post-Doctoral Fellowship 10872).</t>
  </si>
  <si>
    <t>Determinants of depression in patients with comorbid depression following cardiac rehabilitation</t>
  </si>
  <si>
    <t>10.1136/openhrt-2018-000973</t>
  </si>
  <si>
    <t>This research was carried out by the British Heart Foundation (BHF) Cardiovascular Health Research Group, which is supported by a grant from the BHF (R1680901).</t>
  </si>
  <si>
    <t>10.1136/bmjopen-2019-030471</t>
  </si>
  <si>
    <t>10.1136/bmjopen-2019-033831</t>
  </si>
  <si>
    <t>10.1136/bmjgh-2021-007047</t>
  </si>
  <si>
    <t>10.1136/bmjopen-2020-047746</t>
  </si>
  <si>
    <t>10.1136/bmjopen-2021-056347</t>
  </si>
  <si>
    <t>10.1136/bmj-2021-067742</t>
  </si>
  <si>
    <t>The BMJ</t>
  </si>
  <si>
    <t>Can achievement at medical admission tests predict future performance in postgraduate clinical assessments? A UK-based national cohort study</t>
  </si>
  <si>
    <t>10.1136/bmjopen-2021-056129</t>
  </si>
  <si>
    <t>EXHAUSTION, ADVERSITY, AND REPRESSION: EMOTIONAL ATTRITION IN HIGH-RISK ACTIVISM</t>
  </si>
  <si>
    <t>10.1017/S1537592721003273</t>
  </si>
  <si>
    <t>Perspectives on Politics</t>
  </si>
  <si>
    <t>Cambridge University Press</t>
  </si>
  <si>
    <t>Cambridge University Press TA 2021</t>
  </si>
  <si>
    <t>CCC dashboard 19/10/2021</t>
  </si>
  <si>
    <t>Sowing Seeds: Garden Festivals and the Remaking of British Cities after Deindustrialization</t>
  </si>
  <si>
    <t>10.1017/jbr.2021.67</t>
  </si>
  <si>
    <t>Journal of British Studies</t>
  </si>
  <si>
    <t>Reported OA/CC BY on CCC dashboard, but not OA 15/11/21. Emailed oaqueries@cambridge.org to ask for it to be made OA. Made OA/CC BY 29/11/21</t>
  </si>
  <si>
    <t>A gendered approach to the Yu Chi Chan Club and National Liberation Front during South Africa’s transition to armed struggle</t>
  </si>
  <si>
    <t>10.1017/S002085902100047X</t>
  </si>
  <si>
    <t>International Review of Social History</t>
  </si>
  <si>
    <t>Research for this article was made possible by a British Academy grant. The author is very grateful to the Academy for its support. Thanks to Celia Donert, David Howell, David Johnson, Christine Moll-Murata, and two anonymous readers for comments.</t>
  </si>
  <si>
    <t>Utilitarianism without Moral Aggregation</t>
  </si>
  <si>
    <t>10.1017/can.2021.20</t>
  </si>
  <si>
    <t>Canadian Journal of Philosophy</t>
  </si>
  <si>
    <t>Baroque around the Clock: Daniello Bartoli SJ (1608–85) and the Uses of Global History</t>
  </si>
  <si>
    <t>10.1017/S0080440121000037</t>
  </si>
  <si>
    <t>Transactions of the Royal Historical Society</t>
  </si>
  <si>
    <t>Need, demand, supply in health care: working definitions, and their implications for defining access</t>
  </si>
  <si>
    <t>10.1017/S1744133121000293</t>
  </si>
  <si>
    <t>Health Economics, Policy and Law</t>
  </si>
  <si>
    <t>This study is funded by the National Institute for Health Research (NIHR) Policy Research Programme, conducted through the NIHR Policy Research Unit in Economics of Health Systems and Interface with Social Care, PR-PRU-1217-20301.</t>
  </si>
  <si>
    <t>PREDICTION AND ERROR-BASED LEARNING IN L2 PROCESSING AND ACQUISITION: A CONCEPTUAL REVIEW</t>
  </si>
  <si>
    <t>10.1017/S0272263121000723</t>
  </si>
  <si>
    <t>Studies in Second Language Acquisition</t>
  </si>
  <si>
    <t>CC BY-NC-SA</t>
  </si>
  <si>
    <t>The return of the Beaker Folk? Rethinking migration and population change in British prehistory</t>
  </si>
  <si>
    <t>10.15184/aqy.2021.129</t>
  </si>
  <si>
    <t>Antiquity</t>
  </si>
  <si>
    <t>David Reich received support as an Investigator of the Howard Hughes Medical Institute.</t>
  </si>
  <si>
    <t>Healthcare resource use and costs for people with type 2 diabetes mellitus with and without severe mental illness in England: a longitudinal matched cohort study using the Clinical Practice Research Datalink.</t>
  </si>
  <si>
    <t>10.1192/bjp.2021.131</t>
  </si>
  <si>
    <t>British Journal of Psychiatry</t>
  </si>
  <si>
    <t>This publication presents independent research funded by the National Institute for Health Research (NIHR) Health Services and Delivery Research (HS&amp;DR) programme (ref 15/70/26). S.G., N.S., S.L.P. and R.J. were also funded by the NIHR Yorkshire and Humber Applied Research Collaboration (NIHR YH-ARC), https://www.arc-yh.nihr.ac.uk/.</t>
  </si>
  <si>
    <t>The “Code Adjudicator” model: The Pubs Code, statutory arbitration and the tied lease</t>
  </si>
  <si>
    <t>10.1017/lst.2021.47</t>
  </si>
  <si>
    <t>Legal Studies</t>
  </si>
  <si>
    <t>Rethinking Knowledge Production in Sociology: A Critical Analysis of the Conceptual, the Methodological and the Institutional</t>
  </si>
  <si>
    <t>10.1017/S1474746421000580</t>
  </si>
  <si>
    <t>Social Policy and Society</t>
  </si>
  <si>
    <t>On the Origins of the Shrine of ‘Abd al-Samad in Natanz: The Case for a Revised Chronology</t>
  </si>
  <si>
    <t>10.1017/S1356186321000730</t>
  </si>
  <si>
    <t>Journal of the Royal Asiatic Society</t>
  </si>
  <si>
    <t>This research is, in part, related to the ongoing research project Stucco and Tiles, funded by the Deutsche Forschungsgemeinschaft (DFG). Research work for the article has been possible thanks to the generous financial support of the Studienstiftung des Deutschen Volkes and the DFG.</t>
  </si>
  <si>
    <t>Proceed with Caution</t>
  </si>
  <si>
    <t>10.1017/can.2021.17</t>
  </si>
  <si>
    <t>Towards a credibility revolution in bilingualism research: Open data and materials as stepping stones to more reproducible and replicable research</t>
  </si>
  <si>
    <t>10.1017/S1366728921000535</t>
  </si>
  <si>
    <t>Bilingualism: Language and Cognition</t>
  </si>
  <si>
    <t>Introduction Qualitative longitudinal Research for Social Policy – Where Are we Now?</t>
  </si>
  <si>
    <t>10.1017/S1474746421000245</t>
  </si>
  <si>
    <t>Discrimination in digital immigration status</t>
  </si>
  <si>
    <t>10.1017/lst.2021.33</t>
  </si>
  <si>
    <t>Review of: Stone Fidelity: Marriage and Emotion in Medieval Tomb Sculpture. By JESSICA BARKER</t>
  </si>
  <si>
    <t>10.1017/S000358152100007X</t>
  </si>
  <si>
    <t>Antiquaries Journal</t>
  </si>
  <si>
    <t>Book review</t>
  </si>
  <si>
    <t>Trademarks as 'Global Merchants of Skill': The Dynamics of the Japanese Match Industry, c1860-c1930</t>
  </si>
  <si>
    <t>10.1017/S0007680521000362</t>
  </si>
  <si>
    <t>Business History Review</t>
  </si>
  <si>
    <t>PICTURING PARLIAMENT: THE GREAT SEAL OF THE COMMONWEALTH AND THE HOUSE OF COMMONS</t>
  </si>
  <si>
    <t>10.1017/S0003581521000020</t>
  </si>
  <si>
    <t>Detecting and mapping the ‘ephemeral’: magnetometric survey of a Pastoral Neolithic settlement at Luxmanda, Tanzania</t>
  </si>
  <si>
    <t>10.15184/aqy.2021.59</t>
  </si>
  <si>
    <t>NYP 14/03/22</t>
  </si>
  <si>
    <t>Organising Research and Development for evidence-informed healthcare: some principles and a case study from the UK</t>
  </si>
  <si>
    <t>10.1017/S1744133121000074</t>
  </si>
  <si>
    <t>The monarchical principle in question: Hohenzollern state-building, conquest, and the locus of royal sovereignty in Prussia, 1815-1871</t>
  </si>
  <si>
    <t>10.1017/S0018246X20000333</t>
  </si>
  <si>
    <t>Historical Journal</t>
  </si>
  <si>
    <t>Iron Age mnemonics: a biographical approach to dwelling in later prehistoric Britain</t>
  </si>
  <si>
    <t>10.1017/S0959774321000263</t>
  </si>
  <si>
    <t>Cambridge Archaeological Journal</t>
  </si>
  <si>
    <t>The doctoral research upon which this paper is based was funded by the Arts and Humanities Research Council (AHRC) and was undertaken as part of the Broxmouth Project, funded by Historic Environment Scotland.</t>
  </si>
  <si>
    <t>Ordering the City: Revolution, Modernity and Road Renaming in Shanghai, 1949–1966</t>
  </si>
  <si>
    <t>10.1017/S0963926821000249</t>
  </si>
  <si>
    <t>Urban History</t>
  </si>
  <si>
    <t>Using a wearable camera to support everyday memory following brain injury: a single case study</t>
  </si>
  <si>
    <t>10.1017/BrImp.2021.6</t>
  </si>
  <si>
    <t>Brain Impairment</t>
  </si>
  <si>
    <t>This work was supported in part by a Postdoctoral Fellowship award from the British Academy (Grant number: PF19\100083).</t>
  </si>
  <si>
    <t>‘COVID Waste’ and Social Media as Method: An Archaeology of PPE and its Contribution to Policy in and after a Global Pandemic</t>
  </si>
  <si>
    <t>10.15184/aqy.2021.18</t>
  </si>
  <si>
    <t>This research received no specific grant from any funding agency or from commercial or not-for-profit sectors. Estelle Praet thanks the Fonds de la Recherche Scientifique—FNRS and the White Rose College of Arts and Humanities for funding her PhD on Galápagos Marine Plastics.</t>
  </si>
  <si>
    <t>How has the COVID-19 pandemic impacted on smoking and nicotine dependence among people with severe mental ill health?  Analysis of linked data from a UK Closing the Gap Cohort</t>
  </si>
  <si>
    <t>10.1192/bjo.2021.45</t>
  </si>
  <si>
    <t>BJPsych Open</t>
  </si>
  <si>
    <t>This study is supported by the Medical Research Council (grant reference MR/V028529) and links with the Closing the Gap cohort, which was part-funded by the Wellcome Trust (reference 204829) through the Centre for Future Health at the University of York, UK Research and Innovation (reference ES/S004459/1), and the NIHR Yorkshire and Humberside Applied Research Collaboration. Any views expressed here are those of the project investigators and do not necessarily represent the views of the Medical Research Council, Wellcome Trust, UK Research and Innovation, National Institute for Health Research or the Department of Health and Social Care.</t>
  </si>
  <si>
    <t>Denied??</t>
  </si>
  <si>
    <t>Wrong licence selected</t>
  </si>
  <si>
    <t>Applications of Robotics, AI, and Digital Technologies During COVID-19: A Review</t>
  </si>
  <si>
    <t>10.1017/dmp.2021.9</t>
  </si>
  <si>
    <t>Disaster Medicine and Public Health Preparedness</t>
  </si>
  <si>
    <t>This work is partially supported by the Royal Society Wolfson Fellowship.</t>
  </si>
  <si>
    <t>Response to COVID-19: Was Italy (un)prepared?</t>
  </si>
  <si>
    <t>10.1017/S1744133121000141</t>
  </si>
  <si>
    <t>The Knights Templar in English towns</t>
  </si>
  <si>
    <t>10.1017/S0963926821000870</t>
  </si>
  <si>
    <t>Cambridge University Press TA 2022</t>
  </si>
  <si>
    <t>CCC dashboard 14/02/2022 (saved as CUP CCC 14 Feb 2022.xlsx)</t>
  </si>
  <si>
    <t>Rautavaara’s Cantus Arcticus: National Exoticism or International Modernism?</t>
  </si>
  <si>
    <t>10.1017/S1478572221000311</t>
  </si>
  <si>
    <t>Twentieth-Century Music</t>
  </si>
  <si>
    <t>NYP</t>
  </si>
  <si>
    <t>ELICITING UNCERTAINTY FOR COMPLEX PARAMETERS IN MODEL-BASED ECONOMIC EVALUATIONS: QUANTIFYING A TEMPORAL CHANGE IN THE TREATMENT EFFECT</t>
  </si>
  <si>
    <t>10.1017/S0266462322000022</t>
  </si>
  <si>
    <t>International Journal of Technology Assessment in Health Care</t>
  </si>
  <si>
    <t>Financial support for this study was provided in part by a grant from NIHR CLAHRC YH and the NIHR Applied Research Collaboration Yorkshire and Humber.</t>
  </si>
  <si>
    <t>Super-naturals</t>
  </si>
  <si>
    <t>10.1017/S0956796822000028</t>
  </si>
  <si>
    <t>Journal of Functional Programming</t>
  </si>
  <si>
    <t>No funding</t>
  </si>
  <si>
    <t>Denied because author emeritus</t>
  </si>
  <si>
    <t>Emeritus</t>
  </si>
  <si>
    <t>On the Appropriateness of Grief to its Object</t>
  </si>
  <si>
    <t>10.1017/apa.2021.55</t>
  </si>
  <si>
    <t>Journal of the American Philosophical Association</t>
  </si>
  <si>
    <t>Overgroups of regular unipotent elements in reductive groups</t>
  </si>
  <si>
    <t>10.1017/fms.2021.82</t>
  </si>
  <si>
    <t>Forum of Mathematics, Sigma</t>
  </si>
  <si>
    <t>Semigroups whose right ideals are finitely generated</t>
  </si>
  <si>
    <t>10.1017/S0013091521000638</t>
  </si>
  <si>
    <t>Proceedings of the Edinburgh Mathematical Society</t>
  </si>
  <si>
    <t>This research was supported by the London Mathematical Society through the Early Career Fellowship scheme.</t>
  </si>
  <si>
    <t>Finding difference in emotional communities: new feminisms of women’s lives in the 19th century AD and 6th millennium BC</t>
  </si>
  <si>
    <t>10.1017/S0959774321000585</t>
  </si>
  <si>
    <t>From extraordinary success to no considerable results: Victorian music entrepreneurialism and the Crystal Palace Brass Band Competition 1860-1863</t>
  </si>
  <si>
    <t>10.1017/S1479409821000446</t>
  </si>
  <si>
    <t>Nineteenth-Century Music Review</t>
  </si>
  <si>
    <t>To Purge or Not to Purge? An Individual-Level Quantitative Analysis of Elite Purges in Dictatorships</t>
  </si>
  <si>
    <t>10.1017/S0007123421000569</t>
  </si>
  <si>
    <t>British Journal of Political Science</t>
  </si>
  <si>
    <t>Edward Goldring acknowledges funding from the Hong Kong Research Grants Council, PDFS2021-6H02.</t>
  </si>
  <si>
    <t>Viticulture, opus doliare, and the patrimonium Caesaris at the Roman Imperial estate at Vagnari (Puglia)</t>
  </si>
  <si>
    <t>10.1017/S1047759421000726</t>
  </si>
  <si>
    <t>Journal of Roman Archaeology</t>
  </si>
  <si>
    <t>The research on Roman dolia was carried out in good part at the British School at Rome, with a grant from the British Academy, and I am grateful to both institutions.</t>
  </si>
  <si>
    <t>Attention, identity, and linguistic capital: Inverted style-shifting in Anglo-Cornish dialect lexis</t>
  </si>
  <si>
    <t>10.1017/S136067432100040X</t>
  </si>
  <si>
    <t>English Language &amp; Linguistics</t>
  </si>
  <si>
    <t>Using bed-roughness signatures to characterise glacial landform assemblages beneath contemporary and palaeo ice-sheets</t>
  </si>
  <si>
    <t>10.1017/jog.2021.122</t>
  </si>
  <si>
    <t>Journal of Glaciology</t>
  </si>
  <si>
    <t>This research is part of a Ph.D. project, funded by NERC, grant number NE/K00987/1.</t>
  </si>
  <si>
    <t>Against cumulative type theory</t>
  </si>
  <si>
    <t>10.1017/S1755020321000435</t>
  </si>
  <si>
    <t>Review of Symbolic Logic</t>
  </si>
  <si>
    <t>When the Music Stopped: Reactions to the Outbreak of World War I in an Austrian Province</t>
  </si>
  <si>
    <t>10.1017/S0067237821000023</t>
  </si>
  <si>
    <t>Austrian History Yearbook</t>
  </si>
  <si>
    <t>Email from Louise Deane at CUP - papers which weren't made OA but still could be 2021</t>
  </si>
  <si>
    <t>‘Problematic stuff’: death, memory and the interpretation of cached objects</t>
  </si>
  <si>
    <t>10.15184/aqy.2021.81</t>
  </si>
  <si>
    <t>The ideas in this paper have developed over a number of years during the author's research as part of the Broxmouth Project, funded by Historic Environment Scotland, and the AHRC-funded Continuing Bonds Project (grant AH/S005196/1), both of which were undertaken at the University of Bradford.</t>
  </si>
  <si>
    <t>A NEW DAWN? THOMAS ADÈS AND THE CASE OF MUSICAL SIMPLICITY</t>
  </si>
  <si>
    <t>10.1017/S0040298221000395</t>
  </si>
  <si>
    <t>Tempo</t>
  </si>
  <si>
    <t>Appropriation, Integration, and Nation Building: Portuguese Railways in the Second Half of the Nineteenth and Early Years of the Twentieth Century</t>
  </si>
  <si>
    <t>10.1017/ssh.2021.4</t>
  </si>
  <si>
    <t>Social Science History</t>
  </si>
  <si>
    <t>I wish to acknowledge the institutional and academic support provided by CITCEM—Transdisciplinary Research Centre Culture, Space and Memory, Portugal (UID/HIS/04059), CIUHCT—Interuniversity Research Centre for the History of Sciences and Technology, Portugal (UID/HIS/00286), and the Department of History, United Kingdom, as well as the funding provided by the Foundation for Science and Technology, Portugal (doctoral fellowship SFRH/BD/46011/2008, postdoctoral fellowship SFRH/BPD/95212/2013, and legal umbrella provided by the decree-law 57/2016 and law 57/2017).</t>
  </si>
  <si>
    <t>Managing Expertise: The Problem of Engineers in the English East India Company, 1668–1764</t>
  </si>
  <si>
    <t>10.1017/S0165115321000140</t>
  </si>
  <si>
    <t>Itinerario</t>
  </si>
  <si>
    <t>The Epistemological Power of Taste</t>
  </si>
  <si>
    <t>10.1017/apa.2020.37</t>
  </si>
  <si>
    <t>Predicting relapse or recurrence of depression: systematic review of prognostic models</t>
  </si>
  <si>
    <t>10.1192/bjp.2021.218</t>
  </si>
  <si>
    <t>Email report: Transformative Monthly Report Feb 2022.xlsx</t>
  </si>
  <si>
    <t>A.S.M. is funded by a NIHR Doctoral Research Fellowship for this research project (NIHR Doctoral Research Fellowship, Dr Andrew Moriarty, DRF-2018-11-ST2-044). K.I.E.S. is funded by the NIHR School for Primary Care Research (SPCR Launching Fellowship). This publication presents independent research funded by the NIHR. The views expressed are those of the authors and not necessarily those of the NHS, the NIHR or the Department of Health and Social Care.</t>
  </si>
  <si>
    <t>“According to the Strict Principles of Honor”: Loyalty, Ambition, and Service in the Habsburg Army during the Coalition Wars</t>
  </si>
  <si>
    <t>10.1017/S0067237822000017</t>
  </si>
  <si>
    <t>Email report: CUP customer report March 2022</t>
  </si>
  <si>
    <t>Duck Fights: Walt Disney vs Dudu Geva and the Politics of Americanization in Late Twentieth Century Israel</t>
  </si>
  <si>
    <t>10.1017/S0021875822000093</t>
  </si>
  <si>
    <t>Journal of American Studies</t>
  </si>
  <si>
    <t>CCC dashboard report: CUP CCC 1 Jan 2022-9 May 2022.xlsx</t>
  </si>
  <si>
    <t>Effectiveness of interventions to address obesity and health risk behaviours among people with severe mental illness in low- and middle-income countries (LMICs): Systematic review and meta-analysis</t>
  </si>
  <si>
    <t>10.1017/gmh.2022.21</t>
  </si>
  <si>
    <t>Global Mental Health</t>
  </si>
  <si>
    <t>The contested jurisdiction of Social Policy in UK universities since 1972</t>
  </si>
  <si>
    <t>10.1017/S0047279422000320</t>
  </si>
  <si>
    <t>Journal of Social Policy</t>
  </si>
  <si>
    <t>Radical Democratic Inclusion: Why We Should Lower the Voting Age to 12</t>
  </si>
  <si>
    <t>10.1017/S135824612200008X</t>
  </si>
  <si>
    <t>Royal Institute of Philosophy Supplements</t>
  </si>
  <si>
    <t>Email report: CUP customer report April 2022</t>
  </si>
  <si>
    <t>Building a virtual Roman city: teaching history through video game design</t>
  </si>
  <si>
    <t>10.1017/S2058631022000277</t>
  </si>
  <si>
    <t>Journal of Classics Teaching</t>
  </si>
  <si>
    <t>Email report June 2022</t>
  </si>
  <si>
    <t>On Being Had: Publishing an Article on a Literary Fake</t>
  </si>
  <si>
    <t>10.1017/S0307883322000098</t>
  </si>
  <si>
    <t>Theatre Research International</t>
  </si>
  <si>
    <t>Peasant frontiers as a research strategy: peasant resilience and the reproduction of common land rights</t>
  </si>
  <si>
    <t>10.1017/S0268416022000108</t>
  </si>
  <si>
    <t>Continuity and Change</t>
  </si>
  <si>
    <t>Email report July 2022</t>
  </si>
  <si>
    <t>Reported as not OA on July 2022 report, but is OA.</t>
  </si>
  <si>
    <t>A brief report informing the adaptation of a behavioural activation intervention for delivery by non-mental health specialists for the treatment of perinatal depression</t>
  </si>
  <si>
    <t>10.1017/S1352465822000315</t>
  </si>
  <si>
    <t>Behavioural and Cognitive Psychotherapy</t>
  </si>
  <si>
    <t>This study was conducted as part of a PhD study funded by the Republic of Turkey Ministry of National Education.</t>
  </si>
  <si>
    <t>Historicizing Economic Growth: An Overview of Recent Works</t>
  </si>
  <si>
    <t>10.1017/S0018246X22000206</t>
  </si>
  <si>
    <t>Email report August 2022</t>
  </si>
  <si>
    <t>Geometric interlace: a study of the rise, fall and meaning of stereotomic strapwork in the architecture of Rum Seljuq Anatolia</t>
  </si>
  <si>
    <t>10.1017/S0066154622000102</t>
  </si>
  <si>
    <t>Anatolian Studies</t>
  </si>
  <si>
    <t>The research for this article was made possible, in part, by the award of a research grant from the British Institute at Ankara that allowed me to study several of the buildings in question and to acquire a number of relevant Turkish publications.</t>
  </si>
  <si>
    <t>Child phonological responses to variegation in adult words: A cross-linguistic study</t>
  </si>
  <si>
    <t>10.1017/S0305000922000393</t>
  </si>
  <si>
    <t>Journal of Child Language</t>
  </si>
  <si>
    <t>Bentham's Mugging</t>
  </si>
  <si>
    <t>10.1017/S0953820822000218</t>
  </si>
  <si>
    <t>Utilitas</t>
  </si>
  <si>
    <t>Prosocial behavior and psychopathology: An 11-year longitudinal study of inter- and intraindividual reciprocal relations across childhood and adolescence</t>
  </si>
  <si>
    <t>10.1017/S0954579422000657</t>
  </si>
  <si>
    <t>Development and Psychopathology</t>
  </si>
  <si>
    <t>The research received no specific grant from any funding agency, commercial, or not-for-profit sectors.</t>
  </si>
  <si>
    <t>Taming the Global Financial Cycle: Central Banks as Shock Absorbers in the First Era of Globalization</t>
  </si>
  <si>
    <t>10.1017/S0022050722000274</t>
  </si>
  <si>
    <t>Journal of Economic History</t>
  </si>
  <si>
    <t>Author opt out</t>
  </si>
  <si>
    <t>Reported by CUP as author opt out. Contacted author using CUP template email 15/03/23 to request them to retroactively apply OA.</t>
  </si>
  <si>
    <t>Subsegmental Representation in Child Speech Production: Structured Variability of Stop Consonant Voice Onset Time in American English and Cantonese</t>
  </si>
  <si>
    <t>10.1017/S0305000922000368</t>
  </si>
  <si>
    <t>we thank the Mt. Holyoke’s Lynk Summer Funding Program for financially supporting the third author for work on this project.</t>
  </si>
  <si>
    <t>“That They May Vomit Out Their Folly”: The Gut-Mind Axis and Hellebore in Early Modern England</t>
  </si>
  <si>
    <t>10.1017/jbr.2021.189</t>
  </si>
  <si>
    <t>Email report September 2022</t>
  </si>
  <si>
    <t>Ethical issues when interviewing older people about loneliness: reflections and recommendations for an effective methodological approach</t>
  </si>
  <si>
    <t>10.1017/S0144686X2200099X</t>
  </si>
  <si>
    <t>Ageing &amp; Society</t>
  </si>
  <si>
    <t>Time to Shine was supported by the National Lottery Community Fund 2015–2022; Older Men at the Margins was supported by the NIHR School for Social Care Research (grant number CO88/CM/UBDA-P110); and Isolation and Loneliness Among Older People was supported by the Economic and Social Research Council.</t>
  </si>
  <si>
    <t>Using discrete-choice experiments to elicit preferences for digital wearable health technology for self-management of chronic kidney disease</t>
  </si>
  <si>
    <t>10.1017/S0266462322003233</t>
  </si>
  <si>
    <t>Email report Oct 2022</t>
  </si>
  <si>
    <t>This research was funded by the Engineering and Physical Sciences Research Council (grant EP/P010148/1; The Wearable Clinic: Connecting Health, Self and Care).</t>
  </si>
  <si>
    <t>Material and Sensory Experiences of Mesolithic Resinous Substances</t>
  </si>
  <si>
    <t>10.1017/S0959774322000300</t>
  </si>
  <si>
    <t>Research was carried out with support from the following funding bodies: Arts and Humanities Research Council (AHRC) Standard Early Career Grant (AH/T00519X/1) Stone Dead Project, PI: Aimée Little, British Academy Early Career Research Grant (PF19\100082), Ornaments on the Edge Project, PI: Andy Needham, Invisible Technologies &amp; the Container Revolution, Andrew Langley's White Rose College of the Arts and Humanities (WRoCAH) funded PhD Project. Previous experiments on birch and pine tar production and conversations between the authors took place at the YEAR (York Experimental Archaeological Research) Centre, Department of Archaeology, University of York. We would like further to thank Oliver Craig, Mark Edmonds, Alexandre Lucquin, Diederik Pomstra, Harry Robson and Graeme Warren for constructive comments on aspects of an earlier draft; Neil Gevaux for assisting with figures; and Tabea Koch for German/English translations. Finally, our sincere thanks to the anonymous reviewers for their constructive feedback. All errors and omissions are, however, our own.</t>
  </si>
  <si>
    <t>Language switching in different contexts and modalities: Response-stimulus interval influences cued-naming but not voluntary-naming or comprehension language-switching costs</t>
  </si>
  <si>
    <t>10.1017/S1366728922000554</t>
  </si>
  <si>
    <t>Light Production by Ceramic Using Hunter-Gatherer-Fishers of the Circum-Baltic</t>
  </si>
  <si>
    <t>10.1017/ppr.2022.12</t>
  </si>
  <si>
    <t>Proceedings of the Prehistoric Society</t>
  </si>
  <si>
    <t>Yes</t>
  </si>
  <si>
    <t>Email report Nov 2022</t>
  </si>
  <si>
    <t>UNITARY REPRESENTATIONS OF CYCLOTOMIC HECKE ALGEBRAS AT ROOTS OF UNITY: COMBINATORIAL CLASSIFICATION AND BGG RESOLUTIONS</t>
  </si>
  <si>
    <t>10.1017/S147474802200055X</t>
  </si>
  <si>
    <t>Journal of the Institute of Mathematics of Jussieu</t>
  </si>
  <si>
    <t>On minimal ideals in pseudo-finite semigroups</t>
  </si>
  <si>
    <t>10.4153/S0008414X2200061X</t>
  </si>
  <si>
    <t>Canadian Journal of Mathematics</t>
  </si>
  <si>
    <t>This work was supported by the Engineering and Physical Sciences Research Council [EP/V002953/1].</t>
  </si>
  <si>
    <t>Bringing EU law back down to Earth</t>
  </si>
  <si>
    <t>10.1017/S1744552322000337</t>
  </si>
  <si>
    <t>International  Journal of Law in Context</t>
  </si>
  <si>
    <t>The final frontier? Why we have been ignoring second language attrition, and why it is time we stopped</t>
  </si>
  <si>
    <t>10.1017/S0261444822000301</t>
  </si>
  <si>
    <t>Language Teaching</t>
  </si>
  <si>
    <t>Email report Dec 2022</t>
  </si>
  <si>
    <t>10.1016/j.cub.2019.08.074</t>
  </si>
  <si>
    <t>Current Biology</t>
  </si>
  <si>
    <t>Elsevier</t>
  </si>
  <si>
    <t>Document from Jisc protected folder for Elsevier negotiations: Elsevier Report_University of York.xlsx</t>
  </si>
  <si>
    <t>BBSRC</t>
  </si>
  <si>
    <t>Data from negotiations with Elsevier prior to 2022 TA</t>
  </si>
  <si>
    <t>10.1016/j.cub.2019.06.079</t>
  </si>
  <si>
    <t>10.1016/S2215-0366(19)30047-1</t>
  </si>
  <si>
    <t>The Lancet Psychiatry</t>
  </si>
  <si>
    <t>This study was funded by the National Institute for Health Research (NIHR) Health Technology Assessment Programme (project number 11/136/52); SG, SP and ML were funded by the NIHR Collaboration for Leadership in Applied Health Research and Care Yorkshire and Humber.</t>
  </si>
  <si>
    <t>10.1016/j.aim.2019.01.022</t>
  </si>
  <si>
    <t>Advances in Mathematics</t>
  </si>
  <si>
    <t>EPSRC</t>
  </si>
  <si>
    <t>10.1016/j.apacoust.2019.107041</t>
  </si>
  <si>
    <t>Applied Acoustics</t>
  </si>
  <si>
    <t>10.1016/j.artint.2019.103201</t>
  </si>
  <si>
    <t>Artificial Intelligence</t>
  </si>
  <si>
    <t>10.1016/j.cognition.2019.04.027</t>
  </si>
  <si>
    <t>Cognition</t>
  </si>
  <si>
    <t>10.1016/j.cognition.2019.104119</t>
  </si>
  <si>
    <t>10.1016/j.cognition.2019.104073</t>
  </si>
  <si>
    <t>10.1016/j.cogpsych.2019.101260</t>
  </si>
  <si>
    <t>Cognitive Psychology</t>
  </si>
  <si>
    <t>10.1016/j.cortex.2019.04.014</t>
  </si>
  <si>
    <t>Cortex</t>
  </si>
  <si>
    <t>The work was made possible by a grant from the Stroke Association (TSA/12/02). The work was also part-funded by the Wellcome Trust [ref: 105624] through the Centre for Future Health at the University of York. EJ was supported by the European Research Council (FLEXSEM – 771863).</t>
  </si>
  <si>
    <t>10.1016/j.cortex.2019.07.002</t>
  </si>
  <si>
    <t>10.1016/j.cortex.2018.01.017</t>
  </si>
  <si>
    <t>10.1016/j.cortex.2018.05.015</t>
  </si>
  <si>
    <t>10.1016/j.ydbio.2019.06.001</t>
  </si>
  <si>
    <t>Developmental Biology</t>
  </si>
  <si>
    <t>10.1016/j.geoforum.2019.03.024</t>
  </si>
  <si>
    <t>Geoforum</t>
  </si>
  <si>
    <t>10.1016/j.geoforum.2019.04.013</t>
  </si>
  <si>
    <t>UK Economic and Social Research Council</t>
  </si>
  <si>
    <t>10.1016/j.jalgebra.2019.01.030</t>
  </si>
  <si>
    <t>Journal of Algebra</t>
  </si>
  <si>
    <t>10.1016/j.jalgebra.2019.06.046</t>
  </si>
  <si>
    <t>10.1016/j.jde.2019.01.025</t>
  </si>
  <si>
    <t>Journal of Differential Equations</t>
  </si>
  <si>
    <t>10.1016/j.jmaa.2019.06.004</t>
  </si>
  <si>
    <t>Journal of Mathematical Analysis and Applications</t>
  </si>
  <si>
    <t>10.1016/j.microc.2019.05.050</t>
  </si>
  <si>
    <t>Microchemical Journal</t>
  </si>
  <si>
    <t>10.1016/j.neuropsychologia.2019.05.030</t>
  </si>
  <si>
    <t>Neuropsychologia</t>
  </si>
  <si>
    <t>The study was supported by a grant from the Stroke Association [R1425201] and a grant from the European Research Council [FLEXSEM – 771863] awarded to E.J. This work was part-funded by the Wellcome Trust [ref: 204829] through the Centre for Future Health (CFH) at the University of York.</t>
  </si>
  <si>
    <t>10.1016/j.neuropsychologia.2019.107124</t>
  </si>
  <si>
    <t>10.1016/j.neuropsychologia.2019.107133</t>
  </si>
  <si>
    <t>10.1016/j.palaeo.2019.01.005</t>
  </si>
  <si>
    <t>Palaeogeography, Palaeoclimatology, Palaeoecology</t>
  </si>
  <si>
    <t>10.1016/j.puhe.2019.06.001</t>
  </si>
  <si>
    <t>Public Health</t>
  </si>
  <si>
    <t>UK's Economic and Social Research Council</t>
  </si>
  <si>
    <t>10.1016/j.soilbio.2019.04.017</t>
  </si>
  <si>
    <t>Soil Biology and Biochemistry</t>
  </si>
  <si>
    <t>10.1016/j.tet.2019.130711</t>
  </si>
  <si>
    <t>Tetrahedron</t>
  </si>
  <si>
    <t>10.1016/j.compeleceng.2019.03.012</t>
  </si>
  <si>
    <t>Computers and Electrical Engineering</t>
  </si>
  <si>
    <t>10.1016/j.jmva.2019.04.005</t>
  </si>
  <si>
    <t>Journal of Multivariate Analysis</t>
  </si>
  <si>
    <t>10.1016/j.respol.2019.01.011</t>
  </si>
  <si>
    <t>Research Policy</t>
  </si>
  <si>
    <t>10.1016/j.scitotenv.2019.04.077</t>
  </si>
  <si>
    <t>Science of the Total Environment</t>
  </si>
  <si>
    <t>Support for equipment, staff and data analysis is gratefully acknowledged from the Department of Business Energy and Industrial Strategy (BEIS), forming part of the wider Environmental Baseline project</t>
  </si>
  <si>
    <t>10.1016/j.eneco.2018.03.032</t>
  </si>
  <si>
    <t>Energy Economics</t>
  </si>
  <si>
    <t>10.1016/j.eneco.2018.04.001</t>
  </si>
  <si>
    <t>10.1016/j.ceca.2019.04.005</t>
  </si>
  <si>
    <t>Cell Calcium</t>
  </si>
  <si>
    <t>BBSRC Doctoral Training Partnership in “Mechanistic Biology and its Strategic Application”</t>
  </si>
  <si>
    <t>10.1016/j.apgeog.2019.102133</t>
  </si>
  <si>
    <t>Applied Geography</t>
  </si>
  <si>
    <t>This work was funded through Stockholm Environment Institute Seed and Innovation funding.</t>
  </si>
  <si>
    <t>10.1016/j.jbusres.2018.01.029</t>
  </si>
  <si>
    <t>Journal of Business Research</t>
  </si>
  <si>
    <t>10.1016/j.jss.2019.01.015</t>
  </si>
  <si>
    <t>The Journal of Systems &amp; Software</t>
  </si>
  <si>
    <t>10.1016/j.jss.2019.02.055</t>
  </si>
  <si>
    <t>10.1016/j.jss.2019.05.013</t>
  </si>
  <si>
    <t>10.1016/j.econlet.2019.05.025</t>
  </si>
  <si>
    <t>Economics Letters</t>
  </si>
  <si>
    <t>10.1016/j.regsciurbeco.2019.06.001</t>
  </si>
  <si>
    <t>Regional Science and Urban Economics</t>
  </si>
  <si>
    <t>Economic and Social Research Council</t>
  </si>
  <si>
    <t>10.1016/j.jviromet.2019.113728</t>
  </si>
  <si>
    <t>Journal of Virological Methods</t>
  </si>
  <si>
    <t>This work was funded by a University of York Department of Biology summer studentship grant awarded to JF (M0225901), and part funded by The Wellcome Trust Value in People award to JF reference 092430/Z/10/Z and a University of York/Hull York Medical School pump-priming award to FM (M0227004).</t>
  </si>
  <si>
    <t>10.1016/j.bbr.2019.112063</t>
  </si>
  <si>
    <t>Behavioural Brain Research</t>
  </si>
  <si>
    <t>10.1016/j.jhealeco.2019.102226</t>
  </si>
  <si>
    <t>Journal of Health Economics</t>
  </si>
  <si>
    <t>This work reported here is based on independent research commissioned and funded by the National Institute for Health Research (NIHR) Policy Research Programme (Ref. 103/0001)).</t>
  </si>
  <si>
    <t>10.1016/j.jhealeco.2019.102249</t>
  </si>
  <si>
    <t>10.1016/j.jhealeco.2019.102251</t>
  </si>
  <si>
    <t>10.1016/j.scico.2019.01.002</t>
  </si>
  <si>
    <t>Science of Computer Programming</t>
  </si>
  <si>
    <t>10.1016/j.scico.2019.01.004</t>
  </si>
  <si>
    <t>10.1016/j.patrec.2019.09.026</t>
  </si>
  <si>
    <t>Pattern Recognition Letters</t>
  </si>
  <si>
    <t>10.1016/j.applanim.2019.104878</t>
  </si>
  <si>
    <t>Applied Animal Behaviour Science</t>
  </si>
  <si>
    <t>10.1016/j.healthpol.2019.07.007</t>
  </si>
  <si>
    <t>Health policy</t>
  </si>
  <si>
    <t>This project is independent research sponsored by NHS England and funded in England by National Institute for Health Research (NIHR) Policy Research Programme (project reference PR-R18-0117-22001). The views expressed in this paper are those of the researchers and not necessarily those of the NIHR, the Department of Health and Social Care or NHS England. Søren Rud Kristensen was supported by the NIHR Imperial Patient Safety Translational Research Centre.</t>
  </si>
  <si>
    <t>10.1016/j.jplph.2019.06.001</t>
  </si>
  <si>
    <t>Journal of Plant Physiology</t>
  </si>
  <si>
    <t>Biological Sciences Research Council</t>
  </si>
  <si>
    <t>10.1016/j.paid.2019.07.010</t>
  </si>
  <si>
    <t>Personality and Individual Differences</t>
  </si>
  <si>
    <t>10.1016/j.enconman.2019.01.111</t>
  </si>
  <si>
    <t>Energy Conversion and Management</t>
  </si>
  <si>
    <t>10.1016/j.electstud.2019.01.001</t>
  </si>
  <si>
    <t>Electoral Studies</t>
  </si>
  <si>
    <t>10.1016/j.econmod.2018.11.005</t>
  </si>
  <si>
    <t>Economic Modelling</t>
  </si>
  <si>
    <t>10.1016/j.envpol.2019.01.059</t>
  </si>
  <si>
    <t>Environmental Pollution</t>
  </si>
  <si>
    <t>10.1016/j.envpol.2019.05.037</t>
  </si>
  <si>
    <t>10.1016/j.quascirev.2018.08.011</t>
  </si>
  <si>
    <t>Quaternary Science Reviews</t>
  </si>
  <si>
    <t>This work was partially supported by the John Templeton Foundation [grant number 59475] (contributions by Penny Spikins and Andrew Needham).</t>
  </si>
  <si>
    <t>10.1016/j.quascirev.2019.03.022</t>
  </si>
  <si>
    <t>10.1016/j.socscimed.2019.112498</t>
  </si>
  <si>
    <t>Social Science &amp; Medicine</t>
  </si>
  <si>
    <t>I am grateful to Cancer Research UK (23886) for funding this project</t>
  </si>
  <si>
    <t>10.1016/j.socscimed.2019.112551</t>
  </si>
  <si>
    <t>João Nunes gratefully acknowledges financial support from the Wellcome Trust (Grant 110362/Z/15/Z). Gabriela Lotta gratefully acknowledges financial support from FAPESP (Process 17/24750-0).</t>
  </si>
  <si>
    <t>10.1016/j.socscimed.2019.112563</t>
  </si>
  <si>
    <t>10.1016/j.biochi.2019.08.015</t>
  </si>
  <si>
    <t>Biochimie</t>
  </si>
  <si>
    <t>10.1016/j.enpol.2019.110924</t>
  </si>
  <si>
    <t>Energy Policy</t>
  </si>
  <si>
    <t>Economic and Physical Sciences Research Council</t>
  </si>
  <si>
    <t>10.1016/j.bpc.2019.02.004</t>
  </si>
  <si>
    <t>Biophysical Chemistry</t>
  </si>
  <si>
    <t>10.1016/j.tcs.2019.09.017</t>
  </si>
  <si>
    <t>Theoretical Computer Science</t>
  </si>
  <si>
    <t>10.1016/j.jmateco.2019.07.011</t>
  </si>
  <si>
    <t>Journal of Mathematical Economics</t>
  </si>
  <si>
    <t>10.1016/j.jeconom.2018.10.006</t>
  </si>
  <si>
    <t>Journal of Econometrics</t>
  </si>
  <si>
    <t>ESRC, United Kingdom</t>
  </si>
  <si>
    <t>10.1016/j.bbcan.2019.07.001</t>
  </si>
  <si>
    <t>BBA - Reviews on Cancer</t>
  </si>
  <si>
    <t>10.1016/j.jmmm.2018.12.018</t>
  </si>
  <si>
    <t>Journal of Magnetism and Magnetic Materials</t>
  </si>
  <si>
    <t>10.1016/j.jmmm.2019.04.008</t>
  </si>
  <si>
    <t>10.1016/j.jmmm.2019.165281</t>
  </si>
  <si>
    <t>10.1016/j.jas.2017.09.011</t>
  </si>
  <si>
    <t>Journal of Archaeological Science</t>
  </si>
  <si>
    <t>10.1016/j.worlddev.2018.05.025</t>
  </si>
  <si>
    <t>World Development</t>
  </si>
  <si>
    <t>10.1016/j.system.2019.102111</t>
  </si>
  <si>
    <t>System</t>
  </si>
  <si>
    <t>10.1016/j.cedpsych.2019.101799</t>
  </si>
  <si>
    <t>Contemporary Educational Psychology</t>
  </si>
  <si>
    <t>10.1016/j.beproc.2019.103956</t>
  </si>
  <si>
    <t>Behavioural Processes</t>
  </si>
  <si>
    <t>10.1016/j.pragma.2018.12.020</t>
  </si>
  <si>
    <t>Journal of Pragmatics</t>
  </si>
  <si>
    <t>10.1016/j.tate.2019.102949</t>
  </si>
  <si>
    <t>Teaching and Teacher Education</t>
  </si>
  <si>
    <t>Funding for this article was received from the European Research Council Consolidator grant SELECTION 647234.</t>
  </si>
  <si>
    <t>10.1016/j.tate.2019.102908</t>
  </si>
  <si>
    <t>10.1016/j.jrurstud.2019.01.013</t>
  </si>
  <si>
    <t>Journal of Rural Studies</t>
  </si>
  <si>
    <t>10.1016/j.jml.2019.04.001</t>
  </si>
  <si>
    <t>Journal of Memory and Language</t>
  </si>
  <si>
    <t>10.1016/j.ijer.2019.08.012</t>
  </si>
  <si>
    <t>International Journal of Educational Research</t>
  </si>
  <si>
    <t>10.1016/j.tiv.2019.05.015</t>
  </si>
  <si>
    <t>Toxicology in Vitro</t>
  </si>
  <si>
    <t>10.1016/j.jclinepi.2018.12.007</t>
  </si>
  <si>
    <t>Journal of Clinical Epidemiology</t>
  </si>
  <si>
    <t>Funding: R.P. did not receive any specific grant from funding agencies in the public, commercial, or not-for-profit sectors. S.G. is funded by a postdoctoral fellowship (PDF-2014-07-041) through the National Institute for Health Research (NIHR). The views expressed are those of the author(s) and not necessarily those of the NHS, the NIHR or the Department of Health. I.W. is an employee of the University of York and receives funding from multiple research grants.</t>
  </si>
  <si>
    <t>10.1016/j.jclinepi.2019.05.019</t>
  </si>
  <si>
    <t>The authors received funding from the Cochrane Methods Innovation Fund (MIF) Fund.</t>
  </si>
  <si>
    <t>10.1016/j.camwa.2018.08.009</t>
  </si>
  <si>
    <t>Computers and Mathematics with Applications</t>
  </si>
  <si>
    <t>10.1016/j.ecolecon.2019.04.022</t>
  </si>
  <si>
    <t>Ecological Economics</t>
  </si>
  <si>
    <t>10.1016/j.ejps.2019.05.004</t>
  </si>
  <si>
    <t>European Journal of Pharmaceutical Sciences</t>
  </si>
  <si>
    <t>MRC</t>
  </si>
  <si>
    <t>10.1016/j.jcorpfin.2019.01.002</t>
  </si>
  <si>
    <t>Journal of Corporate Finance</t>
  </si>
  <si>
    <t>10.1016/j.drugpo.2019.06.012</t>
  </si>
  <si>
    <t>International Journal of Drug Policy</t>
  </si>
  <si>
    <t>10.1016/j.gde.2019.07.017</t>
  </si>
  <si>
    <t>Current Opinion in Genetics &amp; Development</t>
  </si>
  <si>
    <t>10.1016/j.sbi.2019.12.003</t>
  </si>
  <si>
    <t>Current Opinion in Structural Biology</t>
  </si>
  <si>
    <t>10.1016/j.jclepro.2019.05.176</t>
  </si>
  <si>
    <t>Journal of Cleaner Production</t>
  </si>
  <si>
    <t>This work was supported by the Swedish Environmental Protection Agency (SEPA), Grant Number 802-0264-15.</t>
  </si>
  <si>
    <t>10.1016/j.jclepro.2019.06.196</t>
  </si>
  <si>
    <t>10.1016/j.jtv.2019.03.003</t>
  </si>
  <si>
    <t>Journal of Tissue Viability</t>
  </si>
  <si>
    <t>Arts and Humanities Research Council</t>
  </si>
  <si>
    <t>10.1016/j.trc.2019.07.025</t>
  </si>
  <si>
    <t>Transportation Research Part C</t>
  </si>
  <si>
    <t>10.1016/j.radphyschem.2019.02.031</t>
  </si>
  <si>
    <t>Radiation Physics and Chemistry</t>
  </si>
  <si>
    <t>10.1016/j.quaint.2017.12.019</t>
  </si>
  <si>
    <t>Quaternary International</t>
  </si>
  <si>
    <t>NERC</t>
  </si>
  <si>
    <t>10.1016/j.mulfin.2019.02.005</t>
  </si>
  <si>
    <t>Journal of Multinational Financial Management</t>
  </si>
  <si>
    <t>10.1016/j.gfj.2018.02.001</t>
  </si>
  <si>
    <t>Global Finance Journal</t>
  </si>
  <si>
    <t>10.1016/j.ijhcs.2019.06.010</t>
  </si>
  <si>
    <t>International Journal of Human - Computer Studies</t>
  </si>
  <si>
    <t>10.1016/j.jnca.2019.03.005</t>
  </si>
  <si>
    <t>Journal of Network and Computer Applications</t>
  </si>
  <si>
    <t>10.1016/j.jval.2018.06.005</t>
  </si>
  <si>
    <t>Value in Health</t>
  </si>
  <si>
    <t>10.1016/j.jval.2019.03.006</t>
  </si>
  <si>
    <t>Financial support for this study was provided, as part of a PhD studentship, by the Policy Research Unit in Economic Evaluation of Health &amp; Care Interventions (EEPRU), which is funded by the UK Department of Health Policy Research Programme . Richard Cookson is supported by the UK NIHR ( SRF-2013-06-015 ).</t>
  </si>
  <si>
    <t>10.1016/j.jval.2019.03.012</t>
  </si>
  <si>
    <t>10.1016/j.jval.2019.04.1926</t>
  </si>
  <si>
    <t>10.1016/j.jval.2019.05.003</t>
  </si>
  <si>
    <t>10.1016/j.atmosenv.2019.04.061</t>
  </si>
  <si>
    <t>Atmospheric Environment</t>
  </si>
  <si>
    <t>10.1016/j.shpsb.2019.02.006</t>
  </si>
  <si>
    <t>Studies in History and Philosophy of Modern Physics</t>
  </si>
  <si>
    <t>10.1016/j.tre.2019.05.004</t>
  </si>
  <si>
    <t>Transportation Research Part E</t>
  </si>
  <si>
    <t>10.1016/j.sysarc.2019.101691</t>
  </si>
  <si>
    <t>Journal of Systems Architecture</t>
  </si>
  <si>
    <t>10.1016/j.ejon.2019.02.003</t>
  </si>
  <si>
    <t>European Journal of Oncology Nursing</t>
  </si>
  <si>
    <t>This work was supported by the Marie Curie Research Grants Scheme (Grant Reference: C38860/A12554 ). HMRN is funded by Bloodwise (Grant Reference: 10042 ).</t>
  </si>
  <si>
    <t>10.1016/j.envsci.2019.01.013</t>
  </si>
  <si>
    <t>Environmental Science and Policy</t>
  </si>
  <si>
    <t>The authors were supported by the Research Council of Norway through the CiXPAG project (grant no. 244551).</t>
  </si>
  <si>
    <t>10.1016/j.sapharm.2019.03.145</t>
  </si>
  <si>
    <t>Research in Social and Administrative Pharmacy</t>
  </si>
  <si>
    <t>10.1016/j.ehb.2019.06.003</t>
  </si>
  <si>
    <t>Economics and Human Biology</t>
  </si>
  <si>
    <t>10.1016/j.crpv.2018.04.006</t>
  </si>
  <si>
    <t>Comptes rendus - Palevol</t>
  </si>
  <si>
    <t>10.1016/j.ijsu.2019.10.001</t>
  </si>
  <si>
    <t>International Journal of Surgery</t>
  </si>
  <si>
    <t>10.1016/j.edurev.2018.12.003</t>
  </si>
  <si>
    <t>Educational Research Review</t>
  </si>
  <si>
    <t>This work was supported by the European Research Council (Consolidator Grant no. 647234; project acronym SELECTION) awarded to the first author.</t>
  </si>
  <si>
    <t>10.1016/j.canep.2019.02.014</t>
  </si>
  <si>
    <t>Cancer Epidemiology</t>
  </si>
  <si>
    <t>The Haematological Malignancy Research Network’s patient cohort is funded by Bloodwise (grant number 15037), and its comparison cohort by CRUK (grant number C9474/A18362).</t>
  </si>
  <si>
    <t>10.1016/j.canep.2019.101588</t>
  </si>
  <si>
    <t>This work was funded by Yorkshire Cancer Research (grant Y390).</t>
  </si>
  <si>
    <t>10.1016/j.canep.2019.01.008</t>
  </si>
  <si>
    <t>10.1016/j.lcsi.2018.12.002</t>
  </si>
  <si>
    <t>Learning, Culture and Social Interaction</t>
  </si>
  <si>
    <t>10.1016/j.hlpt.2018.12.001</t>
  </si>
  <si>
    <t>Health Policy and Technology</t>
  </si>
  <si>
    <t>10.1016/j.algal.2019.101411</t>
  </si>
  <si>
    <t>Algal Research</t>
  </si>
  <si>
    <t>Innovate UK</t>
  </si>
  <si>
    <t>10.1016/j.ecoser.2019.101000</t>
  </si>
  <si>
    <t>Ecosystem Services</t>
  </si>
  <si>
    <t>10.1016/j.jasrep.2019.03.017</t>
  </si>
  <si>
    <t>Journal of Archaeological Science: Reports</t>
  </si>
  <si>
    <t>10.1016/j.jasrep.2019.102115</t>
  </si>
  <si>
    <t>10.1016/j.jasrep.2019.02.025</t>
  </si>
  <si>
    <t>10.1016/j.jasrep.2019.102041</t>
  </si>
  <si>
    <t>10.1016/j.sleh.2019.01.003</t>
  </si>
  <si>
    <t>Sleep Health: Journal of the National Sleep Foundation</t>
  </si>
  <si>
    <t>10.1016/j.msksp.2019.102080</t>
  </si>
  <si>
    <t>Musculoskeletal Science and Practice</t>
  </si>
  <si>
    <t>10.1016/j.envint.2019.01.083</t>
  </si>
  <si>
    <t>Environment International</t>
  </si>
  <si>
    <t>10.1016/j.neuroimage.2019.02.049</t>
  </si>
  <si>
    <t>NeuroImage</t>
  </si>
  <si>
    <t>10.1016/j.neuroimage.2019.116045</t>
  </si>
  <si>
    <t>10.1016/j.neuroimage.2019.116089</t>
  </si>
  <si>
    <t>10.1016/j.celrep.2019.03.107</t>
  </si>
  <si>
    <t>Cell Reports</t>
  </si>
  <si>
    <t>10.1016/j.dib.2019.104402</t>
  </si>
  <si>
    <t>Data in Brief</t>
  </si>
  <si>
    <t>UK Biotechnology and Biological Sciences Research Council</t>
  </si>
  <si>
    <t>10.1016/j.ssmph.2019.100397</t>
  </si>
  <si>
    <t>SSM - Population Health</t>
  </si>
  <si>
    <t>10.1016/j.conctc.2019.100343</t>
  </si>
  <si>
    <t>Contemporary Clinical Trials Communications</t>
  </si>
  <si>
    <t>This research did not receive any specific grant from funding agencies in the public, commercial, or not-for-profit sectors.</t>
  </si>
  <si>
    <t>10.1016/j.aeaoa.2019.100025</t>
  </si>
  <si>
    <t>Atmospheric Environment: X</t>
  </si>
  <si>
    <t>10.1016/j.aeaoa.2019.100030</t>
  </si>
  <si>
    <t>Polly E. Lang was funded by the Department of Chemistry at the University of York.</t>
  </si>
  <si>
    <t>10.1016/j.pvr.2019.100174</t>
  </si>
  <si>
    <t>Tumour Virus Research</t>
  </si>
  <si>
    <t>10.1016/j.physletb.2019.06.032</t>
  </si>
  <si>
    <t>Physics Letters B</t>
  </si>
  <si>
    <t>STFC</t>
  </si>
  <si>
    <t>10.1016/j.physletb.2019.134835</t>
  </si>
  <si>
    <t>Science and Technology Facilities Council</t>
  </si>
  <si>
    <t>10.1016/j.physletb.2019.134894</t>
  </si>
  <si>
    <t>10.1016/j.physletb.2019.135110</t>
  </si>
  <si>
    <t>10.1016/S0140-6736(20)31965-6</t>
  </si>
  <si>
    <t>The Lancet</t>
  </si>
  <si>
    <t>This project was funded by the NIHR HTA programme (project 13/26/01).</t>
  </si>
  <si>
    <t>10.1016/S0140-6736(20)30684-X</t>
  </si>
  <si>
    <t>10.1016/j.tics.2020.02.001</t>
  </si>
  <si>
    <t>Trends in Cognitive Sciences</t>
  </si>
  <si>
    <t>10.1016/j.molp.2020.02.008</t>
  </si>
  <si>
    <t>Molecular Plant</t>
  </si>
  <si>
    <t>10.1016/S2215-0366(20)30145-0</t>
  </si>
  <si>
    <t>10.1016/j.chembiol.2020.06.005</t>
  </si>
  <si>
    <t>Cell Chemical Biology</t>
  </si>
  <si>
    <t>10.1016/j.apacoust.2019.107183</t>
  </si>
  <si>
    <t>10.1016/j.brat.2020.103725</t>
  </si>
  <si>
    <t>Behaviour Research and Therapy</t>
  </si>
  <si>
    <t>10.1016/j.biocon.2020.108631</t>
  </si>
  <si>
    <t>Biological Conservation</t>
  </si>
  <si>
    <t>SF was supported by a joint studentship from Unilever and the University of York; EHW was supported by a NERC ACCE DTP studentship (award ref. NE/L002450/1).</t>
  </si>
  <si>
    <t>10.1016/j.cognition.2020.104345</t>
  </si>
  <si>
    <t>10.1016/j.cortex.2020.03.033</t>
  </si>
  <si>
    <t>10.1016/j.cortex.2020.02.019</t>
  </si>
  <si>
    <t>10.1016/j.cortex.2020.04.032</t>
  </si>
  <si>
    <t>10.1016/j.cortex.2020.10.007</t>
  </si>
  <si>
    <t>10.1016/j.cryobiol.2020.01.004</t>
  </si>
  <si>
    <t>Cryobiology</t>
  </si>
  <si>
    <t>10.1016/j.cryobiol.2020.01.005</t>
  </si>
  <si>
    <t>10.1016/j.yexcr.2020.112179</t>
  </si>
  <si>
    <t>Experimental Cell Research</t>
  </si>
  <si>
    <t>10.1016/j.ins.2020.02.061</t>
  </si>
  <si>
    <t>Information Sciences</t>
  </si>
  <si>
    <t>10.1016/j.injury.2019.10.030</t>
  </si>
  <si>
    <t>Injury</t>
  </si>
  <si>
    <t>10.1016/j.injury.2019.10.031</t>
  </si>
  <si>
    <t>10.1016/j.ijnurstu.2020.103611</t>
  </si>
  <si>
    <t>International Journal of Nursing Studies</t>
  </si>
  <si>
    <t>This work is part funded by the Wellcome Trust [ref 204829] through the Centre for Future (CFH) at the University of York.</t>
  </si>
  <si>
    <t>10.1016/j.ijnurstu.2020.103699</t>
  </si>
  <si>
    <t>This work is part funded by the Wellcome Trust [ref 204829] through the Centre for Future Health (CFH) at the University of York. The research team acknowledges the support of the National Institute for Health Research Clinical Research Network (NIHR CRN).</t>
  </si>
  <si>
    <t>10.1016/j.jalgebra.2019.12.017</t>
  </si>
  <si>
    <t>10.1016/j.jalgebra.2020.06.001</t>
  </si>
  <si>
    <t>10.1016/j.jalgebra.2020.11.022</t>
  </si>
  <si>
    <t>10.1016/j.jcis.2020.04.101</t>
  </si>
  <si>
    <t>Journal of Colloid And Interface Science</t>
  </si>
  <si>
    <t>10.1016/j.jcomdis.2020.105984</t>
  </si>
  <si>
    <t>Journal of Communication Disorders</t>
  </si>
  <si>
    <t>10.1016/j.jtbi.2020.110495</t>
  </si>
  <si>
    <t>Journal of Theoretical Biology</t>
  </si>
  <si>
    <t>10.1016/j.neuropsychologia.2020.107438</t>
  </si>
  <si>
    <t>10.1016/j.neuropsychologia.2020.107590</t>
  </si>
  <si>
    <t>10.1016/j.optcom.2020.126034</t>
  </si>
  <si>
    <t>Optics Communications</t>
  </si>
  <si>
    <t>UK EPSRC</t>
  </si>
  <si>
    <t>10.1016/j.physio.2019.07.004</t>
  </si>
  <si>
    <t>Physiotherapy</t>
  </si>
  <si>
    <t>The UK FROST trial was funded by the National Institute for Health Research Health (NIHR) Technology Assessment (HTA) Programme (project number 13/26/01). The views and opinions expressed therein are those of the authors and do not necessarily reflect those of the HTA programme, NIHR, NHS or the Department of Health.</t>
  </si>
  <si>
    <t>10.1016/j.soilbio.2019.107702</t>
  </si>
  <si>
    <t>10.1016/j.tet.2020.131344</t>
  </si>
  <si>
    <t>10.1016/j.tet.2020.131392</t>
  </si>
  <si>
    <t>10.1016/j.tet.2020.131754</t>
  </si>
  <si>
    <t>10.1016/j.tet.2020.131789</t>
  </si>
  <si>
    <t>10.1016/j.visres.2020.03.004</t>
  </si>
  <si>
    <t>Vision Research</t>
  </si>
  <si>
    <t>10.1016/j.scitotenv.2020.138056</t>
  </si>
  <si>
    <t>10.1016/j.scitotenv.2020.139688</t>
  </si>
  <si>
    <t>10.1016/j.scitotenv.2020.140493</t>
  </si>
  <si>
    <t>10.1016/j.scitotenv.2020.141509</t>
  </si>
  <si>
    <t>This study was funded by Unilever (MA-2014-00701).</t>
  </si>
  <si>
    <t>10.1016/j.scitotenv.2020.143019</t>
  </si>
  <si>
    <t>10.1016/j.scitotenv.2019.136491</t>
  </si>
  <si>
    <t>10.1016/j.scitotenv.2020.142102</t>
  </si>
  <si>
    <t>10.1016/j.jrp.2020.104004</t>
  </si>
  <si>
    <t>Journal of Research in Personality</t>
  </si>
  <si>
    <t>10.1016/j.jue.2020.103279</t>
  </si>
  <si>
    <t>Journal of Urban Economics</t>
  </si>
  <si>
    <t>10.1016/j.comcom.2020.04.020</t>
  </si>
  <si>
    <t>Computer Communications</t>
  </si>
  <si>
    <t>10.1016/j.chiabu.2020.104605</t>
  </si>
  <si>
    <t>Child Abuse &amp; Neglect</t>
  </si>
  <si>
    <t>10.1016/j.chiabu.2020.104633</t>
  </si>
  <si>
    <t>10.1016/j.jbusres.2018.12.015</t>
  </si>
  <si>
    <t>10.1016/j.jbusres.2020.09.038</t>
  </si>
  <si>
    <t>10.1016/j.clinthera.2019.12.002</t>
  </si>
  <si>
    <t>Clinical Therapeutics</t>
  </si>
  <si>
    <t>10.1016/j.annals.2020.102887</t>
  </si>
  <si>
    <t>Annals of Tourism Research</t>
  </si>
  <si>
    <t>10.1016/j.infbeh.2020.101473</t>
  </si>
  <si>
    <t>Infant Behavior and Development</t>
  </si>
  <si>
    <t>10.1016/j.genhosppsych.2020.05.003</t>
  </si>
  <si>
    <t>General Hospital Psychiatry</t>
  </si>
  <si>
    <t>10.1016/j.jad.2020.01.057</t>
  </si>
  <si>
    <t>Journal of Affective Disorders</t>
  </si>
  <si>
    <t>10.1016/j.jad.2019.11.105</t>
  </si>
  <si>
    <t>10.1016/j.regsciurbeco.2020.103523</t>
  </si>
  <si>
    <t>10.1016/j.jhealeco.2019.102282</t>
  </si>
  <si>
    <t>UK Research and Innovation</t>
  </si>
  <si>
    <t>10.1016/j.scico.2020.102510</t>
  </si>
  <si>
    <t>10.1016/j.molliq.2019.111746</t>
  </si>
  <si>
    <t>Journal of Molecular Liquids</t>
  </si>
  <si>
    <t>10.1016/j.molliq.2020.114225</t>
  </si>
  <si>
    <t>10.1016/j.molliq.2020.114758</t>
  </si>
  <si>
    <t>10.1016/j.patrec.2018.03.029</t>
  </si>
  <si>
    <t>10.1016/j.healthpol.2020.02.015</t>
  </si>
  <si>
    <t>10.1016/j.aam.2020.102099</t>
  </si>
  <si>
    <t>Advances in Applied Mathematics</t>
  </si>
  <si>
    <t>10.1016/j.ejpsy.2020.04.002</t>
  </si>
  <si>
    <t>The European Journal of Psychiatry</t>
  </si>
  <si>
    <t>10.1016/j.ejpsy.2019.11.003</t>
  </si>
  <si>
    <t>10.1016/j.ejpsy.2019.11.002</t>
  </si>
  <si>
    <t>10.1016/j.jimonfin.2020.102149</t>
  </si>
  <si>
    <t>Journal of International Money and Finance</t>
  </si>
  <si>
    <t>10.1016/j.landusepol.2020.104612</t>
  </si>
  <si>
    <t>Land Use Policy</t>
  </si>
  <si>
    <t>10.1016/j.bjoms.2019.12.013</t>
  </si>
  <si>
    <t>British Journal of Oral &amp; Maxillofacial Surgery</t>
  </si>
  <si>
    <t>10.1016/j.quascirev.2020.106281</t>
  </si>
  <si>
    <t>10.1016/j.quascirev.2020.106434</t>
  </si>
  <si>
    <t>10.1016/j.socscimed.2020.113500</t>
  </si>
  <si>
    <t>10.1016/j.socscimed.2020.113218</t>
  </si>
  <si>
    <t>10.1016/j.socscimed.2020.113230</t>
  </si>
  <si>
    <t>ESRC</t>
  </si>
  <si>
    <t>10.1016/j.socscimed.2020.113339</t>
  </si>
  <si>
    <t>10.1016/j.socscimed.2020.113531</t>
  </si>
  <si>
    <t>10.1016/j.jaa.2020.101225</t>
  </si>
  <si>
    <t>Journal of Anthropological Archaeology</t>
  </si>
  <si>
    <t>UK Arts and Humanities Research Council</t>
  </si>
  <si>
    <t>10.1016/j.enpol.2020.112043</t>
  </si>
  <si>
    <t>10.1016/j.exphem.2020.01.004</t>
  </si>
  <si>
    <t>Experimental Hematology</t>
  </si>
  <si>
    <t>10.1016/j.jenvman.2019.110027</t>
  </si>
  <si>
    <t>Journal of Environmental Management</t>
  </si>
  <si>
    <t>10.1016/j.eururo.2020.03.049</t>
  </si>
  <si>
    <t>European Urology</t>
  </si>
  <si>
    <t>10.1016/j.ecolmodel.2020.109258</t>
  </si>
  <si>
    <t>Ecological Modelling</t>
  </si>
  <si>
    <t>10.1016/j.jhazmat.2020.122469</t>
  </si>
  <si>
    <t>Journal of Hazardous Materials</t>
  </si>
  <si>
    <t>10.1016/j.jhazmat.2020.123400</t>
  </si>
  <si>
    <t>10.1016/j.jhazmat.2020.123490</t>
  </si>
  <si>
    <t>10.1016/j.jmmm.2020.166711</t>
  </si>
  <si>
    <t>10.1016/j.jas.2020.105080</t>
  </si>
  <si>
    <t>10.1016/j.addbeh.2020.106456</t>
  </si>
  <si>
    <t>Addictive Behaviors</t>
  </si>
  <si>
    <t>10.1016/j.agsy.2020.102865</t>
  </si>
  <si>
    <t>Agricultural Systems</t>
  </si>
  <si>
    <t>10.1016/j.system.2020.102396</t>
  </si>
  <si>
    <t>10.1016/j.compedu.2020.104032</t>
  </si>
  <si>
    <t>Computers &amp; Education</t>
  </si>
  <si>
    <t>10.1016/j.elspec.2019.02.002</t>
  </si>
  <si>
    <t>Journal of Electron Spectroscopy and Related Phenomena</t>
  </si>
  <si>
    <t>10.1016/j.pragma.2019.10.004</t>
  </si>
  <si>
    <t>10.1016/j.pragma.2020.06.009</t>
  </si>
  <si>
    <t>10.1016/j.physa.2020.125385</t>
  </si>
  <si>
    <t>Physica A: Statistical Mechanics and its Applications</t>
  </si>
  <si>
    <t>10.1016/j.ejrad.2020.109215</t>
  </si>
  <si>
    <t>European Journal of Radiology</t>
  </si>
  <si>
    <t>10.1016/j.cogdev.2020.100967</t>
  </si>
  <si>
    <t>Cognitive Development</t>
  </si>
  <si>
    <t>ESRC, UK</t>
  </si>
  <si>
    <t>10.1016/j.ygeno.2019.06.011</t>
  </si>
  <si>
    <t>Genomics</t>
  </si>
  <si>
    <t>10.1016/j.jaging.2020.100880</t>
  </si>
  <si>
    <t>Journal of Aging Studies</t>
  </si>
  <si>
    <t>10.1016/j.jvoice.2018.06.011</t>
  </si>
  <si>
    <t>Journal of Voice</t>
  </si>
  <si>
    <t>10.1016/j.jvoice.2018.07.015</t>
  </si>
  <si>
    <t>10.1016/j.jclinepi.2020.03.001</t>
  </si>
  <si>
    <t>10.1016/j.ecolecon.2020.106757</t>
  </si>
  <si>
    <t>UK Natural Environment Research Council</t>
  </si>
  <si>
    <t>10.1016/j.snb.2019.127428</t>
  </si>
  <si>
    <t>Sensors and Actuators: B. Chemical</t>
  </si>
  <si>
    <t>10.1016/j.ijpe.2018.07.007</t>
  </si>
  <si>
    <t>International Journal of Production Economics</t>
  </si>
  <si>
    <t>10.1016/j.ijpe.2020.107870</t>
  </si>
  <si>
    <t>10.1016/j.apsoil.2020.103787</t>
  </si>
  <si>
    <t>Applied Soil Ecology</t>
  </si>
  <si>
    <t>10.1016/j.ceb.2020.02.006</t>
  </si>
  <si>
    <t>Current Opinion in Cell Biology</t>
  </si>
  <si>
    <t>10.1016/j.drugpo.2019.07.020</t>
  </si>
  <si>
    <t>10.1016/j.bios.2020.112047</t>
  </si>
  <si>
    <t>Biosensors and Bioelectronics</t>
  </si>
  <si>
    <t>10.1016/j.mechatronics.2020.102443</t>
  </si>
  <si>
    <t>Mechatronics</t>
  </si>
  <si>
    <t>10.1016/j.conb.2020.08.004</t>
  </si>
  <si>
    <t>Current Opinion in Neurobiology</t>
  </si>
  <si>
    <t>10.1016/j.jclepro.2020.122945</t>
  </si>
  <si>
    <t>10.1016/j.renene.2020.01.002</t>
  </si>
  <si>
    <t>Renewable Energy</t>
  </si>
  <si>
    <t>10.1016/j.renene.2020.01.076</t>
  </si>
  <si>
    <t>10.1016/j.biortech.2020.124499</t>
  </si>
  <si>
    <t>Bioresource Technology</t>
  </si>
  <si>
    <t>10.1016/j.biortech.2020.122755</t>
  </si>
  <si>
    <t>10.1016/j.ocecoaman.2020.105110</t>
  </si>
  <si>
    <t>Ocean and Coastal Management</t>
  </si>
  <si>
    <t>10.1016/j.ocecoaman.2020.105221</t>
  </si>
  <si>
    <t>10.1016/j.jtv.2020.07.007</t>
  </si>
  <si>
    <t>10.1016/j.euromechflu.2019.11.004</t>
  </si>
  <si>
    <t>European Journal of Mechanics / B Fluids</t>
  </si>
  <si>
    <t>10.1016/j.quaint.2019.05.008</t>
  </si>
  <si>
    <t>10.1016/j.cpa.2019.102123</t>
  </si>
  <si>
    <t>Critical Perspectives on Accounting</t>
  </si>
  <si>
    <t>10.1016/j.ymeth.2019.06.021</t>
  </si>
  <si>
    <t>Methods</t>
  </si>
  <si>
    <t>10.1016/j.concog.2020.102989</t>
  </si>
  <si>
    <t>Consciousness and Cognition</t>
  </si>
  <si>
    <t>10.1016/j.concog.2020.103059</t>
  </si>
  <si>
    <t>10.1016/j.jval.2020.01.004</t>
  </si>
  <si>
    <t>10.1016/j.jval.2020.07.008</t>
  </si>
  <si>
    <t>10.1016/j.jval.2020.08.2094</t>
  </si>
  <si>
    <t>10.1016/j.apr.2020.05.023</t>
  </si>
  <si>
    <t>Atmospheric Pollution Research</t>
  </si>
  <si>
    <t>UKRI EPSRC</t>
  </si>
  <si>
    <t>10.1016/j.atmosenv.2020.117376</t>
  </si>
  <si>
    <t>10.1016/j.atmosenv.2020.117784</t>
  </si>
  <si>
    <t>10.1016/j.healthplace.2019.102274</t>
  </si>
  <si>
    <t>Health and Place</t>
  </si>
  <si>
    <t>10.1016/j.cocis.2020.03.008</t>
  </si>
  <si>
    <t>Current Opinion in Colloid &amp; Interface Science</t>
  </si>
  <si>
    <t>10.1016/j.cbpa.2020.07.004</t>
  </si>
  <si>
    <t>Current Opinion in Chemical Biology</t>
  </si>
  <si>
    <t>10.1016/j.sysarc.2020.101774</t>
  </si>
  <si>
    <t>10.1016/j.saa.2020.119319</t>
  </si>
  <si>
    <t>Spectrochimica Acta Part A: Molecular and Biomolecular Spectroscopy</t>
  </si>
  <si>
    <t>10.1016/j.ejon.2020.101730</t>
  </si>
  <si>
    <t>10.1016/j.envsci.2020.09.002</t>
  </si>
  <si>
    <t>10.1016/j.sapharm.2019.04.010</t>
  </si>
  <si>
    <t>10.1016/j.clgc.2019.12.004</t>
  </si>
  <si>
    <t>Clinical Genitourinary Cancer</t>
  </si>
  <si>
    <t>10.1016/j.asoc.2020.106073</t>
  </si>
  <si>
    <t>Applied Soft Computing Journal</t>
  </si>
  <si>
    <t>10.1016/j.hal.2020.101912</t>
  </si>
  <si>
    <t>Harmful Algae</t>
  </si>
  <si>
    <t>10.1016/j.edurev.2020.100312</t>
  </si>
  <si>
    <t>10.1016/j.rasd.2020.101531</t>
  </si>
  <si>
    <t>Research in Autism Spectrum Disorders</t>
  </si>
  <si>
    <t>10.1016/j.quageo.2020.101131</t>
  </si>
  <si>
    <t>Quaternary Geochronology</t>
  </si>
  <si>
    <t>10.1016/j.jprot.2020.103986</t>
  </si>
  <si>
    <t>Journal of Proteomics</t>
  </si>
  <si>
    <t>10.1016/j.bbagrm.2019.194441</t>
  </si>
  <si>
    <t>BBA - Gene Regulatory Mechanisms</t>
  </si>
  <si>
    <t>10.1016/j.jocs.2019.101069</t>
  </si>
  <si>
    <t>Journal of Computational Science</t>
  </si>
  <si>
    <t>10.1016/j.eist.2020.01.013</t>
  </si>
  <si>
    <t>Environmental Innovation and Societal Transitions</t>
  </si>
  <si>
    <t>10.1016/j.swevo.2020.100773</t>
  </si>
  <si>
    <t>Swarm and Evolutionary Computation</t>
  </si>
  <si>
    <t>10.1016/j.ecoser.2020.101171</t>
  </si>
  <si>
    <t>10.1016/j.erss.2020.101724</t>
  </si>
  <si>
    <t>Energy Research &amp; Social Science</t>
  </si>
  <si>
    <t>10.1016/j.socec.2020.101522</t>
  </si>
  <si>
    <t>Journal of Behavioral and Experimental Economics</t>
  </si>
  <si>
    <t>10.1016/j.socec.2020.101618</t>
  </si>
  <si>
    <t>10.1016/j.ara.2020.100225</t>
  </si>
  <si>
    <t>Archaeological Research in Asia</t>
  </si>
  <si>
    <t>10.1016/j.copsyc.2020.07.027</t>
  </si>
  <si>
    <t>Current Opinion in Psychology</t>
  </si>
  <si>
    <t>10.1016/j.jasrep.2020.102682</t>
  </si>
  <si>
    <t>10.1016/j.rsma.2020.101509</t>
  </si>
  <si>
    <t>Regional Studies in Marine Science</t>
  </si>
  <si>
    <t>10.1016/j.scp.2020.100230</t>
  </si>
  <si>
    <t>Sustainable Chemistry and Pharmacy</t>
  </si>
  <si>
    <t>10.1016/j.cogsc.2019.12.002</t>
  </si>
  <si>
    <t>Current Opinion in Green and Sustainable Chemistry</t>
  </si>
  <si>
    <t>10.1016/j.cogsc.2020.100365</t>
  </si>
  <si>
    <t>10.1016/j.psj.2019.12.074</t>
  </si>
  <si>
    <t>Poultry Science</t>
  </si>
  <si>
    <t>10.1016/j.envint.2020.106155</t>
  </si>
  <si>
    <t>the Stockholm Environment Institute’s Low Emissions Development Pathways and Integrated Climate and Development Planning initiatives, and the UK Engineering and Physical Sciences Research Council</t>
  </si>
  <si>
    <t>10.1016/j.nbd.2020.105047</t>
  </si>
  <si>
    <t>Neurobiology of Disease</t>
  </si>
  <si>
    <t>10.1016/j.nbd.2020.105144</t>
  </si>
  <si>
    <t>10.1016/j.neuroimage.2020.116745</t>
  </si>
  <si>
    <t>10.1016/j.neuroimage.2020.116765</t>
  </si>
  <si>
    <t>10.1016/j.neuroimage.2020.116977</t>
  </si>
  <si>
    <t>10.1016/j.neuroimage.2020.117019</t>
  </si>
  <si>
    <t>10.1016/j.neuroimage.2020.117045</t>
  </si>
  <si>
    <t>10.1016/j.neuroimage.2020.117072</t>
  </si>
  <si>
    <t>10.1016/j.neuroimage.2020.117074</t>
  </si>
  <si>
    <t>10.1016/j.neuroimage.2020.117405</t>
  </si>
  <si>
    <t>10.1016/j.brs.2020.04.011</t>
  </si>
  <si>
    <t>Brain Stimulation</t>
  </si>
  <si>
    <t>10.1016/j.redox.2020.101712</t>
  </si>
  <si>
    <t>Redox Biology</t>
  </si>
  <si>
    <t>10.1016/S2214-109X(20)30312-0</t>
  </si>
  <si>
    <t>The Lancet Global Health</t>
  </si>
  <si>
    <t>10.1016/j.gecco.2020.e01028</t>
  </si>
  <si>
    <t>Global Ecology and Conservation</t>
  </si>
  <si>
    <t>10.1016/j.nme.2020.100832</t>
  </si>
  <si>
    <t>Nuclear Materials and Energy</t>
  </si>
  <si>
    <t>10.1016/j.ijcha.2020.100471</t>
  </si>
  <si>
    <t>IJC Heart &amp; Vasculature</t>
  </si>
  <si>
    <t>10.1016/j.cytox.2020.100036</t>
  </si>
  <si>
    <t>Cytokine: X</t>
  </si>
  <si>
    <t>10.1016/j.xplc.2020.100029</t>
  </si>
  <si>
    <t>Plant Communications</t>
  </si>
  <si>
    <t>Biotechnology and Biological Sciences Research Council, United Kingdom</t>
  </si>
  <si>
    <t>10.1016/j.ijnsa.2020.100013</t>
  </si>
  <si>
    <t>International Journal of Nursing Studies Advances</t>
  </si>
  <si>
    <t>10.1016/j.bbih.2020.100176</t>
  </si>
  <si>
    <t>Brain, Behavior, &amp; Immunity - Health</t>
  </si>
  <si>
    <t>10.1016/j.euroecorev.2020.103397</t>
  </si>
  <si>
    <t>European Economic Review</t>
  </si>
  <si>
    <t>10.1016/j.euroecorev.2020.103613</t>
  </si>
  <si>
    <t>10.1016/j.physletb.2020.135575</t>
  </si>
  <si>
    <t>10.1016/j.physletb.2020.135662</t>
  </si>
  <si>
    <t>10.1016/j.physletb.2020.135678</t>
  </si>
  <si>
    <t>10.1016/j.physletb.2020.135748</t>
  </si>
  <si>
    <t>10.1016/j.physletb.2020.135873</t>
  </si>
  <si>
    <t>10.1016/j.physletb.2020.135939</t>
  </si>
  <si>
    <t>10.1016/j.csbj.2020.06.005</t>
  </si>
  <si>
    <t>Computational and Structural Biotechnology Journal</t>
  </si>
  <si>
    <t>10.1016/j.synbio.2020.05.006</t>
  </si>
  <si>
    <t>Synthetic and Systems Biotechnology</t>
  </si>
  <si>
    <t>10.1016/j.hpe.2020.01.003</t>
  </si>
  <si>
    <t>Health Professions Education</t>
  </si>
  <si>
    <t>Nano-faceted stabilization of polar-oxide thin films: The case of MgO(111) and NiO(111) surfaces</t>
  </si>
  <si>
    <t>10.1016/j.apsusc.2022.153490</t>
  </si>
  <si>
    <t>Applied Surface Science</t>
  </si>
  <si>
    <t>Elsevier TA 2022</t>
  </si>
  <si>
    <t>Dashboard report: Elsevier_dashboard_report_all_6Jun2022.xlsx</t>
  </si>
  <si>
    <t>EP/N509802/1</t>
  </si>
  <si>
    <t>Dr. V.K. Lazarov</t>
  </si>
  <si>
    <t>Escape from planarity in fragment-based drug discovery: A synthetic strategy analysis of synthetic 3D fragment libraries</t>
  </si>
  <si>
    <t>10.1016/j.drudis.2022.05.021</t>
  </si>
  <si>
    <t>Drug Discovery Today</t>
  </si>
  <si>
    <t>Prof. Peter O'Brien</t>
  </si>
  <si>
    <t>Rapid and Efficient Adsorption of Methylene Blue Dye From Aqueous Solution by Hierarchically Porous, Activated Starbons®: Mechanism and Porosity Dependence</t>
  </si>
  <si>
    <t>10.1016/j.jhazmat.2022.129174</t>
  </si>
  <si>
    <t>none</t>
  </si>
  <si>
    <t>Prof Michael North</t>
  </si>
  <si>
    <t>A survey of cyber security threats and solutions for UAV communications and flying ad-hoc networks</t>
  </si>
  <si>
    <t>10.1016/j.adhoc.2022.102894</t>
  </si>
  <si>
    <t>Ad Hoc Networks</t>
  </si>
  <si>
    <t>Dr Vassilios G. Vassilakis</t>
  </si>
  <si>
    <t>Synthesis and antimicrobial activity of an SO2-releasing siderophore conjugate</t>
  </si>
  <si>
    <t>10.1016/j.jinorgbio.2022.111875</t>
  </si>
  <si>
    <t>Journal of Inorganic Biochemistry</t>
  </si>
  <si>
    <t>EP/N509802/1,EP/T007338/1,EP/L024829/1,204829</t>
  </si>
  <si>
    <t>Professor Anne-Kathrin Duhme-Klair</t>
  </si>
  <si>
    <t>Recognition of pareidolic objects in developmental prosopagnosic and neurotypical individuals</t>
  </si>
  <si>
    <t>10.1016/j.cortex.2022.04.011</t>
  </si>
  <si>
    <t>Mrs Gabriela Epihova</t>
  </si>
  <si>
    <t>Referential gestures are not ubiquitous in wild chimpanzees: alternative functions for exaggerated loud scratch gestures</t>
  </si>
  <si>
    <t>10.1016/j.anbehav.2022.04.007</t>
  </si>
  <si>
    <t>Animal Behaviour</t>
  </si>
  <si>
    <t>ERC_CoG 2016_724608</t>
  </si>
  <si>
    <t>Dr. Katie Slocombe</t>
  </si>
  <si>
    <t>Evaluating childhood policy impacts on lifetime health, wellbeing and inequality: Lifecourse distributional economic evaluation</t>
  </si>
  <si>
    <t>10.1016/j.socscimed.2022.114960</t>
  </si>
  <si>
    <t>SRF-2013-06-015,205427/Z/16/Z,ActEarly Programme, MR/S037527/1</t>
  </si>
  <si>
    <t>Dr Ieva Skarda</t>
  </si>
  <si>
    <t>Word-meaning priming extends beyond homonyms</t>
  </si>
  <si>
    <t>10.1016/j.cognition.2022.105175</t>
  </si>
  <si>
    <t>ES/T008571/1</t>
  </si>
  <si>
    <t>Professor M. Gareth Gaskell</t>
  </si>
  <si>
    <t>A review of the effectiveness and experiences of welfare advice services co-located in health settings: A critical narrative systematic review</t>
  </si>
  <si>
    <t>10.1016/j.socscimed.2022.114746</t>
  </si>
  <si>
    <t>Dr Sian Reece</t>
  </si>
  <si>
    <t>Finite-window RLS algorithms</t>
  </si>
  <si>
    <t>10.1016/j.sigpro.2022.108599</t>
  </si>
  <si>
    <t>Signal Processing</t>
  </si>
  <si>
    <t>EP/V009591/1,EP/R003297/1,UMO-2018/29/B/ST7/00325</t>
  </si>
  <si>
    <t>Miss Lu Shen</t>
  </si>
  <si>
    <t>Incorporating Concern for Health Equity Into Resource Allocation Decisions: Development of a Tool and Population-Based Valuation for Uganda</t>
  </si>
  <si>
    <t>10.1016/j.vhri.2022.04.006</t>
  </si>
  <si>
    <t>Value in Health Regional Issues</t>
  </si>
  <si>
    <t>MR/P028004/1</t>
  </si>
  <si>
    <t>Dr. Fan Yang</t>
  </si>
  <si>
    <t>Archetypes of system transition and transformation: Six lessons for stewarding change</t>
  </si>
  <si>
    <t>10.1016/j.erss.2022.102646</t>
  </si>
  <si>
    <t>BB/V004581/1</t>
  </si>
  <si>
    <t>Professor I. Fazey</t>
  </si>
  <si>
    <t>What we still don't know about vascularized composite allotransplantation (VCA) outcomes and quality of life measurements</t>
  </si>
  <si>
    <t>10.1016/j.trre.2022.100708</t>
  </si>
  <si>
    <t>Transplantation Reviews</t>
  </si>
  <si>
    <t>MR/S017356/1</t>
  </si>
  <si>
    <t>Dr Matthew Ridley</t>
  </si>
  <si>
    <t>Sedimentological archives of coastal storms in South-West Wales, UK</t>
  </si>
  <si>
    <t>10.1016/j.ecss.2022.107926</t>
  </si>
  <si>
    <t>Estuarine, Coastal and Shelf Science</t>
  </si>
  <si>
    <t>White Rose College of the Arts and Humanities - Floods Network</t>
  </si>
  <si>
    <t>Mr Alexander Jardine</t>
  </si>
  <si>
    <t>Significant improvement of the Seebeck coefficient of Fe2VAl with antisite defects</t>
  </si>
  <si>
    <t>10.1016/j.mtcomm.2022.103510</t>
  </si>
  <si>
    <t>Materials Today Communications</t>
  </si>
  <si>
    <t>Dr. Vlado K. Lazarov</t>
  </si>
  <si>
    <t>Exploring the development of high-level contributions to body representation using the rubber hand illusion and the monkey hand illusion</t>
  </si>
  <si>
    <t>10.1016/j.jecp.2022.105477</t>
  </si>
  <si>
    <t>Journal of Experimental Child Psychology</t>
  </si>
  <si>
    <t>SG163427</t>
  </si>
  <si>
    <t>Dr. Catherine Preston</t>
  </si>
  <si>
    <t>Current practice in the measurement and interpretation of intervention adherence in randomised controlled trials: A systematic review</t>
  </si>
  <si>
    <t>10.1016/j.cct.2022.106788</t>
  </si>
  <si>
    <t>Contemporary Clinical Trials</t>
  </si>
  <si>
    <t>Dr. Joy Adamson</t>
  </si>
  <si>
    <t>Effect of the distribution of anisotropy constants on the magnetic properties of iron oxide nanoparticles</t>
  </si>
  <si>
    <t>10.1016/j.jmmm.2022.169543</t>
  </si>
  <si>
    <t>EP/R51181X/1,PID2019-106947RB- C21</t>
  </si>
  <si>
    <t>Dr. G. Vallejo-Fernandez</t>
  </si>
  <si>
    <t>A discrete mean-value theorem for the higher derivatives of the Riemann zeta function</t>
  </si>
  <si>
    <t>10.1016/j.jnt.2022.03.004</t>
  </si>
  <si>
    <t>Journal of Number Theory</t>
  </si>
  <si>
    <t>Dr. Christopher Hughes</t>
  </si>
  <si>
    <t>Flint awls at the Mesolithic site of Star Carr: Understanding tool use through integrated methods</t>
  </si>
  <si>
    <t>10.1016/j.jasrep.2022.103478</t>
  </si>
  <si>
    <t>Ms. Jessica Bates</t>
  </si>
  <si>
    <t>A shared socio-economic pathway based framework for characterising future emissions of chemicals to the natural environment</t>
  </si>
  <si>
    <t>10.1016/j.futures.2022.103040</t>
  </si>
  <si>
    <t>Futures</t>
  </si>
  <si>
    <t>Elsevier_dashboard_APC Report-2022-10-31-17-39-22</t>
  </si>
  <si>
    <t>This work is part of the Innovative Training Network ECORISK2050 and was supported by the European Union's Horizon 2020 research and innovation programme under the Marie Skłodowska-Curie grant agreement No [813124].</t>
  </si>
  <si>
    <t>Dr Alizée Desrousseaux</t>
  </si>
  <si>
    <t>Cooperative game theory approach to develop an incentive mechanism for biopesticide adoption through farmer producer organizations</t>
  </si>
  <si>
    <t>10.1016/j.jenvman.2022.115696</t>
  </si>
  <si>
    <t>Professor Fu Jia</t>
  </si>
  <si>
    <t>Temperature and risk of diarrhoea among children in Sub-Saharan Africa</t>
  </si>
  <si>
    <t>10.1016/j.worlddev.2022.106070</t>
  </si>
  <si>
    <t>Dr. Matthias Flückiger</t>
  </si>
  <si>
    <t>Bifurcation, stability, and critical slowing down in a simple mass–spring system</t>
  </si>
  <si>
    <t>10.1016/j.mechrescom.2022.103967</t>
  </si>
  <si>
    <t>Mechanics Research Communications</t>
  </si>
  <si>
    <t>Dr J.J. Bissell</t>
  </si>
  <si>
    <t>Including underrepresented language learners in SLA research: A case study and considerations for internet-based methods</t>
  </si>
  <si>
    <t>10.1016/j.rmal.2022.100031</t>
  </si>
  <si>
    <t>Research Methods in Applied Linguistics</t>
  </si>
  <si>
    <t>ES/P000746/1</t>
  </si>
  <si>
    <t>Miss Louise Hannah Shepperd</t>
  </si>
  <si>
    <t>A circular economy metric to determine sustainable resource use illustrated with neodymium for wind turbines</t>
  </si>
  <si>
    <t>10.1016/j.jclepro.2022.134305</t>
  </si>
  <si>
    <t>Dr. James Sherwood</t>
  </si>
  <si>
    <t>Estimating the economic value of green water as an approach to foster the virtual green-water trade</t>
  </si>
  <si>
    <t>10.1016/j.ecolind.2022.108632</t>
  </si>
  <si>
    <t>Ecological Indicators</t>
  </si>
  <si>
    <t>ES/J500215/1,814247</t>
  </si>
  <si>
    <t>APC paid by Sheffield (see APC sheet)</t>
  </si>
  <si>
    <t>Dr. Benjamin H. Lowe</t>
  </si>
  <si>
    <t>Distinguishing functions of trypanosomatid protein kinases</t>
  </si>
  <si>
    <t>10.1016/j.pt.2022.08.009</t>
  </si>
  <si>
    <t>Trends in Parasitology</t>
  </si>
  <si>
    <t>200807/Z/16/Z,221717/Z/20/Z,103740/Z/14/Z</t>
  </si>
  <si>
    <t>Prof. Jeremy C. Mottram</t>
  </si>
  <si>
    <t>Using green chemistry to progress a circular fashion industry</t>
  </si>
  <si>
    <t>10.1016/j.cogsc.2022.100685</t>
  </si>
  <si>
    <t>Dr James H Clark</t>
  </si>
  <si>
    <t>Integrating poverty alleviation and environmental protection efforts: A socio-ecological perspective on menstrual health management</t>
  </si>
  <si>
    <t>10.1016/j.socscimed.2022.115427</t>
  </si>
  <si>
    <t>Professor Federica Angeli</t>
  </si>
  <si>
    <t>Dirichlet is not just bad and singular</t>
  </si>
  <si>
    <t>10.1016/j.aim.2022.108316</t>
  </si>
  <si>
    <t>EPSRC Programme grant EP/J018260/1,ERC Consolidator grant 648329,FWF Project I 3466-N35</t>
  </si>
  <si>
    <t>Dr. Sanju Velani</t>
  </si>
  <si>
    <t>Schematic information influences memory and generalisation behaviour for schema-relevant and -irrelevant information</t>
  </si>
  <si>
    <t>10.1016/j.cognition.2022.105203</t>
  </si>
  <si>
    <t>ES/R007454/1</t>
  </si>
  <si>
    <t>Dr Aidan J. Horner</t>
  </si>
  <si>
    <t>Optimal timing of non-pharmaceutical interventions during an epidemic</t>
  </si>
  <si>
    <t>10.1016/j.ejor.2022.06.034</t>
  </si>
  <si>
    <t>European Journal of Operational Research</t>
  </si>
  <si>
    <t>Dr Nick Huberts</t>
  </si>
  <si>
    <t>Balancing the interaction between urban regeneration and flood risk management – A cost benefit approach in Ústí nad Labem</t>
  </si>
  <si>
    <t>10.1016/j.landusepol.2022.106276</t>
  </si>
  <si>
    <t>The research has been designed and conducted within the project ‘The nature and dynamics of local land use conflicts in a polyrational arena’ (20-11782S) supported by the Czech Science Foundation and conducted by P. Raška and L. Slavíková. The short-term scientific mission of P. Hudson at UJEP Ústí nad Labem was funded by the EU COST Action ‘LAND4FLOOD: Natural Flood Retention on Private Land’ (CA16209, http://www.land4flood.eu) supported by COST (European Cooperation in Science and Technology).</t>
  </si>
  <si>
    <t>Dr Paul Hudson</t>
  </si>
  <si>
    <t>The liquid-crystalline and luminescence properties of polycatenar diphenylpyridine complexes of Palladium(II)</t>
  </si>
  <si>
    <t>10.1016/j.jorganchem.2022.122455</t>
  </si>
  <si>
    <t>Journal of Organometallic Chemistry</t>
  </si>
  <si>
    <t>EP/H006710/1,.,.</t>
  </si>
  <si>
    <t>Prof. Duncan Bruce</t>
  </si>
  <si>
    <t>Time-dependent subsonic ablation pressure scalings for soft X-ray heated low- and intermediate-Z materials at drive temperatures of up to 400 eV</t>
  </si>
  <si>
    <t>10.1016/j.hedp.2022.100995</t>
  </si>
  <si>
    <t>High Energy Density Physics</t>
  </si>
  <si>
    <t>EP/L01663X/1</t>
  </si>
  <si>
    <t>Dr. John Pasley</t>
  </si>
  <si>
    <t>Contextual modulation of appearance-trait learning</t>
  </si>
  <si>
    <t>10.1016/j.cognition.2022.105288</t>
  </si>
  <si>
    <t>ERC-STG-755719,ERC-2016-StG-715824</t>
  </si>
  <si>
    <t>Dr Harriet Over</t>
  </si>
  <si>
    <t>Growing together: An analysis of measurement transparency across 15 years of player motivation questionnaires</t>
  </si>
  <si>
    <t>10.1016/j.ijhcs.2022.102940</t>
  </si>
  <si>
    <t>International Journal of Human-Computer Studies</t>
  </si>
  <si>
    <t>EP/L015846/1</t>
  </si>
  <si>
    <t>Mr Nathan GJ Hughes</t>
  </si>
  <si>
    <t>The air quality impacts of pre-operational hydraulic fracturing activities</t>
  </si>
  <si>
    <t>10.1016/j.scitotenv.2022.159702</t>
  </si>
  <si>
    <t>The data reported here was collected as part of the Environmental Baseline Project led by the British Geological Survey. This work was funded by the Department for Business, Energy and Industrial Strategy (BEIS; Grant code: GA/18F/017/NEE6617R). The authors would like to thank Third Energy (https://www.third-energy.com/) for facilitating the installation of monitoring equipment and the provision of electricity and access during this study.</t>
  </si>
  <si>
    <t>Miss Shona E. Wilde</t>
  </si>
  <si>
    <t>Bedtime smartphone use and academic performance: A longitudinal analysis from the stressor-strain-outcome perspective</t>
  </si>
  <si>
    <t>10.1016/j.caeo.2022.100110</t>
  </si>
  <si>
    <t>Computers and Education Open</t>
  </si>
  <si>
    <t>Yanqing Lin gratefully acknowledges financial support from the Marcus Wallenberg Foundation (Grant Nos. 12-3407-40; 13-3998-14; 14-4368-17). Xun Zhou gratefully acknowledges financial support from the Finnish Cultural Foundation (Grant No. 00201201).</t>
  </si>
  <si>
    <t>Dr. Xun Zhou</t>
  </si>
  <si>
    <t>Models of advanced recording systems: A multi-timescale micromagnetic code for granular thin film magnetic recording systems</t>
  </si>
  <si>
    <t>10.1016/j.cpc.2022.108462</t>
  </si>
  <si>
    <t>Computer Physics Communications</t>
  </si>
  <si>
    <t>The authors gratefully acknowledge the funding from Transforming Systems through Partnership Programme of the Royal Academy of Engineering under Grant No. TSP1285 as well as Seagate Technology (Thailand) and the Advanced Storage Research Consortium (ASRC). J.C. and P.C. gratefully acknowledge the financial support from Thailand Science Research and Innovation (TSRI).</t>
  </si>
  <si>
    <t>Mr. S. E. Rannala</t>
  </si>
  <si>
    <t>Validation of the work stress screener (WOSS-13) and resilience at work scale (ReWoS-24)</t>
  </si>
  <si>
    <t>10.1016/j.jpsychores.2022.110989</t>
  </si>
  <si>
    <t>Journal of Psychosomatic Research</t>
  </si>
  <si>
    <t>This research was funded through a University of York research priming grant from the Centre for Future Health. The Centre for Future Health is a collaboration between the University of York and the Wellcome Trust. This work was therefore funded in whole, or in part, by the Wellcome Trust [ref: 204829]. For the purpose of Open Access, the author has applied a CC BY public copyright licence. The authors do not report any conflict of interest.</t>
  </si>
  <si>
    <t>Dr Jennifer Sweetman</t>
  </si>
  <si>
    <t>Capacity limits in face detection</t>
  </si>
  <si>
    <t>10.1016/j.cognition.2022.105227</t>
  </si>
  <si>
    <t>This work was funded by a research grant from the Leverhulme Trust (RPG-2019-085) to Markus Bindemann and Rob Jenkins.</t>
  </si>
  <si>
    <t>Dr Rob Jenkins</t>
  </si>
  <si>
    <t>TFIIIC-based chromatin insulators through eukaryotic evolution</t>
  </si>
  <si>
    <t>10.1016/j.gene.2022.146533</t>
  </si>
  <si>
    <t>Gene</t>
  </si>
  <si>
    <t>Prof. Robert J. White</t>
  </si>
  <si>
    <t>Selected Ion Flow Tube – Mass Spectrometry (SIFT-MS) study of the reactions of H3O+, NO+ and O2+ with a range of oxygenated volatile organic carbons (OVOCs)</t>
  </si>
  <si>
    <t>10.1016/j.ijms.2022.116892</t>
  </si>
  <si>
    <t>International Journal of Mass Spectrometry</t>
  </si>
  <si>
    <t>NE/L002574/1</t>
  </si>
  <si>
    <t>Mr Ieuan J. Roberts</t>
  </si>
  <si>
    <t>Waste biomass-derived CQDs and Ag-CQDs as a sensing platform for Hg2+ ions</t>
  </si>
  <si>
    <t>10.1016/j.scp.2022.100813</t>
  </si>
  <si>
    <t>Dr Avtar Singh Matharu</t>
  </si>
  <si>
    <t>Women's experiences of perinatal depression: Symptoms, barriers and enablers to disclosure, and effects on daily life and interaction within the family</t>
  </si>
  <si>
    <t>10.1016/j.midw.2022.103389</t>
  </si>
  <si>
    <t>Midwifery</t>
  </si>
  <si>
    <t>Dr Semra Pinar</t>
  </si>
  <si>
    <t>Understanding grade repetition from the perspectives of teachers and principals in basic schools in Ghana</t>
  </si>
  <si>
    <t>10.1016/j.ijedudev.2022.102633</t>
  </si>
  <si>
    <t>International Journal of Educational Development</t>
  </si>
  <si>
    <t>Mr Daniel Owusu Kyereko</t>
  </si>
  <si>
    <t>Adaptive identification of sparse underwater acoustic channels with a mix of static and time-varying parameters</t>
  </si>
  <si>
    <t>10.1016/j.sigpro.2022.108664</t>
  </si>
  <si>
    <t>Integrated climate change and air pollution mitigation assessment for Togo</t>
  </si>
  <si>
    <t>10.1016/j.scitotenv.2022.157107</t>
  </si>
  <si>
    <t>Climate Promise,EP/T015373/1</t>
  </si>
  <si>
    <t>Mr. Christopher S. Malley</t>
  </si>
  <si>
    <t>The archetypal gene transfer agent RcGTA is regulated via direct interaction with the enigmatic RNA polymerase omega subunit</t>
  </si>
  <si>
    <t>10.1016/j.celrep.2022.111183</t>
  </si>
  <si>
    <t>This research was funded by a Wellcome Trust &amp; Royal Society Sir Henry Dale Fellowship grant ( 109363/Z/15/A ) and a Biotechnology and Biological Sciences Research Council responsive mode grant ( BB/V016288/1 ) (to P.C.M.F.).</t>
  </si>
  <si>
    <t>Dr. Paul C. M. Fogg</t>
  </si>
  <si>
    <t>“A future beyond sugar”: Examining second-generation biofuel pathways in Alagoas, northeast Brazil</t>
  </si>
  <si>
    <t>10.1016/j.envdev.2022.100739</t>
  </si>
  <si>
    <t>Environmental Development</t>
  </si>
  <si>
    <t>The authors are also grateful to the British Academy for financial support and two anonymous referees for useful advice.</t>
  </si>
  <si>
    <t>Dr Joshua Kirshner</t>
  </si>
  <si>
    <t>Sea-level change, palaeotidal modelling and hominin dispersals: The case of the southern Red Sea</t>
  </si>
  <si>
    <t>10.1016/j.quascirev.2022.107719</t>
  </si>
  <si>
    <t>This project was undertaken on the Viking Cluster, which is a high performance compute facility provided by the University of York. We are grateful for computational support from the University of York High Performance Computing service, Viking and the Research Computing team. We also thank Robyn Inglis for comments on an earlier draft. The project originated in field investigations in the southern Red Sea supported by NERC under its EFCHED programme and the ERC under the Ideas Programme of the 7th Framework Programme as Advanced Grant 269586DISPERSE. This is DISPERSE Publication No. 66. We thank an anonymous reviewer and Jerry Mitrovica for helpful and constructive comments.</t>
  </si>
  <si>
    <t>Dr Jon Hill</t>
  </si>
  <si>
    <t>Opportunities, challenges and solutions for black soldier fly larvae-based animal feed production</t>
  </si>
  <si>
    <t>10.1016/j.jclepro.2022.133802</t>
  </si>
  <si>
    <t>BB/V003593/1,536423090</t>
  </si>
  <si>
    <t>Dr. Lindsay C. Stringer</t>
  </si>
  <si>
    <t>Heterogeneity in end of life health care expenditure trajectory profiles</t>
  </si>
  <si>
    <t>10.1016/j.jebo.2022.10.017</t>
  </si>
  <si>
    <t>Journal of Economic Behavior &amp; Organization</t>
  </si>
  <si>
    <t>This study is funded by the National Institute for Health and Care Research (NIHR) Policy Research Programme (reference PR-PRU-1217-20301).</t>
  </si>
  <si>
    <t>Dr. Nigel Rice</t>
  </si>
  <si>
    <t>Evaluation of noise excitation as a method for detection of hypernasality</t>
  </si>
  <si>
    <t>10.1016/j.apacoust.2022.108639</t>
  </si>
  <si>
    <t>Funding: This work was part-funded by the Wellcome Trust [ref: 204829] through the Centre for Future Health (CFH) at the University of York.</t>
  </si>
  <si>
    <t>Dr. Helena Daffern</t>
  </si>
  <si>
    <t>The divergence Borel–Cantelli Lemma revisited</t>
  </si>
  <si>
    <t>10.1016/j.jmaa.2022.126750</t>
  </si>
  <si>
    <t>EP/J018260/1</t>
  </si>
  <si>
    <t>Prof. Victor Beresnevich</t>
  </si>
  <si>
    <t>HAMR switching dynamics and the magnetic recording quadrilemma</t>
  </si>
  <si>
    <t>10.1016/j.jmmm.2022.170041</t>
  </si>
  <si>
    <t>TSP1285,Transforming Systems through Partnership Programme of the Royal Academy of Engineering,Advanced Storage Research Consortium,Seagate Technology,Seagate Technology</t>
  </si>
  <si>
    <t>Ms. M. Strungaru</t>
  </si>
  <si>
    <t>Synthesis and mesomorphism of 3,4-dialkoxyphenylpyridine complexes of silver(I)</t>
  </si>
  <si>
    <t>10.1016/j.molliq.2022.119707</t>
  </si>
  <si>
    <t>.</t>
  </si>
  <si>
    <t>Dr. Duncan W. Bruce</t>
  </si>
  <si>
    <t>Optimising Elastic Network Models for Protein Dynamics and Allostery: Spatial and Modal Cut-offs and Backbone Stiffness</t>
  </si>
  <si>
    <t>10.1016/j.jmb.2022.167696</t>
  </si>
  <si>
    <t>Journal of Molecular Biology</t>
  </si>
  <si>
    <t>EP/N031431/2</t>
  </si>
  <si>
    <t>Mr. Igors Dubanevics</t>
  </si>
  <si>
    <t>Ubiquitin and ubiquitin-like conjugation systems in trypanosomatids</t>
  </si>
  <si>
    <t>10.1016/j.mib.2022.102202</t>
  </si>
  <si>
    <t>Current Opinion in Microbiology</t>
  </si>
  <si>
    <t>This work was supported by a Medical Research Council Studentship to RB (MRC MR/N018230/) and the Wellcome Trust to JCM (200807/Z/16/Z).</t>
  </si>
  <si>
    <t>Hematopoietic Stem Cells Depend on HIM and HER</t>
  </si>
  <si>
    <t>10.1016/j.exphem.2022.10.004</t>
  </si>
  <si>
    <t>Dr. David G. Kent</t>
  </si>
  <si>
    <t>Widespread association of ERα with RMRP and tRNA genes in MCF-7 cells and breast cancers</t>
  </si>
  <si>
    <t>10.1016/j.gene.2022.146280</t>
  </si>
  <si>
    <t>This research is supported by the BBSRC White Rose Studentship [AC020305]</t>
  </si>
  <si>
    <t>Childhood obesity, is fast food exposure a factor?</t>
  </si>
  <si>
    <t>10.1016/j.ehb.2022.101153</t>
  </si>
  <si>
    <t>Economics &amp; Human Biology</t>
  </si>
  <si>
    <t>Dr Wiktoria Tafesse</t>
  </si>
  <si>
    <t>The importance of ecological quality of public green and blue spaces for subjective well-being</t>
  </si>
  <si>
    <t>10.1016/j.landurbplan.2022.104510</t>
  </si>
  <si>
    <t>Landscape and Urban Planning</t>
  </si>
  <si>
    <t>Doctoral studentship 1500484,ES/W005883/1</t>
  </si>
  <si>
    <t>Dr. Sarah Jane Knight</t>
  </si>
  <si>
    <t>An experimental investigation into the kinetics and mechanism of the aza-Michael additions of dimethyl itaconate</t>
  </si>
  <si>
    <t>10.1016/j.tet.2022.132921</t>
  </si>
  <si>
    <t>BBI</t>
  </si>
  <si>
    <t>Dr James H. Clark</t>
  </si>
  <si>
    <t>Supergravity On A 3–Torus: Quantum Linearization Instabilities With A Supergroup</t>
  </si>
  <si>
    <t>10.1088/1361-6382/ab90a4</t>
  </si>
  <si>
    <t>Classical And Quantum Gravity</t>
  </si>
  <si>
    <t>Institute of Physics Publishing</t>
  </si>
  <si>
    <t>Institute of Physics Publishing TA 2020</t>
  </si>
  <si>
    <t>Enhancing Surface Production Of Negative Ions Using Nitrogen Doped Diamond In A Deuterium Plasma</t>
  </si>
  <si>
    <t>10.1088/1361-6463/aba6b6</t>
  </si>
  <si>
    <t>Journal Of Physics D: Applied Physics</t>
  </si>
  <si>
    <t>Magnetic Braille Using Ferrofluids</t>
  </si>
  <si>
    <t>10.1088/1361-6463/abe820</t>
  </si>
  <si>
    <t>Institute of Physics Publishing TA 2021</t>
  </si>
  <si>
    <t>Model Nuclear Energy Density Functionals Derived From \Emph{Ab Initio} Calculations</t>
  </si>
  <si>
    <t>10.1088/1361-6471/ab8d8e</t>
  </si>
  <si>
    <t>Journal Of Physics G: Nuclear And Particle Physics</t>
  </si>
  <si>
    <t>Trees And Forests In Nuclear Physics</t>
  </si>
  <si>
    <t>10.1088/1361-6471/ab92e3</t>
  </si>
  <si>
    <t>Properties Of Spherical And Deformed Nuclei Using Regularized Pseudopotentials In Nuclear Dft</t>
  </si>
  <si>
    <t>10.1088/1361-6471/ab9493</t>
  </si>
  <si>
    <t>Future Of Nuclear Fission Theory</t>
  </si>
  <si>
    <t>10.1088/1361-6471/abab4f</t>
  </si>
  <si>
    <t>Biophysical Characterization Of Dna Origami Nanostructures Reveals Inaccessibility To Intercalation Binding Sites</t>
  </si>
  <si>
    <t>10.1088/1361-6528/ab7a2b</t>
  </si>
  <si>
    <t>Nanotechnology</t>
  </si>
  <si>
    <t>Introducing The Trapezoidal Pendulum: Theory And Experiment Of Coupled Pendula For Distance Teaching</t>
  </si>
  <si>
    <t>10.1088/1361-6552/aba2a8</t>
  </si>
  <si>
    <t>Physics Education</t>
  </si>
  <si>
    <t>Development And Simulation Of Multi-diagnostic Bayesian Analysis For 2d Inference Of Divertor Plasma Characteristics</t>
  </si>
  <si>
    <t>10.1088/1361-6587/ab759b</t>
  </si>
  <si>
    <t>Plasma Physics And Controlled Fusion</t>
  </si>
  <si>
    <t>Coded Apertures With Scatter And Partial Attenuation For High–Energy High–Resolution Imaging</t>
  </si>
  <si>
    <t>10.1088/1361-6587/ab8ca4</t>
  </si>
  <si>
    <t>The Physics Of A Small–Scale Tearing Mode In Collisionless Slab Plasmas</t>
  </si>
  <si>
    <t>10.1088/1361-6587/ab97f1</t>
  </si>
  <si>
    <t>Development Of Control Mechanisms For A Laser Wakefield Accelerator–Driven Bremsstrahlung X–Ray Source For Advanced Radiographic Imaging</t>
  </si>
  <si>
    <t>10.1088/1361-6587/abbebe</t>
  </si>
  <si>
    <t>Drift Kinetic Theory Of Neoclassical Tearing Modes In A Low Collisionality Tokamak Plasma: Magnetic Island Threshold Physics</t>
  </si>
  <si>
    <t>10.1088/1361-6587/abea2e</t>
  </si>
  <si>
    <t>The Formation Of Atomic Oxygen And Hydrogen In Atmospheric Pressure Plasmas Containing Humidity: Picosecond Two–Photon Absorption Laser Induced Fluorescence And Numerical Simulations</t>
  </si>
  <si>
    <t>10.1088/1361-6595/abab55</t>
  </si>
  <si>
    <t>Plasma Sources Science And Technology</t>
  </si>
  <si>
    <t>Reproducibility Of 'Cost Reference Microplasma Jets'</t>
  </si>
  <si>
    <t>10.1088/1361-6595/abad01</t>
  </si>
  <si>
    <t>Asymmetric–Waveguide, Short Cavity Designs With A Bulk Active Layer For High Pulsed Power Eye–Safe Spectral Range Laser Diodes.</t>
  </si>
  <si>
    <t>10.1088/1361-6641/ab8fbe</t>
  </si>
  <si>
    <t>Semiconductor Science And Technology</t>
  </si>
  <si>
    <t>Energy Conditions Allow Eternal Inflation</t>
  </si>
  <si>
    <t>10.1088/1475-7516/2021/03/097</t>
  </si>
  <si>
    <t>Journal Of Cosmology And Astroparticle Physics</t>
  </si>
  <si>
    <t>Improved Functional Connectivity Network Estimation For Brain Networks Using Multivariate Partial Coherence.</t>
  </si>
  <si>
    <t>10.1088/1741-2552/ab7a50</t>
  </si>
  <si>
    <t>Journal Of Neural Engineering</t>
  </si>
  <si>
    <t>Integrable Defects At Junctions Within A Network</t>
  </si>
  <si>
    <t>10.1088/1751-8121/abbec3</t>
  </si>
  <si>
    <t>Journal Of Physics A: Mathematical And Theoretical</t>
  </si>
  <si>
    <t>Non-Axisymmetric Equilibrium and Stability using the ELITE Stability Code</t>
  </si>
  <si>
    <t>10.1088/1741-4326/ab40ef</t>
  </si>
  <si>
    <t>Nuclear Fusion</t>
  </si>
  <si>
    <t>Pure</t>
  </si>
  <si>
    <t>This work has been carried out within the framework of the EUROfusion Consortium and has received funding from the Euratom research and training programme 2014–2018 and 2019–2020 under Grant Agreement No. 633053 and from the RCUK Energy Programme (Grant No. EP/P012450/1) as well as the Fusion CDT Programme through the EPSRC (Grant No. EP/L01663X/1).</t>
  </si>
  <si>
    <t>Used as basis for 2023 Nuclear Fusion publish deal pricing (on list of papers provided by Rhys Freshwater Dec 2022)</t>
  </si>
  <si>
    <t>Peeling-ballooning stability of tokamak plasmas with applied 3D magnetic fields</t>
  </si>
  <si>
    <t>10.1088/1741-4326/aba451</t>
  </si>
  <si>
    <t>This work has been carried out within the framework of the EUROfusion Consortium and has received funding from the Euratom research and training programme 2014–2018 and 2019–2020 under Grant Agreement No. 633053 and from the RCUK Energy Programme (Grant Number EP/T0122250/1) as well as the Fusion CDT Programme through the EPSRC (Grant Number EP/L01663X/1).</t>
  </si>
  <si>
    <t>A model investigation of the impact of lower hybrid wave scattering angle on current drive profile in EAST and Alcator C-Mod</t>
  </si>
  <si>
    <t>10.1088/1741-4326/ac2278</t>
  </si>
  <si>
    <t>This work has been supported by an International Collaboration Grant No. DE-SC0010492 from the US Department of Energy, the National Key Research and Development Program of China (Grant Nos. 2016YFA0400603, and 2016YFA0400602), and the National Natural Science Foundation of China (Grant Nos. 11775259, 11675214, 11805233, 11975266, and U19A20113). Provision of Alcator C-Mod data sets was supported under DOE Award Number DE-FC02- 99ER5451. The simulations presented in this paper were performed on the MIT-PSFC partition of the Engaging cluster at the MGHPCC facility (www.mghpcc.org) which was funded by DoE Grant No. DE-FG02-91-ER54109.</t>
  </si>
  <si>
    <t>X-point radiation, its control and an ELM suppressed radiating regime at the ASDEX Upgrade tokamak</t>
  </si>
  <si>
    <t>10.1088/1741-4326/abc936</t>
  </si>
  <si>
    <t>This work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t>
  </si>
  <si>
    <t>Stability analysis of secondary modes, driven by the phase space island</t>
  </si>
  <si>
    <t>10.1088/1741-4326/ab2077</t>
  </si>
  <si>
    <t>This work was funded by the University of York Overseas Research Scholarship and by the French Research Federation for Magnetic Fusion Studies. Computations were performed on the EXPLOR cluster. The authors would like to acknowledge the 9th Festival de Théorie in Aix-en-Provence, France, where this work was initiated.</t>
  </si>
  <si>
    <t>Comparison between MAST-U conventional and Super-X configurations through SOLPS-ITER modelling</t>
  </si>
  <si>
    <t>10.1088/1741-4326/ac81d8</t>
  </si>
  <si>
    <t>This work has been carried out within the framework of the EUROfusion Consortium and has received funding from the Euratom research and training programme 2014–2018 and 2019–2020 under Grant Agreement No. 633053 and from the RCUK Energy Programme (Grant No. EP/T012250/1). To obtain further information on the data and models underlying this paper please contact publicationsmanager@ukaea.uk. All data created during this research is available in Open access at https://doi.org/10.5281/zenodo.6951989.The views and opinions expressed herein do not necessarily reflect those of the European Commission. This work has also received funding from the EPSRC under the Grant EP/N023846/1. The research 8 Nucl. Fusion 62 (2022) 096026 A. Fil et al by B. Lipschultz was funded in part by the RCUK Energy Programme (EPSRC Grant Nos. EP/I501045 and EP/N023846/1). This work has been in part performed under the auspices of the U.S. DoE by LLNL under Contract DE-AC52-07NA27344.</t>
  </si>
  <si>
    <t>Isotope dependence of the type I ELMy H-mode pedestal in JET-ILW hydrogen and deuterium plasmas</t>
  </si>
  <si>
    <t>10.1088/1741-4326/abdd77</t>
  </si>
  <si>
    <t>The first author would like to thank M. Groth for fruitful discussions. This work was supported by the Engineering and Physical Sciences Research Council (EP/L01663X/1). This work has been carried out within the framework of the EUROfusion Consortium and has received funding from the Euratom research and training program 2014–2018 and 2019–2020 under Grant Agreement No. 633053. The views and opinions expressed herein do not necessarily reflect those of the European Commission.</t>
  </si>
  <si>
    <t>Towards understanding reactor relevant tokamak pedestals</t>
  </si>
  <si>
    <t>10.1088/1741-4326/ac12e9</t>
  </si>
  <si>
    <t>This work resulted from a collaboration under the EUROfusion Enabling Research grant on Reactor Relevant Pedestals (ENR-MFE19.CCFE-04-T002-D001). CJH would like to acknowledge the work of Samuli Saarelma who was the original PI for this project. CJH also wishes to thank B Chapman who was the primary originator of section 3 and J W Connor who produced section 4. JWC would like to acknowledge Jim Hastie, Per Helander, Howard Wilson and James Simpson for their thoughts and comments. BC would like to acknowledge Lorenzo Frassinetti for preparation of the JET profile and useful discussions. This work has been carried out within the framework of the EUROfusion Consortium and has received funding from the Euratom research and training programme 2014–2018 and 2019–2020 under Grant agreement No. 633053 and from the RCUK [Grant No. EP/T012250/1]. This work was supported in part by the Swiss National Science Foundation.</t>
  </si>
  <si>
    <t>Overview of new MAST physics in anticipation of first results from MAST Upgrade</t>
  </si>
  <si>
    <t>10.1088/1741-4326/ab121c</t>
  </si>
  <si>
    <t>This work has been carried out within the framework of the EUROfusion Consortium and has received funding from the Euratom research and training programme 2014–2018 under grant agreement No 633053 and from the RCUK Energy Programme (grant number EP/P012450/1). To obtain further information on the data and models underlying this paper please contact PublicationsManager@ccfe.ac.uk. The views and opinions expressed herein do not necessarily reflect those of the European Commission. This work supported in part by the US Department of Energy contracts: DE-AC05-00OR22725 and DE-SC0012315.</t>
  </si>
  <si>
    <t>Finite ion orbit width effect on the neoclassical tearing mode threshold in a tokamak plasma</t>
  </si>
  <si>
    <t>10.1088/1741-4326/ab00ba</t>
  </si>
  <si>
    <t>This work was supported by the UK Engineering and Physical Sciences Research Council, grant number EP/N009363/1. Numerical calculations were performed using the ARCHER computing service through the Plasma HEC Consortium EPSRC Grant Number EP/L000237/1, as well as on EUROfusion High Performance Computer (Marconi-Fusion)</t>
  </si>
  <si>
    <t>Overview of physics studies on ASDEX Upgrade</t>
  </si>
  <si>
    <t>10.1088/1741-4326/ab18b8</t>
  </si>
  <si>
    <t>This work has been carried out within the framework of the EUROfusion Consortium and has received funding from the Euratom research and training programme 2014–2018 and 2019–2020 under grant agreement No. 633053</t>
  </si>
  <si>
    <t>Three-Dimensional Inhomogeneity of Electron-Temperature-Gradient Turbulence in the Edge of Tokamak Plasmas</t>
  </si>
  <si>
    <t>10.1088/1741-4326/ac786b</t>
  </si>
  <si>
    <t>JFP was supported by a Culham Fusion Research Fellowship. FIP, MRH, MB, AAS, DS, and DD were supported in part by the TDoTP project funded by EPSRC (Grant Number EP/R034737/1). This work was supported by the U.S. Department of Energy under Contract Number DEAC02-09CH11466. The United States Government retains a non-exclusive, paid-up, irrevocable, world-wide license to publish or reproduce the published form of this manuscript, or allow others to do so, for United States Government purposes. This work has been carried out within the framework of the EUROfusion Consortium, funded by the European Union via the Euratom Research and Training Programme (Grant Agreement No. 101052200—EUROfusion).</t>
  </si>
  <si>
    <t>Radiative heat exhaust in Alcator C-Mod I-mode plasmas</t>
  </si>
  <si>
    <t>10.1088/1741-4326/ab04cf</t>
  </si>
  <si>
    <t>This work is supported in part by US Department of Energy award DE-AC05-00OR22725 and DE-SC0014264, using Alcator C-Mod, a DOE Office of Science User Facility. The authors would like to thank the diligent and dedicated Alcator C-Mod operational staff for expert operation of the tokamak during the 2015–2016 campaigns when these experiments were conducted.</t>
  </si>
  <si>
    <t>Dynamics of scrape-off layer filaments in detached conditions</t>
  </si>
  <si>
    <t>10.1088/1741-4326/ab8776</t>
  </si>
  <si>
    <t>This work has been carried out within the framework of the EUROfusion Consortium and has received funding from the Euratom research and training programme 2014-2018 and 2019-2020 under Grant Agreement No. 633 053. The views and opinions expressed herein do not necessarily reflect those of the European Commission. This work used the EUROfusion High Performance Computer (Marconi-Fusion) through EUROfusion.</t>
  </si>
  <si>
    <t>Simulations of edge localised mode instabilities in MAST-U Super-X tokamak plasmas</t>
  </si>
  <si>
    <t>10.1088/1741-4326/ab826a</t>
  </si>
  <si>
    <t>This work has been carried out within the framework of the EUROfusion Consortium and has received funding from the Euratom research and training programme 2014-2018 and 2019-2020 under Grant Agreement No. 633053 and from the RCUK Energy Programme (Grant No. EP/P012450/1) as well as the Fusion CDT Programme through the EPSRC (Grant No. EP/L01663X/1). The views and opinions expressed herein do not necessarily reflect those of the European Commission. This work used the MARCONI computer at CINECA and the PRACE MareNostrum computer under project Tier-0 JVSITPEI.</t>
  </si>
  <si>
    <t>High fusion performance in Super H-mode experiments on Alcator C-Mod and DIII-D</t>
  </si>
  <si>
    <t>10.1088/1741-4326/ab235b</t>
  </si>
  <si>
    <t>This material is based upon work supported by the US Department of Energy, Office of Science, Office of Fusion Energy Sciences, under Awards DE-FC02-04ER54698, DE-FC02-99ER54512, DE-FG02-95ER54309, DE-FC02-06ER54873, DE-SC0014264, DE-AC02-09CH11466, and DE-SC0017992, using the DIII-D National Fusion Facility and Alcator C-Mod, DOE Office of Science user facilities. Extensive discussions with the ITPA pedestal group, as well as the numerous contributions of the Alcator C-Mod team, DIII-D team, and OMFIT group are gratefully acknowledged.</t>
  </si>
  <si>
    <t>An improved understanding of the roles of atomic processes and power balance in divertor target ion current loss during detachment</t>
  </si>
  <si>
    <t>10.1088/1741-4326/ab4251</t>
  </si>
  <si>
    <t>This work has been carried out within the framework of the EUROfusion Consortium and has received funding from the Euratom research and training programme 2019–2020 under Grant Agreement No. 633053. The views and opinions expressed herein do not necessarily reflect those of the European Commission. This work was supported in part by the Swiss National Science Foundation. This work was supported in part by the US Department of Energy under Award Number DE-SC0010529. The PhD research of K. Verhaegh was supported by funding from the University of York and the Swiss National Science Foundation. B. Lipschultz was funded in part by the Wolfson Foundation and UK Royal Society through a Royal Society Wolfson Research Merit Award as well as by the RCUK Energy Programme (EPSRC Grant No. EP/I501045).</t>
  </si>
  <si>
    <t>The role of plasma-molecule interactions on power and particle balance during detachment on the TCV tokamak</t>
  </si>
  <si>
    <t>10.1088/1741-4326/ac1dc5</t>
  </si>
  <si>
    <t>This work has received support from EPSRC Grants EP/T012250/1 and EP/N023846/1. It has been supported in part by the Swiss National Science Foundation and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 The work by A. Kukushkin and A. Pshenov was supported by the Russian Science Foundation Grant No. 18-12-00329.</t>
  </si>
  <si>
    <t>Scrape Off Layer (SOL) transport and filamentary characteristics in high density tokamak regimes</t>
  </si>
  <si>
    <t>10.1088/1741-4326/ab423e</t>
  </si>
  <si>
    <t>This work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 This work was supported in part by the Swiss National Science Foundation, the Austrian Academy of Sciences (KKKÖ), the Bilateral Scientific-Technical project SI 23/2018 Austria/Slovenia and the CEEPUS network AT-0063. This work was supported in part by the US Department of Energy under award No. DE-SC0010529.</t>
  </si>
  <si>
    <t>Performance assessment of long-legged tightly-baffled divertor geometries in the ARC reactor concept</t>
  </si>
  <si>
    <t>10.1088/1741-4326/ab394f</t>
  </si>
  <si>
    <t>Incorporating nonlocal parallel thermal transport in 1D ITER SOL modelling</t>
  </si>
  <si>
    <t>10.1088/1741-4326/ab868b</t>
  </si>
  <si>
    <t>Blob distortion by radio-frequency induced sheared flow</t>
  </si>
  <si>
    <t>10.1088/1741-4326/ab1f1a</t>
  </si>
  <si>
    <t>Achieving a robust grassy-ELM operation regime in CFETR</t>
  </si>
  <si>
    <t>10.1088/1741-4326/ab72c0</t>
  </si>
  <si>
    <t>Dependence on plasma shape and plasma fueling for small edge-localized mode regimes in TCV and ASDEX Upgrade</t>
  </si>
  <si>
    <t>10.1088/1741-4326/ab2211</t>
  </si>
  <si>
    <t>&lt;span style="color: rgb(51, 51, 51); font–family: "Trebuchet MS", Arial, Helvetica, sans–serif; font–size: small;"&gt;Energy conditions allow eternal inflation&lt;/span&gt;</t>
  </si>
  <si>
    <t>10.1088/1475-7516/2021/3/097</t>
  </si>
  <si>
    <t>Journal of Cosmology and Astroparticle Physics</t>
  </si>
  <si>
    <t>Email report from IOP: York - Articles Published Under Jisc-IOPP TA Dec 2022</t>
  </si>
  <si>
    <t>Characterising port–based teleportation as a universal simulator of qubit channels</t>
  </si>
  <si>
    <t>10.1088/1751-8121/abe67a</t>
  </si>
  <si>
    <t>Journal of Physics A: Mathematical and Theoretical</t>
  </si>
  <si>
    <t>H2020 Future and Emerging Technologies,Engineering and Physical Sciences Research Council</t>
  </si>
  <si>
    <t>Clarifying misconceptions about Ohm’s law and power dissipation in grid electricity transmission</t>
  </si>
  <si>
    <t>10.1088/1361-6552/abef08</t>
  </si>
  <si>
    <t>Funding not declared at submission</t>
  </si>
  <si>
    <t>Chemical kinetics and density measurements of OH in an atmospheric pressure He + O&lt;sub&gt;2&lt;/sub&gt; + H&lt;sub&gt;2&lt;/sub&gt;O radiofrequency plasma</t>
  </si>
  <si>
    <t>10.1088/1361-6463/abefec</t>
  </si>
  <si>
    <t>Journal of Physics D: Applied Physics</t>
  </si>
  <si>
    <t>Extrapolating from neural network models: a cautionary tale</t>
  </si>
  <si>
    <t>10.1088/1361-6471/abf08a</t>
  </si>
  <si>
    <t>Journal of Physics G: Nuclear and Particle Physics</t>
  </si>
  <si>
    <t>Formation and evolution of post–solitons following a high intensity laser–plasma interaction with a low–density foam target</t>
  </si>
  <si>
    <t>10.1088/1361-6587/abf85c</t>
  </si>
  <si>
    <t>Plasma Physics and Controlled Fusion</t>
  </si>
  <si>
    <t>Science and Engineering Research Board,National Science Foundation USA,FP7 Ideas: European Research Council,Engineering and Physical Sciences Research Council</t>
  </si>
  <si>
    <t>Feasibility of quantum key distribution from high altitude platforms</t>
  </si>
  <si>
    <t>10.1088/2058-9565/abf9ae</t>
  </si>
  <si>
    <t>Quantum Science and Technology</t>
  </si>
  <si>
    <t>Royal Academy of Engineering,Engineering and Physical Sciences Research Council</t>
  </si>
  <si>
    <t>Graviton backreaction on the local cosmological expansion in slow–roll inflation</t>
  </si>
  <si>
    <t>10.1088/1361-6382/abfaeb</t>
  </si>
  <si>
    <t>Classical and Quantum Gravity</t>
  </si>
  <si>
    <t>Solution of universal nonrelativistic nuclear DFT equations in the Cartesian deformed harmonic–oscillator basis. (IX) HFODD (3.06h): a new version of the program</t>
  </si>
  <si>
    <t>10.1088/1361-6471/ac0a82</t>
  </si>
  <si>
    <t>Science and Technology Facilities Council,Narodowe Centrum Nauki,Agence Nationale de la Recherche</t>
  </si>
  <si>
    <t>Measuring magnetic ﬁelds in laser–driven coils with dual–axis proton deﬂectometry</t>
  </si>
  <si>
    <t>10.1088/1361-6587/ac0bca</t>
  </si>
  <si>
    <t>Russian Ministry State Assignment for Science,Lawrence Livermore National Laboratory,H2020 Euratom,Engineering and Physical Sciences Research Council,Czech Republic MSMT targeted support of Large Infrastructures</t>
  </si>
  <si>
    <t>Verification and validation of the high–performance Lorentz–Orbit Code for Use in Stellarators and Tokamaks (LOCUST)</t>
  </si>
  <si>
    <t>10.1088/1741-4326/ac108c</t>
  </si>
  <si>
    <t>Surface production of negative ions from pulse–biased nitrogen doped diamond within a low–pressure deuterium plasma</t>
  </si>
  <si>
    <t>10.1088/1361-6463/ac18ee</t>
  </si>
  <si>
    <t>Weakly coupled local particle detectors cannot harvest entanglement</t>
  </si>
  <si>
    <t>10.1088/1361-6382/ac1b08</t>
  </si>
  <si>
    <t>Department of Mathematics, University of York</t>
  </si>
  <si>
    <t>Symmetry restoration in mean–field approaches</t>
  </si>
  <si>
    <t>10.1088/1361-6471/ac288a</t>
  </si>
  <si>
    <t>US Department of Energy,Science and Technology Facilities Council,Narodowe Centrum Nauki,Deutsche Forschungsgemeinschaft,Consejo Superior de Investigaciones Científicas,Air Force Office of Scientific Research</t>
  </si>
  <si>
    <t>Translation of mechanical strain to a scalable biomanufacturing process for acellular matrix production from full thickness porcine bladders</t>
  </si>
  <si>
    <t>10.1088/1748-605X/ac2ab8</t>
  </si>
  <si>
    <t>Biomedical Materials</t>
  </si>
  <si>
    <t>York Against Cancer,Engineering and Physical Sciences Research Council,Biotechnology and Biological Sciences Research Council</t>
  </si>
  <si>
    <t>On Ohm’s law in reduced plasma ﬂuid models</t>
  </si>
  <si>
    <t>10.1088/1361-6587/ac2af9</t>
  </si>
  <si>
    <t>RCUK Energy Programme,H2020 Euratom</t>
  </si>
  <si>
    <t>Electron–Phonon Interaction and Superconductivity in Hexagonal Ternary Carbides Nb2AC (A: Al, S, Ge, As and Sn)</t>
  </si>
  <si>
    <t>10.1088/2516-1075/ac2c94</t>
  </si>
  <si>
    <t>Electronic Structure</t>
  </si>
  <si>
    <t>TUBITAK,Engineering and Physical Sciences Research Council</t>
  </si>
  <si>
    <t>Dielectric metasurface for high–precision detection of large unilamellar vesicles</t>
  </si>
  <si>
    <t>10.1088/2040-8986/ac2dd7</t>
  </si>
  <si>
    <t>Journal of Optics</t>
  </si>
  <si>
    <t>EPSRC of the UK,ARUK,Alzheimer's Research UK</t>
  </si>
  <si>
    <t>Linear gyrokinetic stability of a high β non–inductive spherical tokamak</t>
  </si>
  <si>
    <t>10.1088/1741-4326/ac359c</t>
  </si>
  <si>
    <t>National Energy Research Scientific Computing Center,Engineering and Physical Sciences Research Council</t>
  </si>
  <si>
    <t>Illustrating dimensionless scaling with Hooke's law</t>
  </si>
  <si>
    <t>10.1088/1361-6552/ac45c9</t>
  </si>
  <si>
    <t>Institute of Physics Publishing TA 2022</t>
  </si>
  <si>
    <t>Cosmological Perturbations and Invariant Observables in Geodesic Lightcone Coordinates</t>
  </si>
  <si>
    <t>10.1088/1475-7516/2022/01/034</t>
  </si>
  <si>
    <t>Volatile compounds in human breath: critical review and meta–analysis</t>
  </si>
  <si>
    <t>10.1088/1752-7163/ac5230</t>
  </si>
  <si>
    <t>Journal of Breath Research</t>
  </si>
  <si>
    <t>Tight–binding studies of uniaxial strain in T–graphene nanoribbons</t>
  </si>
  <si>
    <t>10.1088/1361-648X/ac5a02</t>
  </si>
  <si>
    <t>Journal of Physics: Condensed Matter</t>
  </si>
  <si>
    <t>Effects of humidity on the dynamics and electron recombination of a pin–to–pin discharge in He+H&lt;sub&gt;2&lt;/sub&gt;O at atmospheric pressure</t>
  </si>
  <si>
    <t>10.1088/1361-6595/ac6130</t>
  </si>
  <si>
    <t>Plasma Sources Science and Technology</t>
  </si>
  <si>
    <t>Investigation of the role of hydrogen molecules in 1D simulation of divertor detachment</t>
  </si>
  <si>
    <t>10.1088/1361-6587/ac6827</t>
  </si>
  <si>
    <t>The U.S. DoE by LLNL,The National Science Foundation for Young Scientists of China,the Chinese ITER Project,The Chinese CFETR project,the China Scholarship Council,RCUK Energy Programme</t>
  </si>
  <si>
    <t>Noiseless linear amplification in quantum target detection using Gaussian states</t>
  </si>
  <si>
    <t>10.1088/2058-9565/ac781b</t>
  </si>
  <si>
    <t>Horizon 2020 Framework Programme,Engineering and Physical Sciences Research Council</t>
  </si>
  <si>
    <t>Infinity, self–similarity, and continued fractions in physics : applications to resistor network puzzles</t>
  </si>
  <si>
    <t>10.1088/1361-6552/ac79ef</t>
  </si>
  <si>
    <t>Optimizing detachment control using the magnetic configuration of divertors</t>
  </si>
  <si>
    <t>10.1088/1741-4326/ac7a4c</t>
  </si>
  <si>
    <t>Lawrence Livermore National Laboratory,H2020 Euratom,Engineering and Physical Sciences Research Council</t>
  </si>
  <si>
    <t>A new quasilinear saturation rule for tokamak turbulence with application to the isotope scaling of transport</t>
  </si>
  <si>
    <t>10.1088/1741-4326/ac7a4d</t>
  </si>
  <si>
    <t>Euratom Research and Training Programme,Engineering and Physical Sciences Research Council</t>
  </si>
  <si>
    <t>Comparing two– and three–dimensional models of scrape–oﬀ layer turbulent transport</t>
  </si>
  <si>
    <t>10.1088/1361-6587/ac7b48</t>
  </si>
  <si>
    <t>RCUK Energy Programme,iCASE,EPSRC,Centre for Doctoral Training,CCFE</t>
  </si>
  <si>
    <t>End–to–end capacities of imperfect–repeater quantum networks</t>
  </si>
  <si>
    <t>10.1088/2058-9565/ac7ba0</t>
  </si>
  <si>
    <t>Kinetic ballooning modes as a constraint on plasma triangularity in commercial spherical tokamaks</t>
  </si>
  <si>
    <t>10.1088/1361-6587/ac8615</t>
  </si>
  <si>
    <t>Nuclear DFT analysis of electromagnetic moments in odd near doubly magic nuclei</t>
  </si>
  <si>
    <t>10.1088/1361-6471/ac900a</t>
  </si>
  <si>
    <t>Science and Technology Facilities Council,Office of Science,Narodowe Centrum Nauki</t>
  </si>
  <si>
    <t>LOCUST–GPU predictions of fast–ion transport and power loads due to ELM–control coils in ITER</t>
  </si>
  <si>
    <t>10.1088/1741-4326/ac904f</t>
  </si>
  <si>
    <t>High–resolution real–space evaluation of the self–energy operator of disordered lattices: Gade singularity, spin––orbit effects and p–wave superconductivity</t>
  </si>
  <si>
    <t>10.1088/2515-7639/ac91f9</t>
  </si>
  <si>
    <t>Journal of Physics: Materials</t>
  </si>
  <si>
    <t>Fabrication of magnetic helical microribbons made of nickel thin films sandwiched between silicon nitride layers for microswimming applications</t>
  </si>
  <si>
    <t>10.1088/1361-6528/ac9530</t>
  </si>
  <si>
    <t>Türkiye Bilimsel ve Teknolojik Araştirma Kurumu</t>
  </si>
  <si>
    <t>Semiconductor laser design with an asymmetric large optical cavity waveguide  and a bulk active layer near p–cladding for efficient high–power red light emission.</t>
  </si>
  <si>
    <t>10.1088/1361-6641/ac985a</t>
  </si>
  <si>
    <t>Semiconductor Science and Technology</t>
  </si>
  <si>
    <t>Spin–transfer and spin–orbit torques in the Landau–Lifshitz–Gilbert equation</t>
  </si>
  <si>
    <t>10.1088/1361-648X/ac9c80</t>
  </si>
  <si>
    <t>Progress on nuclear reaction rates affecting the stellar production of &lt;sup&gt;26&lt;/sup&gt;Al</t>
  </si>
  <si>
    <t>10.1088/1361-6471/ac9cf8</t>
  </si>
  <si>
    <t>AAM only published as of 5/12/22</t>
  </si>
  <si>
    <t>Drift kinetic theory of the NTM magnetic islands in a finite beta general geometry tokamak plasma</t>
  </si>
  <si>
    <t>10.1088/1741-4326/aca48d</t>
  </si>
  <si>
    <t>Split coordination in English: Why we need parsed corpora</t>
  </si>
  <si>
    <t>10.1075/dia.00005.tay</t>
  </si>
  <si>
    <t>Diachronica</t>
  </si>
  <si>
    <t>John Benjamins</t>
  </si>
  <si>
    <t>Report sent by JB in support of OA deal: JB_Art_UniYork_2018_2020</t>
  </si>
  <si>
    <t>Used as basis for OA deal pricing</t>
  </si>
  <si>
    <t>“Let me now answer, very directly, Marie’s question” The impact of quoting members of the public in Prime Minister’s Questions</t>
  </si>
  <si>
    <t>10.1075/jlac.00019.bul</t>
  </si>
  <si>
    <t>Journal of Language Aggression and Conflict</t>
  </si>
  <si>
    <t>? Can't access</t>
  </si>
  <si>
    <t>What do prosodic accounts add to the research on L2 articles?</t>
  </si>
  <si>
    <t>10.1075/lab.19079.tre</t>
  </si>
  <si>
    <t>Linguistic Approaches to Bilingualism</t>
  </si>
  <si>
    <t>Possessive interpretation at the semantics-pragmatics interface</t>
  </si>
  <si>
    <t>10.1075/cf.00030.kol</t>
  </si>
  <si>
    <t>Constructions and Frames</t>
  </si>
  <si>
    <t>Syntactic and semantic agreement in Eegimaa (Banjal): An account of lexical hybrids in an African noun class system</t>
  </si>
  <si>
    <t>10.1075/sl.14023.sag</t>
  </si>
  <si>
    <t>Studies in Language. International Journal sponsored by the Foundation “Foundations of Language”</t>
  </si>
  <si>
    <t>Small stories with big implications: Identity, relationality and aesthetics in accounts of enigmatic communication</t>
  </si>
  <si>
    <t>10.1075/ni.20013.woo</t>
  </si>
  <si>
    <t>Narrative Inquiry</t>
  </si>
  <si>
    <t>The research reported in this paper was supported by a Bial Foundation Bursary for Scientific Research, no 51/12, awarded to Robin Wooffitt.</t>
  </si>
  <si>
    <t>When there’s no mirror image, and other L3 research design challenges</t>
  </si>
  <si>
    <t>10.1075/lab.20084.mar</t>
  </si>
  <si>
    <t>Report sent by JB: JB_Art_UniYork2019_2021.xslx</t>
  </si>
  <si>
    <t>No funding acknowledged</t>
  </si>
  <si>
    <t>L2 acquisition of definiteness in Japanese floating numeral quantifiers: Can overt L1 morphology help?</t>
  </si>
  <si>
    <t>10.1075/lab.20110.kum</t>
  </si>
  <si>
    <t>Research funded by Japan Student Services Organization (L17339170001) to Keisuke Kume.</t>
  </si>
  <si>
    <t>The importance of studying language control as part of bilingual language development</t>
  </si>
  <si>
    <t>10.1075/lab.21053.deb</t>
  </si>
  <si>
    <t>Glycans modify mesenchymal stem cell differentiation to impact the function of resulting osteoblasts</t>
  </si>
  <si>
    <t>10.1242/jcs.209452</t>
  </si>
  <si>
    <t>Journal of Cell Science</t>
  </si>
  <si>
    <t>Company of Biologists</t>
  </si>
  <si>
    <t>APC sheet</t>
  </si>
  <si>
    <t>EPSRC, Arthritis Research UK</t>
  </si>
  <si>
    <t>APC paid from YOAF, 50-50 split UKRI, ARUK</t>
  </si>
  <si>
    <t>Transcriptional up-regulation of BAG3, a Chaperone Assisted Selective Autophagy factor, in animal models of KY-deficient hereditary myopathy</t>
  </si>
  <si>
    <t>10.1242/dmm.033225</t>
  </si>
  <si>
    <t>Disease Models and Mechanisms</t>
  </si>
  <si>
    <t>APC paid from YOAF, 100% UKRI</t>
  </si>
  <si>
    <t>Machine learning discriminates a movement disorder in a zebrafish model of Parkinson's disease</t>
  </si>
  <si>
    <t>10.1242/dmm.045815</t>
  </si>
  <si>
    <t>Disease Models &amp; Mechanisms</t>
  </si>
  <si>
    <t>EPSRC, WT</t>
  </si>
  <si>
    <t>APC paid from YOAF, 50-50 split UKRI, WT</t>
  </si>
  <si>
    <t>A Glucose Starvation Response Governs Endocytic Trafficking And Eisosomal Retention Of Surface Cargoes</t>
  </si>
  <si>
    <t>10.1242/jcs.257733</t>
  </si>
  <si>
    <t>Company of Biologists TA 2020</t>
  </si>
  <si>
    <t>CC dashboard 19/10/2021</t>
  </si>
  <si>
    <t>This research was supported by a Sir Henry Dale Research Fellowship from the Wellcome Trust and the Royal Society 204636/Z/16/Z (C.M.), and by the Engineering and Physical Sciences Research Council (EP/T002166/1 to M.L.), Biotechnology and Biological Sciences Research Council (BB/R001235/1 to M.L.), FP7 People: Marie-Curie Actions (ITN Ref. 764591 to M.L.) and Leverhulme Trust (RPG-2019-156/RPG-2017-340 to M.L.).</t>
  </si>
  <si>
    <t>Knockout of Syntaxin-4 in 3T3-L1 adipocytes reveals new insight into GLUT4 trafficking and adiponectin secretion</t>
  </si>
  <si>
    <t>10.1242/jcs.258375</t>
  </si>
  <si>
    <t>Company of Biologists TA 2021</t>
  </si>
  <si>
    <t>Email report: University of York to 31.12.2021.pdf</t>
  </si>
  <si>
    <t>This work was supported by grants from Diabetes UK (15/0005246, 17/0005605, 17/0005724, 18/0005847, 18/0005905 and 19/0005978 to G.W.G. and/or N.J.B.) and the Novo Nordisk Research Foundation (to G.W.G., J.R.P. and J.G.B.). A.G. thanks the Lister Institute for a summer research stipend and the EPSRC for a PhD studentship. M. Al T. thanks the Government of Oman for a studentship. C.C.M. thanks the University of Nevada, Reno for sabbatical support. Open access funding provided by University of York. Deposited in PMC for immediate release.</t>
  </si>
  <si>
    <t>Lessons from early life:  Understanding development to expand stem cells and treat cancers</t>
  </si>
  <si>
    <t>10.1242/dev.201070</t>
  </si>
  <si>
    <t>Development</t>
  </si>
  <si>
    <t>Company of Biologists TA 2022</t>
  </si>
  <si>
    <t>Company_of_Biolgists_CC_dashboard_ytd_31_Oct_2022</t>
  </si>
  <si>
    <t>This work was funded by The National Centre for the Replacement, Refinement and Reduction of Animals in Research (NC/V001922/1 to F.M.B.); the Swedish Research Council (Vetenskapsrådet)(2021-00185 to M.J.); Cancer Research UK (DCRPGF\100008 to D.K.); and the Medical Research Council (MR/B005502/1 to D.K.). Open access funding provided by the University of York. Deposited in PMC for immediate release.</t>
  </si>
  <si>
    <t>The emergence of sequence-dependent structural motifs in stretched, torsionally constrained DNA</t>
  </si>
  <si>
    <t>10.1093/nar/gkz1227</t>
  </si>
  <si>
    <t>Nucleic Acids Research</t>
  </si>
  <si>
    <t>Oxford University Press</t>
  </si>
  <si>
    <t>OUP report sent in support of 2021 TA: OUP APCs - crosschecking with YOAF/Pure</t>
  </si>
  <si>
    <t>UKRI</t>
  </si>
  <si>
    <t>APC paid from YOAF. York corresponding author. Paid in Jan 2020 so I didn't include it in my working. Used by OUP as basis for 2021 TA quote</t>
  </si>
  <si>
    <t>Eliciting and measuring L2 metaphoric competence: Three decades on from Low (1988).</t>
  </si>
  <si>
    <t>10.1093/applin/amz066</t>
  </si>
  <si>
    <t>Applied Linguistics</t>
  </si>
  <si>
    <t>Standard licence</t>
  </si>
  <si>
    <t>Idealism and the Identity Theory of Truth</t>
  </si>
  <si>
    <t>10.1093/mind/fzz084</t>
  </si>
  <si>
    <t>Mind</t>
  </si>
  <si>
    <t>Jewish Nationalism and Indifference between Posen and Poznan: The Jewish People’s Council, 1918-1920</t>
  </si>
  <si>
    <t>10.1093/leobaeck/ybz015</t>
  </si>
  <si>
    <t>Leo Baeck Institute Year Book</t>
  </si>
  <si>
    <t>What do service users want from mental health social work?  A best-worst scaling analysis.</t>
  </si>
  <si>
    <t>10.1093/bjsw/bcz133</t>
  </si>
  <si>
    <t>The British Journal Of Social Work</t>
  </si>
  <si>
    <t>NIHR funded</t>
  </si>
  <si>
    <t>York corresponding author. Used by OUP as basis for 2021 TA quote</t>
  </si>
  <si>
    <t xml:space="preserve"> Enlightened Melodrama: Excess, Care and Resistance in Contemporary Television 
</t>
  </si>
  <si>
    <t>10.1093/screen/hjz035</t>
  </si>
  <si>
    <t>Screen</t>
  </si>
  <si>
    <t>RRM adjacent TARDBP mutations disrupt RNA binding and enhance TDP-43 proteinopathy</t>
  </si>
  <si>
    <t>10.1093/brain/awz313</t>
  </si>
  <si>
    <t>Brain</t>
  </si>
  <si>
    <t>Funding: MRC, WT,  Alzheimer’s Society, Alzheimer’s Research UK and some others</t>
  </si>
  <si>
    <t>Developing a national musculoskeletal core capabilities framework for first point of contact practitioners</t>
  </si>
  <si>
    <t>10.1093/rap/rkz036</t>
  </si>
  <si>
    <t>Rheumatology Advances in Practice</t>
  </si>
  <si>
    <t>Funding: Health Education England and NHS England</t>
  </si>
  <si>
    <t xml:space="preserve">Models of mental health triage for individuals coming to the attention of the police who may be experiencing mental health crisis: a scoping review. 
</t>
  </si>
  <si>
    <t>10.1093/police/paz050</t>
  </si>
  <si>
    <t>Policing: A Journal Of Policy And Practice</t>
  </si>
  <si>
    <t>The costs and benefits of decentralization and centralization of ant colonies</t>
  </si>
  <si>
    <t>10.1093/beheco/arz138</t>
  </si>
  <si>
    <t>Behavioral Ecology</t>
  </si>
  <si>
    <t>APC paid from YOAF. York corresponding author. Used by OUP as basis for 2021 TA quote</t>
  </si>
  <si>
    <t>cis-12-oxo-phytodienoic acid represses Arabidopsis thaliana seed germination in shade light conditions</t>
  </si>
  <si>
    <t>10.1093/jxb/erz337</t>
  </si>
  <si>
    <t>Journal Of Experimental Botany</t>
  </si>
  <si>
    <t>EPSRC, BBSRC and various other fundings</t>
  </si>
  <si>
    <t>Reflections on a Human Rights Decade, Near and Far</t>
  </si>
  <si>
    <t>10.1093/jhuman/huz024</t>
  </si>
  <si>
    <t>Journal of Human Rights Practice</t>
  </si>
  <si>
    <t>BEYOND THE ANTI-HOMOSEXUALITY ACT: HOMOSEXUALITY AND THE PARLIAMENT OF UGANDA</t>
  </si>
  <si>
    <t>10.1093/pa/gsz025</t>
  </si>
  <si>
    <t>Parliamentary Affairs</t>
  </si>
  <si>
    <t>“La maleureuse bataille’: Fifteenth-Century French Reactions to Agincourt</t>
  </si>
  <si>
    <t>10.1093/fh/crz046</t>
  </si>
  <si>
    <t>French History</t>
  </si>
  <si>
    <t>The impact of frailty on healthcare resource use: a longitudinal analysis using the Clinical Practice Research Datalink in England</t>
  </si>
  <si>
    <t>10.1093/ageing/afz088</t>
  </si>
  <si>
    <t>Age And Ageing</t>
  </si>
  <si>
    <t>Genomic surveillance of methicillin-resistant Staphylococcus aureus: a mathematical early modelling study of cost effectiveness</t>
  </si>
  <si>
    <t>10.1093/cid/ciz480</t>
  </si>
  <si>
    <t>Clinical Infectious Diseases</t>
  </si>
  <si>
    <t>UK Department of Health and Social Care and Wellcome Trust.</t>
  </si>
  <si>
    <t>The human posterior superior temporal sulcus pSTS samples visual space differently from other face selective regions</t>
  </si>
  <si>
    <t>10.1093/cercor/bhz125</t>
  </si>
  <si>
    <t>Cerebral Cortex</t>
  </si>
  <si>
    <t>Government licence</t>
  </si>
  <si>
    <t>Estimating Latent Group Structure in Time-Varying Coefficient Panel Data Models</t>
  </si>
  <si>
    <t>10.1093/ectj/utz008</t>
  </si>
  <si>
    <t>The Econometrics Journal</t>
  </si>
  <si>
    <t>Social work with unaccompanied asylum seeking young people: Reframing Social Care professionals as ‘co-navigators’</t>
  </si>
  <si>
    <t>10.1093/bjsw/bcz071</t>
  </si>
  <si>
    <t>Beyond ‘Blue-Collar Professionalism’: Continuity and Change in the Professionalization of Uniformed Emergency Services Work</t>
  </si>
  <si>
    <t>10.1093/jpo/joz006</t>
  </si>
  <si>
    <t>Journal of Professions and Organization</t>
  </si>
  <si>
    <t>Should we believe philosophical claims on testimony?</t>
  </si>
  <si>
    <t>10.1093/arisoc/aoz010</t>
  </si>
  <si>
    <t>Proceedings of the Aristotelian Society</t>
  </si>
  <si>
    <t>Standard assignment</t>
  </si>
  <si>
    <t>Fitness Landscape of the Fission Yeast Genome</t>
  </si>
  <si>
    <t>10.1093/molbev/msz113</t>
  </si>
  <si>
    <t>Molecular Biology And Evolution</t>
  </si>
  <si>
    <t>Wellcome Trust and the Royal Society</t>
  </si>
  <si>
    <t>Single-molecule live cell imaging of Rep reveals the dynamic interplay between an accessory replicative helicase and the replisome</t>
  </si>
  <si>
    <t>10.1093/nar/gkz298</t>
  </si>
  <si>
    <t>50-50</t>
  </si>
  <si>
    <t xml:space="preserve"> Used by OUP as basis for 2021 TA quote</t>
  </si>
  <si>
    <t>The New Fiction View of Models</t>
  </si>
  <si>
    <t>10.1093/bjps/axz015</t>
  </si>
  <si>
    <t>The British Journal For The Philosophy Of Science</t>
  </si>
  <si>
    <t>International Relations as a Social System: From Sociocybernetics to the Sociology of IR</t>
  </si>
  <si>
    <t>10.1093/ips/olz008</t>
  </si>
  <si>
    <t>International Political Sociology</t>
  </si>
  <si>
    <t>The Lure of Novelty: 'Targeted Killing' and Its Older Terminological Siblings</t>
  </si>
  <si>
    <t>10.1093/ips/olz006</t>
  </si>
  <si>
    <t>Romanticism for Girls: George Sand?s Lelia</t>
  </si>
  <si>
    <t>10.1093/camqtly/bfz007</t>
  </si>
  <si>
    <t>The Cambridge Quarterly</t>
  </si>
  <si>
    <t>Direct removal of RNA polymerase barriers to replication by accessory replicative helicases</t>
  </si>
  <si>
    <t>10.1093/nar/gkz170</t>
  </si>
  <si>
    <t>Echo and Narcissus in Victorian Poetry</t>
  </si>
  <si>
    <t>10.1093/escrit/cgz009</t>
  </si>
  <si>
    <t>Essays In Criticism</t>
  </si>
  <si>
    <t>Curbing Their Antagonism: Topics Associated with a Reduction in Personal Attacks at Prime Minister’s Questions</t>
  </si>
  <si>
    <t>10.1093/pa/gsz010</t>
  </si>
  <si>
    <t>Effects on prostate cancer cells of targeting RNA polymerase III</t>
  </si>
  <si>
    <t>10.1093/nar/gkz128</t>
  </si>
  <si>
    <t>Paul Muldoon and the Stunt-Reader</t>
  </si>
  <si>
    <t>10.1093/escrit/cgz007</t>
  </si>
  <si>
    <t>Examination of Sleep Health dimensions and their associations with perceived stress and health in a UK sample.</t>
  </si>
  <si>
    <t>10.1093/pubmed/fdz016</t>
  </si>
  <si>
    <t>Journal Of Public Health</t>
  </si>
  <si>
    <t>Reading Against Polemic: Disciplinary Histories, Critical Futures</t>
  </si>
  <si>
    <t>10.1093/camqtly/bfz033</t>
  </si>
  <si>
    <t>A role for the OsHKT 2;1 sodium transporter in potassium use efficiency in rice</t>
  </si>
  <si>
    <t>10.1093/jxb/erz113</t>
  </si>
  <si>
    <t>BBSRC funded</t>
  </si>
  <si>
    <t xml:space="preserve">CAN’T ANSWER? WON’T ANSWER?  AN ANALYSIS OF EQUIVOCAL RESPONSES BY THERESA MAY  
IN PRIME MINISTER’S QUESTIONS 
</t>
  </si>
  <si>
    <t>10.1093/pa/gsz003</t>
  </si>
  <si>
    <t>Poetry and the possibility of paraphrase</t>
  </si>
  <si>
    <t>10.1093/jaac/kpab040</t>
  </si>
  <si>
    <t>The Journal of Aesthetics and Art Criticism</t>
  </si>
  <si>
    <t>Oxford University Press TA 2021</t>
  </si>
  <si>
    <t>OUP email report Jul 2021</t>
  </si>
  <si>
    <t>Integration host factor bends and bridges DNA in a multiplicity of binding modes with varying specificity</t>
  </si>
  <si>
    <t>10.1093/nar/gkab641</t>
  </si>
  <si>
    <t>Engineering and Physical Sciences Research Council (EPSRC) [EP/N027639/1, EP/T002166/1, EP/R029407/1, EP/P020259/1]; Biology and Biotechnology Research Council (BBSRC) [BB/R001235/1]; Leverhulme Trust [RPG-2017-340]; V.V.-B. was funded by CONACYT agency from Mexican government [291163]; calculations were performed on ARCHER, JADE, Cambridge Tier-2 and the local York facilities (Viking and YARCC clusters). Funding for open access charge: York Open Access Fund or EPSRC [EP/N027639/1]</t>
  </si>
  <si>
    <t>Spectroscopic frequency and mode identi?cation of ? Doradus stars HD 109799 and HD 103257</t>
  </si>
  <si>
    <t>10.1093/mnras/stab1972</t>
  </si>
  <si>
    <t>Monthly Notices of the Royal Astronomical Society</t>
  </si>
  <si>
    <t>Tobacco use among 1,310,716 women of reproductive age (15-49 years) in 42 low- and middle-income countries: secondary data analysis from the 2010-2016 Demographic and Health Surveys</t>
  </si>
  <si>
    <t>10.1093/ntr/ntab131</t>
  </si>
  <si>
    <t>Nicotine &amp; Tobacco Research</t>
  </si>
  <si>
    <t>The study was supported by grants received from Medical Research Council (MRC) for CLASS III trial (MR/T004959/1) and National Institute for Health Research (NIHR) for ASTRA project (GHR 17/63/76).</t>
  </si>
  <si>
    <t>Reply to Abell and Gilmore</t>
  </si>
  <si>
    <t>10.1093/aesthj/ayab047</t>
  </si>
  <si>
    <t>British Journal of Aesthetics</t>
  </si>
  <si>
    <t>NYP 16/11/21</t>
  </si>
  <si>
    <t>Searching for a Social Work Language of Human Rights: Perspectives of Social Workers in an Integrated Mental Health Service</t>
  </si>
  <si>
    <t>10.1093/bjsw/bcab126</t>
  </si>
  <si>
    <t>The study was unfunded.</t>
  </si>
  <si>
    <t>Face Transplants: An International History</t>
  </si>
  <si>
    <t>10.1093/jhmas/jrab019</t>
  </si>
  <si>
    <t>Journal Of The History Of Medicine And Allied Sciences</t>
  </si>
  <si>
    <t>This research was funded by the UKRI Future Leaders Scheme</t>
  </si>
  <si>
    <t>Currie comments on Abell and Gilmore</t>
  </si>
  <si>
    <t>10.1093/aesthj/ayab036</t>
  </si>
  <si>
    <t>Type I hypersensitivity in ferrets following exposure to SARS-CoV-2 inoculum: lessons learned</t>
  </si>
  <si>
    <t>10.1093/ilar/ilab019</t>
  </si>
  <si>
    <t>The ILAR Journal</t>
  </si>
  <si>
    <t>This work was conducted with funding to the CSIRO from the Coalition for Epidemic Preparedness Innovations (CEPI). SSV is also grateful to CSIRO Future Science Platforms, Department of Finance, and National Health and Medical Research Council of Australia for funding.</t>
  </si>
  <si>
    <t>The central importance of emotional and quality of life outcomes in the public’s perception of face transplantation</t>
  </si>
  <si>
    <t>10.1093/bjs/znab120</t>
  </si>
  <si>
    <t>British Journal of Surgery</t>
  </si>
  <si>
    <t>This research was funded by UKRI, via the Future Leaders Fellowship project AboutFace: The Affective and Cultural History of Face Transplants (MR/S017356/1).</t>
  </si>
  <si>
    <t>Deconstructing discourses in assessments of child neglect</t>
  </si>
  <si>
    <t>10.1093/bjsw/bcab044</t>
  </si>
  <si>
    <t>This work was supported by an ESRC doctoral training award.</t>
  </si>
  <si>
    <t>Place, Strengths and Assets: A Case Study of how Local Area Coordination is Supporting Individuals and Families Under Conditions of Austerity</t>
  </si>
  <si>
    <t>10.1093/bjsw/bcab041</t>
  </si>
  <si>
    <t>This work was supported by the University of York Economic and Social Research Council Impact Acceleration Account, Co-Production Call.</t>
  </si>
  <si>
    <t>The Covid Battle Cry and the Fantasy of the Civilian Empire</t>
  </si>
  <si>
    <t>10.1093/dh/dhab015</t>
  </si>
  <si>
    <t>Diplomatic History</t>
  </si>
  <si>
    <t>Delayed transfers of care for older people: a wider perspective</t>
  </si>
  <si>
    <t>10.1093/ageing/afab035</t>
  </si>
  <si>
    <t>This research was funded by the National Institute for Health Research (NIHR) Applied Research Collaboration Yorkshire and Humber and Applied Research Collaboration Greater Manchester. The views expressed are those of the author (s), and not necessarily those of the NIHR or the Department of Health and Social Care. AC is part-funded by Health Data Research UK, an initiative funded by UK Research and Innovation Councils, National Institute for Health Research and the UK devolved administrations, and leading medical research charities.</t>
  </si>
  <si>
    <t>Herbicide selection promotes antibiotic resistance in soil microbiomes</t>
  </si>
  <si>
    <t>10.1093/molbev/msab029</t>
  </si>
  <si>
    <t>This work was supported by the National Natural Science Foundation of China (31972521 and 42090060 for Y.G.Z), National Key Technologies R&amp;D Program of China (2017YFD0800203), the Fujian Agriculture and Forestry University Program for Distinguished Young Scholar (No. XJQ2017001), the Natural Science Foundation of Fujian (2018J01709). V.-P.F. is funded by the Royal Society (grant nos. RSG\R1\180213 and CHL\R1\180031) and jointly by a grant from UKRI, Defra, and the Scottish Government, under the Strategic Priorities Fund Plant Bacterial Diseases programme (BB/T010606/1) at the University of York.</t>
  </si>
  <si>
    <t>A recombineering pipeline to clone large and complex genes in Chlamydomonas</t>
  </si>
  <si>
    <t>10.1093/plcell/koab024</t>
  </si>
  <si>
    <t>The Plant Cell</t>
  </si>
  <si>
    <t>This work was funded by UK Biotechnology and Biological Sciences Research Council Grants BB/R001014/1 and BB/ S015337/1 (to L.C.M.M.); Leverhulme Trust Grant RPG-2017-402 (to L.C.M.M.); UKRI Future Leader Fellowship MR/ T020679/1 (to L.C.M.M.); BBSRC DTP2 BB/M011151/1 (to T.Z.E.M. and M.P.J.); BBSRC DTP2 BB/M011151/1a (to J.B. and L.C.M.M.); University of York Biology Pump Priming award (to LCMM); and University of York Biology Start-up grant (to L.C.M.M.).</t>
  </si>
  <si>
    <t>The Experience of Religious Same-Sex Marriage in England and Wales: Understanding the Opportunities and Limits Created by the Marriage (Same Sex Couples) Act 2013</t>
  </si>
  <si>
    <t>10.1093/lawfam/ebab003</t>
  </si>
  <si>
    <t>International Journal Of Law, Policy And The Family</t>
  </si>
  <si>
    <t>Developing the Concept of Working Memory: The Role of Neuropsychology</t>
  </si>
  <si>
    <t>10.1093/arclin/acab060</t>
  </si>
  <si>
    <t>Archives of Clinical Neuropsychology</t>
  </si>
  <si>
    <t>OUP report: University of York OUP Jan-Dec 2021 Report.xslm</t>
  </si>
  <si>
    <t>John Wiltshire, Frances Burney and the Doctors: Patient Narratives Then and Now</t>
  </si>
  <si>
    <t>10.1093/notesj/gjab137</t>
  </si>
  <si>
    <t>Notes And Queries</t>
  </si>
  <si>
    <t>A Half-Watt Light from Photography in Ezra Pound?s ?Medallion? (1920)</t>
  </si>
  <si>
    <t>10.1093/notesj/gjab124</t>
  </si>
  <si>
    <t>The Invisible Frontier: Practitioner Perspectives on the Privacy Implications of Utilising Social-Media in Mental Health Social Work Practice</t>
  </si>
  <si>
    <t>10.1093/bjsw/bcab184</t>
  </si>
  <si>
    <t>Accounting for country- and time-specific values in the economic evaluation of health-related projects relevant to low- and middle-income countries</t>
  </si>
  <si>
    <t>10.1093/heapol/czab104</t>
  </si>
  <si>
    <t>Health Policy And Planning</t>
  </si>
  <si>
    <t>This study received funding support from the Bill and Melinda Gates Foundation [OPP1165566 to University of York].</t>
  </si>
  <si>
    <t>The representation of source use in academic writing textbooks</t>
  </si>
  <si>
    <t>10.1093/elt/ccab058</t>
  </si>
  <si>
    <t>Elt Journal</t>
  </si>
  <si>
    <t>EARLY FLOWERING3 sub-nuclear localization responds to changes in ambient temperature</t>
  </si>
  <si>
    <t>10.1093/plphys/kiab423</t>
  </si>
  <si>
    <t>Plant Physiology</t>
  </si>
  <si>
    <t>J.R. is funded by a BBSRC studentship award (ref 1792522). Work on this project was also supported by a BBSRC awards BB/N018540/1 and BB/V006665/1, and the 111 Project grant D16014.</t>
  </si>
  <si>
    <t>Knowing Outside of English: Decolonizing at York</t>
  </si>
  <si>
    <t>10.1093/english/efab021</t>
  </si>
  <si>
    <t>English</t>
  </si>
  <si>
    <t>Chaucer and Italian Culture</t>
  </si>
  <si>
    <t>10.1093/res/hgab084</t>
  </si>
  <si>
    <t>Review Of English Studies</t>
  </si>
  <si>
    <t>Cohort Profile Update: The Haematology Malignancy Research Network’s (HMRN) UK population-based cohorts</t>
  </si>
  <si>
    <t>10.1093/ije/dyab275</t>
  </si>
  <si>
    <t>International Journal Of Epidemiology</t>
  </si>
  <si>
    <t>This work was supported by Cancer Research UK [grant numbers 18362 and 29685] and Blood Cancer UK [grant number 15037].</t>
  </si>
  <si>
    <t>Truth without Dependence</t>
  </si>
  <si>
    <t>10.1093/arisup/akac012</t>
  </si>
  <si>
    <t>Aristotelian Society Supplementary Volume</t>
  </si>
  <si>
    <t>OUP email report: University of York OUP publication output - 1.1.22 - 31.3.22</t>
  </si>
  <si>
    <t>Context Free and Context Dependent Conceptual Representation in the Brain</t>
  </si>
  <si>
    <t>10.1093/cercor/bhac058</t>
  </si>
  <si>
    <t>Oxford University Press TA 2022</t>
  </si>
  <si>
    <t>European Research Council</t>
  </si>
  <si>
    <t>The Event of a Poem: Denise Riley?s ?Lone Star Clattering?</t>
  </si>
  <si>
    <t>10.1093/english/efac007</t>
  </si>
  <si>
    <t>The Trial of Thomas Frogbrook: Bestiality and the Law in an Early Sixteenth-Century English Rural Community</t>
  </si>
  <si>
    <t>10.1093/hisres/htac011</t>
  </si>
  <si>
    <t>Historical Research</t>
  </si>
  <si>
    <t>Curating Vraca Memorial Park: Activism, Counter-Memory, and Counter-Politics</t>
  </si>
  <si>
    <t>10.1093/ips/olac006</t>
  </si>
  <si>
    <t>What’s your poison? Cyanide production regulated by a bHLH transcription factor in Lotus japonicus</t>
  </si>
  <si>
    <t>10.1093/jxb/erac031</t>
  </si>
  <si>
    <t>A systematic review of mental health professionals, patients and carers’ perceived barriers and enablers to supporting smoking cessation in mental health settings</t>
  </si>
  <si>
    <t>10.1093/ntr/ntac004</t>
  </si>
  <si>
    <t>The cellular localization of Arabidopsis ELF3 is responsive to light quality</t>
  </si>
  <si>
    <t>10.1093/plphys/kiac072</t>
  </si>
  <si>
    <t>Covid (In)equalities: Labour Market Protection, Health and Residential Care in Germany, Sweden and the UK</t>
  </si>
  <si>
    <t>10.1093/polsoc/puac004</t>
  </si>
  <si>
    <t>Policy and Society</t>
  </si>
  <si>
    <t>Hybrid knowledge production and evaluation at the World Bank</t>
  </si>
  <si>
    <t>10.1093/polsoc/puac009</t>
  </si>
  <si>
    <t>Economic and Social Research Council; European Research Council</t>
  </si>
  <si>
    <t>Sleep loss disrupts the neural signature of successful learning</t>
  </si>
  <si>
    <t>10.1093/cercor/bhac159</t>
  </si>
  <si>
    <t>Measuring the response to visually presented faces in the human lateral prefrontal cortex</t>
  </si>
  <si>
    <t>10.1093/texcom/tgac036</t>
  </si>
  <si>
    <t>Cerebral Cortex Communications</t>
  </si>
  <si>
    <t>Fearing the End of Zionism: Israeli Emigration to the United States, 1970s-1990s</t>
  </si>
  <si>
    <t>10.1093/dh/dhac062</t>
  </si>
  <si>
    <t>Emancipation and Constitutional Patriotism: The Centralverein and the Weimar Republican Order</t>
  </si>
  <si>
    <t>10.1093/gerhis/ghac044</t>
  </si>
  <si>
    <t>German History</t>
  </si>
  <si>
    <t>Making Peace in the English Civil Wars*</t>
  </si>
  <si>
    <t>10.1093/hisres/htac024</t>
  </si>
  <si>
    <t>Ecological transitions and the shape of the decapod tree of life</t>
  </si>
  <si>
    <t>10.1093/icb/icac052</t>
  </si>
  <si>
    <t>Integrative And Comparative Biology</t>
  </si>
  <si>
    <t>John Templeton Foundation; Leverhulme Trust; Biotechnology and Biological Sciences Research Council</t>
  </si>
  <si>
    <t>The use of objective assessments in the evaluation of technical skills in cardiothoracic surgery. A systematic review</t>
  </si>
  <si>
    <t>10.1093/icvts/ivac194</t>
  </si>
  <si>
    <t>Interactive Cardiovascular and Thoracic Surgery</t>
  </si>
  <si>
    <t>Transitional justice in process: Plans and politics in Tunisia</t>
  </si>
  <si>
    <t>10.1093/ia/iiac184</t>
  </si>
  <si>
    <t>International Affairs</t>
  </si>
  <si>
    <t>Professions and inequality: Challenges, controversies and opportunities</t>
  </si>
  <si>
    <t>10.1093/jpo/joac014</t>
  </si>
  <si>
    <t>Ecumenism to Ontology: Stoker’s Theology of the Host</t>
  </si>
  <si>
    <t>10.1093/jvcult/vcac031</t>
  </si>
  <si>
    <t>Journal of Victorian Culture</t>
  </si>
  <si>
    <t>William Calder Marshalls Imperial Homonormativity: Righteousness and Peace Have Kissed Each Other (1862-1863)</t>
  </si>
  <si>
    <t>10.1093/jvcult/vcac055</t>
  </si>
  <si>
    <t>Carving Destruction: Carlo Marochettis Monument to Granville Gower Loch (1853)</t>
  </si>
  <si>
    <t>10.1093/jvcult/vcac066</t>
  </si>
  <si>
    <t>The impact of 17O + a reaction rate uncertainties on the s-process in rotating massive stars</t>
  </si>
  <si>
    <t>10.1093/mnras/stac1373</t>
  </si>
  <si>
    <t>European Cooperation in Science and Technology; Office of Nuclear Physics; Claude Leon Foundation; European Commission</t>
  </si>
  <si>
    <t>A REVISED CHRONOLOGICAL SCOPE FOR THE NATIONAL ARCHIVES PROBATE INVENTORY SERIES</t>
  </si>
  <si>
    <t>10.1093/notesj/gjac088</t>
  </si>
  <si>
    <t>Structural basis of DNA packaging by a ring-type ATPase from an archetypal viral system</t>
  </si>
  <si>
    <t>10.1093/nar/gkac647</t>
  </si>
  <si>
    <t>Wellcome Trust; Biotechnology and Biological Sciences Research Council; Office of the Director; National Institute of General Medical Sciences; Medical Research Council; European Research Council</t>
  </si>
  <si>
    <t>No knowledge of ‘public funds’? An investigation into social work practitioners’ confidence and knowledge when working with adults with ‘no recourse to public funds’</t>
  </si>
  <si>
    <t>10.1093/bjsw/bcac108</t>
  </si>
  <si>
    <t>Approaching the Colonial</t>
  </si>
  <si>
    <t>10.1093/bjsw/bcac141</t>
  </si>
  <si>
    <t>‘Breathing Through its Spectacles’:The Queer Trees of Frank O’Hara</t>
  </si>
  <si>
    <t>10.1093/camqtly/bfac017</t>
  </si>
  <si>
    <t>Grief: A Philosophical Guide</t>
  </si>
  <si>
    <t>10.1093/pq/pqac052</t>
  </si>
  <si>
    <t>The Philosophical Quarterly</t>
  </si>
  <si>
    <t>Robertkochia solimangrovi sp. nov., isolated from mangrove soil, and emended description of the genus Robertkochia</t>
  </si>
  <si>
    <t>10.1099/ijsem.0.003970</t>
  </si>
  <si>
    <t>INTERNATIONAL JOURNAL OF SYSTEMATIC AND EVOLUTIONARY MICROBIOLOGY</t>
  </si>
  <si>
    <t>Microbiology Society</t>
  </si>
  <si>
    <t>Microbiology Society TA 2020</t>
  </si>
  <si>
    <t>Publisher email report (University of York P&amp;R 2020.xlsx)</t>
  </si>
  <si>
    <t>M. Q. L. is grateful for a Khazanah Watan Postgraduate (PhD) scholarship (scholar ID: 40852) from Yayasan Khazanah. S. J. C. acknowledges a Zamalah scholarship (PhD) from Universiti Teknologi Malaysia.</t>
  </si>
  <si>
    <t>Symbiosis genes show a unique pattern of introgression and selection within a Rhizobium leguminosarum species complex</t>
  </si>
  <si>
    <t>10.1099/mgen.0.000351</t>
  </si>
  <si>
    <t>Microbial Genomics</t>
  </si>
  <si>
    <t>This work was funded by grant no. 4105-00007A from Innovation Fund Denmark (S.U.A.). Genome sequencing was provided by MicrobesNG, which is supported by the BBSRC (grant number BB/L024209/1).</t>
  </si>
  <si>
    <t>Email report had CC BY but PDF has CC BY-NC</t>
  </si>
  <si>
    <t>Simulating the evolutionary trajectories of metabolic pathways for insect symbionts in the genus Sodalis</t>
  </si>
  <si>
    <t>10.1099/mgen.0.000378</t>
  </si>
  <si>
    <t>R.J.H. was funded by the BBSRC White Rose DTP (BB/M011151/1) and S.T. by the Wellcome Trust CIDCATS programme (WT095024MA).</t>
  </si>
  <si>
    <t>Microbial Musings – January 2020</t>
  </si>
  <si>
    <t>10.1099/mic.0.000882</t>
  </si>
  <si>
    <t>Microbiology</t>
  </si>
  <si>
    <t>Microbial Musings – February 2020</t>
  </si>
  <si>
    <t>10.1099/mic.0.000901</t>
  </si>
  <si>
    <t>Microbial Musings – March 2020</t>
  </si>
  <si>
    <t>10.1099/mic.0.000914</t>
  </si>
  <si>
    <t>Microbial musings – April 2020</t>
  </si>
  <si>
    <t>10.1099/mic.0.000925</t>
  </si>
  <si>
    <t>Microbial Musings – May 2020</t>
  </si>
  <si>
    <t>10.1099/mic.0.000942</t>
  </si>
  <si>
    <t>Microbial Musings – June 2020</t>
  </si>
  <si>
    <t>10.1099/mic.0.000951</t>
  </si>
  <si>
    <t>Microbial Musings – July 2020</t>
  </si>
  <si>
    <t>10.1099/mic.0.000965</t>
  </si>
  <si>
    <t>The Salmonella enterica serovar Typhimurium virulence factor STM3169 is a hexuronic acid binding protein component of a TRAP transporter</t>
  </si>
  <si>
    <t>10.1099/mic.0.000967</t>
  </si>
  <si>
    <t>The work was supported by the Department of Biology, University of York, through support of C.B.N., an Integrated Masters in Biochemistry student, supported by R.H. who is employed on a BBSRC grant (BB/N01040X/1).</t>
  </si>
  <si>
    <t>Microbial Musings – August 2020</t>
  </si>
  <si>
    <t>10.1099/mic.0.000969</t>
  </si>
  <si>
    <t>Microbial Musings – September 2020</t>
  </si>
  <si>
    <t>10.1099/mic.0.000978</t>
  </si>
  <si>
    <t>Microbial Musings – October 2020</t>
  </si>
  <si>
    <t>10.1099/mic.0.000989</t>
  </si>
  <si>
    <t>Microbial Musings – November 2020</t>
  </si>
  <si>
    <t>10.1099/mic.0.001005</t>
  </si>
  <si>
    <t>Microbial Musings – December 2020</t>
  </si>
  <si>
    <t>10.1099/mic.0.001019</t>
  </si>
  <si>
    <t>Microbial Musings – September 2021</t>
  </si>
  <si>
    <t>10.1099/mic.0.001115</t>
  </si>
  <si>
    <t>Microbiology Society TA 2021</t>
  </si>
  <si>
    <t>Alanine-scanning mutagenesis of protein mannosyl-transferase from Streptomyces coelicolor reveals strong activity-stability correlation</t>
  </si>
  <si>
    <t>10.1099/mic.0.001103</t>
  </si>
  <si>
    <t>Microbial Musings – August 2021</t>
  </si>
  <si>
    <t>10.1099/mic.0.001107</t>
  </si>
  <si>
    <t>Gene-gene relationships in an Escherichia coli accessory genome are linked to function and mobility</t>
  </si>
  <si>
    <t>10.1099/mgen.0.000650</t>
  </si>
  <si>
    <t>CCC report suggests this might have been added to Birmingham's deal rather than ours. Not sure whether to count as ours.</t>
  </si>
  <si>
    <t>Diverse functions for acyltransferase-3 proteins in the modification of bacterial cell surfaces</t>
  </si>
  <si>
    <t>10.1099/mic.0.001146</t>
  </si>
  <si>
    <t>Microbiology Society TA 2022</t>
  </si>
  <si>
    <t>CCC dashboard 16/02/2022</t>
  </si>
  <si>
    <t>Microbial Musings – December 2021</t>
  </si>
  <si>
    <t>10.1099/mic.0.001141</t>
  </si>
  <si>
    <t>Microbial Musings – November 2021</t>
  </si>
  <si>
    <t>10.1099/mic.0.001134</t>
  </si>
  <si>
    <t>Microbial Musings – October 2021</t>
  </si>
  <si>
    <t>10.1099/mic.0.001129</t>
  </si>
  <si>
    <t>Evaluation of in vitro activity of fosfomycin, and synergy in combination, in Gram-negative bloodstream infection isolates in a UK teaching hospital</t>
  </si>
  <si>
    <t>10.1099/jmm.0.001524</t>
  </si>
  <si>
    <t>Journal of Medical Microbiology</t>
  </si>
  <si>
    <t>CCC dashboard 09/05/2022</t>
  </si>
  <si>
    <t>Nordic Pharma</t>
  </si>
  <si>
    <t>Dissemination of metaldehyde catabolic pathways is driven by mobile genetic elements in Proteobacteria</t>
  </si>
  <si>
    <t>10.1099/mgen.0.000881</t>
  </si>
  <si>
    <t>Microbiology_Society_dashboard_ytd_31_Oct_2022</t>
  </si>
  <si>
    <t>Microbial Musings – Summer 2022</t>
  </si>
  <si>
    <t>10.1099/mic.0.001250</t>
  </si>
  <si>
    <t>In silico identification of bacterial seaweed-degrading bioplastic producers</t>
  </si>
  <si>
    <t>10.1099/mgen.0.000866</t>
  </si>
  <si>
    <t>Microbial Musings – Spring 2022</t>
  </si>
  <si>
    <t>10.1099/mic.0.001205</t>
  </si>
  <si>
    <t>Links between problem gambling and spending on booster packs in collectible card games: A conceptual replication of research on loot boxes</t>
  </si>
  <si>
    <t>10.1371/journal.pone.0247855</t>
  </si>
  <si>
    <t>PLOS ONE</t>
  </si>
  <si>
    <t>PLOS</t>
  </si>
  <si>
    <t>PLOS TFF 2021</t>
  </si>
  <si>
    <t>TFF 2021</t>
  </si>
  <si>
    <t>PLOS monthly report March 2021</t>
  </si>
  <si>
    <t>Fungal GH25 muramidases: new family members with applications in animal nutrition and a crystal structure at 0.78Ã resolution.</t>
  </si>
  <si>
    <t>10.1371/journal.pone.0248190</t>
  </si>
  <si>
    <t>Inequalities in the identification and management of common mental disorders in the perinatal period: an equity focused re-analysis of a systematic review</t>
  </si>
  <si>
    <t>10.1371/journal.pone.0248631</t>
  </si>
  <si>
    <t>Machine-learning a virus assembly fitness landscape</t>
  </si>
  <si>
    <t>10.1371/journal.pone.0250227</t>
  </si>
  <si>
    <t>PLOS monthly report April 2021</t>
  </si>
  <si>
    <t>Evaluation of COVID-19 vaccination strategies with a delayed second dose</t>
  </si>
  <si>
    <t>10.1371/journal.pbio.3001211</t>
  </si>
  <si>
    <t>PLOS Biology</t>
  </si>
  <si>
    <t>PLOS CAP 2021</t>
  </si>
  <si>
    <t>CAP 2021</t>
  </si>
  <si>
    <t>The authors received funding from the following sources: SMM: Canadian Institutes of Health Research [OV4 – 170643, COVID-19 Rapid Research]; TNV: São Paulo Research Foundation [18/24811-1]; APG, MCF: the National Institutes of Health [1RO1AI151176-01; 1K01AI141576-01]; APG: the National Science Foundation [RAPID 2027755; CCF-1918784].</t>
  </si>
  <si>
    <t>Multiple spatial reference frames underpin perceptual recalibration to audio-visual discrepancies</t>
  </si>
  <si>
    <t>10.1371/journal.pone.0251827</t>
  </si>
  <si>
    <t>PLOS monthly report May 2021</t>
  </si>
  <si>
    <t>New insights into early medieval Islamic cuisine: organic residue analysis of pottery from rural and urban Sicily</t>
  </si>
  <si>
    <t>10.1371/journal.pone.0252225</t>
  </si>
  <si>
    <t>Social, economic, and environmental factors influencing the basic reproduction number of COVID-19 across countries</t>
  </si>
  <si>
    <t>10.1371/journal.pone.0252373</t>
  </si>
  <si>
    <t>CryoEM structure of the Nipah virus nucleocapsid assembly</t>
  </si>
  <si>
    <t>10.1371/journal.ppat.1009740</t>
  </si>
  <si>
    <t>PLOS Pathogens</t>
  </si>
  <si>
    <t>PLOS monthly report July 2021</t>
  </si>
  <si>
    <t>How urbanisation alters the intensity of the urban heat island in a tropical African city</t>
  </si>
  <si>
    <t>10.1371/journal.pone.0254371</t>
  </si>
  <si>
    <t>Detecting joint attention events in mother-infant dyads: sharing looks cannot be reliably identified by naÃ¯ve third-party observers</t>
  </si>
  <si>
    <t>10.1371/journal.pone.0255241</t>
  </si>
  <si>
    <t>Mental health among healthcare workers and other vulnerable groups during the COVID-19 pandemic and other coronavirus outbreaks: a rapid systematic review</t>
  </si>
  <si>
    <t>10.1371/journal.pone.0254821</t>
  </si>
  <si>
    <t>Behavioural activation to prevent depression and loneliness among socially isolated older people with long term conditions: the BASIL COVID-19 pilot randomised controlled trial</t>
  </si>
  <si>
    <t>10.1371/journal.pmed.1003779</t>
  </si>
  <si>
    <t>PLOS Medicine</t>
  </si>
  <si>
    <t>PLOS monthly report Sept 2021</t>
  </si>
  <si>
    <t>SG, EL, DM, CCG, DB, PC, CH, GTT, AC, AH, KL and DE were funded by National Institute for Health Research (NIHR) Programme Grants for Applied Research (PGfAR) RP-PG-0217-20006</t>
  </si>
  <si>
    <t>Report has $4K as amount, but PLOS confirmed by email that it was covered by the deal and no amount was charged.</t>
  </si>
  <si>
    <t>Steady-state measures of visual suppression</t>
  </si>
  <si>
    <t>10.1371/journal.pcbi.1009507</t>
  </si>
  <si>
    <t>PLOS Computational Biology</t>
  </si>
  <si>
    <t>PLOS monthly report Oct 2021</t>
  </si>
  <si>
    <t>DHB: RG130121  The Royal Society  https://royalsociety.org/    The funders had no role in study design  data collection and analysis  decision to publish  or preparation of the manuscript.</t>
  </si>
  <si>
    <t>Health risk behaviours among people with severe mental ill health during the COVID-19 pandemic: analysis of linked cohort data</t>
  </si>
  <si>
    <t>10.1371/journal.pone.0258349</t>
  </si>
  <si>
    <t>EP  PS  PH  GJ  EN and SG Medical Research Council (grant reference MR/V028529). https://mrc.ukri.org/funding/    SG Economic and Social Research Council (ES/S004459/1).  https://www.ukri.org    SG  RW  EN and PS National Institute for Health Research (NIHR200166) https://www.nihr.ac.uk</t>
  </si>
  <si>
    <t>Age effects in autobiographical memory depend on the measure</t>
  </si>
  <si>
    <t>10.1371/journal.pone.0259279</t>
  </si>
  <si>
    <t>Data collection was supported by a Doctoral Studentship from City  University of London. Part of the write-up was supported by a British Academy Postdoctoral Fellowship (PF19\100083).</t>
  </si>
  <si>
    <t>Exploring the facilitators  barriers  and strategies for self-management in adults living with severe mental illness  with and without long-term conditions: a qualitative evidence synthesis</t>
  </si>
  <si>
    <t>10.1371/journal.pone.0258937</t>
  </si>
  <si>
    <t>This paper reports work undertaken as part of the DIAMONDS programme  which is funded by the National Institute for Health Research under its Programme Grants for Applied Research (project number RP-PG-1016-20003). Peter Coventry is part funded by the UK Research and Innovation Closing the Gap Network+ [ES/S004459/1]</t>
  </si>
  <si>
    <t>Future-relevant memories are not selectively strengthened during sleep</t>
  </si>
  <si>
    <t>10.1371/journal.pone.0258110</t>
  </si>
  <si>
    <t>This work was supported by a Medical Research Council Career Development Award (MR/P020208/1) to S.A.C. The funders had no role in study design  data collection and analysis  decision to publish  or preparation of the manuscript.</t>
  </si>
  <si>
    <t>Improving oral health in people with severe mental illness (SMI): a systematic review</t>
  </si>
  <si>
    <t>10.1371/journal.pone.0260766</t>
  </si>
  <si>
    <t>PLOS monthly report Nov 2021</t>
  </si>
  <si>
    <t>The authors received no specific funding for this work.</t>
  </si>
  <si>
    <t>The association between socioeconomic disadvantage and childrenâs working memory abilities: A systematic review and meta-analysis</t>
  </si>
  <si>
    <t>10.1371/journal.pone.0260788</t>
  </si>
  <si>
    <t>KEP  AHW  and SLP''s involvement was supported by the National Institute for Health Research Yorkshire and Humber ARC (reference: NIHR200166). The views expressed in this publication are those of the authors and not necessarily those of the National Institute for Health Research or the Department of Health and Social Care.  The work of the lead author (KEM) was supported by an ESRC White Rose Doctoral Training Partnership Pathway Award.    The funders had no role in study design  data collection and analysis  decision to  publish  or preparation of the manuscript</t>
  </si>
  <si>
    <t>A data-driven approach for examining the demand for relaxation games on Steam during the COVID-19 pandemic</t>
  </si>
  <si>
    <t>10.1371/journal.pone.0261328</t>
  </si>
  <si>
    <t>PLOS monthly report Dec 2021</t>
  </si>
  <si>
    <t>The author(s) received no specific funding for this work.</t>
  </si>
  <si>
    <t>The effectiveness of behaviour change interventions delivered by non-dental health workers in promoting children's oral health: A systematic review and meta-analysis</t>
  </si>
  <si>
    <t>10.1371/journal.pone.0262118</t>
  </si>
  <si>
    <t>Modelling brain representations of abstract concepts</t>
  </si>
  <si>
    <t>10.1371/journal.pcbi.1009837</t>
  </si>
  <si>
    <t>PLOS TFF 2022</t>
  </si>
  <si>
    <t>TFF 2022</t>
  </si>
  <si>
    <t>PLOS monthly report Feb 2022</t>
  </si>
  <si>
    <t>D.K. and R.M.C. are supported by DFG grants (KA4683/2-1, CI241/1-1, CI241/3-1, CI241/7-1). R.M.C. is supported by an ERC Starting Grant (ERC-2018-StG 803370). The funders had no role in study design, data collection and analysis, decision to publish, or preparation of the manuscript.</t>
  </si>
  <si>
    <t>Rapid detection of social interactions is the result of domain general attentional processes</t>
  </si>
  <si>
    <t>10.1371/journal.pone.0258832</t>
  </si>
  <si>
    <t>PLOS monthly report Jan 2022</t>
  </si>
  <si>
    <t>This research was supported by a Leverhulme Trust grant awarded to SPT and HO (RPG-2017-068), and by a European Research Council Starting Grant awarded to RC (ERC-STG-715824). The funders had no role in study design, data collection and analysis, decision to publish, or preparation of the manuscript.</t>
  </si>
  <si>
    <t>Loneliness among people with severe mental illness during the COVID-19 pandemic: results from a linked UK population cohort study</t>
  </si>
  <si>
    <t>10.1371/journal.pone.0262363</t>
  </si>
  <si>
    <t>This study is supported by the Medical Research Council, https://mrc.ukri.org/, (grant reference MR/V028529) (author SG,EP) and links with the Closing the Gap cohort, which was part-funded by the Wellcome Trust, https://wellcome.org/, (reference 204829) (author SG,EP) through the Centre for Future Health at the University of York, UK Research and Innovation, https://www.york.ac.uk/future-health/, (reference ES/S004459/1) (author SG,EP), and the NIHR Yorkshire and Humberside Applied Research Collaboration, https://www.arc-yh.nihr.ac.uk/about-us (author RW). The funders had no role in study design, data collection and analysis, decision to publish, or preparation of the manuscript.</t>
  </si>
  <si>
    <t>Incurable but treatable: Understanding, uncertainty and impact in chronic blood cancers â a Â qualitative study from the UKâs Haematological Malignancy Research Network</t>
  </si>
  <si>
    <t>10.1371/journal.pone.0263672</t>
  </si>
  <si>
    <t>1. DH, ER, AS and RP: National Institute for Health Research Programme Grant for Applied Research (NIHR PGfAR): RP-PG-0613-2002. https://www.nihr.ac.uk/explore-nihr/funding-programmes/programme-grants-for-applied-research.htm    2. DH, ER, AS: Cancer Research UK (CRUK) 29685. https://www.cancerresearchuk.org/    DH, ER, AS: Blood Cancer UK (BCUK) 15037. https://www.cancerresearchuk.org/    The funders had no role in study design, data collection and analysis, decision to publish, or preparation of the manuscript.</t>
  </si>
  <si>
    <t>Effectiveness of tailored digital health interventions for mental health at the workplace: A systematic review of randomised controlled trials</t>
  </si>
  <si>
    <t>10.1371/journal.pdig.0000123</t>
  </si>
  <si>
    <t>PLOS Digital Health</t>
  </si>
  <si>
    <t>PLOS monthly report Sept 2022</t>
  </si>
  <si>
    <t>The study is funded by the European Union''s Horizon 2020 Research and Innovation Programme under Grant Agreement No. 848180. The funders had no role in study design, data collection and analysis, decision to publish, or preparation of the manuscript.</t>
  </si>
  <si>
    <t>One-Session Treatment for Specific Phobias: Barriers, facilitators and acceptability as perceived by children &amp; young people, parents, and clinicians</t>
  </si>
  <si>
    <t>10.1371/journal.pone.0274424</t>
  </si>
  <si>
    <t>This research was funded by the National Institute for Health Research under its Health Technology Assessment Programme (Grant Reference Number: HTA 15/38/04). The views expressed are those of the author(s) and not necessarily those of the NIHR or the Department of Health and Social Care.  The funders had no role in study design, data collection and analysis, decision to publish, or preparation of the manuscript.</t>
  </si>
  <si>
    <t>Co-production of a Nature-based Intervention For children with ADHD Study (CONIFAS): Protocol for co-production phases</t>
  </si>
  <si>
    <t>10.1371/journal.pone.0274375</t>
  </si>
  <si>
    <t>The research study detailed in this protocol is funded by the National Institute for Health Research''''s Research for Patient Benefit funding stream received by study leads HAA and PAC (NIHR203043) https://www.nihr.ac.uk/explore-nihr/funding-programmes/research-for-patient-benefit.htm. PAC is part funded by the National Institute for Health Research Yorkshire and Humber Applied Research Collaboration https://www.arc-yh.nihr.ac.uk/. The views expressed are those of the author(s), and not necessarily those of the NIHR or the Department of Health and Social Care. The funders had and will not have a role in study design, data collection and analysis, decision to publish, or preparation of the manuscript.</t>
  </si>
  <si>
    <t>Degradation of chondroitin sulfate A by a PUL-like operon in &amp;lt;i&amp;gt;Tannerella forsythia&amp;lt;/i&amp;gt;</t>
  </si>
  <si>
    <t>10.1371/journal.pone.0272904</t>
  </si>
  <si>
    <t>PLOS monthly report Aug 2022</t>
  </si>
  <si>
    <t>PN, BG, RE, and AD were supported by studentships provided by Wilfrid Laurier University. This work was supported by a National Science and Engineering Research Council of Canada Discovery Development Grants (RPGIN-2014-05018 and DDG-2020-00007). Additional support was provided by GlycoNet Grant AM-21.  Synchrotron data were collected at the Canadian Light Source, Cornell High Energy Synchrotron Source, and infrastructure supported by the Canadian Foundation for Innovation, the Province of Ontario, and Laurier. The funders had no role in study design, data collection and analysis, decision to publish, or preparation of the manuscript.</t>
  </si>
  <si>
    <t>Parent-mediated play-based interventions to improve social communication and language skills of preschool autistic children: A systematic review and meta-analysis protocol</t>
  </si>
  <si>
    <t>10.1371/journal.pone.0270153</t>
  </si>
  <si>
    <t>Intensive behavioural interventions based on applied behaviour analysis (ABA) for young children with autism: Â A Cost-effectiveness analysis</t>
  </si>
  <si>
    <t>10.1371/journal.pone.0270833</t>
  </si>
  <si>
    <t>PLOS monthly report July 2022</t>
  </si>
  <si>
    <t>This work is based on a HTA carried out for NIHR Systematic Reviews Programme commissioned project: Intensive behavioural interventions based on applied behaviour analysis for young children with Autism: 16/104/15. The funders had no role in study design, data collection and analysis, decision to publish, or preparation of the manuscript.</t>
  </si>
  <si>
    <t>Association of environmental and socioeconomic indicators with serious mental illness diagnoses identified from general practitioner practice data in England: A spatial Bayesian modelling study</t>
  </si>
  <si>
    <t>10.1371/journal.pmed.1004043</t>
  </si>
  <si>
    <t>PLOS CAP 2022</t>
  </si>
  <si>
    <t>CAP 2022</t>
  </si>
  <si>
    <t>PLOS monthly report June 2022</t>
  </si>
  <si>
    <t>Estimating the global demand curve for a leishmaniasis vaccine: A generalisable approach based on global burden of disease estimates</t>
  </si>
  <si>
    <t>10.1371/journal.pntd.0010471</t>
  </si>
  <si>
    <t>PLOS Neglected Tropical Diseases</t>
  </si>
  <si>
    <t>SM, PR and MS were supported by UK Research and Innovation as part of the Global Challenges Research Fund, grant number MR/P028004/1. PMK was supported by a Wellcome Senior Investigator Award (Grant No. 104726) and PMK, StM and MM were supported by a Wellcome Translation Award (Grant No. 108518).    The funders had no role in study design, data collection and analysis, decision to publish, or preparation of the manuscript.  https://www.ukri.org/  https://wellcome.org/</t>
  </si>
  <si>
    <t>Sleep bolsters schematically incongruent memories</t>
  </si>
  <si>
    <t>10.1371/journal.pone.0269439</t>
  </si>
  <si>
    <t>This work was supported by a Medical Research Council (https://mrc.ukri.org/) Career Development Award (MR/P020208/1) to S.A.C. The funders had no role in study design, data collection and analysis, decision to publish, or preparation of the manuscript.</t>
  </si>
  <si>
    <t>A Psychophysical Performance-based Approach to the Quality Assessment of Image Processing Algorithms</t>
  </si>
  <si>
    <t>10.1371/journal.pone.0267056</t>
  </si>
  <si>
    <t>PLOS monthly report April 2022</t>
  </si>
  <si>
    <t>Supported by the Engineering and Physical Sciences Research Council (https://epsrc.ukri.org/), Grant EP/H000038/1 awarded to TSM. The funders had no role in study design, data collection and analysis, decision to publish, or preparation of the manuscript.</t>
  </si>
  <si>
    <t>Behavioural Activation for Social IsoLation (BASIL+) trial (Behavioural activation to mitigate depression and loneliness among older people with long-term conditions): Protocol for a fully-powered pragmatic randomised controlled trial</t>
  </si>
  <si>
    <t>10.1371/journal.pone.0263856</t>
  </si>
  <si>
    <t>PLOS monthly report March 2022</t>
  </si>
  <si>
    <t>EL, DM, CCG, CH, PC, GTT, AC, TG, AH, KL, SDS, DE and SG were funded by National Institute for Health Research (NIHR) Programme Grants for Applied Research (PGfAR) RP-PG-0217-20006. The funder had no role in study design, data collection and analysis, decision to publish, or preparation of the manuscript. The funder had no role in study design, data collection and analysis, decision to publish, or preparation of the manuscript.</t>
  </si>
  <si>
    <t>A randomized controlled trial of a proportionate universal parenting program delivery model (E-SEE Steps) to enhance child social-emotional wellbeing</t>
  </si>
  <si>
    <t>10.1371/journal.pone.0265200</t>
  </si>
  <si>
    <t>The authors confirm the independence of researchers from funders and that all authors had full access to the study data (including statistical reports and tables) and take responsibility for the integrity of the data and the accuracy of the analysis. All authors were supported by the grant, National Institute for Health Research (NIHR) Public Health Research (PHR) (ref 13/93/10) (see https://fundingawards.nihr.ac.uk/award/13/93/10).TB, SB, KP and GR are also supported by the NIHR Yorkshire and Humber Applied Research Collaboration (ARC-YH; Ref: NIHR200166, see https://www.arc-yh.nihr.ac.uk,); VB by the South West Peninsula ARC (PenARC, Ref: NIHR200167,  see https://arc-swp.nihr.ac.uk).The study sponsor (University of York), and funders (with additional support from Public Health England for site''s excess treatment costs (no award number), see https://www.gov.uk/government/organisations/public-health-england/about), were not involved in the study design; data collection, analysis, and ...</t>
  </si>
  <si>
    <t>Art by firelight? Using experimental and digital techniques to explore Magdalenian engraved plaquette use at Montastruc (France)</t>
  </si>
  <si>
    <t>10.1371/journal.pone.0266146</t>
  </si>
  <si>
    <t>A.N. Arts and Humanities Block Grant (1251018). https://ahrc.ukri.org/    A.N. British Academy British Academy Early Career Research Grant (PF19\100082). https://www.thebritishacademy.ac.uk/    I.W. Northern Bridge Block Grant. http://www.northernbridge.ac.uk/    The funders had no role in study design, data collection and analysis, decision to publish, or preparation of the manuscript.</t>
  </si>
  <si>
    <t>Multiple metals influence distinct properties of theÂ Arabidopsis circadian clock</t>
  </si>
  <si>
    <t>10.1371/journal.pone.0258374</t>
  </si>
  <si>
    <t>This work was supported by The Engineering and Physical Sciences Research Council (EPSRC) (URL https://epsrc.ukri.org/) which awarded funding to JKH and MIK.    The Biotechnology and Biological Sciences Research Council (BBSRC) (URL. https://bbsrc.ukri.org/) awarded SJD the following grants: BB/N018540/1; BB/V006665/1.    The 111 Project (no URL available) also awarded SJD grant D16014.    The funders had no role in study design, data collection and analysis, decision to publish, or preparation of the manuscript.</t>
  </si>
  <si>
    <t>Cryo-EM structure and in vitro DNA packaging of a thermophilic virus with supersized T=7 capsids</t>
  </si>
  <si>
    <t>10.1073/pnas.1813204116</t>
  </si>
  <si>
    <t>PNAS</t>
  </si>
  <si>
    <t>Asymmetries between achromatic and chromatic extraction of 3D motion signals</t>
  </si>
  <si>
    <t>10.1073/pnas.1817202116</t>
  </si>
  <si>
    <t>Parietal low beta rhythm provides a dynamical substrate for a working memory buffer.</t>
  </si>
  <si>
    <t>10.1073/pnas.1902305116</t>
  </si>
  <si>
    <t>Linking global drivers of agricultural trade to on-the-ground impacts on biodiversity</t>
  </si>
  <si>
    <t>10.1073/pnas.1905618116</t>
  </si>
  <si>
    <t>Post-reproductive Killer Whale Grandmothers Improve the Survival of their Grandoffspring</t>
  </si>
  <si>
    <t>10.1073/pnas.1903844116</t>
  </si>
  <si>
    <t>Defining the remarkable structural malleability of a bacterial surface protein Rib domain implicated in infection.</t>
  </si>
  <si>
    <t>10.1073/pnas.1911776116</t>
  </si>
  <si>
    <t>The impact of environmental change on the use of early pottery by East Asian hunter-gatherers</t>
  </si>
  <si>
    <t>10.1073/pnas.1803782115</t>
  </si>
  <si>
    <t>PNAS licence</t>
  </si>
  <si>
    <t>Publication charge paid from YOAF</t>
  </si>
  <si>
    <t>Chemical evidence for the persistence of wine production and trade in Early Medieval Islamic Sicily</t>
  </si>
  <si>
    <t>10.1073/pnas.2017983118</t>
  </si>
  <si>
    <t>This research was undertaken as part of the European Research Council (ERC) Advanced Grant SICTRANSIT (The Archaeology of Regime Change: Sicily in Transition, ERC-ADG-2015 No 693600)</t>
  </si>
  <si>
    <t>Trained innate immunity, long-lasting epigenetic modulation, and skewed myelopoiesis by heme</t>
  </si>
  <si>
    <t>10.1073/pnas.2102698118</t>
  </si>
  <si>
    <t>J.G., M. Bauer, and S.W. were supported by the Integrated Research and Treatment Center–Center for Sepsis Control and Care (CSCC) at the Jena University Hospital. The CSCC is funded by the German Ministry of Education and Research (BMBF No. 01EO1502). M. Bauer and E.J. were supported by Deutsche Forschungsgemeinschaft (DFG) Grant GRK 1715/2. E.J., M.P.S., M. Bauer, and S.W. are currently funded by the DFG under Germanys Excellence Strategy—EXC 2051—Project Identification 390713860. S.W. is currently funded by DFG Project No. WE 4971/6-1 and BMBF Project No. 01EN2001. T.C. was supported by a grant from the DFG (SFB/TRR 127, Project A3). B.N. is supported by an National Health and Medical Research Council (NHMRC) (Australia) Investigator Grant (No. 1173314). M. Bauer was supported by the DFG FOR 1738. M.G.N. is supported by a European Research Council Advanced Grant (No. 833247) and a Spinoza Grant of the Netherlands Organization for Scientific Research. W.L.M. is supported by the Italian National Operational Programme on Research 2014 to 2020 (PON AIM 1859703-2): PON Ricerca e Innovazione 2014 to 2020—Azione I.2—D.D. n.407, 27.02.2018 “Attraction and International Mobility”—Line 2 (Researchers Attraction). C.R.-M. is supported by the European Union’s Horizon 2020 Skłodowska-Curie Actions (Project AiPBAND) under Grant No. 76428, and H.G.S. is supported by the Princess Maxima Center and a ZonMW Grant No. 91216061. We are part of the International Trained Immunity (INTRIM) consortium.</t>
  </si>
  <si>
    <t>The impact of social isolation and changes in work patterns on ongoing thought during the first COVID-19 lockdown in the United Kingdom</t>
  </si>
  <si>
    <t>10.1073/pnas.2102565118</t>
  </si>
  <si>
    <t>This project was supported by the European ResearchCouncil Consolidator Grant awarded to J.S. (WANDERINGMINDS–646927) andan award from the Dunhill Medical Trust to J.S., L.M.R., and E.J. (R422/0515)</t>
  </si>
  <si>
    <t>Why is this not OA?</t>
  </si>
  <si>
    <t>A multi-omics approach to lignocellulolytic enzyme discovery reveals a new ligninase activity from Parascedosporium putredinis NO1</t>
  </si>
  <si>
    <t>10.1073/pnas.2008888118</t>
  </si>
  <si>
    <t>This work was funded by the Biotechnology andBiological Sciences Research Council (BBSRC), UK (Grant BB/1018492/1 andBB/P027717/1), the BBSRC Network in Biotechnology and Bioenergy (BBNET).N.C.O. and D.R.L. were supported by studentships from the BBSRC DoctoralTraining Programme (BB/J014443/1). A.A. acknowledges a Royal SocietyInternational Newton Fellowship. J.R., S.L., and V.I.T. acknowledge fundingby the Department of Energy (DOE) Great Lakes Bioenergy Research Center(DOE Office of Science, DE-SC0018409). The York Centre of Excellence inMass Spectrometry was created thanks to a major capital investmentthrough Science City York, supported by Yorkshire Forward with fundsfrom the Northern Way Initiative, and subsequent support from the Engi-neering and Physical Sciences Research Council (EPSRC) (EP/K039660/1;EP/M028127/1</t>
  </si>
  <si>
    <t>Superoxide is promoted by sucrose and affects amplitude of circadian rhythms in the evening</t>
  </si>
  <si>
    <t>10.1073/pnas.2020646118</t>
  </si>
  <si>
    <t>This research was funded by Biotech-nology and Biological Sciences Research Council Grant (BB/L021188/1) toM.J.H. and I.A.G., Royal Society Research Grant (RG150144) to M.J.H., TheUniversity of Melbourne through the Research Grants Support Scheme toM.J.H., and a Melbourne Research Scholarship to X.L. This research was notfunded by the Australian Research Council</t>
  </si>
  <si>
    <t>Oxidative desulfurization pathway for complete catabolism of sulfoquinovose by bacteria</t>
  </si>
  <si>
    <t>10.1073/pnas.2116022119</t>
  </si>
  <si>
    <t>Dr. Monica Doblin is thanked for the provision ofA. tumefaciensstrain C58. This work was supported in part by National Healthand  Medical  Research  Council  of  Australia  (NHMRC)  project  grantsGNT1100164 (N.E.S), GNT1174405 (D.B.A.), and GNT1139546 and GNT1139549(E.D.G.-B.); the Leverhulme Trust grant RPG-2017-190 (G.J.D.); AustralianResearch  Council  grants  DP180101957  and  DP210100233  (S.J.W.)  andDP210100362 (N.E.S.); and support from The Walter and Eliza Hall Institute ofMedical Research, the Australian Cancer Research Fund, and a Victorian StateGovernment Operational Infrastructure support grant (E.D.G.-B.). G.J.D. is sup-ported by the Royal Society Ken Murray Research Professorship, E.D.G.-B. issupported by the Brian M. Davis Charitable Foundation Centenary Fellowship,M.J.M. is an NHMRC Principal Research Fellow, N.E.S. is supported by anAustralian Research Council Future Fellowship (FT200100270), B.M.d.S. wassupported by the Melbourne Research Scholarship, J.W.Y.M. was supportedby a Sir John and Lady Higgins Scholarship, and M.P. was supported by an Aus-tralian Postgraduate Award. We acknowledge Dr. Johan P. Turkenburg andSam Hart for assistance with X-ray data collection; the Diamond Light Sourcefor access to beamlines I04, I24, and I04-1 under proposal number mx-18598;and the Australian Synchrotron, part of Australia's Nuclear Science and Tech-nology Organisation, for access to the MX-2 beamline, which made use of theAustralian Cancer Research Foundation detector. We thank the MelbourneMass Spectrometry and Proteomics Facility of the Bio21 Molecular Science andBiotechnology Institute at The University of Melbourne for the support ofmass spectrometry analysis and the Bioscience Technology Facility (Universityof York) for assistance with SEC-MALS analyses</t>
  </si>
  <si>
    <t>Periscope Proteins are variable length regulators of bacterial cell surface interactions</t>
  </si>
  <si>
    <t>10.1073/pnas.2101349118</t>
  </si>
  <si>
    <t>This work used the BioscienceTechnology Facility at the University of York. J.G. was funded by a Medical Re-search Council DiscoveryAward (MC_PC_15073). A.B. and A.L. are funded by theEuropean Molecular Biology Laboratory. J.R.P., F.W., and S.C.G. were funded bythe British Heart Foundation (Grants FS/12/36/29588 and PG/17/19/32862).</t>
  </si>
  <si>
    <t>No APC paid from YOAF</t>
  </si>
  <si>
    <t>Pharmaceutical pollution of the world's rivers</t>
  </si>
  <si>
    <t>10.1073/pnas.2113947119</t>
  </si>
  <si>
    <t>PNAS TA 2021-2022</t>
  </si>
  <si>
    <t>2021-2022</t>
  </si>
  <si>
    <t>The project was partly sup-ported by the Medical Research Council (Project: MR/R014876/1), the BritishCouncil Institutional Links Science, Technology and Research Exchange AcrossMena (STREAM) program (Project Number 277947262), the Instituto AntarticoChileno (INACH) Regular Funding Projects (Grant INACH_RT_12_17), AgenciaNacional de Investigaci_x0013_on y Desarrollo (ANID) Programa de Investigaci_x0013_onanillo Instituto Antartico Chileno (Programa de Investigaci_x0013_on Anillo INACH)Grant ACT192057, and ANID Fondo Nacional de Desarrollo Cientifico, Tecnolo-gico y de Innovacion Tecnologica (FONDECYT) Grant 1210946. Any use oftrade,firm, or product names is for descriptive purposes only and does notimply endorsement by the US Government. The copyright of these data is heldby the University of York (York, United Kingdom)</t>
  </si>
  <si>
    <t>Presumably made OA under deal</t>
  </si>
  <si>
    <t>The Medusa effect reveals levels of mind perception in pictures</t>
  </si>
  <si>
    <t>10.1073/pnas.2106640118</t>
  </si>
  <si>
    <t>This work wasfunded by grants from the Natural Sciences and Engineering ResearchCouncil and the Social Sciences and Humanities Research Council of Canadato A.K. and a British Academy Mid-Career Fellowship to R.J.</t>
  </si>
  <si>
    <t>To understand how migrations affect human securities, look to the past.</t>
  </si>
  <si>
    <t>10.1073/pnas.2015146117</t>
  </si>
  <si>
    <t>The authors are grateful to the Amerind Foundation and its formerExecutive Director, Christine Szuter, for hosting the workshopthat led to the migration projects discussed herein. The work-shop was sponsored by the European Association of Archae-ologists (EAA) and the Society for American Archaeology (SAA)and vigorously supported by their presidents, Felipe Criado-Boado (EAA) and Joe Watkins (SAA). The Society for HistoricalArchaeology assisted the EAAand SAA in selection of theparticipants. The workshop was funded by grants from theCoalition for Archaeological Synthesis and the Society forAmerican Archaeology.</t>
  </si>
  <si>
    <t>Plant richness, turnover and evolutionary diversity track gradients of stability and ecological opportunity in a megadiversity centre</t>
  </si>
  <si>
    <t>10.1073/pnas.1915646117</t>
  </si>
  <si>
    <t>J.F.C. was supported by a South African NationalResearch Foundation Research Career Advancement Fellowship (Grant91442). J.F.C. and C.M.B. were supported by travel funding through a BritishCouncil Researcher Links Travel Grant. R.A. was supported by funding fromthe South African National Research Foundation (Grants 85802 and 119125).B.H. was supported by a Leverhulme Trust Research Grant (F/00 128/BI) and aDurham University Matariki Partnership Travel Grant. We acknowledge theCentre for High Performance Computing, South Africa, for providing com-putational resources to this research project, and for the assistance of KevinColville. We thank John Manning, Toney Rebello, and Les Powrie for theirexpert opinion on species distribution maps</t>
  </si>
  <si>
    <t>A learning model can explain both shared and idiosyncratic first impressions from faces</t>
  </si>
  <si>
    <t>10.1073/pnas.2008816117</t>
  </si>
  <si>
    <t>R.C. (ERC-STG-715824) and H.O. (ERC-STG-755719) both receivefunding from the European Research Council</t>
  </si>
  <si>
    <t>Letter</t>
  </si>
  <si>
    <t>Cost, risk and avoidance of inbreeding in a cooperatively breeding bird</t>
  </si>
  <si>
    <t>10.1073/pnas.1918726117</t>
  </si>
  <si>
    <t>This workwas funded by the National Environment Research Council of the United King-dom (Awards 1517208 and NE/I027118/1).</t>
  </si>
  <si>
    <t>Coexpressed subunits of dual genetic origin define a conserved supercomplex mediating essential protein import into chloroplasts</t>
  </si>
  <si>
    <t>10.1073/pnas.2014294117</t>
  </si>
  <si>
    <t>This project was supported by a long-term fellowshipfrom the European Molecular Biology Organization (LTF 563-2013) and aPostDoc.Mobility fellowship from the Swiss National Science Foundation(P2GEP3_148531) (awarded to S.R.), a fellowship from the Belgian–AmericanEducational Foundation (awarded to M.B.), a Humboldt Research Fellowship(awarded to L.M.), a Deutsche Forschungsgemeinschaft grant (HI 739/9.1–739/9.2)(awarded to M.H.), four grants from the Ministry of Science and Technology(17H05668, 17H05725, and 19H03183) and the International Collaborative ResearchProgram of Institute for Protein Research (ICR-19-01) (awarded to M.N.), a coop-erative agreement of the US Department of Energy Office of Science, Office ofBiological and Environmental Research program (DE-FC02-02ER63421) (awardedto S.M. and Todd Yeates [University of California, Los Angeles]), and a grant fromthe Swiss National Science Foundation (31003A_133089/1) (awarded to J.-D.R.).P.W. is an Investigator of the Howard Hughes Medical Institute (HHMI826735-0012) and is supported by the NIH (R01GM032384).</t>
  </si>
  <si>
    <t>Global gene flow releases invasive plants from environmental constraints on genetic diversity</t>
  </si>
  <si>
    <t>10.1073/pnas.1915848117</t>
  </si>
  <si>
    <t>This research was supported by a Science FoundationIreland grant to Y.M.B. (European Research Council Development Programme15/ERCD/2803). A.L.S. was supported by a Marie Skłodowska-Curie IndividualFellowship (746191) under the European Union Horizon 2020 Programme forResearch and Innovation. Additional support came from: Catalan Institution forResearch and Advanced Studies (ICREA)(Academia Award to S.M.-B.), SpanishGovernment (Ministerio de Economía yCompetitividad BFU2015-64001-P/MINECO/FEDER to S.M.-B.), Estonian Ministry of Education and Research(Institutional Research Funding IUT20–29 to M.P.), European RegionalDevelopment Fund (Centre of Excellence EcolChange to M.P.), New ZealandMinistry for Business Innovation (Employment's Strategic Science InvestmentFund to R.G.) and Academy of Finland (285746 to S.R.)</t>
  </si>
  <si>
    <t>Structure of human endo-a-1,2-mannosidase (MANEA), an antiviral host-glycosylation target</t>
  </si>
  <si>
    <t>10.1073/pnas.2013620117</t>
  </si>
  <si>
    <t>Support for thiswork was provided by the European Research Council (ERC-2012-AdG-32294,“Glycopoise”), the Australian Research Council (DP120101396, FT130100103,and DP180101957), and the Royal Society (a Ken Murray Research Professor-ship, to G.J.D.)</t>
  </si>
  <si>
    <t>Mechanistic basis of substrate-O2 coupling within a chitin-active lytic polysaccharide monooxygenase: an integrated NMR/EPR study</t>
  </si>
  <si>
    <t>10.1073/pnas.2004277117</t>
  </si>
  <si>
    <t>This work was financed by SO-funds from theNorwegian University of Science and Technology, the Novo Nordisk Foun-dation (Grant NNF18OC0032242), the OXYMOD project, and the NorwegianNMR Platform (Grants 269408 and 226244 from the Research Council ofNorway, respectively). Further support came from the European Unionthrough funding of a Marie Curie international training network called“Oxytrain”(Contract 722390). Part of the work was conducted at the NMRlaboratory at Aalborg University, which is supported by the Obel Family,SparNord, and Carlsberg Foundations. P.H.W., G.J.D and L.C. thank the UKBiotechnology and Biological Sciences Research Council (BB/L001926/1) forfunding. A.P. thanks Mrs. Lesley Wild for funding. We thank Prof. EricMcInnes for useful discussions and Dr. Amga Baldansuren, Dr. Floriana Tuna,Dr. Alena Sheveleva, and Mr. Adam Brookfield for collecting the HYSCOREand ENDOR data. We thank Dr. João M. Martins, Dr. Mustapha CarabAhmed, Dr. Ramon Crehuet, and Prof. Kresten Lindorff-Larsen for fruitfuldiscussions and help with calculating PREs</t>
  </si>
  <si>
    <t>APC requested from YOAF but not paid.</t>
  </si>
  <si>
    <t>Alpha-v-containing integrins are host receptors for the Plasmodium falciparum sporozoite surface protein, TRAP.</t>
  </si>
  <si>
    <t>10.1073/pnas.1719660115</t>
  </si>
  <si>
    <t>Ancient pigs reveal a near-complete genomic turnover following their introduction to Europe</t>
  </si>
  <si>
    <t>10.1073/pnas.1901169116</t>
  </si>
  <si>
    <t>Relief food subsistence revealed by microparticle and proteomic analyses of dental calculus from victims of the Great Irish Famine</t>
  </si>
  <si>
    <t>10.1073/pnas.1908839116</t>
  </si>
  <si>
    <t>Bronze Age population dynamics and the rise of dairy pastoralism on the eastern Eurasian steppe</t>
  </si>
  <si>
    <t>10.1073/pnas.1813608115</t>
  </si>
  <si>
    <t>Quantifying single-cell secretion in real time using resonant hyperspectral imaging</t>
  </si>
  <si>
    <t>10.1073/pnas.1814977115</t>
  </si>
  <si>
    <t>Subspecialization within default mode nodes characterized in 10,000 UK Biobank participants</t>
  </si>
  <si>
    <t>10.1073/pnas.1804876115</t>
  </si>
  <si>
    <t>Alpine ice evidence of a three-fold increase in atmospheric iodine deposition since 1950 in Europe due to increasing oceanic emissions</t>
  </si>
  <si>
    <t>10.1073/pnas.1809867115</t>
  </si>
  <si>
    <t>Multimillijoule coherent terahertz bursts from picosecond laser-irradiated metal foils</t>
  </si>
  <si>
    <t>10.1073/pnas.1815256116</t>
  </si>
  <si>
    <t>Differential coding of perception in the world’s languages</t>
  </si>
  <si>
    <t>10.1073/pnas.1720419115</t>
  </si>
  <si>
    <t>Thylakoid localized bestrophin-like proteins are essential for the CO2 concentrating mechanism of Chlamydomonas reinhardtii</t>
  </si>
  <si>
    <t>10.1073/pnas.1909706116</t>
  </si>
  <si>
    <t>Low-oxygen response is triggered by an ATP-dependent shift in oleoyl-CoA in Arabidopsis</t>
  </si>
  <si>
    <t>10.1073/pnas.1809429115</t>
  </si>
  <si>
    <t>Phylogenetic classification of the world’s tropical forests</t>
  </si>
  <si>
    <t>10.1073/pnas.1714977115</t>
  </si>
  <si>
    <t>Default mode network can support the level of detail in experience during active task states</t>
  </si>
  <si>
    <t>10.1073/pnas.1721259115</t>
  </si>
  <si>
    <t>Linked networks for learning and expressing location-specific threat</t>
  </si>
  <si>
    <t>10.1073/pnas.1714691115</t>
  </si>
  <si>
    <t>Leishmania flagellum attachment zone is critical for flagellar pocket shape, development in the sand fly and pathogenicity in the host</t>
  </si>
  <si>
    <t>10.1073/pnas.1812462116</t>
  </si>
  <si>
    <t>Widespread global peatland establishment and persistence over the last 130,000 y</t>
  </si>
  <si>
    <t>10.1073/pnas.1813305116</t>
  </si>
  <si>
    <t>MOTHER-OF-FT-AND-TFL1 represses seed germination under far-red light by modulating phytohormone responses in Arabidopsis thaliana</t>
  </si>
  <si>
    <t>10.1073/pnas.1806460115</t>
  </si>
  <si>
    <t>Anatomical and microstructural determinants of hippocampal subfield functional connectome embedding</t>
  </si>
  <si>
    <t>10.1073/pnas.1803667115</t>
  </si>
  <si>
    <t>Reviving rare chicken breeds using genetically engineered sterility in surrogate host birds</t>
  </si>
  <si>
    <t>10.1073/pnas.1906316116</t>
  </si>
  <si>
    <t>Nocturnal pollination: An overlooked ecosystem service vulnerable to environmental change</t>
  </si>
  <si>
    <t>10.1042/ETLS20190134</t>
  </si>
  <si>
    <t>Emerging Topics in Life Sciences</t>
  </si>
  <si>
    <t>Portland Press</t>
  </si>
  <si>
    <t>Portland Press TA 2020</t>
  </si>
  <si>
    <t>Email report from Portland University of York 2021: Half Year Article Publishing Data - Portland Press</t>
  </si>
  <si>
    <t>C.J.M. was supported by the Natural Environment Research Council (grant no. NE/N015797/1) during preparation of the manuscript. A.S.-B. was supported by a CDF Research Fellowship at RBG, Kew.</t>
  </si>
  <si>
    <t>Fragment-derived modulators of an industrial β-glucosidase</t>
  </si>
  <si>
    <t>10.1042/BCJ20200507</t>
  </si>
  <si>
    <t>Biochemical Journal</t>
  </si>
  <si>
    <t>E.M. was supported by the European Union's Horizon2020 MSCA Programme under grant agreement 675899 (FRAGNET); research in the group of REH was additionally supported by research grants from the BBSRC (BB/N008332/1) and institutional infrastructure support from funds provided by the Welcome Trust and EPSRC.</t>
  </si>
  <si>
    <t>Chemical reporters to study mammalian O-glycosylation</t>
  </si>
  <si>
    <t>10.1042/BST20200839</t>
  </si>
  <si>
    <t>Biochemical Society Transactions</t>
  </si>
  <si>
    <t>Portland Press TA 2021</t>
  </si>
  <si>
    <t>The work in the Willems lab is funded from the European Research Council (ERC) under the European Union's Horizon 2020 research and innovation programme [Grant agreement No 851448].</t>
  </si>
  <si>
    <t>Great balls of fire: Inflammatory caspases activation and signalling</t>
  </si>
  <si>
    <t>10.1042/BST20200986</t>
  </si>
  <si>
    <t>The Boucher lab is supported by a Springboard award (SBF006\1025) from the Academy for Medical Science and institutional funding from the University of York.</t>
  </si>
  <si>
    <t>Small molecule ERK5 kinase inhibitors paradoxically activate ERK5 signalling: be careful what you wish for...</t>
  </si>
  <si>
    <t>10.1042/BST20190338</t>
  </si>
  <si>
    <t>Email report: Portland Press Publisher Data Document - University of York 2020</t>
  </si>
  <si>
    <t>This work was supported by a BBSRC project grant BB/N015886/1 (P.A.L. and S.J.C), an MRC-DPFS award MR/K007580/1 (S.J.C., J.A.T and P.A.L.) and Institute Strategic Programme Grants BB/J004456/1 and BB/P013384/1 from BBSRC (S.J.C.).</t>
  </si>
  <si>
    <t>Mesenchymal Stem Cells from Biology to Therapy</t>
  </si>
  <si>
    <t>10.1042/ETLS20200303</t>
  </si>
  <si>
    <t>CCC dashboard 26/10/2021</t>
  </si>
  <si>
    <t>D.K. is funded by the Wellcome Trust (204829) through the Centre for Future Health (CFH) at the University of York.</t>
  </si>
  <si>
    <t>Detection of subtype-specific Breast Cancer Surface Protein Biomarkers via a novel Transcriptomics approach</t>
  </si>
  <si>
    <t>10.1042/BSR20212218</t>
  </si>
  <si>
    <t>Bioscience Reports</t>
  </si>
  <si>
    <t>CCC dashboard 21/02/2022</t>
  </si>
  <si>
    <t>Funding for the project was provided by Cancer Research UK and the British Columbia Cancer Agency Branch.</t>
  </si>
  <si>
    <t>Improved furfural tolerance in Escherichia coli mediated by heterologous NADH-dependent benzyl alcohol dehydrogenases</t>
  </si>
  <si>
    <t>10.1042/BCJ20210811</t>
  </si>
  <si>
    <t>Portland Press TA 2022</t>
  </si>
  <si>
    <t>CCC dashboard 16/05/2022</t>
  </si>
  <si>
    <t>BJW and RH are funded by the BBSRC IB Catalyst Grant ‘DeTOX ‐ Productive whole cell biocatalysis by engineering resistance to toxic products and substrates’ (Ref: BB/N01040X/1). SL is funded by the York Centre of Excellence in Mass Spectrometry, which was created with funding from Science City York, Yorkshire Forward and the Northern Way Initiative, and subsequent support from EPSRC (EP/K039660/1; EP/M028127/1) and BBSRC (BB/R013403/1).</t>
  </si>
  <si>
    <t>AAM only published 16/5/22. Not yet under CC licence.</t>
  </si>
  <si>
    <t>Specific isotopic labelling and reverse labelling for protein NMR spectroscopy: Using metabolic precursors in sample preparation</t>
  </si>
  <si>
    <t>10.1042/BST20210586</t>
  </si>
  <si>
    <t>Portland_CCC_ytd_1_Nov_2022</t>
  </si>
  <si>
    <t>EPSRC and BBSRC BB/M011151/1 EP/W024063/1</t>
  </si>
  <si>
    <t>10.1098/rsbl.2018.0366</t>
  </si>
  <si>
    <t>Biology Letters</t>
  </si>
  <si>
    <t>Data provided by RS in support of 2023 TA</t>
  </si>
  <si>
    <t>Used as basis for 2023 TA quote</t>
  </si>
  <si>
    <t>10.1098/rspb.2018.0977</t>
  </si>
  <si>
    <t>Proceedings of the Royal Society B: Biological Sciences</t>
  </si>
  <si>
    <t>10.1098/rspb.2018.1319</t>
  </si>
  <si>
    <t>10.1098/rspb.2018.2255</t>
  </si>
  <si>
    <t>10.1098/rsif.2019.0044</t>
  </si>
  <si>
    <t>Journal of the Royal Society Interface</t>
  </si>
  <si>
    <t>10.1098/rsif.2019.0247</t>
  </si>
  <si>
    <t>10.1098/rspa.2018.0723</t>
  </si>
  <si>
    <t>Proceedings of the Royal Society A: Mathematical, Physical &amp; Engineering Sciences</t>
  </si>
  <si>
    <t>10.1098/rsos.181317</t>
  </si>
  <si>
    <t>Royal Society Open Science</t>
  </si>
  <si>
    <t>10.1098/rsos.181536</t>
  </si>
  <si>
    <t>10.1098/rsos.181842</t>
  </si>
  <si>
    <t>10.1098/rsos.182128</t>
  </si>
  <si>
    <t>10.1098/rsif.2020.0455</t>
  </si>
  <si>
    <t>10.1098/rsta.2019.0597</t>
  </si>
  <si>
    <t>Philosophical Transactions of the Royal Society A: Mathematical, Physical &amp; Engineering Sciences</t>
  </si>
  <si>
    <t>10.1098/rsta.2019.0328</t>
  </si>
  <si>
    <t>10.1098/rstb.2019.0189</t>
  </si>
  <si>
    <t>Philosophical Transactions of the Royal Society B: Biological Sciences</t>
  </si>
  <si>
    <t>10.1098/rspa.2020.0237</t>
  </si>
  <si>
    <t>10.1098/rsos.200766</t>
  </si>
  <si>
    <t>10.1098/rsos.200431</t>
  </si>
  <si>
    <t>10.1098/rsos.191172</t>
  </si>
  <si>
    <t>10.1098/rsos.191597</t>
  </si>
  <si>
    <t>10.1098/rsos.201200</t>
  </si>
  <si>
    <t>10.1098/rsos.201456</t>
  </si>
  <si>
    <t>10.1098/rsos.201715</t>
  </si>
  <si>
    <t>10.1098/rsos.210441</t>
  </si>
  <si>
    <t>10.1098/rspa.2020.0824</t>
  </si>
  <si>
    <t>10.1098/rspb.2021.043</t>
  </si>
  <si>
    <t>10.1098/rsta.2020.0017</t>
  </si>
  <si>
    <t>10.1098/rsta.2020.0363</t>
  </si>
  <si>
    <t>Insights from semi-oriented EPR spectroscopy studies into the interaction of lytic polysaccharide monooxygenases with cellulose</t>
  </si>
  <si>
    <t>10.1039/C9DT04065J</t>
  </si>
  <si>
    <t>Dalton Transactions</t>
  </si>
  <si>
    <t>Royal Society of Chemistry</t>
  </si>
  <si>
    <t>Report: 122_University of York</t>
  </si>
  <si>
    <t>Biotechnology and Biological Sciences Research Council; Engineering and Physical Sciences Research Council; Royal Society</t>
  </si>
  <si>
    <t>APC paid. Predates deal</t>
  </si>
  <si>
    <t>Two-dimensional Infrared Spectroscopy: An emerging analytical tool?</t>
  </si>
  <si>
    <t>10.1039/C9AN02035G</t>
  </si>
  <si>
    <t>Analyst</t>
  </si>
  <si>
    <t>Not OA. Predates deal</t>
  </si>
  <si>
    <t>Tolerant to Air ?-Alkane Complexes by Surface Modification of Single Crystalline Solid-State Molecular Organometallics using Vapour-Phase Cationic Polymerisation: SMOM@Polymer</t>
  </si>
  <si>
    <t>10.1039/D0CC01140A</t>
  </si>
  <si>
    <t>Chemical Communications</t>
  </si>
  <si>
    <t>Time-resolved Infra-red Spectroscopy Reveals Competitive Water and Dinitrogen Coordination to a Manganese(I) Carbonyl Complex</t>
  </si>
  <si>
    <t>10.1039/C9DT04878B</t>
  </si>
  <si>
    <t>Unprecedented reductive cyclisation of salophen ligands to tetrahydroquinoxalines during metal complex formation</t>
  </si>
  <si>
    <t>10.1039/D0CC01192D</t>
  </si>
  <si>
    <t>Rapid sodium periodate cleavage of an unnatural amino acid enables unmasking of a highly reactive ?-oxo aldehyde for protein bioconjugation</t>
  </si>
  <si>
    <t>10.1039/D0OB00972E</t>
  </si>
  <si>
    <t>Organic &amp; Biomolecular Chemistry</t>
  </si>
  <si>
    <t>Royal Society of Chemistry TA 2020</t>
  </si>
  <si>
    <t>H2020 Marie Sk?odowska-Curie Actions; Engineering and Physical Sciences Research Council</t>
  </si>
  <si>
    <t>Molecular environment and reactivity in gels and colloidal solutions under identical conditions</t>
  </si>
  <si>
    <t>10.1039/D0CP01956A</t>
  </si>
  <si>
    <t>Physical Chemistry Chemical Physics</t>
  </si>
  <si>
    <t>Procter and Gamble</t>
  </si>
  <si>
    <t>Photo-patterned multi-domain multi-component hybrid hydrogels</t>
  </si>
  <si>
    <t>10.1039/D0CC03004J</t>
  </si>
  <si>
    <t>First-generation shaped gel reactors based on photo-patterned hybrid hydrogels</t>
  </si>
  <si>
    <t>10.1039/D0RE00109K</t>
  </si>
  <si>
    <t>Reaction Chemistry &amp; Engineering</t>
  </si>
  <si>
    <t>Engineering and Physical Sciences Research Council; University of York</t>
  </si>
  <si>
    <t>Trends in stabilisation of Criegee intermediates from alkene ozonolysis</t>
  </si>
  <si>
    <t>10.1039/D0CP00897D</t>
  </si>
  <si>
    <t>Natural Environment Research Council; Horizon 2020 Framework Programme; Generalitat Valenciana</t>
  </si>
  <si>
    <t>Novel Molybdenum oxide - Starbon Catalyst for Waste-water Remediation</t>
  </si>
  <si>
    <t>10.1039/D0TA05388K</t>
  </si>
  <si>
    <t>Journal of Materials Chemistry A</t>
  </si>
  <si>
    <t>Report: 133_University of York</t>
  </si>
  <si>
    <t>Commonwealth Scholarship Commission; Council of Scientific and Industrial Research, India; Department of Science and Technology, Ministry of Science and Technology, India</t>
  </si>
  <si>
    <t>The scaffold-forming steps of plant alkaloid biosynthesis</t>
  </si>
  <si>
    <t>10.1039/D0NP00031K</t>
  </si>
  <si>
    <t>Natural Product Reports</t>
  </si>
  <si>
    <t>Multicomponent polysaccharide alginate-based bioinks</t>
  </si>
  <si>
    <t>10.1039/D0TB01005G</t>
  </si>
  <si>
    <t>Journal of Materials Chemistry B</t>
  </si>
  <si>
    <t>We thank EPSRC for funding (EP/P03361X/1).</t>
  </si>
  <si>
    <t>Funding not on RSC report</t>
  </si>
  <si>
    <t>SerraNA: a program to determine nucleic acids elasticity from simulation data</t>
  </si>
  <si>
    <t>10.1039/D0CP02713H</t>
  </si>
  <si>
    <t>We thank John Maddocks, Richard Lavery, Modesto Orozco and the rest of ABC consortium for giving us accessibility to all simulations of the database. This work was supported by the EPSRC grant EP/N027639/1 and by the Leverhulme Trust grants RPG-2019-156 and RPG-2017-340. V. V.-B. was funded by CONACYT agency from Mexican government (scholarship no 291163) and M. B. by EPSRC (EP/R513386/1). Computational time was secured on ARCHER and JADE via the UK High-End Computing Consortium for Biomolecular Simulation, HECBioSim, supported by EPSRC grant EP/R029407/1 and on Cambridge Tier-2 system funded by EPSRC Tier-2 capital grant EP/P020259/1. We also thank Tier 3 High Performance Computing (HPC) facilities at York (Viking and YARCC clusters) for additional computational resources.</t>
  </si>
  <si>
    <t>Sodium Cationization Can Disrupt the Intramolecular Hydrogen Bond that Mediates the Sunscreen Activity of Oxybenzone</t>
  </si>
  <si>
    <t>10.1039/D0CP03152F</t>
  </si>
  <si>
    <t>This work was funded through the Leverhulme Trust Research Project Grant RPG-2017-147. We thank the University of York and the Department of Chemistry for provision of funds for the OPO laser system, and the University of York High Performance Computing service, Viking, and the Research Computing team, for the provision of computational resources. We gratefully acknowledge the Nederlandse Organisatie voor Wetenschappelijk Onderzoek (NWO) for the support of the FELIX Laboratory. The research leading to this result has been supported by the project CALIPSOplus under the Grant Agreement 730872 from the EU Framework Programme for Research and Innovation HORIZON 2020.</t>
  </si>
  <si>
    <t>Sources of non-methane hydrocarbons in surface air in Delhi, India</t>
  </si>
  <si>
    <t>10.1039/D0FD00087F</t>
  </si>
  <si>
    <t>Faraday Discussions</t>
  </si>
  <si>
    <t>Two-component supramolecular hydrogel for controlled drug release</t>
  </si>
  <si>
    <t>10.1039/D0CC03962D</t>
  </si>
  <si>
    <t>No funding acknowledged on paper</t>
  </si>
  <si>
    <t>Cytotoxic (cis,cis-1,3,5-triaminocyclohexane)ruthenium(II)-diphosphine complexes; evidence for covalent binding and intercalation with DNA</t>
  </si>
  <si>
    <t>10.1039/D0DT02612C</t>
  </si>
  <si>
    <t>We thank the Bristol Chemical Synthesis Centre for Doctoral Training, funded by EPSRC (EP/L015366/1) and the University of Bristol, for a PhD studentship (DEW). We thank the EPSRC and the University of York (studentship to AJG), University of Garmian (studentship to SWA) and the University of York Research Priming Fund for financial support.</t>
  </si>
  <si>
    <t>Fluctuation adsorption theory: quantifying adsorbate-adsorbate interaction and interfacial phase transition from an isotherm</t>
  </si>
  <si>
    <t>10.1039/D0CP05122E</t>
  </si>
  <si>
    <t>Report: 136_University of York</t>
  </si>
  <si>
    <t>S. S. thanks the Gen Foundation for supporting the early stage of this investigation and Steven Abbott TCNF Ltd for a travel fund. N. M. is grateful to the Grant-in-Aid for Scientific Research (No. JP19H04206) from the Japan Society for the Promotion of Science and the Elements Strategy Initiative for Catalysts and Batteries (No. JPMXP0112101003) and the Fugaku Supercomputing Project from the Ministry of Education, Culture, Sports, Science, and Technology.</t>
  </si>
  <si>
    <t>Investigating the Mapping of Chromophore Excitations onto the Electron Detachment Spectrum: Photodissociation Spectroscopy of Iodide Ion-Thiouracil Clusters</t>
  </si>
  <si>
    <t>10.1039/D0CP05920J</t>
  </si>
  <si>
    <t>Report: 87_University of York</t>
  </si>
  <si>
    <t>Acknowledgment is made to the donors of the American Chemical Society Petroleum Research Fund for partial support of this research, through the award of grant ACS PRF 56174-ND6. We thank the University of York and the Department of Chemistry for funding the Horizon OPO laser system, and York Advanced Computing Cluster (YARCC) for access to computational resources. K. O. U. thanks the Tetfund for the award of a PhD studentship and the Department of Chemistry's Tony Wild fund for additional support. We also acknowledge the facilities of the York Centre of Excellence in Mass Spectrometry, which was created thanks to a major capital investment through Science City York, supported by Yorkshire Forward with funds from the Northern Way Initiative, and subsequently received additional support from the EPSRC.</t>
  </si>
  <si>
    <t>Not OA. Does EPSRC funding 'count' if related to facilities?</t>
  </si>
  <si>
    <t>Cooperativity in micellar solubilization</t>
  </si>
  <si>
    <t>10.1039/D0CP06479C</t>
  </si>
  <si>
    <t>Royal Society of Chemistry TA 2021</t>
  </si>
  <si>
    <t>Synthesis of macrocyclic and medium-sized ring thiolactones via the ring expansion of lactams</t>
  </si>
  <si>
    <t>10.1039/D0OB02502J</t>
  </si>
  <si>
    <t>Phytocat- A bio-derived Ni catalyst for rapid de-polymerization of polystyrene using a synergistic approach</t>
  </si>
  <si>
    <t>10.1039/D0GC03808C</t>
  </si>
  <si>
    <t>Green Chemistry</t>
  </si>
  <si>
    <t>Association of Commonwealth Universities; University of York</t>
  </si>
  <si>
    <t>Frequency of use of household products containing VOCs and indoor atmospheric concentrations in homes</t>
  </si>
  <si>
    <t>10.1039/D0EM00504E</t>
  </si>
  <si>
    <t>Environmental Science: Processes &amp; Impacts</t>
  </si>
  <si>
    <t>National Centre for Atmospheric Science; Natural Environment Research Council</t>
  </si>
  <si>
    <t>Liquid-crystalline TADF materials based on Substituted Carbazoles and Terephthalonitrile</t>
  </si>
  <si>
    <t>10.1039/D1TC00443C</t>
  </si>
  <si>
    <t>Journal of Materials Chemistry C</t>
  </si>
  <si>
    <t>Deutsche Forschungsgemeinschaft; University of York; Universität Regensburg</t>
  </si>
  <si>
    <t>Microwave-assisted hydrothermal treatments for biomass valorisation: A critical review</t>
  </si>
  <si>
    <t>10.1039/D1GC00623A</t>
  </si>
  <si>
    <t>Ministerio de Ciencia, Innovación y Universidades</t>
  </si>
  <si>
    <t>Advanced masking agent for leather tanning from stepwise degradation and oxidation of cellulose</t>
  </si>
  <si>
    <t>10.1039/D1GC01264A</t>
  </si>
  <si>
    <t>National Natural Science Foundation of China; Sichuan Province Science and Technology Support Program</t>
  </si>
  <si>
    <t>Electrical conductivity of wood sawdust using graphite catalytic coating: Unlocking the microwave-assisted pyrolysis efficiency of lignocellulosic biomass</t>
  </si>
  <si>
    <t>10.1039/D1SE00610J</t>
  </si>
  <si>
    <t>Sustainable Energy &amp; Fuels</t>
  </si>
  <si>
    <t>Biotechnology and Biological Sciences Research Council; Engineering and Physical Sciences Research Council; Innovate UK</t>
  </si>
  <si>
    <t>Enzyme-catalyzed synthesis of malonate polyesters and their use as metal chelating materials</t>
  </si>
  <si>
    <t>10.1039/D1GC01783G</t>
  </si>
  <si>
    <t>A. P. thanks the FWF Erwin Schrödinger fellowship (grant agreement J4014-N34) for financial support. A. E. S. thanks the Department of Chemistry of the University of York for funding her summer vacation placement to undertake this research.</t>
  </si>
  <si>
    <t>Combining steady state and temperature jump IR spectroscopy to investigate the allosteric effects of ligand binding to dsDNA</t>
  </si>
  <si>
    <t>10.1039/D1CP02233D</t>
  </si>
  <si>
    <t>Funding from STFC is gratefully acknowledged for programme access to the Central Laser Facility ULTRA spectrometer. RF gratefully acknowledges studentship support from the University of Strathclyde.</t>
  </si>
  <si>
    <t>Magnetic shielding paints an accurate and easy-to-visualize portrait of aromaticity</t>
  </si>
  <si>
    <t>10.1039/D1CC03701C</t>
  </si>
  <si>
    <t>ChemComm</t>
  </si>
  <si>
    <t>B. V. wishes to acknowledge the National Science Foundation, Division of Chemistry (grant 1848261) for support.</t>
  </si>
  <si>
    <t>Pd-Catalysed Carbonylative Suzuki-Miyaura Cross-couplings using Fe(CO)5 under mild conditions: generation of a highly active, recyclable and scalable 'Pd-Fe' nanocatalyst</t>
  </si>
  <si>
    <t>10.1039/D0GC03036H</t>
  </si>
  <si>
    <t>Report from RSC: RSC publications 2018-2020</t>
  </si>
  <si>
    <t>This work was supported by the grant from the National Natural Science Foundation of China (21371112 and 21446014), the 111 Project (B14041), the Fundamental Funds Research for the Central Universities (No. GK201501005, GK201503029, and 2016CSY002), the grant from the Fundamental Doctoral Fund of Ministry of Education of China (20120202120005), and the Program for Changjiang Scholars and Innovative Research Team in University (IRT_14R33). I. J. S. F. is grateful to the Royal Society for University Research Fellowship (2004-12). We thank Syngenta and the University of York for the iCASE funding and studentship to T. J. B. We also acknowledge the Leverhulme Trust for funding, enabling us to initiate this research (W. Z., I. J. S. F., and J. M. L.).</t>
  </si>
  <si>
    <t>Paid by voucher according to RSC data. Don't know why this didn't show up on the regular monthly reports (did we miss one?). Has York CA.</t>
  </si>
  <si>
    <t>Pharmacokinetics and pharmacodynamics in the treatment of cutaneous leishmaniasis - Challenges and Opportunities -</t>
  </si>
  <si>
    <t>10.1039/D0MD00343C</t>
  </si>
  <si>
    <t>RSC Medicinal Chemistry</t>
  </si>
  <si>
    <t>?</t>
  </si>
  <si>
    <t>KVB is supported by a fellowship awarded from the Research Council United Kingdom Grand Challenges Research Funder under grant agreement ‘A Global Network for Neglected Tropical Diseases’ grant number MR/P027989/1, the MRC CiC grant (number 18014) and European Union's Horizon 2020 (number 815622).</t>
  </si>
  <si>
    <t>OA, but not clear why. RSC data doesn't report it as being paid by voucher or APC. Don't know why this didn't appear on the regular monthly reports. Has York CA.</t>
  </si>
  <si>
    <t>Recent developments in organocatalysed transformations of epoxides and carbon dioxide into cyclic carbonates</t>
  </si>
  <si>
    <t>10.1039/D0GC03465G</t>
  </si>
  <si>
    <t>The authors thank the Program for Public Technology of Zhejiang Province (No. LGF18B060003) and the State Scholarship Fund from the China Scholarship Council (No. 201908330607) for financial support.</t>
  </si>
  <si>
    <t>Structural Analysis of Five-Coordinate Aluminium(Salen) Complexes and its Relationship to their Catalytic Activity</t>
  </si>
  <si>
    <t>10.1039/D0DT03598J</t>
  </si>
  <si>
    <t>Synthesis, Mesomorphism, Photophysics and Device Performance of Liquid-crystalline Pincer Complexes of Gold(III)</t>
  </si>
  <si>
    <t>10.1039/D0TC04839A</t>
  </si>
  <si>
    <t>We thank the University of York (RRP) and the EPSRC (computational equipment used in this study, grants EP/H011455/1 and EP/K031589/1) for funding, Johnson Matthey for generous loans of gold salts, the Royal Society and the National Natural Science Foundation of China (51911530197, 51773021) for an International Exchange Award (DWB &amp; YW), Rebecca Howarth for the preparation of some precursor ligands and Alice McEllin for recording some cyclic voltammetry data.</t>
  </si>
  <si>
    <t>APC paid according to data from RSC, but not paid from YOAF.</t>
  </si>
  <si>
    <t>The dependency of twist-bend nematic liquid crystals on molecular structure: a progression from dimers to trimers, oligomers and polymers</t>
  </si>
  <si>
    <t>10.1039/c6sm01772j</t>
  </si>
  <si>
    <t>Soft Matter</t>
  </si>
  <si>
    <t>Report from RSC: RSC PAR_University of York (send in support of proposal 3 for 2022 deal)</t>
  </si>
  <si>
    <t>VOC emission rates over London and South East England obtained by airborne eddy covariance</t>
  </si>
  <si>
    <t>10.1039/c7fd00002b</t>
  </si>
  <si>
    <t>Mechanistic examination of AuIII-mediated 1,5-enyne cycloisomerization by AuBr2(N-imidate)(NHC)/AgX precatalysts – is the active catalyst AuIII or AuI?</t>
  </si>
  <si>
    <t>10.1039/c4cy00617h</t>
  </si>
  <si>
    <t>Catal. Sci. Technol.</t>
  </si>
  <si>
    <t>Visualisation of single atom dynamics in water gas shift reaction for hydrogen generation</t>
  </si>
  <si>
    <t>10.1039/c5cy01154j</t>
  </si>
  <si>
    <t>Access to novel fluorovinylidene ligands via exploitation of outer-sphere electrophilic fluorination: new insights into C–F bond formation and activation</t>
  </si>
  <si>
    <t>10.1039/c5dt04596g</t>
  </si>
  <si>
    <t>Intercalated soft-crystalline mesophase exhibited by an unsymmetrical twist-bend nematogen</t>
  </si>
  <si>
    <t>10.1039/c6ce02123a</t>
  </si>
  <si>
    <t>CrystEngComm</t>
  </si>
  <si>
    <t>New bio-based monomers: tuneable polyester properties using branched diols from biomass</t>
  </si>
  <si>
    <t>10.1039/c7fd00057j</t>
  </si>
  <si>
    <t>[Pd(C [logical and] N)(X)(PPh 3 )] palladacycles react with 2,4,6-trifluorophenyl boronic acid to give stable transmetallation products of the type [Pd(C [logical and] N)(2,4,6-F 3 C 6 H 2 )(PPh 3 )]</t>
  </si>
  <si>
    <t>10.1039/c4cc04203d</t>
  </si>
  <si>
    <t>On the doc from RSC this is counted under 2015 for some reason</t>
  </si>
  <si>
    <t>Re-engineering a NiFe hydrogenase to increase the H2production bias while maintaining native levels of O2tolerance</t>
  </si>
  <si>
    <t>10.1039/c6cc00515b</t>
  </si>
  <si>
    <t>EPSRC, Wellcome Trust</t>
  </si>
  <si>
    <t>Initiating radical reactions with non-thermal plasmas</t>
  </si>
  <si>
    <t>10.1039/c7cc01157a</t>
  </si>
  <si>
    <t>Experimental and molecular dynamics studies of anthraquinone dyes in a nematic liquid-crystal host: a rationale for observed alignment trends</t>
  </si>
  <si>
    <t>10.1039/c6cp03823a</t>
  </si>
  <si>
    <t>NA</t>
  </si>
  <si>
    <t>Ring opening metathesis polymerisation of a new bio-derived monomer from itaconic anhydride and furfuryl alcohol</t>
  </si>
  <si>
    <t>10.1039/c6gc00623j</t>
  </si>
  <si>
    <t>Progression from nano to macro science in soft matter systems: dimers to trimers and oligomers in twist-bend liquid crystals</t>
  </si>
  <si>
    <t>10.1039/c6ra03594a</t>
  </si>
  <si>
    <t>RSC Advances</t>
  </si>
  <si>
    <t>A Class of Surfactants via PEG Modification of the Oleate Moiety of Lactonic Sophorolipids: Synthesis, Characterisation and Application</t>
  </si>
  <si>
    <t>10.1039/D1GC02247D</t>
  </si>
  <si>
    <t>Report: 145_University of York.csv</t>
  </si>
  <si>
    <t>Authors appreciate all other funding bodies (TETfund, Nigeria and Dr Wild fund, UK) that contributed to the success of this research. Authors would like to thank Unilever PLC, UK for providing funds to support the research.</t>
  </si>
  <si>
    <t>Aromaticity reversals and their effect on bonding in the low-lying electronic states of cyclooctatetraene</t>
  </si>
  <si>
    <t>10.1039/D1CP04394C</t>
  </si>
  <si>
    <t>Palladium-unleashed proteins: gentle aldehyde decaging for site-selective protein modification</t>
  </si>
  <si>
    <t>10.1039/C7CC07740H</t>
  </si>
  <si>
    <t>Paid by APC from YOAF</t>
  </si>
  <si>
    <t>Molecular Shape as a Means to Control the Incidence of the Nanostructured Twist Bend Phase</t>
  </si>
  <si>
    <t>10.1039/C7SM02364B</t>
  </si>
  <si>
    <t>Shape segregation in molecular organisation: a combined X-ray scattering and molecular dynamics study of smectic liquid crystals</t>
  </si>
  <si>
    <t>10.1039/C9SM01527B</t>
  </si>
  <si>
    <t>Optically Active Bimesogens Incorporating Branched Central Spacers</t>
  </si>
  <si>
    <t>10.1039/C8RA02075B</t>
  </si>
  <si>
    <t>From fundamental supramolecular chemistry to self-assembled nanomaterials and medicines and back again – how Sam inspired SAMul</t>
  </si>
  <si>
    <t>10.1039/C8CC01753K</t>
  </si>
  <si>
    <t>Inexpensive, Operationally Simple Flow Reactor for Rapid, Chromatography Free Synthesis of Siloxane Based Liquid Crystals</t>
  </si>
  <si>
    <t>10.1039/C8RE00027A</t>
  </si>
  <si>
    <t>Reaction Chemistry and Engineering</t>
  </si>
  <si>
    <t>SABRE hyperpolarisation enables high-sensitivity 1H and 13C benchtop NMR spectroscopy</t>
  </si>
  <si>
    <t>10.1039/C8AN00596F</t>
  </si>
  <si>
    <t>Using hyperpolarised NMR and DFT to rationalise the unexpected hydrogenation of quinazoline to 3,4-dihydroquinazoline</t>
  </si>
  <si>
    <t>10.1039/c8cc04826f</t>
  </si>
  <si>
    <t>Wellcome Trust, EPSRC</t>
  </si>
  <si>
    <t>Harnessing Asymmetric N-Heterocyclic Carbene Ligands To Optimise Sabre Hyperpolarisation</t>
  </si>
  <si>
    <t>10.1039/C8CY01214H</t>
  </si>
  <si>
    <t>Catalysis Science &amp; Technology -</t>
  </si>
  <si>
    <t>Wellcome Trust</t>
  </si>
  <si>
    <t>Chemical kinetics in an atmospheric pressure helium plasma containing humidity</t>
  </si>
  <si>
    <t>10.1039/c8cp02473a</t>
  </si>
  <si>
    <t>Physical Chemistry, Chemical Physics</t>
  </si>
  <si>
    <t>Detection of Opium Alkaloids in a Cypriot Base-Ring Juglet</t>
  </si>
  <si>
    <t>10.1039/C8AN01040D</t>
  </si>
  <si>
    <t>NERC, EPSRC</t>
  </si>
  <si>
    <t>A Novel Nematic-Like Mesophase Induced in Dimers, Trimers and Tetramers Doped with a High Helical Twisting Power Additive</t>
  </si>
  <si>
    <t>10.1039/C8SM01389F</t>
  </si>
  <si>
    <t>Quantification of hyperpolarisation efficiency in SABRE and SABRE-Relay enhanced NMR spectroscopy</t>
  </si>
  <si>
    <t>10.1039/c8cp05473h</t>
  </si>
  <si>
    <t>Anisotropic magnetic nanoparticles for biomedicine: bridging frequency separated AC-field controlled domains of actuation</t>
  </si>
  <si>
    <t>10.1039/C8CP02768D</t>
  </si>
  <si>
    <t>Towards measuring reactivity on micro-to-millisecond timescales with laser pump, NMR probe spectroscopy</t>
  </si>
  <si>
    <t>10.1039/C9FD00039A</t>
  </si>
  <si>
    <t>Understanding substrate substituent effects to improve catalytic efficiency in the SABRE hyperpolarisation process</t>
  </si>
  <si>
    <t>10.1039/C9CY00396G</t>
  </si>
  <si>
    <t>Catalysis Science and Technology</t>
  </si>
  <si>
    <t>Distortion of mannoimidazole supports a B2,5 boat transition state for the family GH125 α-1,6-mannosidase from Clostridium perfringens</t>
  </si>
  <si>
    <t>10.1039/C9OB01161G</t>
  </si>
  <si>
    <t>Orientational Order in the Splay Nematic Ground State</t>
  </si>
  <si>
    <t>10.1039/C9CP03581H</t>
  </si>
  <si>
    <t>Mechanistic Insight into Novel Sulfoxide Containing SABRE Polarisation Transfer Catalysts</t>
  </si>
  <si>
    <t>10.1039/C9DT02951F</t>
  </si>
  <si>
    <t>Wellcome Trust, MRC</t>
  </si>
  <si>
    <t>Mapping the protonation states of the histidine brace in an AA10 lytic polysaccharide monooxygenase using CW-EPR spectroscopy and DFT calculations</t>
  </si>
  <si>
    <t>10.1039/D1FD00068C</t>
  </si>
  <si>
    <t>Report: 145_University of York 2021</t>
  </si>
  <si>
    <t>We acknowledge the University of York for the support of PJL’s PhD studentship. We thank Z. Forsberg, G. Courtade, V. G. H. Eijsink and F. L. Aachmann for providing the clone/cell colonies and purification protocol for the BlAA10 enzyme. GJD thanks the Royal Society for the Ken Murray Research Professorship.</t>
  </si>
  <si>
    <t>In-situ visualisation and analysis of dynamic single atom processes in heterogeneous catalysts</t>
  </si>
  <si>
    <t>10.1039/D1TA08307D</t>
  </si>
  <si>
    <t>Engineering and Physical Sciences Research Council; UK Research and Innovation</t>
  </si>
  <si>
    <t>Synthesis of Broad-Specificity Activity-Based Probes for Exo-?-Mannosidases</t>
  </si>
  <si>
    <t>10.1039/D1OB02287C</t>
  </si>
  <si>
    <t>Biotechnology and Biological Sciences Research Council; Diamond Light Source; H2020 European Research Council; Nederlandse Organisatie voor Wetenschappelijk Onderzoek; Royal Society</t>
  </si>
  <si>
    <t>An integrated process for the valorization of corn stover promoted by NaCl in GVL/H2O system</t>
  </si>
  <si>
    <t>10.1039/D1GC03999G</t>
  </si>
  <si>
    <t>Royal Society of Chemistry TA 2022</t>
  </si>
  <si>
    <t>Report: 123_University of York</t>
  </si>
  <si>
    <t>This work is financially supported by the National Key R&amp;D Program of China (2019YFD1100603) and the Chengdu University of Technology Teachers Development Research Fund (10912-KYQD2019_08215).</t>
  </si>
  <si>
    <t>Enantioselective “clip-cycle” synthesis of di-, tri- and spiro-substituted tetrahydropyrans</t>
  </si>
  <si>
    <t>10.1039/D2OB00023G</t>
  </si>
  <si>
    <t>We thank Jazan University (KA), ERASMUS+ (BD), the Leverhulme Trust and Isaac Newton Trust (KE) for financial support. The computational work has been performed using resources provided by the Cambridge Tier-2 system operated by the University of Cambridge Research Computing Service (http://www.hpc.cam.ac.uk) funded by EPSRC Tier-2 capital grant EP/P020259/1.</t>
  </si>
  <si>
    <t>Single-molecule FRET combined with electrokinetic trapping reveals real-time enzyme kinetics of individual F-ATP synthases</t>
  </si>
  <si>
    <t>10.1039/D1NR05754E</t>
  </si>
  <si>
    <t>Nanoscale</t>
  </si>
  <si>
    <t>Synthesis, Characterisation and Carbon Dioxide Capture Capacities of Hierarchically Porous Starbons®</t>
  </si>
  <si>
    <t>10.1039/D1GC03715C</t>
  </si>
  <si>
    <t>The authors thank the Chinese Scholarship Council for a scholarship (to HL).</t>
  </si>
  <si>
    <t>Engineering Mesophase Stability and Structure via Incorporation of Cyclic Terminal Groups</t>
  </si>
  <si>
    <t>10.1039/D1TC05954H</t>
  </si>
  <si>
    <t>The authors wish to thank the EPSRC for funding through grants EP/M020584/1 and EP/K039660/1. LF acknowledges funding by the Coordenação de Aperfeiçoamento de Pessoal de Nível Superior, Brazil (CAPES), finance code 001. We thank Dr Chris Rhodes of the University of York for designing and constructing the LED photoreactor used in the synthesis of compound 2. We thank the referees for suggestions regarding the detection of segregation effects in X-ray scattering data.</t>
  </si>
  <si>
    <t>Paid by APC. Was this ever refunded?</t>
  </si>
  <si>
    <t>MicroED characterization of a robust cationic σ-alkane complex stabilized by the [B(3,5-(SF5)2C6H3)4]− anion, via on-grid solid/gas single-crystal to single-crystal reactivity</t>
  </si>
  <si>
    <t>10.1039/D2DT00335J</t>
  </si>
  <si>
    <t>Professor S. Mecking for the generous gift of an initial sample of [NBu4][S-BArF4]. EPSRC (EP/M024210/2, DTP studentship to EAT and ALB), The Wellcome Trust (206161/Z/17/Z), SCG Chemicals. This work used the ARCHER2 UK National Supercomputing Service (http://www.archer2.ac.uk).</t>
  </si>
  <si>
    <t>Chirality-directed hydrogel assembly and interactions with enantiomers of an active pharmaceutical ingredient</t>
  </si>
  <si>
    <t>10.1039/D1CC06942J</t>
  </si>
  <si>
    <t>Report: 186_University of York</t>
  </si>
  <si>
    <t>Plant biosynthetic gene clusters in the context of metabolic evolution</t>
  </si>
  <si>
    <t>10.1039/D2NP00005A</t>
  </si>
  <si>
    <t>Biotechnology and Biological Sciences Research Council; UK Research and Innovation</t>
  </si>
  <si>
    <t>Simple, quick and green isolation of cannabinoids from complex natural product extracts using sustainable mesoporous materials (Starbon®)</t>
  </si>
  <si>
    <t>10.1039/D2QM00028H</t>
  </si>
  <si>
    <t>Materials Chemistry Frontiers</t>
  </si>
  <si>
    <t>Oxidative cleavage of polysaccharides by a termite-derived superoxide dismutase boosts the degradation of biomass by glycoside hydrolases</t>
  </si>
  <si>
    <t>10.1039/D1GC04519A</t>
  </si>
  <si>
    <t>Biotechnology and Biological Sciences Research Council; Conselho Nacional de Desenvolvimento Científico e Tecnológico; Coordenação de Aperfeiçoamento de Pessoal de Nível Superior; Danmarks Frie Forskningsfond; Fundação de Amparo à Pesquisa do Estado de São Paulo; Royal Society</t>
  </si>
  <si>
    <t>Photochemistry of transition metal carbonyls</t>
  </si>
  <si>
    <t>10.1039/D1CS00826A</t>
  </si>
  <si>
    <t>Chemical Society Reviews</t>
  </si>
  <si>
    <t>Photostability of the Deprotonated Forms of the UV Filters Homosalate and Octyl Salicylate: Molecular Dissociation versus Electron Detachment Following UV Excitation</t>
  </si>
  <si>
    <t>10.1039/D2CP01612E</t>
  </si>
  <si>
    <t>Biotechnology and Biological Sciences Research Council; Engineering and Physical Sciences Research Council; Leverhulme Trust; Newcastle University; University of York</t>
  </si>
  <si>
    <t>Small-angle Neutron Scattering from Mixtures of Long- and Short-chain 3-Alkyl-1-methyl Imidazolium Bistriflimides</t>
  </si>
  <si>
    <t>10.1039/D2CP01528E</t>
  </si>
  <si>
    <t>Engineering and Physical Sciences Research Council; Science and Technology Facilities Council; University of York; Università degli Studi di Palermo</t>
  </si>
  <si>
    <t>A hemicellulose and lignin-first process for corn stover valorization catalyzed by aluminum sulfate in ?-butyrolactone/water co-solvent</t>
  </si>
  <si>
    <t>10.1039/D2GC01692C</t>
  </si>
  <si>
    <t>Chengdu University of Technology; National Key Research and Development Program of China; Natural Science Foundation of Sichuan Province</t>
  </si>
  <si>
    <t>Book Review: Bobbie Oliver, A Natural Background: The Fight To Establish A Rail Heritage Centre At Western Australia&amp;Rsquo;S Midland Railway Workshops</t>
  </si>
  <si>
    <t>10.1177/0022526620916869</t>
  </si>
  <si>
    <t>Journal Of Transport History</t>
  </si>
  <si>
    <t>Sage</t>
  </si>
  <si>
    <t>Not OA on publisher's site</t>
  </si>
  <si>
    <t>Book Review Of: Martin Pring, "Luxury Railway Travel"</t>
  </si>
  <si>
    <t>10.1177/0022526620967557</t>
  </si>
  <si>
    <t>Sage TA 2020</t>
  </si>
  <si>
    <t>Book Review Of Tramway Renaissance In Western Europe By Dejan Petkov.</t>
  </si>
  <si>
    <t>10.1177/0022526620967793</t>
  </si>
  <si>
    <t>Public Reason, Partisanship, And The Containment Of The Populist Radical Right</t>
  </si>
  <si>
    <t>10.1177/00323217211005917</t>
  </si>
  <si>
    <t>Political Studies</t>
  </si>
  <si>
    <t>Sage TA 2021</t>
  </si>
  <si>
    <t>The author(s) received no financial support for the research, authorship, and/or publication of this article.</t>
  </si>
  <si>
    <t>Neoliberal Feminism: Legitimising The Gendered Moral Project Of Austerity</t>
  </si>
  <si>
    <t>10.1177/0038026120938289</t>
  </si>
  <si>
    <t>Sociological Review</t>
  </si>
  <si>
    <t>This work was supported by the London Social Science Doctoral Training Scheme funded by Economic and Social Research Council.</t>
  </si>
  <si>
    <t>Fixing The Future? How Architects Make Time In Buildings For Later Life Care</t>
  </si>
  <si>
    <t>10.1177/0038026120952743</t>
  </si>
  <si>
    <t>The research reported here was undertaken as part of a larger study called Buildings in the Making: A Sociological Exploration of Architecture in the Context of Health and Social Care funded by the Economic and Social Research Council – grant reference: ES/M008398/1</t>
  </si>
  <si>
    <t>(Re)Connecting The Food Chain: Entangling Cattle, Farmers And Consumers In The Sale Of Raw Milk</t>
  </si>
  <si>
    <t>10.1177/0038026121990975</t>
  </si>
  <si>
    <t>The authors received no financial support for the research, authorship, and/or publication of this article</t>
  </si>
  <si>
    <t>Embodiment, Relationality And Epistemics: Observations From Alexander Technique Training In Music Master Classes</t>
  </si>
  <si>
    <t>10.1177/00380385211007761</t>
  </si>
  <si>
    <t>Sociology</t>
  </si>
  <si>
    <t>The authors received no financial support for the research, authorship and/or publication of this article.</t>
  </si>
  <si>
    <t>National Images, Trust And International Friendship: Evidence From China.</t>
  </si>
  <si>
    <t>10.1177/0047117820904091</t>
  </si>
  <si>
    <t>International Relations</t>
  </si>
  <si>
    <t>Democracy, Enlightenment, And Revolution</t>
  </si>
  <si>
    <t>10.1177/0097700420954771</t>
  </si>
  <si>
    <t>Modern China</t>
  </si>
  <si>
    <t>The author disclosed receipt of the following financial support for the research, authorship, and/or publication of this article: This work was supported by the UCCL (Universities’ China Committee in London) Grants offered by Great Britain-China Centre and Global Scholarship Programme for Research Excellence offered by the Chinese University of Hong Kong and WUN (World Universities Network).</t>
  </si>
  <si>
    <t>Structures Of Issue Competition On Climate Policy: A Comparative Study Of The Uk And Ireland</t>
  </si>
  <si>
    <t>10.1177/0192512120972582</t>
  </si>
  <si>
    <t>International Political Science Review / Revue Internationale De Science Politique</t>
  </si>
  <si>
    <t>The author(s) disclosed receipt of the following financial support for the research, authorship, and/or publication of this article: This research was supported by the Economic and Social Research Council (Research Number ES/K00042X/1). Project: Climate Policy and Political Parties.</t>
  </si>
  <si>
    <t>Disciplinary And Pastoral Power, Food And Poverty In Late-modernity</t>
  </si>
  <si>
    <t>10.1177/0261018321999799</t>
  </si>
  <si>
    <t>Critical Social Policy</t>
  </si>
  <si>
    <t>The author(s) disclosed receipt of the following financial support for the research, authorship, and/or publication of this article: This work was supported by funding from the Economic and Social Research Council (grant number: ES/T006897/1). The funders had no influence over data collection, analysis, interpretation of results or the writing of this article. All views represented here are those of the authors.</t>
  </si>
  <si>
    <t>Explorations In The Indeterminacy Of Computation: An Interview With M. Beatrice Fazi</t>
  </si>
  <si>
    <t>10.1177/0263276420957054</t>
  </si>
  <si>
    <t>Theory, Culture &amp; Society</t>
  </si>
  <si>
    <t>Not OA on publisher's site. Interview.</t>
  </si>
  <si>
    <t>Seeing Films Through Sound: Sound Design, Spatial Audio And Accessibility For Visually Impaired Audiences</t>
  </si>
  <si>
    <t>10.1177/0264619620935935</t>
  </si>
  <si>
    <t>British Journal Of Visual Impairment</t>
  </si>
  <si>
    <t>This project was funded by the Arts and Humanities Research Council (AH/N003713/1) and was a collaboration between the University of York and Anglia Ruskin University.</t>
  </si>
  <si>
    <t>Specialist Paediatric Palliative Care For Children And Young People With Cancer: A Mixed Methods Systematic Review</t>
  </si>
  <si>
    <t>10.1177/0269216320908490</t>
  </si>
  <si>
    <t>Palliative Medicine</t>
  </si>
  <si>
    <t>The author(s) disclosed receipt of the following financial support for the research, authorship and/or publication of this article: This article presents independent research partly funded by the Wellcome Trust (Ref. No. 204829) through the Centre for Future Health at the University of York, and the Martin House Research Centre which is a partnership between the University of York and Martin House Hospice Care for Children and Young People. The views expressed are those of the authors and not necessarily those of the Wellcome Trust, the University of York or Martin House Hospice.</t>
  </si>
  <si>
    <t>The Experiences Of, And Need For, Palliative Care For People With Motor Neurone Disease And Their Informal Caregivers: A Qualitative Systematic Review</t>
  </si>
  <si>
    <t>10.1177/0269216320908775</t>
  </si>
  <si>
    <t>The author(s) disclosed receipt of the following financial support for the research, authorship and/or publication of this article: This research was supported by the Marie Curie Research Grants Scheme (MCRGS 07-16-16) jointly funded by Marie Curie and the MND Association.</t>
  </si>
  <si>
    <t>Estimating The Current And Future Prevalence Of Life-limiting Conditions In Children In England</t>
  </si>
  <si>
    <t>10.1177/0269216320975308</t>
  </si>
  <si>
    <t>The author(s) disclosed receipt of the following financial support for the research, authorship, and/or publication of this article: This research was funded by The True Colours Trust. Stuart Jarvis is funded by a National Institute for Health Research (NIHR) Doctoral Research Fellowship (award DRF-2018-11-ST2-013) for this research project. This publication presents independent research funded by the National Institute for Health Research (NIHR). The views expressed are those of the authors and not necessarily those of the NHS, the NIHR or the Department of Health and Social Care. Lorna Fraser is funded by a National Institute for Health Research (NIHR) Career Development Fellowship (award CDF-2018-11-ST2-002) for this research project. This publication presents independent research funded by the National Institute for Health Research (NIHR). The views expressed are those of the authors and not necessarily those of the NHS, the NIHR or the Department of Health and Social Care.</t>
  </si>
  <si>
    <t>&amp;Ldquo;Cold Bedrooms&amp;Rdquo; And Other Cooling Facilities In Uk Children&amp;Rsquo;S Hospices, How They Are Used And Why They Are Offered: A Mixed Methods Study</t>
  </si>
  <si>
    <t>10.1177/0269216320984335</t>
  </si>
  <si>
    <t>The author(s) disclosed receipt of the following financial support for the research, authorship and/or publication of this article: This study was funded by the Martin House Research Centre: a partnership between the University of York and Martin House Hospice Care for Children and Young People.</t>
  </si>
  <si>
    <t>The Experience Of Delirium In Palliative Care Settings For Patients, Family, Clinicians And Volunteers: A Qualitative Systematic Review And Thematic Synthesis</t>
  </si>
  <si>
    <t>10.1177/02692163211006313</t>
  </si>
  <si>
    <t>The author(s) disclosed receipt of the following financial support for the research, authorship and/or publication of this article: Imogen Featherstone is funded by a National Institute for Health Research (NIHR) Doctoral Fellowship [DRF-2017-10-063]for this research. This paper presents independent research funded by the National Institute for Health Research. The views expressed are those of the authors and not necessarily those of the NHS, the NIHR or the Department of Health and Social Care.</t>
  </si>
  <si>
    <t>Estimating Social Variation In The Health Effects Of Changes In Healthcare Expenditure</t>
  </si>
  <si>
    <t>10.1177/0272989X20904360</t>
  </si>
  <si>
    <t>Medical Decision Making</t>
  </si>
  <si>
    <t>The authors disclosed receipt of the following financial support for the research, authorship, and/or publication of this article: This research was funded by the UK Department of Health and Social Care Policy Research Programme through its Policy Research Unit in Economic Evaluation of Health &amp; Care Interventions (EEPRU). EEPRU is a collaboration between researchers from 2 institutions (the Centre for Health Economics, University of York, and the School of Health and Related Studies, University of Sheffield). Richard Cookson is supported by the UK National Institute for Health Research (SRF-2013-06-015). The views expressed in this publication are those of the authors and not necessarily those of the National Health Service, the National Institute for Health Research, or the Department of Health and Social Care. Any errors are the responsibility of the authors.</t>
  </si>
  <si>
    <t>Health Opportunity Costs</t>
  </si>
  <si>
    <t>10.1177/0272989X20916450</t>
  </si>
  <si>
    <t>The authors disclosed receipt of the following financial support for the research, authorship, and/or publication of this article: This research is funded by the National Institute for Health Research (NIHR) Policy Research Programme, conducted through the Policy Research Unit in Economic Methods of Evaluation in Health and Social Care Interventions, PR-PRU-104/0001. The views expressed are those of the authors and not necessarily those of the NIHR or the Department of Health and Social Care. Any errors are the responsibility of the authors.</t>
  </si>
  <si>
    <t>Using Eq-5d Data To Measure Hospital Performance</t>
  </si>
  <si>
    <t>10.1177/0272989X20927705</t>
  </si>
  <si>
    <t>The authors disclosed receipt of the following financial support for the research, authorship, and/or publication of this article: Financial support for this study was provided entirely by a grant from the EuroQol Research Foundation. The funding agreement ensured the authors’ independence in designing the study, interpreting the data, writing, and publishing the report.</t>
  </si>
  <si>
    <t>Impact Of Socioeconomic Differences On Distributional Cost-effectiveness Analysis</t>
  </si>
  <si>
    <t>10.1177/0272989X20935883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</si>
  <si>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</si>
  <si>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Exploring Heterogeneity In Histology-independent Technologies And The Implications For Cost-effectiveness</t>
  </si>
  <si>
    <t>10.1177/0272989X20980327</t>
  </si>
  <si>
    <t>The authors disclosed receipt of the following financial support for the research, authorship, and/or publication of this article: Financial support for this study was provided entirely by a contract with the National Institute for Health Research (NIHR). The funding agreement ensured the authors’ independence in designing the study, interpreting the data, writing, and publishing the report. This article presents independent research funded by the NIHR. The views expressed are those of the authors and not necessarily those of the NHS, the NIHR, or the Department of Health and Social Care. This article is based on work completed for the Single Technology Assessments of Entrectinib and Larotrectinib commission by the NIHR Systematic Reviews Programme, project numbers 12/87/63 and 12/78/95. This work is also based on ongoing work carried out for the NIHR Systematic Reviews Programme commissioned project: modeling approaches for site-agnostic cancer drugs to inform NICE appraisals, project number 127582.</t>
  </si>
  <si>
    <t>Uncertainty Analysis In Intervention Impact On Health Inequality For Resource Allocation Decisions</t>
  </si>
  <si>
    <t>10.1177/0272989X211009883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</si>
  <si>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</si>
  <si>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Temperament Systems Influence Emotion Induction But Not Makam Recognition Performance In Turkish Makam Music</t>
  </si>
  <si>
    <t>10.1177/0305735620922892</t>
  </si>
  <si>
    <t>Psychology Of Music</t>
  </si>
  <si>
    <t>The Role Of The Medical School Training On Physician Opioid Prescribing Practices</t>
  </si>
  <si>
    <t>10.1177/0706743720931240</t>
  </si>
  <si>
    <t>Canadian Journal Of Psychiatry</t>
  </si>
  <si>
    <t>Looking Beyond Administrative Health Care Data: The Role Of Socioeconomic Status In Predicting Future High-cost Patients With Mental Health And Addiction</t>
  </si>
  <si>
    <t>10.1177/07067437211004882</t>
  </si>
  <si>
    <t>The author(s) disclosed receipt of the following financial support for the research, authorship, and/or publication of this article: This research was supported by a grant from the Ontario Ministry of Health and Long-Term Care (Ontario Ministry of Health) to the Health System Performance Research Network (HSPRN: fund #06034, recipient WPW), and by ICES, which is also funded by an annual grant from the Ontario MOHLTC.</t>
  </si>
  <si>
    <t>Not Collateral Damage: Trends In Violence And Hate Crimes Experienced By Sex Workers In The Republic Of Ireland</t>
  </si>
  <si>
    <t>10.1177/0791603520939794</t>
  </si>
  <si>
    <t>Irish Journal Of Sociology</t>
  </si>
  <si>
    <t>That's My Job</t>
  </si>
  <si>
    <t>10.1177/0899764020908329</t>
  </si>
  <si>
    <t>Nonprofit And Voluntary Sector Quarterly</t>
  </si>
  <si>
    <t>The author(s) disclosed receipt of the following financial support for the research, authorship, and/or publication of this article: This study was funded by the Economic and Social Research Council Impact Acceleration Account (ESRC IAA) grant no ES/M500574/1.</t>
  </si>
  <si>
    <t>Not OA on publisher's site. UKRI funded</t>
  </si>
  <si>
    <t>Mcstrike! Collective Action Frames And (Political) Opportunity: Mcdonald's And The Uk Fast-food Rights Campaign</t>
  </si>
  <si>
    <t>10.1177/0950017020959264</t>
  </si>
  <si>
    <t>Work, Employment &amp; Society</t>
  </si>
  <si>
    <t>University Or Degree Apprenticeship? Stratification And Uncertainty In Routes To The Solicitors' Profession</t>
  </si>
  <si>
    <t>10.1177/0950017020977001</t>
  </si>
  <si>
    <t>The authors received no financial support for the research, authorship, and/or publication of this article.</t>
  </si>
  <si>
    <t>A History Of The Data Present</t>
  </si>
  <si>
    <t>10.1177/0952695120959254</t>
  </si>
  <si>
    <t>History Of The Human Sciences</t>
  </si>
  <si>
    <t>Not OA on publisher's site. Book review</t>
  </si>
  <si>
    <t>Rapid Prototyping Of Custom Radiocontrast Agent Markers For Ct-guided Procedures</t>
  </si>
  <si>
    <t>10.1177/0954411920940840</t>
  </si>
  <si>
    <t>Proceedings Of The Institution Of Mechanical Engineers, Part H: Journal Of Engineering In Medicine</t>
  </si>
  <si>
    <t>The author(s) disclosed receipt of the following financial support for the research, authorship, and/or publication of this article: This study was supported in part by the Royal Society Wolfson Fellowship, National Institutes of Health (NIH) Bench-to-Bedside Award, the NIH Center for Interventional Oncology Grant, the National Science Foundation (NSF) I-Corps Team Grant (1617340), NSF REU site program 1359095, the AU-UGA Inter-Institutional Seed Funding, the American Society for Quality Dr. Richard J. Schlesinger Grant, and the PHS Grant UL1TR000454 from the Clinical and Translational Science Award Program of the NIH National Center for Advancing Translational Sciences.</t>
  </si>
  <si>
    <t>Hypothermia &amp;Ndash; An Unusual Initial Presentation Of Human Immunodeficiency Virus Infection</t>
  </si>
  <si>
    <t>10.1177/0956462420939409</t>
  </si>
  <si>
    <t>International Journal Of Std &amp; Aids</t>
  </si>
  <si>
    <t>Trauma, Womens Mental Health, And Social Justice: Pitfalls And Possibilities.</t>
  </si>
  <si>
    <t>10.1177/0959353520963965</t>
  </si>
  <si>
    <t>Feminism &amp; Psychology</t>
  </si>
  <si>
    <t>Neoliberalism As Corporate Power</t>
  </si>
  <si>
    <t>10.1177/1024529420910382</t>
  </si>
  <si>
    <t>Competition And Change</t>
  </si>
  <si>
    <t>Induced Empathy Moderates Emotional Responses To Expressive Qualities In Music</t>
  </si>
  <si>
    <t>10.1177/1029864920974729</t>
  </si>
  <si>
    <t>Musicae Scientiae</t>
  </si>
  <si>
    <t>Upon The Gears And Upon The Wheels: Terror Convergence And Total Administration In The Neoliberal University</t>
  </si>
  <si>
    <t>10.1177/1350507620924162</t>
  </si>
  <si>
    <t>Management Learning</t>
  </si>
  <si>
    <t>Sculpting Digital Voids: The Politics Of Forgetting On Facebook</t>
  </si>
  <si>
    <t>10.1177/1354856520907390</t>
  </si>
  <si>
    <t>Convergence</t>
  </si>
  <si>
    <t>Evaluating Integrated Care For People With Complex Needs</t>
  </si>
  <si>
    <t>10.1177/1355819620931872</t>
  </si>
  <si>
    <t>Journal Of Health Services Research &amp; Policy</t>
  </si>
  <si>
    <t>The author(s) disclosed receipt of the following financial support for the research, authorship, and/or publication of this article: This work was funded by NHS England as part of their national evaluation strategy, via the Symphony Project board and Yeovil District Hospital NHS Foundation Trust.</t>
  </si>
  <si>
    <t>Drawing Atmosphere: A Case Study Of Architectural Design For Care In Later Life</t>
  </si>
  <si>
    <t>10.1177/1357034X20949934</t>
  </si>
  <si>
    <t>Body &amp; Society</t>
  </si>
  <si>
    <t>The author(s) disclosed receipt of the following financial support for the research, authorship and/or publication of this article: This research was supported by the Economic and Social Research Council, as part of the ‘Buildings in the Making: A Sociological Exploration of Architecture in the Context of Health and Social Care’ project (reference ES/M008398/1).</t>
  </si>
  <si>
    <t>A Large Population Based Study Of The Mental Health And Wellbeing Of Children And Young People In The North Of England</t>
  </si>
  <si>
    <t>10.1177/1359104520925873</t>
  </si>
  <si>
    <t>Clinical Child Psychology And Psychiatry</t>
  </si>
  <si>
    <t>The author(s) received no financial support for the research, authorship and/or publication of this article.</t>
  </si>
  <si>
    <t>21st Century Welfare In Historical Perspective: Disciplinary Welfare In The Depression Of The 1930s And Its Implications For Today.</t>
  </si>
  <si>
    <t>10.1177/1360780420937741</t>
  </si>
  <si>
    <t>Sociological Research Online</t>
  </si>
  <si>
    <t>The authors disclosed receipt of the following financial support for the research, authorship, and/or publication of this article: This work was funded by an ESRC Grant (ES/M500600604/1).</t>
  </si>
  <si>
    <t>How Much Freedom Do We Have?'</t>
  </si>
  <si>
    <t>10.1177/13621688211007472</t>
  </si>
  <si>
    <t>Language Teaching Research</t>
  </si>
  <si>
    <t>Continuing To Look In The Mirror: A Review Of Neuroscientific Evidence For The Broken Mirror Hypothesis, Ep-m Model And Storm Model Of Autism Spectrum Conditions</t>
  </si>
  <si>
    <t>10.1177/1362361320936945</t>
  </si>
  <si>
    <t>Autism</t>
  </si>
  <si>
    <t>Intensive Behavioural Interventions Based On Applied Behaviour Analysis (Aba) For Young Children With Autism: An International Collaborative Independent Participant Data (Ipd) Meta-analysis</t>
  </si>
  <si>
    <t>10.1177/1362361320985680</t>
  </si>
  <si>
    <t>The author(s) disclosed receipt of the following financial support for the research, authorship and/or publication of this article: This report was commissioned by the NIHR HTA Programme (Project No. 16/104/15).</t>
  </si>
  <si>
    <t>Crosslinguistic Influence On English And Chinese L2 Speakers&amp;Rsquo; Conceptualization Of Event Serialization Patterns</t>
  </si>
  <si>
    <t>10.1177/1367006920947174</t>
  </si>
  <si>
    <t>International Journal Of Bilingualism</t>
  </si>
  <si>
    <t>The author(s) disclosed receipt of the following financial support for the research, authorship, and/or publication of this article: This study received support from the China Ministry of Education, its Humanities and Social Sciences Youth Fund, for the project “Acquisition and processing of multi-verb constructions: A bidirectional study of English L2 and Chinese L2 learners” (project and grant number 15YJC740075), and from the Fundamental Research Funds for the Central Universities for the project “The influence of L1 finiteness on L2 acquisition” (project and grant number ZX20190052). Both grants were awarded to Mengmeng Tang.</t>
  </si>
  <si>
    <t>Adventures In The Anti-humanist Dialectic: Towards The Re-appropriation Of Humanism</t>
  </si>
  <si>
    <t>10.1177/1368431021991775</t>
  </si>
  <si>
    <t>European Journal Of Social Theory</t>
  </si>
  <si>
    <t>The author(s) disclosed receipt of the following financial support for the research, authorship, and/or publication of this article: This work was supported by European Union’s Horizon 2020 research and innovation programme under the Marie Skłodowska-Curie grant agreement No 794656.</t>
  </si>
  <si>
    <t>&amp;Lsquo;Breakthrough&amp;Rsquo; Political Science: Multi-level Governance &amp;Ndash; Reconceptualising Europe&amp;Rsquo;S Modernised Polity</t>
  </si>
  <si>
    <t>10.1177/1369148120959588</t>
  </si>
  <si>
    <t>British Journal Of Politics And International Relations</t>
  </si>
  <si>
    <t>Anti-populism During The Yellow Vest Protests: From Combatting The Rassemblement National To Dealing With Street Populists</t>
  </si>
  <si>
    <t>10.1177/1369148120974014</t>
  </si>
  <si>
    <t>Taking One For The Team: Partisan Alignment And Planning Outcomes In England</t>
  </si>
  <si>
    <t>10.1177/1369148120985409</t>
  </si>
  <si>
    <t>Posting Of Workers</t>
  </si>
  <si>
    <t>10.1177/1388262720931658</t>
  </si>
  <si>
    <t>European Journal Of Social Security</t>
  </si>
  <si>
    <t>Strengths, Assets And Place The Emergence Local Area Coordination Initiatives In England And Wales</t>
  </si>
  <si>
    <t>10.1177/1468017320918174</t>
  </si>
  <si>
    <t>Journal Of Social Work</t>
  </si>
  <si>
    <t>The author(s) disclosed receipt of the following financial support for the research, authorship, and/or publication of this article: This work was supported by the University of York Economic and Social Research Council Impact Acceleration Account, Co-Production Call.</t>
  </si>
  <si>
    <t>UKRI funded and not CC BY</t>
  </si>
  <si>
    <t>Bodies In The Field; Methodological Reflections On Tai Chi And Pregnancy In An Ethnographic Study At A Chinese Community Centre In The Nw Of England.</t>
  </si>
  <si>
    <t>10.1177/1468794120918812</t>
  </si>
  <si>
    <t>Qualitative Research</t>
  </si>
  <si>
    <t>The author(s) disclosed receipt of the following financial support for the research, authorship, and/or publication of this article: This paper presents findings from Naomi Wood’s doctoral research, which was funded by a University of Manchester scholarship.</t>
  </si>
  <si>
    <t>Cufflinks, Photos And Youtube: The Benefits Of Third Object Prompts When Researching Race And Discrimination In Elite Higher Education</t>
  </si>
  <si>
    <t>10.1177/1468794120972607</t>
  </si>
  <si>
    <t>The author disclosed receipt of the following financial support for the research, authorship, and/or publication of this article: This publication is based on research funded by the Economic and Social Research Council, ES/I019537/1, in fulfilment of a PhD in Sociology of Education. The research explored the narratives of British African Caribbean men at elite UK Universities, supervised by Prof. David James and Dr. Katy Greenland, Cardiff University, School of Social Sciences.</t>
  </si>
  <si>
    <t>From Goods-dominant Logic To Service-dominant Logic? Service, Service Capitalism And Service Socialism</t>
  </si>
  <si>
    <t>10.1177/1470593120966768</t>
  </si>
  <si>
    <t>Marketing Theory</t>
  </si>
  <si>
    <t>Circle Of Light' And 'This'</t>
  </si>
  <si>
    <t>10.1177/1473325020973215</t>
  </si>
  <si>
    <t>Qualitative Social Work</t>
  </si>
  <si>
    <t>Social Work And Sociology/Sociology And Social Work: Peering Back And Forth</t>
  </si>
  <si>
    <t>10.1177/1473325020973300</t>
  </si>
  <si>
    <t>Activist Parties And Hybrid Party Behaviours: A Typological Reassessment Of Partisan Mobilisation</t>
  </si>
  <si>
    <t>10.1177/1478929920952000</t>
  </si>
  <si>
    <t>Political Studies Review</t>
  </si>
  <si>
    <t>Populism And New Patterns Of Political Competition In Western Europe</t>
  </si>
  <si>
    <t>10.1177/14789299211007984</t>
  </si>
  <si>
    <t>Qualitative Evidence Synthesis: Where Are We At?</t>
  </si>
  <si>
    <t>10.1177/1609406921993276</t>
  </si>
  <si>
    <t>International Journal Of Qualitative Methods</t>
  </si>
  <si>
    <t>Leadership Lessons Untold: A New History Of Robert Mcnamaras World Bank</t>
  </si>
  <si>
    <t>10.1177/17427150211010600</t>
  </si>
  <si>
    <t>Leadership</t>
  </si>
  <si>
    <t>The author(s) disclosed receipt of the following financial support for the research, authorship and/or publication of this article: Funding from the British Academy/Leverhulme Small Research Grants Scheme is gratefully acknowledged. Project title: ‘Trust in Numbers Revisited: A Career-Based History of Performance Metrics’, award reference: SRG\170583.</t>
  </si>
  <si>
    <t>Seven Challenges For The Dehumanization Hypothesis</t>
  </si>
  <si>
    <t>10.1177/1745691620902133</t>
  </si>
  <si>
    <t>Perspectives On Psychological Science</t>
  </si>
  <si>
    <t>This research was supported by European Research Council Grant ERC-STG-755719 under the European Union’s Horizon 2020 Programme.</t>
  </si>
  <si>
    <t>Falsifying The Dehumanisation Hypothesis</t>
  </si>
  <si>
    <t>10.1177/1745691620969657</t>
  </si>
  <si>
    <t>This research was supported by European Research Council Grant ERC-STG-755719 under European Union’s Horizon 2020 Programme.</t>
  </si>
  <si>
    <t>From Genome-wide To Environment-wide: Capturing The Environome</t>
  </si>
  <si>
    <t>10.1177/1745691620979803</t>
  </si>
  <si>
    <t>This work was supported by Jacobs Foundation Fellowship 2017-2019 (to S. von Stumm).</t>
  </si>
  <si>
    <t>The Influence Of Perceived Vocal Traits On Trusting Behaviours In An Economic Game</t>
  </si>
  <si>
    <t>10.1177/17470218211010144</t>
  </si>
  <si>
    <t>Quarterly Journal Of Experimental Psychology</t>
  </si>
  <si>
    <t>The author(s) disclosed receipt of the following financial support for the research, authorship, and/or publication of this article: This work was funded by a Research Leadership Award from The Leverhulme Trust, awarded to Carolyn McGettigan (grant no. RL-2016-013).</t>
  </si>
  <si>
    <t>Social Networking In Mental Health Interventions For Adolescents</t>
  </si>
  <si>
    <t>10.1177/1757913920924431</t>
  </si>
  <si>
    <t>Perspectives In Public Health</t>
  </si>
  <si>
    <t>Augmentation Of The Insufficient Tissue Bed For Surgical Repair Of Hypospadias Using Acellular Matrix Grafts: A Proof Of Concept Study.</t>
  </si>
  <si>
    <t>10.1177/2041731421998840</t>
  </si>
  <si>
    <t>Journal Of Tissue Engineering</t>
  </si>
  <si>
    <t>The author(s) disclosed receipt of the following financial support for the research, authorship, and/or publication of this article: The research work described here was funded through the Medical Technologies Innovation and Knowledge Centre (phase 2 – Regenerative Devices), funded by the EPSRC under grant number EP/N00941X/1 as Proof of Concept awards: PoC023 and PoC045 and partially by Grow MedTech’s Proof of Feasibility programme supported by UKRI Research England’s Connecting Capability Fund [project code: CCF11-7795]. AR was supported by the European Society of Paediatric Urology. AR and DM were registered as PhD students with the Hull York Medical School. JS is supported by a programme grant from York Against Cancer. The work leading to the development of PABM was originally funded by the Biotechnology and Biological Sciences Research Council (BBSRC) on grants E20352 and BB/E527220/1.</t>
  </si>
  <si>
    <t>Paid by invoice</t>
  </si>
  <si>
    <t>Quantifying The Impact Of Delayed Delivery Of Cardiac Rehabilitation On Patients</t>
  </si>
  <si>
    <t>10.1177/2047487320912625</t>
  </si>
  <si>
    <t>European Journal Of Preventive Cardiology</t>
  </si>
  <si>
    <t>The author(s) disclosed receipt of the following financial support for the research, authorship, and/or publication of this article: The research was co-funded by the NIHR Collaborations for Leadership in Applied Health Research and Care (CLAHRC) and Applied Research Collaboration (ARC) Yorkshire and Humber. The views expressed are those of the author(s), and not necessarily those of the NIHR or the Department of Health and Social Care. AH, PD and the NACR data are funded by British Heart Foundation grant (040/PSS/17/18/NACR).</t>
  </si>
  <si>
    <t>Journal moved to OUP in 2021. Not sure which deal to count this under</t>
  </si>
  <si>
    <t>What Are The Implications For Patient Safety And Experience Of A Major Healthcare It Breakdown? A Qualitative Study</t>
  </si>
  <si>
    <t>10.1177/20552076211010033</t>
  </si>
  <si>
    <t>Digital Health</t>
  </si>
  <si>
    <t>This work was supported by the National Institute for Health Research (NIHR) Yorkshire and Humber Patient Safety Translational Research Centre (NIHR Yorkshire and Humber PSTRC). The work was also supported by the NIHR CLAHRC Yorkshire and Humber (www.clahrc-yh.nihr.ac.uk).</t>
  </si>
  <si>
    <t>Quantified Nostalgia: Social Media, Metrics And Memory</t>
  </si>
  <si>
    <t>10.1177/20563051211008822</t>
  </si>
  <si>
    <t>Social Media Society</t>
  </si>
  <si>
    <t>Losing Control: Sleep Deprivation Impairs The Suppression Of Unwanted Thoughts</t>
  </si>
  <si>
    <t>10.1177/2167702620951511</t>
  </si>
  <si>
    <t>Clinical Psychological Science</t>
  </si>
  <si>
    <t>This work was supported by Medical Research Council Career Development Award MR-P020208-1 (to S. A. Cairney) and Medical Research Council Grant MC-A060-5PR00 (to M. C. Anderson).</t>
  </si>
  <si>
    <t>Reporting Of Placebo Medication Descriptors In Randomised Controlled Trials: A Review Of Four Medical Journals</t>
  </si>
  <si>
    <t>10.1177/2632084320932757</t>
  </si>
  <si>
    <t>Research Methods In Medicine &amp; Health Sciences</t>
  </si>
  <si>
    <t>Envelope Use And Reporting In Randomised Controlled Trials: A Guide For Researchers</t>
  </si>
  <si>
    <t>10.1177/2632084320957204</t>
  </si>
  <si>
    <t>A Meta-Analysis of the Effects of Teacher Personality on Teacher Effectiveness and Burnout</t>
  </si>
  <si>
    <t>10.1007/s10648-018-9458-2</t>
  </si>
  <si>
    <t>Educational Psychology Review</t>
  </si>
  <si>
    <t>Springer</t>
  </si>
  <si>
    <t>Springer Compact 2018</t>
  </si>
  <si>
    <t>Report downloaded from SN dashboard 03/11/2021: Springer articles approved 1 Jan 2016-3 Nov 2021.xlsx</t>
  </si>
  <si>
    <t>Arbuscular Mycorrhizal Fungi and Plant Chemical Defence: Effects of Colonisation on Aboveground and Belowground Metabolomes</t>
  </si>
  <si>
    <t>10.1007/s10886-017-0921-1</t>
  </si>
  <si>
    <t>Journal of Chemical Ecology</t>
  </si>
  <si>
    <t>Psychometric Properties of Parent Outcome Measures Used in RCTs of Antenatal and Early Years Parent Programs: A Systematic Review</t>
  </si>
  <si>
    <t>10.1007/s10567-019-00276-2</t>
  </si>
  <si>
    <t>Clinical Child and Family Psychology Review</t>
  </si>
  <si>
    <t>Springer Compact 2019</t>
  </si>
  <si>
    <t>Public Health Research Programme</t>
  </si>
  <si>
    <t>Evolving graphs with semantic neutral drift</t>
  </si>
  <si>
    <t>10.1007/s11047-019-09772-4</t>
  </si>
  <si>
    <t>Natural Computing</t>
  </si>
  <si>
    <t>Symmetry, Reference Frames, and Relational Quantities in Quantum Mechanics</t>
  </si>
  <si>
    <t>10.1007/s10701-018-0138-3</t>
  </si>
  <si>
    <t>Foundations of Physics</t>
  </si>
  <si>
    <t>Psychometric Properties of Child (0–5 Years) Outcome Measures as used in Randomized Controlled Trials of Parent Programs: A Systematic Review</t>
  </si>
  <si>
    <t>10.1007/s10567-019-00277-1</t>
  </si>
  <si>
    <t>Environmental Justice as Scalar Parity: Lessons From Nuclear Waste Management</t>
  </si>
  <si>
    <t>10.1007/s11211-018-0311-z</t>
  </si>
  <si>
    <t>Social Justice Research</t>
  </si>
  <si>
    <t>Introduction</t>
  </si>
  <si>
    <t>10.1007/s10583-018-9372-8</t>
  </si>
  <si>
    <t>Children's Literature in Education</t>
  </si>
  <si>
    <t>Economic and socio-cultural consequences of changing political rule on human and faunal diets in medieval Valencia (c. fifth–fifteenth century AD) as evidenced by stable isotopes</t>
  </si>
  <si>
    <t>10.1007/s12520-019-00810-x</t>
  </si>
  <si>
    <t>Archaeological and Anthropological Sciences</t>
  </si>
  <si>
    <t>Psychometric Properties of Parent–Child (0–5 years) Interaction Outcome Measures as Used in Randomized Controlled Trials of Parent Programs: A Systematic Review</t>
  </si>
  <si>
    <t>10.1007/s10567-019-00275-3</t>
  </si>
  <si>
    <t>Uncovering Hidden Curricula: Use of Dark Humor in Anatomy Labs and its Implications for Basic Sciences Education</t>
  </si>
  <si>
    <t>10.1007/s40670-019-00912-0</t>
  </si>
  <si>
    <t>Medical Science Educator</t>
  </si>
  <si>
    <t>Springer Compact 2020</t>
  </si>
  <si>
    <t>‘I’m sorry to hear that’—Empathy and Empathic Dissonance: the Perspectives of PA Students</t>
  </si>
  <si>
    <t>10.1007/s40670-020-00979-0</t>
  </si>
  <si>
    <t>“Educate, Agitate, Organize”: Inequality and Ethics in the Writings of Dr. Bhimrao Ramji Ambedkar</t>
  </si>
  <si>
    <t>10.1007/s10551-021-04770-y</t>
  </si>
  <si>
    <t>Journal of Business Ethics</t>
  </si>
  <si>
    <t>Springer Compact 2021</t>
  </si>
  <si>
    <t>‘Who’s a good boy?!’ Dogs prefer naturalistic dog-directed speech</t>
  </si>
  <si>
    <t>10.1007/s10071-018-1172-4</t>
  </si>
  <si>
    <t>Animal Cognition</t>
  </si>
  <si>
    <t>Environmental Injustice in Mexico City: A Spatial Quantile Approach</t>
  </si>
  <si>
    <t>10.1007/s12403-019-00310-2</t>
  </si>
  <si>
    <t>Exposure and Health</t>
  </si>
  <si>
    <t>Relating Nets and Factorization Algebras of Observables: Free Field Theories</t>
  </si>
  <si>
    <t>10.1007/s00220-019-03652-9</t>
  </si>
  <si>
    <t>Communications in Mathematical Physics</t>
  </si>
  <si>
    <t>Deep reinforcement learning for drone navigation using sensor data</t>
  </si>
  <si>
    <t>10.1007/s00521-020-05097-x</t>
  </si>
  <si>
    <t>Neural Computing and Applications</t>
  </si>
  <si>
    <t>Contingency in Political Philosophy</t>
  </si>
  <si>
    <t>10.1007/s11406-016-9802-z</t>
  </si>
  <si>
    <t>Philosophia</t>
  </si>
  <si>
    <t>Springer Compact 2017</t>
  </si>
  <si>
    <t>An Exploration of Problematic Smartphone Use among Chinese University Students: Associations with Academic Anxiety, Academic Procrastination, Self-Regulation and Subjective Wellbeing</t>
  </si>
  <si>
    <t>10.1007/s11469-018-9961-1</t>
  </si>
  <si>
    <t>International Journal of Mental Health and Addiction</t>
  </si>
  <si>
    <t>The Matter-Gravity Entanglement Hypothesis</t>
  </si>
  <si>
    <t>10.1007/s10701-018-0150-7</t>
  </si>
  <si>
    <t>Gleason-Type Theorems from Cauchy’s Functional Equation</t>
  </si>
  <si>
    <t>10.1007/s10701-019-00275-x</t>
  </si>
  <si>
    <t>WW Smith Fund, York Centre for Quantum Technologies</t>
  </si>
  <si>
    <t>The Cultural Project: Formal Chronological Modelling of the Early and Middle Neolithic Sequence in Lower Alsace</t>
  </si>
  <si>
    <t>10.1007/s10816-016-9307-x</t>
  </si>
  <si>
    <t>Journal of Archaeological Method and Theory</t>
  </si>
  <si>
    <t>Springer Compact 2016</t>
  </si>
  <si>
    <t>Oral Interactions in Secondary Science Classrooms: a Grounded Approach to Identifying Oral Feedback Types and Practices</t>
  </si>
  <si>
    <t>10.1007/s11165-019-9843-y</t>
  </si>
  <si>
    <t>Research in Science Education</t>
  </si>
  <si>
    <t>The role of managed natural spaces in connecting people with urban nature: a comparison of local user, researcher, and provider views</t>
  </si>
  <si>
    <t>10.1007/s11252-018-0762-x</t>
  </si>
  <si>
    <t>Urban Ecosystems</t>
  </si>
  <si>
    <t>Co-designing Urban Living Solutions to Improve Older People’s Mobility and Well-Being</t>
  </si>
  <si>
    <t>10.1007/s11524-018-0232-z</t>
  </si>
  <si>
    <t>Journal of Urban Health</t>
  </si>
  <si>
    <t>How is COVID-19 Affecting the Mental Health of Children with Special Educational Needs and Disabilities and Their Families?</t>
  </si>
  <si>
    <t>10.1007/s10803-020-04577-2</t>
  </si>
  <si>
    <t>Journal of Autism and Developmental Disorders</t>
  </si>
  <si>
    <t>Uniformly de Bruijn Sequences and Symbolic Diophantine Approximation on Fractals</t>
  </si>
  <si>
    <t>10.1007/s00026-018-0384-2</t>
  </si>
  <si>
    <t>Annals of Combinatorics</t>
  </si>
  <si>
    <t>Response-time analysis for fixed-priority systems with a write-back cache</t>
  </si>
  <si>
    <t>10.1007/s11241-018-9305-z</t>
  </si>
  <si>
    <t>Real-Time Systems</t>
  </si>
  <si>
    <t>Fundamental Theorem of Asset Pricing under fixed and proportional transaction costs</t>
  </si>
  <si>
    <t>10.1007/s10436-020-00367-z</t>
  </si>
  <si>
    <t>Annals of Finance</t>
  </si>
  <si>
    <t>Who does better for the economy? Presidents versus parliamentary democracies</t>
  </si>
  <si>
    <t>10.1007/s11127-018-0552-2</t>
  </si>
  <si>
    <t>Public Choice</t>
  </si>
  <si>
    <t>How Do Undiagnosed Symptoms of Maternal Psychological Distress During the Postnatal Period Affect Child Developmental Outcomes?</t>
  </si>
  <si>
    <t>10.1007/s10995-019-02749-w</t>
  </si>
  <si>
    <t>Maternal and Child Health Journal</t>
  </si>
  <si>
    <t>The market, utilitarianism and the corruption argument</t>
  </si>
  <si>
    <t>10.1007/s12232-018-0302-2</t>
  </si>
  <si>
    <t>International Review of Economics</t>
  </si>
  <si>
    <t>Synthesis of probabilistic models for quality-of-service software engineering</t>
  </si>
  <si>
    <t>10.1007/s10515-018-0235-8</t>
  </si>
  <si>
    <t>Automated Software Engineering</t>
  </si>
  <si>
    <t>Striking the balance with epistemic injustice in healthcare: the case of Chronic Fatigue Syndrome/Myalgic Encephalomyelitis</t>
  </si>
  <si>
    <t>10.1007/s11019-020-09945-4</t>
  </si>
  <si>
    <t>Medicine, Health Care and Philosophy</t>
  </si>
  <si>
    <t>What Does 2D Geometric Information Really Tell Us About 3D Face Shape?</t>
  </si>
  <si>
    <t>10.1007/s11263-019-01197-x</t>
  </si>
  <si>
    <t>International Journal of Computer Vision</t>
  </si>
  <si>
    <t>Towards an Explicit Construction of Local Observables in Integrable Quantum Field Theories</t>
  </si>
  <si>
    <t>10.1007/s00023-019-00847-7</t>
  </si>
  <si>
    <t>Annales Henri Poincaré</t>
  </si>
  <si>
    <t>Case-finding for common mental disorders in primary care using routinely collected data: a systematic review</t>
  </si>
  <si>
    <t>10.1007/s00127-019-01744-4</t>
  </si>
  <si>
    <t>Social Psychiatry and Psychiatric Epidemiology</t>
  </si>
  <si>
    <t>A singularity theorem for Einstein–Klein–Gordon theory</t>
  </si>
  <si>
    <t>10.1007/s10714-018-2446-5</t>
  </si>
  <si>
    <t>General Relativity and Gravitation</t>
  </si>
  <si>
    <t>Statistical Modeling of Craniofacial Shape and Texture</t>
  </si>
  <si>
    <t>10.1007/s11263-019-01260-7</t>
  </si>
  <si>
    <t>Utility elicitation in adults and children for allergic rhinoconjunctivitis and associated health states</t>
  </si>
  <si>
    <t>10.1007/s11136-018-1910-8</t>
  </si>
  <si>
    <t>Quality of Life Research</t>
  </si>
  <si>
    <t>Impact of mapped EQ-5D utilities on cost-effectiveness analysis: in the case of dialysis treatments</t>
  </si>
  <si>
    <t>10.1007/s10198-018-0987-x</t>
  </si>
  <si>
    <t>The European Journal of Health Economics</t>
  </si>
  <si>
    <t>EuroQol Research Foundation</t>
  </si>
  <si>
    <t>An Examination of Tensions in a Hybrid Collaboration: A Longitudinal Study of an Empty Homes Project</t>
  </si>
  <si>
    <t>10.1007/s10551-018-3962-7</t>
  </si>
  <si>
    <t>Living Mesolithic Time: Narratives, Chronologies and Organic Material Culture</t>
  </si>
  <si>
    <t>10.1007/s10963-018-9119-x</t>
  </si>
  <si>
    <t>Journal of World Prehistory</t>
  </si>
  <si>
    <t>ℵ0-categoricity of semigroups</t>
  </si>
  <si>
    <t>10.1007/s00233-019-10002-7</t>
  </si>
  <si>
    <t>Semigroup Forum</t>
  </si>
  <si>
    <t>Is There a Text in This Child? Childness and the Child-Authored Text</t>
  </si>
  <si>
    <t>10.1007/s10583-018-9376-4</t>
  </si>
  <si>
    <t>Improving the lower bound to the secret-key capacity of the thermal ampliﬁer channel</t>
  </si>
  <si>
    <t>10.1140/epjd/e2018-90351-0</t>
  </si>
  <si>
    <t>The European Physical Journal D</t>
  </si>
  <si>
    <t>EPSRC via the ‘Quantum Communications HUB’</t>
  </si>
  <si>
    <t>On the firm’s option values of short-time work policies</t>
  </si>
  <si>
    <t>10.1007/s11579-020-00258-x</t>
  </si>
  <si>
    <t>Mathematics and Financial Economics</t>
  </si>
  <si>
    <t>The preliminary measurement properties of the person-centred community care inventory (PERCCI)</t>
  </si>
  <si>
    <t>10.1007/s11136-018-1917-1</t>
  </si>
  <si>
    <t>Bridging proprietary modelling and open-source model management tools: the case of PTC Integrity Modeller and Epsilon</t>
  </si>
  <si>
    <t>10.1007/s10270-019-00732-1</t>
  </si>
  <si>
    <t>Software and Systems Modeling</t>
  </si>
  <si>
    <t>Scientific Discovery Through Fictionally Modelling Reality</t>
  </si>
  <si>
    <t>10.1007/s11245-018-9582-0</t>
  </si>
  <si>
    <t>Topoi</t>
  </si>
  <si>
    <t>Stochastic synthesis of recursive functions made easy with bananas, lenses, envelopes and barbed wire</t>
  </si>
  <si>
    <t>10.1007/s10710-019-09347-3</t>
  </si>
  <si>
    <t>Genetic Programming and Evolvable Machines</t>
  </si>
  <si>
    <t>Orbit closures and invariants</t>
  </si>
  <si>
    <t>10.1007/s00209-019-02228-6</t>
  </si>
  <si>
    <t>Mathematische Zeitschrift</t>
  </si>
  <si>
    <t>RoboChart: modelling and verification of the functional behaviour of robotic applications</t>
  </si>
  <si>
    <t>10.1007/s10270-018-00710-z</t>
  </si>
  <si>
    <t>EPSRC, Royal Academy of Engineering</t>
  </si>
  <si>
    <t>Drug discovery in leishmaniasis using protein lipidation as a target</t>
  </si>
  <si>
    <t>10.1007/s12551-021-00855-0</t>
  </si>
  <si>
    <t>Biophysical Reviews</t>
  </si>
  <si>
    <t>medical research council, wellcome trust</t>
  </si>
  <si>
    <t>Special Issue on Cognitive Load Theory: Editorial</t>
  </si>
  <si>
    <t>10.1007/s10648-019-09474-4</t>
  </si>
  <si>
    <t>The transparent failure of norms to keep up standards of belief</t>
  </si>
  <si>
    <t>10.1007/s11098-019-01242-y</t>
  </si>
  <si>
    <t>Philosophical Studies</t>
  </si>
  <si>
    <t>Why do people prefer randomisation? An experimental investigation</t>
  </si>
  <si>
    <t>10.1007/s11238-019-09719-2</t>
  </si>
  <si>
    <t>Theory and Decision</t>
  </si>
  <si>
    <t>Mapping between HAQ-DI and EQ-5D-5L in a Chinese patient population</t>
  </si>
  <si>
    <t>10.1007/s11136-018-1925-1</t>
  </si>
  <si>
    <t>“We ought to eat in order to work, not vice versa”: MacIntyre, practices, and the best work for humankind</t>
  </si>
  <si>
    <t>10.1007/s10551-020-04603-4</t>
  </si>
  <si>
    <t>The impact of public health insurance on healthcare utilisation in Indonesia: evidence from panel data</t>
  </si>
  <si>
    <t>10.1007/s00038-019-01215-2</t>
  </si>
  <si>
    <t>International Journal of Public Health</t>
  </si>
  <si>
    <t>Indonesian Endowment Fund for Education</t>
  </si>
  <si>
    <t>The Decarbonisation Challenge of Southeast Europe: A Case Study of Romania</t>
  </si>
  <si>
    <t>10.1007/s10272-019-0851-y</t>
  </si>
  <si>
    <t>Intereconomics</t>
  </si>
  <si>
    <t>Diet, cuisine and consumption practices of the first farmers in the southeastern Baltic</t>
  </si>
  <si>
    <t>10.1007/s12520-019-00804-9</t>
  </si>
  <si>
    <t>Research Council of Lithuania, European Research Council</t>
  </si>
  <si>
    <t>The Missing Step of Pottery chaîne opératoire: Considering Post-firing Treatments on Ceramic Vessels Using Macro- and Microscopic Observation and Molecular Analysis</t>
  </si>
  <si>
    <t>10.1007/s10816-019-09428-8</t>
  </si>
  <si>
    <t>Semigroups with finitely generated universal left congruence</t>
  </si>
  <si>
    <t>10.1007/s00605-019-01274-w</t>
  </si>
  <si>
    <t>Monatshefte für Mathematik</t>
  </si>
  <si>
    <t>Estimating heterogeneous policy impacts using causal machine learning: a case study of health insurance reform in Indonesia</t>
  </si>
  <si>
    <t>10.1007/s10742-021-00259-3</t>
  </si>
  <si>
    <t>Health Services and Outcomes Research Methodology</t>
  </si>
  <si>
    <t>The representational entity in physical computing</t>
  </si>
  <si>
    <t>10.1007/s11047-020-09805-3</t>
  </si>
  <si>
    <t>Relative Entropy of Coherent States on General CCR Algebras</t>
  </si>
  <si>
    <t>10.1007/s00220-021-04249-x</t>
  </si>
  <si>
    <t>High status diet and health in Medieval Lisbon: a combined isotopic and osteological analysis of the Islamic population from São Jorge Castle, Portugal</t>
  </si>
  <si>
    <t>10.1007/s12520-019-00822-7</t>
  </si>
  <si>
    <t>AHRC PhD Network Studentship awarded (White Rose College of the Arts and Humanities at the University of York), Santander International Connection award 2014, Barakat Trust, Archaeological Institute of America, BioArCh Department of Archaeology, University of York</t>
  </si>
  <si>
    <t>Asymptotic Symmetries in the BV-BFV Formalism</t>
  </si>
  <si>
    <t>10.1007/s00220-021-04061-7</t>
  </si>
  <si>
    <t>This research was (partly) supported by the NCCR SwissMAP, funded by the Swiss National Science Foundation. MS acknowledges partial support from Swiss National Science Foundation grants P2ZHP2_164999 and P300P2_177862. KR acknowledges the support of EPSRC through the Grant EP/P021204/1. Both authors would like to thank the Perimeter Institute, where part of this research was completed, for hospitality and the opportunity to work in such an inspiring research environment. We would also like to thank A. Ashtekar, M. Campiglia, A.S. Cattaneo, L. Freidel and A. Herdegen for enlightening discussions, as well as the anonymous referees for their suggestions on improvements.</t>
  </si>
  <si>
    <t>Household food insecurity is associated with depressive symptoms: results from a Mexican population-based survey</t>
  </si>
  <si>
    <t>10.1007/s12571-020-01014-1</t>
  </si>
  <si>
    <t>Food Security</t>
  </si>
  <si>
    <t>Grand challenges in model-driven engineering: an analysis of the state of the research</t>
  </si>
  <si>
    <t>10.1007/s10270-019-00773-6</t>
  </si>
  <si>
    <t>Cannabis and Psychosis: Are We any Closer to Understanding the Relationship?</t>
  </si>
  <si>
    <t>10.1007/s11920-019-1044-x</t>
  </si>
  <si>
    <t>Current Psychiatry Reports</t>
  </si>
  <si>
    <t>A Medical Science Educator’s Guide to Selecting a Research Paradigm: Building a Basis for Better Research</t>
  </si>
  <si>
    <t>10.1007/s40670-019-00898-9</t>
  </si>
  <si>
    <t>Metal Fluorides: Tools for Structural and Computational Analysis of Phosphoryl Transfer Enzymes</t>
  </si>
  <si>
    <t>10.1007/s41061-017-0130-y</t>
  </si>
  <si>
    <t>Topics in Current Chemistry</t>
  </si>
  <si>
    <t>The alchemy of computation: designing with the unknown</t>
  </si>
  <si>
    <t>10.1007/s11047-019-09738-6</t>
  </si>
  <si>
    <t>Social Perceptions of Forest Ecosystem Services in the Democratic Republic of Congo</t>
  </si>
  <si>
    <t>10.1007/s10745-019-00115-6</t>
  </si>
  <si>
    <t>Human Ecology</t>
  </si>
  <si>
    <t>Mapping the kidney disease quality of life 36-item short form survey (KDQOL-36) to the EQ-5D-3L and the EQ-5D-5L in patients undergoing dialysis</t>
  </si>
  <si>
    <t>10.1007/s10198-019-01088-5</t>
  </si>
  <si>
    <t>Death-Free Dairy? The Ethics of Clean Milk</t>
  </si>
  <si>
    <t>10.1007/s10806-018-9723-x</t>
  </si>
  <si>
    <t>Journal of Agricultural and Environmental Ethics</t>
  </si>
  <si>
    <t>‘Refugees Not Welcome Here’: State, Church and Civil Society Responses to the Refugee Crisis in Poland</t>
  </si>
  <si>
    <t>10.1007/s10767-018-9287-9</t>
  </si>
  <si>
    <t>International Journal of Politics, Culture, and Society</t>
  </si>
  <si>
    <t>A tribute to John B. Fountain</t>
  </si>
  <si>
    <t>10.1007/s00233-019-10033-0</t>
  </si>
  <si>
    <t>The essential indexical research program</t>
  </si>
  <si>
    <t>10.1007/s11229-020-02925-4</t>
  </si>
  <si>
    <t>Synthese</t>
  </si>
  <si>
    <t>Measuring the Activity of Mental Health Services in England: Variation in Categorising Activity for Payment Purposes</t>
  </si>
  <si>
    <t>10.1007/s10488-019-00958-7</t>
  </si>
  <si>
    <t>Administration and Policy in Mental Health and Mental Health Services Research</t>
  </si>
  <si>
    <t>A Cohomological Perspective on Algebraic Quantum Field Theory</t>
  </si>
  <si>
    <t>10.1007/s00220-018-3098-8</t>
  </si>
  <si>
    <t>Child mental health and resilience in the context of socioeconomic disadvantage: results from the Born in Bradford cohort study</t>
  </si>
  <si>
    <t>10.1007/s00787-019-01348-y</t>
  </si>
  <si>
    <t>European Child &amp; Adolescent Psychiatry</t>
  </si>
  <si>
    <t>Bone diagenesis in a Mycenaean secondary burial (Kastrouli, Greece)</t>
  </si>
  <si>
    <t>10.1007/s12520-019-00853-0</t>
  </si>
  <si>
    <t>Linguistic features of fragrances: The role of grammatical gender and gender associations</t>
  </si>
  <si>
    <t>10.3758/s13414-019-01729-0</t>
  </si>
  <si>
    <t>Attention, Perception, &amp; Psychophysics</t>
  </si>
  <si>
    <t>The Netherlands Organization for Scientific Research (NWO)</t>
  </si>
  <si>
    <t>Bog breathing: the extent of peat shrinkage and expansion on blanket bogs in relation to water table, heather management and dominant vegetation and its implications for carbon stock assessments</t>
  </si>
  <si>
    <t>10.1007/s11273-019-09672-5</t>
  </si>
  <si>
    <t>Wetlands Ecology and Management</t>
  </si>
  <si>
    <t>Department for Environment, Food and Rural Affairs</t>
  </si>
  <si>
    <t>The Burden of Proof in Philosophical Persuasion Dialogue</t>
  </si>
  <si>
    <t>10.1007/s10503-017-9432-z</t>
  </si>
  <si>
    <t>Argumentation</t>
  </si>
  <si>
    <t>Computing expectations and marginal likelihoods for permutations</t>
  </si>
  <si>
    <t>10.1007/s00180-019-00901-2</t>
  </si>
  <si>
    <t>Computational Statistics</t>
  </si>
  <si>
    <t>The ‘Great Divide’: How the Arts Contribute to Science and Science Education</t>
  </si>
  <si>
    <t>10.1007/s42330-019-00057-7</t>
  </si>
  <si>
    <t>Canadian Journal of Science, Mathematics and Technology Education</t>
  </si>
  <si>
    <t>Dynamics of of single- and multicontact external cavity semiconductor lasers under intracavity frequency sweeping: effects of material and laser parameters.</t>
  </si>
  <si>
    <t>10.1140/epjb/e2019-90639-3</t>
  </si>
  <si>
    <t>The European Physical Journal B</t>
  </si>
  <si>
    <t>Sheldon spectrum and the plankton paradox: two sides of the same coin—a trait-based plankton size-spectrum model</t>
  </si>
  <si>
    <t>10.1007/s00285-017-1132-7</t>
  </si>
  <si>
    <t>Journal of Mathematical Biology</t>
  </si>
  <si>
    <t>Algebraic properties of Zappa–Szép products of semigroups and monoids</t>
  </si>
  <si>
    <t>10.1007/s00233-017-9878-1</t>
  </si>
  <si>
    <t>Health-related quality of life of a conflict-affected population in Colombia</t>
  </si>
  <si>
    <t>10.1007/s11136-021-02805-5</t>
  </si>
  <si>
    <t>This research was conducted as part of the “War and Peace” project (Ref: MR/R013667/1), funded by the Medical Research Council (MRC) jointly with ESRC/DFID/Wellcome Trust, through the Joint Health Systems Research Initiative (HSRI).</t>
  </si>
  <si>
    <t>Does the use of health technology assessment have an impact on the utilisation of health care resources? Evidence from two European countries</t>
  </si>
  <si>
    <t>10.1007/s10198-020-01160-5</t>
  </si>
  <si>
    <t>Analysing the genetic architecture of clubroot resistance variation in Brassica napus by associative transcriptomics</t>
  </si>
  <si>
    <t>10.1007/s11032-019-1021-4</t>
  </si>
  <si>
    <t>Molecular Breeding</t>
  </si>
  <si>
    <t>Making intrinsic values work; integrating intrinsic values of the more-than-human world through the Life Framework of Values</t>
  </si>
  <si>
    <t>10.1007/s11625-019-00715-7</t>
  </si>
  <si>
    <t>Sustainability Science</t>
  </si>
  <si>
    <t>Informed preference consequentialism, contractarianism and libertarian paternalism: on Harsanyi, Rawls and Robert Sugden’s The Community of Advantage</t>
  </si>
  <si>
    <t>10.1007/s12232-020-00361-x</t>
  </si>
  <si>
    <t>Sibling Bullying in Middle Childhood is Associated with Psychosocial Difficulties in Early Adolescence: The Case of Individuals with Autism Spectrum Disorder</t>
  </si>
  <si>
    <t>10.1007/s10803-019-04116-8</t>
  </si>
  <si>
    <t>Attention and binding in visual working memory: Two forms of attention and two kinds of buffer storage</t>
  </si>
  <si>
    <t>10.3758/s13414-019-01837-x</t>
  </si>
  <si>
    <t>Combined analysis of the low-energy enhancement of the gamma-strength function and the giant dipole resonance</t>
  </si>
  <si>
    <t>10.1007/s10751-019-1618-3</t>
  </si>
  <si>
    <t>Hyperfine Interactions</t>
  </si>
  <si>
    <t>The Prevalence and Psychopathological Correlates of Sibling Bullying in Children with and without Autism Spectrum Disorder</t>
  </si>
  <si>
    <t>10.1007/s10803-018-3484-2</t>
  </si>
  <si>
    <t>Late Holocene wetland transgression and 500 years of vegetation and fire variability in the semi-arid Amboseli landscape, southern Kenya</t>
  </si>
  <si>
    <t>10.1007/s13280-018-1014-2</t>
  </si>
  <si>
    <t>Ambio</t>
  </si>
  <si>
    <t>Investigating Mirror System (MS) Activity in Adults with ASD When Inferring Others’ Intentions Using Both TMS and EEG</t>
  </si>
  <si>
    <t>10.1007/s10803-018-3492-2</t>
  </si>
  <si>
    <t>The intuitive cooperation hypothesis revisited: a meta-analytic examination of effect size and between-study heterogeneity</t>
  </si>
  <si>
    <t>10.1007/s40881-020-00084-3</t>
  </si>
  <si>
    <t>Journal of the Economic Science Association</t>
  </si>
  <si>
    <t>Sustainability and the common good: Catholic Social Teaching and ‘Integral Ecology’ as contributions to a framework of social values for sustainability transitions</t>
  </si>
  <si>
    <t>10.1007/s11625-019-00691-y</t>
  </si>
  <si>
    <t>Impact of different earthworm ecotypes on water stable aggregates and soil water holding capacity</t>
  </si>
  <si>
    <t>10.1007/s00374-020-01432-5</t>
  </si>
  <si>
    <t>Biology and Fertility of Soils</t>
  </si>
  <si>
    <t>The Hausdorff and dynamical dimensions of self-affine sponges: a dimension gap result</t>
  </si>
  <si>
    <t>10.1007/s00222-017-0725-5</t>
  </si>
  <si>
    <t>Inventiones mathematicae</t>
  </si>
  <si>
    <t>When and how to satisfice: an experimental investigation</t>
  </si>
  <si>
    <t>10.1007/s11238-017-9600-5</t>
  </si>
  <si>
    <t>Livestock Disease Management for Trading Across Different Regulatory Regimes</t>
  </si>
  <si>
    <t>10.1007/s10393-018-1312-y</t>
  </si>
  <si>
    <t>EcoHealth</t>
  </si>
  <si>
    <t>Long-term care provision, hospital bed blocking, and discharge destination for hip fracture and stroke patients</t>
  </si>
  <si>
    <t>10.1007/s10754-017-9214-z</t>
  </si>
  <si>
    <t>International Journal of Health Economics and Management</t>
  </si>
  <si>
    <t>Through thick and thin: dual regulation of insect flight muscle and cardiac muscle compared</t>
  </si>
  <si>
    <t>10.1007/s10974-019-09536-8</t>
  </si>
  <si>
    <t>Journal of Muscle Research and Cell Motility</t>
  </si>
  <si>
    <t>Do Chinese and British University Students Use Smartphones Differently? A Cross-cultural Mixed Methods Study</t>
  </si>
  <si>
    <t>10.1007/s11469-018-0024-4</t>
  </si>
  <si>
    <t>Cartesian genetic programming: its status and future</t>
  </si>
  <si>
    <t>10.1007/s10710-019-09360-6</t>
  </si>
  <si>
    <t>Dissecting the complex regulation of lodging resistance in Brassica napus</t>
  </si>
  <si>
    <t>10.1007/s11032-018-0781-6</t>
  </si>
  <si>
    <t>Sensitivity of EQ-5D-3L, HUI2, HUI3, and SF-6D to changes in speech reception and tinnitus associated with cochlear implantation</t>
  </si>
  <si>
    <t>10.1007/s11136-018-2070-6</t>
  </si>
  <si>
    <t>Medical Research Council, Deafness Research UK</t>
  </si>
  <si>
    <t>Transition of children with life-limiting conditions to adult care and healthcare use: a systematic review</t>
  </si>
  <si>
    <t>10.1038/s41390-021-01396-8</t>
  </si>
  <si>
    <t>Pediatric Research</t>
  </si>
  <si>
    <t>Dr. Su Golder (Department of Health Sciences, University of York) advised on search strategy development and Dr. Deborah Gibson-Smith (Martin House Research Centre, Department of Health Sciences, University of York) acted as second data extractor and quality assessor. S.W.J. is funded by a National Institute for Health Research Doctoral Research Fellowship (award DRF-2018-11-ST2-013) for this research project. L.K.F.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</si>
  <si>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A future in the knowledge economy? Analysing the career strategies of doctoral scientists through the principles of game theory</t>
  </si>
  <si>
    <t>10.1007/s10734-018-0329-z</t>
  </si>
  <si>
    <t>Higher Education</t>
  </si>
  <si>
    <t>What Can We Weave? Authority, Reconstructing, and Negotiating Heritages Through Archaeological Open-Air Museums</t>
  </si>
  <si>
    <t>10.1007/s11759-020-09390-y</t>
  </si>
  <si>
    <t>Archaeologies</t>
  </si>
  <si>
    <t>Green and Sustainable Separation of Natural Products from Agro-Industrial Waste: Challenges, Potentialities, and Perspectives on Emerging Approaches</t>
  </si>
  <si>
    <t>10.1007/s41061-017-0182-z</t>
  </si>
  <si>
    <t>The zooarchaeological identification of a ‘Morisco’ community after the Christian conquest of Granada (Spain, early 16th century): sociocultural continuities and economic innovations</t>
  </si>
  <si>
    <t>10.1007/s12520-021-01288-2</t>
  </si>
  <si>
    <t>This research was developed in the framework of the ‘Landscapes of (Re)Conquest’ Project funded by the Arts and Humanities Research Council (grant number AH/R013861/1). The archaeological excavation was funded by the Vicerretorado de Infraestructuras of the University of Granada. It was directed by G. García-Contreras Ruiz from September 2013 to August 2014, and by A. S. Moreno Pérez from September 2014 to July 2015.</t>
  </si>
  <si>
    <t>Does 2 + 3 = 5? In Defence of a Near Absurdity</t>
  </si>
  <si>
    <t>10.1007/s00283-017-9752-8</t>
  </si>
  <si>
    <t>The Mathematical Intelligencer</t>
  </si>
  <si>
    <t>Harvesting fodder trees in montane forests in Kenya: species, techniques used and impacts</t>
  </si>
  <si>
    <t>10.1007/s11056-018-9632-x</t>
  </si>
  <si>
    <t>New Forests</t>
  </si>
  <si>
    <t>Nocardioides astragali sp. nov., isolated from a nodule of wild Astragalus chrysopterus in northwestern China</t>
  </si>
  <si>
    <t>10.1007/s10482-018-1020-1</t>
  </si>
  <si>
    <t>Antonie van Leeuwenhoek</t>
  </si>
  <si>
    <t>Associations of Pregnancy Physical Activity with Maternal Cardiometabolic Health, Neonatal Delivery Outcomes and Body Composition in a Biethnic Cohort of 7305 Mother–Child Pairs: The Born in Bradford Study</t>
  </si>
  <si>
    <t>10.1007/s40279-019-01193-8</t>
  </si>
  <si>
    <t>Sports Medicine</t>
  </si>
  <si>
    <t>On the 2D Ericksen–Leslie equations with anisotropic energy and external forces</t>
  </si>
  <si>
    <t>10.1007/s00028-021-00710-5</t>
  </si>
  <si>
    <t>Journal of Evolution Equations</t>
  </si>
  <si>
    <t>This article is part of a project that is currently funded by the European Union’s Horizon 2020 research and innovation programme under the Marie Skłodowska-Curie Grant Agreement No. 791735 “SELEs”.</t>
  </si>
  <si>
    <t>Prescribers’ views and experiences of assessing the appropriateness of prescribed medications in a specialist addiction service</t>
  </si>
  <si>
    <t>10.1007/s11096-017-0541-4</t>
  </si>
  <si>
    <t>International Journal of Clinical Pharmacy</t>
  </si>
  <si>
    <t>Stochastic evolution equations in Banach spaces and applications to the Heath–Jarrow–Morton–Musiela equations</t>
  </si>
  <si>
    <t>10.1007/s00780-018-0374-6</t>
  </si>
  <si>
    <t>Finance and Stochastics</t>
  </si>
  <si>
    <t>CHEREDNIK ALGEBRAS AND ZHELOBENKO OPERATORS</t>
  </si>
  <si>
    <t>10.1007/s00031-017-9438-5</t>
  </si>
  <si>
    <t>Transformation Groups</t>
  </si>
  <si>
    <t>Teleportation simulation of bosonic Gaussian channels: Strong and uniform convergence</t>
  </si>
  <si>
    <t>10.1140/epjd/e2018-90253-1</t>
  </si>
  <si>
    <t>EPSRC via the ‘UK Quantum Communications HUB’</t>
  </si>
  <si>
    <t>The star product in interacting quantum field theory</t>
  </si>
  <si>
    <t>10.1007/s11005-020-01262-4</t>
  </si>
  <si>
    <t>Letters in Mathematical Physics</t>
  </si>
  <si>
    <t>Energy Efficient Spectrum Auction Process with Utility Functions</t>
  </si>
  <si>
    <t>10.1007/s11277-017-3966-0</t>
  </si>
  <si>
    <t>Wireless Personal Communications</t>
  </si>
  <si>
    <t>Government fragmentation and fiscal deficits: a regression discontinuity approach</t>
  </si>
  <si>
    <t>10.1007/s11127-018-0548-y</t>
  </si>
  <si>
    <t>Multi-level Governance in Refugee Housing and Integration Policy: a Model of Best Practice in Leverkusen</t>
  </si>
  <si>
    <t>10.1007/s12134-021-00876-4</t>
  </si>
  <si>
    <t>Journal of International Migration and Integration</t>
  </si>
  <si>
    <t>The author received partial financial support from the University of York.</t>
  </si>
  <si>
    <t>A review of social participation interventions for people with mental health problems</t>
  </si>
  <si>
    <t>10.1007/s00127-017-1372-2</t>
  </si>
  <si>
    <t>Now More Than Ever: Considering Health System Reforms in the Post-COVID 19 Scenario</t>
  </si>
  <si>
    <t>10.1007/s41027-020-00272-z</t>
  </si>
  <si>
    <t>The Indian Journal of Labour Economics</t>
  </si>
  <si>
    <t>Random Attractors for the Stochastic Navier–Stokes Equations on the 2D Unit Sphere</t>
  </si>
  <si>
    <t>10.1007/s00021-017-0351-4</t>
  </si>
  <si>
    <t>Journal of Mathematical Fluid Mechanics</t>
  </si>
  <si>
    <t>On redistributive taxation under the threat of high-skill emigration</t>
  </si>
  <si>
    <t>10.1007/s00355-017-1038-8</t>
  </si>
  <si>
    <t>Social Choice and Welfare</t>
  </si>
  <si>
    <t>Transforming urban planning processes and outcomes through creative methods</t>
  </si>
  <si>
    <t>10.1007/s13280-020-01436-3</t>
  </si>
  <si>
    <t>The moduli spaces of equivariant minimal surfaces in RH3 and RH4 via Higgs bundles</t>
  </si>
  <si>
    <t>10.1007/s10711-018-0395-5</t>
  </si>
  <si>
    <t>Geometriae Dedicata</t>
  </si>
  <si>
    <t>The automaticity of face perception is influenced by familiarity</t>
  </si>
  <si>
    <t>10.3758/s13414-017-1362-1</t>
  </si>
  <si>
    <t>Non-branching personal persistence</t>
  </si>
  <si>
    <t>10.1007/s11098-018-1127-2</t>
  </si>
  <si>
    <t>Acoustic–phonetic and auditory mechanisms of adaptation in the perception of sibilant fricatives</t>
  </si>
  <si>
    <t>10.3758/s13414-019-01894-2</t>
  </si>
  <si>
    <t>In situ TEM oxidation study of Fe thin-film transformation to single-crystal magnetite nanoparticles</t>
  </si>
  <si>
    <t>10.1007/s10853-020-04917-8</t>
  </si>
  <si>
    <t>Journal of Materials Science</t>
  </si>
  <si>
    <t>The Scientific Perspective on Moral Objectivity</t>
  </si>
  <si>
    <t>10.1007/s10677-017-9798-x</t>
  </si>
  <si>
    <t>Ethical Theory and Moral Practice</t>
  </si>
  <si>
    <t>The Acceptability of Accountability</t>
  </si>
  <si>
    <t>10.1007/s10602-021-09331-z</t>
  </si>
  <si>
    <t>Constitutional Political Economy</t>
  </si>
  <si>
    <t>Why are there long waits at English emergency departments?</t>
  </si>
  <si>
    <t>10.1007/s10198-019-01121-7</t>
  </si>
  <si>
    <t>Two kinds of distributivity</t>
  </si>
  <si>
    <t>10.1007/s11050-017-9133-z</t>
  </si>
  <si>
    <t>Natural Language Semantics</t>
  </si>
  <si>
    <t>Genetic Programming ++</t>
  </si>
  <si>
    <t>10.1007/s10817-017-9409-5</t>
  </si>
  <si>
    <t>Journal of Automated Reasoning</t>
  </si>
  <si>
    <t>Proof Search ==</t>
  </si>
  <si>
    <t>10.1007/s11625-018-0622-x</t>
  </si>
  <si>
    <t>Ministry for Foreign Affairs of Finland</t>
  </si>
  <si>
    <t>Automatic Improvement</t>
  </si>
  <si>
    <t>10.1007/s11098-017-0890-9</t>
  </si>
  <si>
    <t>Introduction: A Social History of the Irish and British Mesolithic</t>
  </si>
  <si>
    <t>10.1007/s10963-018-9122-2</t>
  </si>
  <si>
    <t>Martingale solutions for the stochastic nonlinear Schrödinger equation in the energy space</t>
  </si>
  <si>
    <t>10.1007/s00440-018-0882-5</t>
  </si>
  <si>
    <t>Probability Theory and Related Fields</t>
  </si>
  <si>
    <t>A Policy Perspective on the Global Use of Smokeless Tobacco</t>
  </si>
  <si>
    <t>10.1007/s40429-017-0166-7</t>
  </si>
  <si>
    <t>Current Addiction Reports</t>
  </si>
  <si>
    <t>Saltmarsh archives of vegetation and land use change from Big River Marsh, SW Newfoundland, Canada</t>
  </si>
  <si>
    <t>10.1007/s00334-021-00845-y</t>
  </si>
  <si>
    <t>Vegetation History and Archaeobotany</t>
  </si>
  <si>
    <t>The Foraminifera-derived sea-level research associated with this study (published by Kemp et al. 2018) was supported by a grant from the Netherlands to OvdP and is gratefully acknowledged.</t>
  </si>
  <si>
    <t>Melting a Hubbard dimer: benchmarks of ‘ALDA’ for quantum thermodynamics</t>
  </si>
  <si>
    <t>10.1140/epjb/e2018-90186-5</t>
  </si>
  <si>
    <t>FAPESP</t>
  </si>
  <si>
    <t>On the self-calibration capabilities of γ-ray energy tracking arrays</t>
  </si>
  <si>
    <t>10.1140/epja/i2018-12609-0</t>
  </si>
  <si>
    <t>The European Physical Journal A</t>
  </si>
  <si>
    <t>Royal Society (UF150476) UK STFC (ST/P003885/1 and ST/POO1831/1) Deutsche Forschungsgemeinschaft (SFB 1245) Helmholtz International Center for FAIR</t>
  </si>
  <si>
    <t>Long-term dietary change in Atlantic and Mediterranean Iberia with the introduction of agriculture: a stable isotope perspective</t>
  </si>
  <si>
    <t>10.1007/s12520-018-0752-1</t>
  </si>
  <si>
    <t>Public perceptions of shale gas in the UK: framing effects and decision heuristics</t>
  </si>
  <si>
    <t>10.1007/s40974-018-0102-2</t>
  </si>
  <si>
    <t>Energy, Ecology and Environment</t>
  </si>
  <si>
    <t>Integrating transcriptomic techniques and k-means clustering in metabolomics to identify markers of abiotic and biotic stress in Medicago truncatula</t>
  </si>
  <si>
    <t>10.1007/s11306-018-1424-y</t>
  </si>
  <si>
    <t>Metabolomics</t>
  </si>
  <si>
    <t>Evidence gaps and biodiversity threats facing the marine environment of the United Kingdom’s Overseas Territories</t>
  </si>
  <si>
    <t>10.1007/s10531-018-1660-5</t>
  </si>
  <si>
    <t>Biodiversity and Conservation</t>
  </si>
  <si>
    <t>John Ellerman Foundation</t>
  </si>
  <si>
    <t>Probability distributions for the stress tensor in conformal field theories</t>
  </si>
  <si>
    <t>10.1007/s11005-018-1124-6</t>
  </si>
  <si>
    <t>On the Analogy Between Business and Sport: Towards an Aristotelian Response to The Market Failures Approach to Business Ethics</t>
  </si>
  <si>
    <t>10.1007/s10551-021-04749-9</t>
  </si>
  <si>
    <t>The Logical Problem of the Trinity and the Strong Theory of Relative Identity</t>
  </si>
  <si>
    <t>10.1007/s11841-017-0612-y</t>
  </si>
  <si>
    <t>Sophia</t>
  </si>
  <si>
    <t>An Analogue of the Coleman–Mandula Theorem for Quantum Field Theory in Curved Spacetimes</t>
  </si>
  <si>
    <t>10.1007/s00220-017-2951-5</t>
  </si>
  <si>
    <t>Revenue comparison of discrete private-value auctions via weak dominance</t>
  </si>
  <si>
    <t>10.1007/s10058-017-0202-z</t>
  </si>
  <si>
    <t>Review of Economic Design</t>
  </si>
  <si>
    <t>Microbial changes linked to the accelerated degradation of the herbicide atrazine in a range of temperate soils</t>
  </si>
  <si>
    <t>10.1007/s11356-017-8377-y</t>
  </si>
  <si>
    <t>Environmental Science and Pollution Research</t>
  </si>
  <si>
    <t>The Prenective View of propositional content</t>
  </si>
  <si>
    <t>10.1007/s11229-016-1309-4</t>
  </si>
  <si>
    <t>The Quantum Sine-Gordon Model in Perturbative AQFT</t>
  </si>
  <si>
    <t>10.1007/s00220-017-2944-4</t>
  </si>
  <si>
    <t>Productive Resistance within the Korean Public Sector: Exploring Organisational Culture</t>
  </si>
  <si>
    <t>10.1007/s11115-017-0381-7</t>
  </si>
  <si>
    <t>Public Organization Review</t>
  </si>
  <si>
    <t>The self-concept life cycle and brand perceptions: An interdisciplinary perspective</t>
  </si>
  <si>
    <t>10.1007/s13162-017-0092-9</t>
  </si>
  <si>
    <t>AMS Review</t>
  </si>
  <si>
    <t>The ageing urban brain: Analysing outdoor physical activity using the Emotiv Affectiv suite in older people</t>
  </si>
  <si>
    <t>10.1007/s11524-017-0191-9</t>
  </si>
  <si>
    <t>Valorisation of Biowastes for the Production of Green Materials Using Chemical Methods</t>
  </si>
  <si>
    <t>10.1007/s41061-017-0133-8</t>
  </si>
  <si>
    <t>How does exposure to pesticides vary in space and time for residents living near to treated orchards?</t>
  </si>
  <si>
    <t>10.1007/s11356-017-0064-5</t>
  </si>
  <si>
    <t>Are Happiness and Life Satisfaction Different Across Religious Groups? Exploring Determinants of Happiness and Life Satisfaction</t>
  </si>
  <si>
    <t>10.1007/s10943-017-0481-2</t>
  </si>
  <si>
    <t>Journal of Religion and Health</t>
  </si>
  <si>
    <t>Elicitation of preferences under ambiguity</t>
  </si>
  <si>
    <t>10.1007/s11166-017-9256-0</t>
  </si>
  <si>
    <t>Journal of Risk and Uncertainty</t>
  </si>
  <si>
    <t>Substitution in a sense</t>
  </si>
  <si>
    <t>10.1007/s11098-017-0995-1</t>
  </si>
  <si>
    <t>Exact speedup factors and sub-optimality for non-preemptive scheduling</t>
  </si>
  <si>
    <t>10.1007/s11241-017-9294-3</t>
  </si>
  <si>
    <t>Context matters</t>
  </si>
  <si>
    <t>10.1007/s10683-017-9546-z</t>
  </si>
  <si>
    <t>Experimental Economics</t>
  </si>
  <si>
    <t>Relationship between health-related quality of life and respiratory health status among coal-based sponge iron plant workers in Barjora, India</t>
  </si>
  <si>
    <t>10.1007/s10389-017-0861-9</t>
  </si>
  <si>
    <t>Journal of Public Health</t>
  </si>
  <si>
    <t>Blacksmith Institute</t>
  </si>
  <si>
    <t>Variation in perception of environmental change in nine Solomon Islands communities: implications for securing fairness in community-based adaptation</t>
  </si>
  <si>
    <t>10.1007/s10113-017-1242-1</t>
  </si>
  <si>
    <t>Regional Environmental Change</t>
  </si>
  <si>
    <t>Abilities to Explicitly and Implicitly Infer Intentions from Actions in Adults with Autism Spectrum Disorder</t>
  </si>
  <si>
    <t>10.1007/s10803-017-3425-5</t>
  </si>
  <si>
    <t>Why do consumers not switch? An experimental investigation of a search and switch model</t>
  </si>
  <si>
    <t>10.1007/s11238-021-09818-z</t>
  </si>
  <si>
    <t>This work was funded by the University of York, Risk Evidence and Decision Making Priming Fund. The authors have no conflicts of interest to declare.</t>
  </si>
  <si>
    <t>A unifying 2D action for integrable σ-models from 4D Chern–Simons theory</t>
  </si>
  <si>
    <t>10.1007/s11005-020-01268-y</t>
  </si>
  <si>
    <t>Pseudodifferential Weyl Calculus on (Pseudo-)Riemannian Manifolds</t>
  </si>
  <si>
    <t>10.1007/s00023-020-00890-9</t>
  </si>
  <si>
    <t>The Caregiver Health Effects of Caring for Young Children with Developmental Disabilities: A Meta-analysis</t>
  </si>
  <si>
    <t>10.1007/s10995-020-02896-5</t>
  </si>
  <si>
    <t>1H, 13C, 15N backbone and IVL methyl group resonance assignment of the fungal β-glucosidase from Trichoderma reesei</t>
  </si>
  <si>
    <t>10.1007/s12104-020-09959-2</t>
  </si>
  <si>
    <t>Biomolecular NMR Assignments</t>
  </si>
  <si>
    <t>Type inference in flexible model-driven engineering using classification algorithms</t>
  </si>
  <si>
    <t>10.1007/s10270-018-0658-5</t>
  </si>
  <si>
    <t>European Union Seventh Framework Programme, Engineering and Physical Sciences Research Council</t>
  </si>
  <si>
    <t>Single-World Theory of the Extended Wigner’s Friend Experiment</t>
  </si>
  <si>
    <t>10.1007/s10701-017-0082-7</t>
  </si>
  <si>
    <t>Factors associated with regular physical activity participation among people with severe mental ill health</t>
  </si>
  <si>
    <t>10.1007/s00127-018-1639-2</t>
  </si>
  <si>
    <t>Survival rates and prognostic predictors of high grade brain stem gliomas in childhood: a systematic review and meta-analysis</t>
  </si>
  <si>
    <t>10.1007/s11060-017-2546-1</t>
  </si>
  <si>
    <t>Journal of Neuro-Oncology</t>
  </si>
  <si>
    <t>Seeing through eyes, mirrors, shadows and pictures</t>
  </si>
  <si>
    <t>10.1007/s11098-017-0948-8</t>
  </si>
  <si>
    <t>Mental Health and School Functioning for Girls in the Child Welfare System: the Mediating Role of Future Orientation and School Engagement</t>
  </si>
  <si>
    <t>10.1007/s12310-017-9207-6</t>
  </si>
  <si>
    <t>School Mental Health</t>
  </si>
  <si>
    <t>An application of partial least squares for identifying dietary patterns in bone health</t>
  </si>
  <si>
    <t>10.1007/s11657-017-0355-y</t>
  </si>
  <si>
    <t>Archives of Osteoporosis</t>
  </si>
  <si>
    <t>Determination of glucose exchange rates and permeability of erythrocyte membrane in preeclampsia and subsequent oxidative stress-related protein damage using dynamic-19F-NMR</t>
  </si>
  <si>
    <t>10.1007/s10858-017-0092-y</t>
  </si>
  <si>
    <t>Journal of Biomolecular NMR</t>
  </si>
  <si>
    <t>Dynamic modelling of electrooptically modulated vertical compound cavity surface emitting semiconductor lasers</t>
  </si>
  <si>
    <t>10.1007/s11082-017-1115-3</t>
  </si>
  <si>
    <t>Optical and Quantum Electronics</t>
  </si>
  <si>
    <t>The cost-effectiveness of population Health Checks: have the NHS Health Checks been unfairly maligned?</t>
  </si>
  <si>
    <t>10.1007/s10389-017-0801-8</t>
  </si>
  <si>
    <t>Extremality and dynamically defined measures, part I: Diophantine properties of quasi-decaying measures</t>
  </si>
  <si>
    <t>10.1007/s00029-017-0324-8</t>
  </si>
  <si>
    <t>Selecta Mathematica</t>
  </si>
  <si>
    <t>Use of large-scale HRQoL datasets to generate individualised predictions and inform patients about the likely benefit of surgery</t>
  </si>
  <si>
    <t>10.1007/s11136-017-1599-0</t>
  </si>
  <si>
    <t>Pulse Generation in the Quorum Machinery of Pseudomonas aeruginosa</t>
  </si>
  <si>
    <t>10.1007/s11538-017-0288-z</t>
  </si>
  <si>
    <t>Bulletin of Mathematical Biology</t>
  </si>
  <si>
    <t>Evaluating the cost-effectiveness of biologic treatments for psoriatic arthritis: can we make better use of patient data registries?</t>
  </si>
  <si>
    <t>10.1007/s10067-017-3703-9</t>
  </si>
  <si>
    <t>Clinical Rheumatology</t>
  </si>
  <si>
    <t>Devosia nitraria sp. nov., a novel species isolated from the roots of Nitraria sibirica in China</t>
  </si>
  <si>
    <t>10.1007/s10482-017-0901-z</t>
  </si>
  <si>
    <t>Loving the mess: navigating diversity and conflict in social values for sustainability</t>
  </si>
  <si>
    <t>10.1007/s11625-019-00726-4</t>
  </si>
  <si>
    <t>A systematic review of maternal antidepressant use in pregnancy and short- and long-term offspring’s outcomes</t>
  </si>
  <si>
    <t>10.1007/s00737-017-0780-3</t>
  </si>
  <si>
    <t>Archives of Women's Mental Health</t>
  </si>
  <si>
    <t>Income inequality and subjective well-being: a systematic review and meta-analysis</t>
  </si>
  <si>
    <t>10.1007/s11136-017-1719-x</t>
  </si>
  <si>
    <t>Are cost differences between specialist and general hospitals compensated by the prospective payment system?</t>
  </si>
  <si>
    <t>10.1007/s10198-017-0935-1</t>
  </si>
  <si>
    <t>Economics and Social Research Council</t>
  </si>
  <si>
    <t>Is the superior verbal memory span of Mandarin speakers due to faster rehearsal?</t>
  </si>
  <si>
    <t>10.3758/s13421-017-0770-8</t>
  </si>
  <si>
    <t>Memory &amp; Cognition</t>
  </si>
  <si>
    <t>Impact of specialist rehabilitation services on hospital length of stay and associated costs</t>
  </si>
  <si>
    <t>10.1007/s10198-017-0952-0</t>
  </si>
  <si>
    <t>On the analysis of random replacement caches using static probabilistic timing methods for multi-path programs</t>
  </si>
  <si>
    <t>10.1007/s11241-017-9295-2</t>
  </si>
  <si>
    <t>Interventions aiming to reduce time to antibiotics (TTA) in patients with fever and neutropenia during chemotherapy for cancer (FN), a systematic review</t>
  </si>
  <si>
    <t>10.1007/s00520-019-05056-w</t>
  </si>
  <si>
    <t>Supportive Care in Cancer</t>
  </si>
  <si>
    <t>Non-native speech recognition sentences: A new materials set for non-native speech perception research</t>
  </si>
  <si>
    <t>10.3758/s13428-019-01251-z</t>
  </si>
  <si>
    <t>Behavior Research Methods</t>
  </si>
  <si>
    <t>Context-related problems and university students’ dropout intentions—the buffering effect of personal best goals</t>
  </si>
  <si>
    <t>10.1007/s10212-019-00433-9</t>
  </si>
  <si>
    <t>European Journal of Psychology of Education</t>
  </si>
  <si>
    <t>A Rapid Review of Prescribing Education Interventions</t>
  </si>
  <si>
    <t>10.1007/s40670-020-01131-8</t>
  </si>
  <si>
    <t>Horizontal gene transfer for recombining graphs</t>
  </si>
  <si>
    <t>10.1007/s10710-020-09378-1</t>
  </si>
  <si>
    <t>Land-use change and propagule pressure promote plant invasions in tropical rainforest remnants</t>
  </si>
  <si>
    <t>10.1007/s10980-020-01067-9</t>
  </si>
  <si>
    <t>Landscape Ecology</t>
  </si>
  <si>
    <t>The item/order account of word frequency effects: Evidence from serial order tests</t>
  </si>
  <si>
    <t>10.3758/s13421-021-01144-7</t>
  </si>
  <si>
    <t>This work was supported, in part, by a grant from the Natural Sciences and Engineering Research Council to IN. Portions of this work were presented at the 60th Annual Meeting of the Psychonomic Society, Montréal, Québec, Canada, November 2019. Order of authorship is alphabetical. Correspondence may be addressed to either author at ineath@mun.ca or philip.quinlan@york.ac.uk.</t>
  </si>
  <si>
    <t>Further insights into the operation of the Chinese number system: Competing effects of Arabic and Mandarin number formats</t>
  </si>
  <si>
    <t>10.3758/s13421-020-01065-x</t>
  </si>
  <si>
    <t>Exploring socioeconomic inequalities and access to elite postgraduate education among English graduates</t>
  </si>
  <si>
    <t>10.1007/s10734-021-00693-9</t>
  </si>
  <si>
    <t>The Rotten Core of Presentism</t>
  </si>
  <si>
    <t>10.1007/s11229-020-02965-w</t>
  </si>
  <si>
    <t>An Assessment of the Psychometric Properties of the GHQ-12 in an English Population of Autistic Adults Without Learning Difficulties</t>
  </si>
  <si>
    <t>10.1007/s10803-020-04604-2</t>
  </si>
  <si>
    <t>Quantum Fields and Local Measurements</t>
  </si>
  <si>
    <t>10.1007/s00220-020-03800-6</t>
  </si>
  <si>
    <t>A longitudinal study of nest occupancy, trail networks and foraging in a polydomous wood ant population</t>
  </si>
  <si>
    <t>10.1007/s00040-020-00777-2</t>
  </si>
  <si>
    <t>Insectes Sociaux</t>
  </si>
  <si>
    <t>Cellulose dissolution and regeneration using a non-aqueous, non-stoichiometric protic ionic liquid system</t>
  </si>
  <si>
    <t>10.1007/s10570-020-03444-8</t>
  </si>
  <si>
    <t>Cellulose</t>
  </si>
  <si>
    <t>Climate change, crops and commodity traders: subnational trade analysis highlights differentiated risk exposure</t>
  </si>
  <si>
    <t>10.1007/s10584-020-02857-5</t>
  </si>
  <si>
    <t>Climatic Change</t>
  </si>
  <si>
    <t>The Importance of Realism, Character, and Genre: How Theatre Can Support the Creation of Likeable Sociable Robots</t>
  </si>
  <si>
    <t>10.1007/s12369-020-00637-w</t>
  </si>
  <si>
    <t>International Journal of Social Robotics</t>
  </si>
  <si>
    <t>Automatic generation of UML profile graphical editors for Papyrus</t>
  </si>
  <si>
    <t>10.1007/s10270-020-00813-6</t>
  </si>
  <si>
    <t>Critical STEM Literacy and the COVID-19 Pandemic</t>
  </si>
  <si>
    <t>10.1007/s42330-021-00150-w</t>
  </si>
  <si>
    <t>Formal methods in dependable systems engineering: a survey of professionals from Europe and North America</t>
  </si>
  <si>
    <t>10.1007/s10664-020-09836-5</t>
  </si>
  <si>
    <t>Empirical Software Engineering</t>
  </si>
  <si>
    <t>Nothing else matters: Video games create sustained attentional selection away from task-irrelevant features</t>
  </si>
  <si>
    <t>10.3758/s13414-020-02122-y</t>
  </si>
  <si>
    <t>The super-disadvantaged in higher education: barriers to access for refugee background students in England</t>
  </si>
  <si>
    <t>10.1007/s10734-020-00515-4</t>
  </si>
  <si>
    <t>A Critical Review of the IUCN UK Peatland Programme’s “Burning and Peatlands” Position Statement</t>
  </si>
  <si>
    <t>10.1007/s13157-021-01400-1</t>
  </si>
  <si>
    <t>Wetlands</t>
  </si>
  <si>
    <t>MA received no funding for this work. AH received no direct outside funding for this work, which was supported from internal publication funding from the Stockholm Environment Institute for writing a direct response to the IUCN UK PP publication.</t>
  </si>
  <si>
    <t>Robust estimation and inference for general varying coefficient models with missing observations</t>
  </si>
  <si>
    <t>10.1007/s11749-019-00692-0</t>
  </si>
  <si>
    <t>TEST</t>
  </si>
  <si>
    <t>The Balanced Threat Agreement for Individual Externality Negotiation Problems</t>
  </si>
  <si>
    <t>10.1007/s41412-020-00097-7</t>
  </si>
  <si>
    <t>Homo Oeconomicus</t>
  </si>
  <si>
    <t>Agent-Relativity and the Status of Deontological Restrictions</t>
  </si>
  <si>
    <t>10.1007/s10790-021-09823-z</t>
  </si>
  <si>
    <t>The Journal of Value Inquiry</t>
  </si>
  <si>
    <t>The environment and politics in science education: the case of teaching fracking</t>
  </si>
  <si>
    <t>10.1007/s11422-021-10017-z</t>
  </si>
  <si>
    <t>Cultural Studies of Science Education</t>
  </si>
  <si>
    <t>Funding was provided by University of York (Education Department Small Grant).</t>
  </si>
  <si>
    <t>The discontinuity between value and price form: tracking the subtraction of the qualitative</t>
  </si>
  <si>
    <t>10.1007/s40844-021-00210-8</t>
  </si>
  <si>
    <t>Evolutionary and Institutional Economics Review</t>
  </si>
  <si>
    <t>This project has received funding from the European Union’s Horizon 2020 research and innovation programme under the Marie Sklodowska-Curie Grant Agreement No. 893027.</t>
  </si>
  <si>
    <t>“We Need Other Human Beings in Order to be Human”: Examining the Indigenous Philosophy of Umunthu and Strengthening Mental Health Interventions</t>
  </si>
  <si>
    <t>10.1007/s11013-020-09692-4</t>
  </si>
  <si>
    <t>Culture, Medicine, and Psychiatry</t>
  </si>
  <si>
    <t>Smallholder perceptions of land restoration activities: rewetting tropical peatland oil palm areas in Sumatra, Indonesia</t>
  </si>
  <si>
    <t>10.1007/s10113-020-01737-z</t>
  </si>
  <si>
    <t>“A Cancer in the Minds of Youth?” A Qualitative Study of Problematic Smartphone Use among Undergraduate Students</t>
  </si>
  <si>
    <t>10.1007/s11469-019-00204-z</t>
  </si>
  <si>
    <t>Generation and robustness of quantum entanglement in spin graphs</t>
  </si>
  <si>
    <t>10.1007/s11128-020-02943-8</t>
  </si>
  <si>
    <t>Quantum Information Processing</t>
  </si>
  <si>
    <t>Trauma: phenomenological causality and implication</t>
  </si>
  <si>
    <t>10.1007/s11097-020-09725-8</t>
  </si>
  <si>
    <t>Phenomenology and the Cognitive Sciences</t>
  </si>
  <si>
    <t>No funding was received to assist with the preparation of this manuscript.</t>
  </si>
  <si>
    <t>Quaker Business Ethics as MacIntyrean Tradition</t>
  </si>
  <si>
    <t>10.1007/s10551-020-04706-y</t>
  </si>
  <si>
    <t>Distributed model validation with epsilon</t>
  </si>
  <si>
    <t>10.1007/s10270-021-00878-x</t>
  </si>
  <si>
    <t>The work in this paper was supported by the European Commission via the CROSSMINER H2020 Project (Grant #732223).</t>
  </si>
  <si>
    <t>Theoretical and Methodological Approaches to Ecological Changes, Social Behaviour and Human Intergroup Tolerance 300,000 to 30,000 BP</t>
  </si>
  <si>
    <t>10.1007/s10816-020-09503-5</t>
  </si>
  <si>
    <t>We acknowledge the support of the YCCSA (York Cross-disciplinary Centre for Systems Analysis) Internship Programme for the support for Seren John-Wood (summer internship 2019, no grant number), the John Templeton Foundation Figuring the Roots of Gratitude Project (grant reference 61389) for the support for part of Penny Spikins time and the Hunt Postdoctoral Fellowship from the Wenner Gren Foundation (grant number: 9862) for support for Jennifer C. French</t>
  </si>
  <si>
    <t>Pharmacological interventions for drug-using offenders: an update to a systematic review and meta-analysis</t>
  </si>
  <si>
    <t>10.1007/s11292-020-09453-8</t>
  </si>
  <si>
    <t>Journal of Experimental Criminology</t>
  </si>
  <si>
    <t>Mind-Mindedness and Stress in Parents of Children with Developmental Disorders</t>
  </si>
  <si>
    <t>10.1007/s10803-020-04570-9</t>
  </si>
  <si>
    <t>Gravity models of interprovincial migration flows in Canada with hierarchical multifactor structure</t>
  </si>
  <si>
    <t>10.1007/s00181-020-01938-9</t>
  </si>
  <si>
    <t>Empirical Economics</t>
  </si>
  <si>
    <t>Exploring the Hidden Curriculum’s Impact on Medical Students: Professionalism, Identity Formation and the Need for Transparency</t>
  </si>
  <si>
    <t>10.1007/s40670-020-01021-z</t>
  </si>
  <si>
    <t>Neolithic farmers or Neolithic foragers? Organic residue analysis of early pottery from Rakushechny Yar on the Lower Don (Russia)</t>
  </si>
  <si>
    <t>10.1007/s12520-021-01412-2</t>
  </si>
  <si>
    <t>H2020 Marie Skłodowska-Curie Actions, European Research Council</t>
  </si>
  <si>
    <t>Ascariasis, Amebiasis and Giardiasis in Mexican children: distribution and geographical, environmental and socioeconomic risk factors</t>
  </si>
  <si>
    <t>10.1007/s12639-020-01260-2</t>
  </si>
  <si>
    <t>Journal of Parasitic Diseases</t>
  </si>
  <si>
    <t>Reservoir computing quality: connectivity and topology</t>
  </si>
  <si>
    <t>10.1007/s11047-020-09823-1</t>
  </si>
  <si>
    <t>Adapting and validating the Autism Diagnostic Observation Schedule Version 2 for use with deaf children and young people</t>
  </si>
  <si>
    <t>10.1007/s10803-021-04931-y</t>
  </si>
  <si>
    <t>This research is funded by Medical Research Council as part of the Diagnostic Instruments for Screening Deaf Children Study (DIADS)—MR/K015435/1.</t>
  </si>
  <si>
    <t>Teaching Professionalism to Medical Students Using Dissection-Based Anatomy Education: a Practical Guide</t>
  </si>
  <si>
    <t>10.1007/s40670-020-01137-2</t>
  </si>
  <si>
    <t>Residential Context and Voting for the Far Right: The Impact of Immigration and Unemployment on the 2017 French Presidential Election</t>
  </si>
  <si>
    <t>10.1007/s11109-021-09676-z</t>
  </si>
  <si>
    <t>Political Behavior</t>
  </si>
  <si>
    <t>The authors would like to thank Mike Medeiros, Ognjen Obućina, Sofia Vasilopoulou, the participants of the seminar in Comparative Politics of the University of York, the three anonymous reviewers and the editor for their valuable comments and suggestions. We are also very grateful for the financial support provided by the INEQ AT WORK project (French state grant ANR-17-CE41-0009), which allowed us to access French census data via the Centre d’accès sécurisé aux données (CASD).</t>
  </si>
  <si>
    <t>Right ideal Howson semigroups</t>
  </si>
  <si>
    <t>10.1007/s00233-020-10115-4</t>
  </si>
  <si>
    <t>Philosophical empathy (in the Style of Merleau-Ponty)</t>
  </si>
  <si>
    <t>10.1007/s11007-021-09533-0</t>
  </si>
  <si>
    <t>Continental Philosophy Review</t>
  </si>
  <si>
    <t>The Cosmological Semiclassical Einstein Equation as an Infinite-Dimensional Dynamical System</t>
  </si>
  <si>
    <t>10.1007/s00023-021-01060-1</t>
  </si>
  <si>
    <t>4D Chern–Simons theory and affine Gaudin models</t>
  </si>
  <si>
    <t>10.1007/s11005-021-01354-9</t>
  </si>
  <si>
    <t>RiskStructures: A design algebra for risk-aware machines</t>
  </si>
  <si>
    <t>10.1007/s00165-021-00545-4</t>
  </si>
  <si>
    <t>Formal Aspects of Computing</t>
  </si>
  <si>
    <t>Mario Gleirscher was supported in part by the German Research Foundation (DFG) under the Fellowship Grant no. 381212925. Work by Radu Calinescu and Mario Gleirscher was partially supported by the Lloyd’s Register Foundation under the Autonomy Assurance International Programme (AAIP) Grant CSI:Cobot. Radu Calinescu was additionally supported by the UKRI Project EP/V026747/1 “Trustworthy Autonomous Systems Node in Resilience”. We would like to thank Simon Foster for inspiring discussions on the use of relational specification; Ana Cavalcanti and Cliff Jones for insightful questions about the abstraction, composition, and methodology underlying RiskStructures; James Baxter, Alvaro Miyazawa, and Pedro Ribeiro for enlightening conversations about CSP. We are also thankful to Sam Clark for helpful feedback on an early version of the introductory and closing sections</t>
  </si>
  <si>
    <t>The Effects of Caring for Young Children with Developmental Disabilities on Mothers’ Health and Healthcare Use: Analysis of Primary Care Data in the Born in Bradford Cohort</t>
  </si>
  <si>
    <t>10.1007/s10882-021-09789-7</t>
  </si>
  <si>
    <t>Journal of Developmental and Physical Disabilities</t>
  </si>
  <si>
    <t>Sarah Masefield was supported by a match funded studentship from the University of York and the Health e-Research Centre ref. PhD2016PP2. The remaining authors received no specific funding for this study.</t>
  </si>
  <si>
    <t>A phenomenological study of new doctors’ transition to practice, utilising participant-voiced poetry</t>
  </si>
  <si>
    <t>10.1007/s10459-021-10046-x</t>
  </si>
  <si>
    <t>Advances in Health Sciences Education</t>
  </si>
  <si>
    <t>None.</t>
  </si>
  <si>
    <t>Sound reasoning in tock-CSP</t>
  </si>
  <si>
    <t>10.1007/s00236-020-00394-3</t>
  </si>
  <si>
    <t>Acta Informatica</t>
  </si>
  <si>
    <t>This work is funded by EPSRC Grants EP/M025756/1 and EP/R025479/1, and by the Royal Academy of Engineering. No new primary data was created as part of the study reported here.</t>
  </si>
  <si>
    <t xml:space="preserve">A mixed-method feasibility study of a novel transitional regime of incremental haemodialysis: study design and protocol
</t>
  </si>
  <si>
    <t>10.1007/s10157-021-02072-1</t>
  </si>
  <si>
    <t>Clinical and Experimental Nephrology</t>
  </si>
  <si>
    <t>This study is funded by a grant from Hull University Teaching Hospitals NHS Trust R&amp;D department and the Renal Unit Charitable fund.</t>
  </si>
  <si>
    <t>Coping and Adaptation in Response to Environmental and Climatic Stressors in Caribbean Coastal Communities</t>
  </si>
  <si>
    <t>10.1007/s00267-021-01500-y</t>
  </si>
  <si>
    <t>Environmental Management</t>
  </si>
  <si>
    <t>This work was supported by the Natural Environment Research Council (NERC) and the Department for International Development (DFID) Understanding the Impacts of the Current El Niño Event programme (Grant no. NE/P003974/1). We are grateful to the communities from La Boquilla and CGSM, to Carlos Villamil, Laura Perdomo, Dominic Molloy and Viviana Mourra for assistance with the focus groups, and to Patricia Zaldaña from the Via Parque Isla de Salamanca, Luis Alejandro Bastidas from the Santuario de Fauna y Flora Complejo de Pajarales and Ecoprogreso and Parques Nacionales for sharing their local knowledge and their support during field work.</t>
  </si>
  <si>
    <t>Integration of Formal Proof into Unified Assurance Cases with Isabelle/SACM</t>
  </si>
  <si>
    <t>10.1007/s00165-021-00537-4</t>
  </si>
  <si>
    <t>This work is funded by EPSRC projects CyPhyAssure (CyPhyAssure Project: https://www.cs.york.ac.uk/ circus/CyPhyAssure/) (grant reference EP/S001190/1) and RoboCalc (grant reference EP/M025756/1), the German Science Foundation (DFG; grant 381212925), and the Assuring Autonomy International Programme (AAIP; grant CSI:Cobot).</t>
  </si>
  <si>
    <t>Ideological polarization and government debt</t>
  </si>
  <si>
    <t>10.1007/s10797-021-09690-1</t>
  </si>
  <si>
    <t>International Tax and Public Finance</t>
  </si>
  <si>
    <t>We are grateful to the University of York Department of Economics for supporting this research and to an anonymous reviewer and Kimberley Scharf for constructive comments on a previous version. We also thank seminar participants at the Lancaster Political Economy Workshop, the Econometric Society European Meeting, the European Public Choice Society Conference and the University of York. Any errors are our own.</t>
  </si>
  <si>
    <t>Runtime translation of OCL-like statements on Simulink models: expanding domains and optimising queries</t>
  </si>
  <si>
    <t>10.1007/s10270-021-00910-0</t>
  </si>
  <si>
    <t>Canadian Network for Research and Innovation in Machining Technology, Natural Sciences and Engineering Research Council of Canada, Engineering and Physical Sciences Research Council, Innovate UK</t>
  </si>
  <si>
    <t>From unavoidable food waste to advanced biomaterials: microfibrilated lignocellulose production by microwave-assisted hydrothermal treatment of cassava peel and almond hull</t>
  </si>
  <si>
    <t>10.1007/s10570-021-03986-5</t>
  </si>
  <si>
    <t>APS would like to thank Lembaga Pengelola Dana Pendidikan (LPDP) scholarship, Ministry of Finance, Indonesia, for financial support for PhD study under the guidance of ASM. JR would like to express his gratitude to the Spanish Ministry of Science, Innovation and Universities for the Juan de la Cierva fellowships (FJCI-2016-30847 and IJC2018-037110-I) awarded. ASM acknowledges the EPSRC (Whole systems understanding of unavoidable food supply chain wastes for re-nutrition EP/P008771/1) for funding TD for Postdoctoral study.</t>
  </si>
  <si>
    <t>Sounding It Out: Auditory Stimulation and Overnight Memory Processing</t>
  </si>
  <si>
    <t>10.1007/s40675-021-00207-0</t>
  </si>
  <si>
    <t>Current Sleep Medicine Reports</t>
  </si>
  <si>
    <t>Models, structures, and the explanatory role of mathematics in empirical science</t>
  </si>
  <si>
    <t>10.1007/s11229-021-03253-x</t>
  </si>
  <si>
    <t>Adapting services for autism: Recommendations from a specialist multidisciplinary perspective using freelisting</t>
  </si>
  <si>
    <t>10.1007/s12144-021-02061-3</t>
  </si>
  <si>
    <t>Current Psychology</t>
  </si>
  <si>
    <t>The authors did not receive support from any organization for the submitted work.</t>
  </si>
  <si>
    <t>Enhancing Social-Emotional Outcomes in Early Years (E-SEE): Randomized Pilot Study of Incredible Years Infant and Toddler Programs</t>
  </si>
  <si>
    <t>10.1007/s10826-021-01991-7</t>
  </si>
  <si>
    <t>Journal of Child and Family Studies</t>
  </si>
  <si>
    <t>This study was funded by the National Institute for Health Research’s Public Health Research Program (NIHR PHR 13/93/10).</t>
  </si>
  <si>
    <t>Aesthetic sense and social cognition: a story from the Early Stone Age</t>
  </si>
  <si>
    <t>10.1007/s11229-019-02476-3</t>
  </si>
  <si>
    <t>Clifford Spinors and Root System Induction: $$H_4$$ H 4 and the Grand Antiprism</t>
  </si>
  <si>
    <t>10.1007/s00006-021-01139-2</t>
  </si>
  <si>
    <t>Advances in Applied Clifford Algebras</t>
  </si>
  <si>
    <t>Sensed presence without sensory qualities: a phenomenological study of bereavement hallucinations</t>
  </si>
  <si>
    <t>10.1007/s11097-020-09666-2</t>
  </si>
  <si>
    <t>Delayed Capital Injections for a Risk Process with Markovian Arrivals</t>
  </si>
  <si>
    <t>10.1007/s11009-020-09796-9</t>
  </si>
  <si>
    <t>Methodology and Computing in Applied Probability</t>
  </si>
  <si>
    <t xml:space="preserve">Variables Influencing Differences in Sequence Conservation in the Fission Yeast Schizosaccharomyces pombe
         </t>
  </si>
  <si>
    <t>10.1007/s00239-021-10028-y</t>
  </si>
  <si>
    <t>Journal of Molecular Evolution</t>
  </si>
  <si>
    <t>medical research council</t>
  </si>
  <si>
    <t>Grief’s impact on sensorimotor expectations: an account of non-veridical bereavement experiences</t>
  </si>
  <si>
    <t>10.1007/s11097-021-09759-6</t>
  </si>
  <si>
    <t>Benchmarking and optimization of robot motion planning with motion planning pipeline</t>
  </si>
  <si>
    <t>10.1007/s00170-021-07985-5</t>
  </si>
  <si>
    <t>The International Journal of Advanced Manufacturing Technology</t>
  </si>
  <si>
    <t>The sensitivity of hospital coding to prices: evidence from Indonesia</t>
  </si>
  <si>
    <t>10.1007/s10754-021-09312-7</t>
  </si>
  <si>
    <t>A tale of two gradients: differences between the left and right hemispheres predict semantic cognition</t>
  </si>
  <si>
    <t>10.1007/s00429-021-02374-w</t>
  </si>
  <si>
    <t>Brain Structure and Function</t>
  </si>
  <si>
    <t>H2020 European Research Council</t>
  </si>
  <si>
    <t>Probabilistic modelling and verification using RoboChart and PRISM</t>
  </si>
  <si>
    <t>10.1007/s10270-021-00916-8</t>
  </si>
  <si>
    <t>Engineering and Physical Sciences Research Council, Royal Academy of Engineering</t>
  </si>
  <si>
    <t>Audience facial expressions detected by automated face analysis software reflect emotions in music</t>
  </si>
  <si>
    <t>10.3758/s13428-021-01678-3</t>
  </si>
  <si>
    <t>The experiment was carried out in collaboration with the BBC3 Music Matters radio program and the authors received funding from the British Broadcasting Company.</t>
  </si>
  <si>
    <t>Improving cold-start recommendations using item-based stereotypes</t>
  </si>
  <si>
    <t>10.1007/s11257-021-09293-9</t>
  </si>
  <si>
    <t>User Modeling and User-Adapted Interaction</t>
  </si>
  <si>
    <t>Assessing functional reorganization in visual cortex with simulated retinal lesions</t>
  </si>
  <si>
    <t>10.1007/s00429-021-02366-w</t>
  </si>
  <si>
    <t>Fight for Sight UK, Biotechnology and Biological Sciences Research Council</t>
  </si>
  <si>
    <t>A computerized facial approximation method for archaic humans based on dense facial soft tissue thickness depths</t>
  </si>
  <si>
    <t>10.1007/s12520-021-01450-w</t>
  </si>
  <si>
    <t>Strategic Priority Research Program</t>
  </si>
  <si>
    <t>Sibling Bullying: A Prospective Longitudinal Study of Associations with Positive and Negative Mental Health during Adolescence</t>
  </si>
  <si>
    <t>10.1007/s10964-021-01495-z</t>
  </si>
  <si>
    <t>Journal of Youth and Adolescence</t>
  </si>
  <si>
    <t>On the ‘Specialness’ of the Criminal Law</t>
  </si>
  <si>
    <t>10.1007/s11572-021-09611-7</t>
  </si>
  <si>
    <t>Criminal Law and Philosophy</t>
  </si>
  <si>
    <t>Path combinatorics and light leaves for quiver Hecke algebras</t>
  </si>
  <si>
    <t>10.1007/s00209-021-02829-0</t>
  </si>
  <si>
    <t>The first and third authors thank the Institut Henri Poincaré for hosting us during the thematic trimester on representation theory. The first author was funded by EPSRC grant EP/V00090X/1 and the third author was funded by the Royal Commission for the Exhibition of 1851. The authors would like to express their gratitude to the referee for their incredibly helpful comments and careful reading of the paper.</t>
  </si>
  <si>
    <t>Empathy in Medical Education: Its Nature and Nurture — a Qualitative Study of the Views of Students and Tutors</t>
  </si>
  <si>
    <t>10.1007/s40670-021-01430-8</t>
  </si>
  <si>
    <t>Inter-species interactions alter antibiotic efficacy in bacterial communities</t>
  </si>
  <si>
    <t>10.1038/s41396-021-01130-6</t>
  </si>
  <si>
    <t>The ISME Journal</t>
  </si>
  <si>
    <t>Wellcome Trust (Wellcome)</t>
  </si>
  <si>
    <t>Bayesian persuasion in unlinked games</t>
  </si>
  <si>
    <t>10.1007/s00182-021-00800-1</t>
  </si>
  <si>
    <t>International Journal of Game Theory</t>
  </si>
  <si>
    <t>Department of Economics and Related Studies, University of York</t>
  </si>
  <si>
    <t>Predatory Monetisation? A Categorisation of Unfair, Misleading and Aggressive Monetisation Techniques in Digital Games from the Player Perspective</t>
  </si>
  <si>
    <t>10.1007/s10551-021-04970-6</t>
  </si>
  <si>
    <t>This work was supported by the EPSRC Centre for Doctoral Training in Intelligent Games and Game Intelligence (IGGI) [EP/L015846/1].</t>
  </si>
  <si>
    <t>Speeding up to keep up: exploring the use of AI in the research process</t>
  </si>
  <si>
    <t>10.1007/s00146-021-01259-0</t>
  </si>
  <si>
    <t>AI &amp; SOCIETY</t>
  </si>
  <si>
    <t>This work was supported by the Digital Creativity Labs (www.digitalcreativity.ac.uk), jointly funded by EPSRC/AHRC/InnovateUK under Grant No. EP/M023265/1.</t>
  </si>
  <si>
    <t>Trust and The Acquisition and Use of Public Health Information</t>
  </si>
  <si>
    <t>10.1007/s10728-021-00436-y</t>
  </si>
  <si>
    <t>Health Care Analysis</t>
  </si>
  <si>
    <t>This research was funded by the York-Maastricht Partnership between the University of York and Maastricht University</t>
  </si>
  <si>
    <t>The Puppy in the Pit: Osteobiography of an Eighteenth-Century dog at the Three Cranes Tavern, Massachusetts</t>
  </si>
  <si>
    <t>10.1007/s10761-021-00636-1</t>
  </si>
  <si>
    <t>International Journal of Historical Archaeology</t>
  </si>
  <si>
    <t>No funding was received for conducting this study or to assist with the preparation of this manuscript.</t>
  </si>
  <si>
    <t>Soziale Herkunft, Lebensverlaufsereignisse und die verspätete Aufnahme einer beruflichen Ausbildung formal Geringqualifizierter</t>
  </si>
  <si>
    <t>10.1007/s11577-019-00637-3</t>
  </si>
  <si>
    <t>KZfSS Kölner Zeitschrift für Soziologie und Sozialpsychologie</t>
  </si>
  <si>
    <t>Report downloaded from SN dashboard 03/11/2021: Springer articles rejected 1 Jan 2016-3 Nov 2021.xlsx</t>
  </si>
  <si>
    <t>10.1007/s12104-020-09949-4</t>
  </si>
  <si>
    <t>European Union’s Horizon2020 MSCA Programme, BBSRC, Wellcome Trust, EPSRC</t>
  </si>
  <si>
    <t>Forward Interest Rates as Predictors of Future US Spot Rates Before and Ffter the 2008 Financial Crisis</t>
  </si>
  <si>
    <t>10.1007/s11079-021-09637-3</t>
  </si>
  <si>
    <t>Open Economies Review</t>
  </si>
  <si>
    <t>Why Report? Sex Workers who Use NUM Opt out of Sharing Victimisation with Police</t>
  </si>
  <si>
    <t>10.1007/s13178-021-00627-1</t>
  </si>
  <si>
    <t>Sexuality Research and Social Policy</t>
  </si>
  <si>
    <t>Spontaneous and deliberate future thinking: a dual process account</t>
  </si>
  <si>
    <t>10.1007/s00426-019-01262-7</t>
  </si>
  <si>
    <t>Psychological Research</t>
  </si>
  <si>
    <t>Trauma and intersubjectivity: the phenomenology of empathy in PTSD</t>
  </si>
  <si>
    <t>10.1007/s11019-018-9854-x</t>
  </si>
  <si>
    <t>Efficient and Secure Delegation of Exponentiation in General Groups to a Single Malicious Server</t>
  </si>
  <si>
    <t>10.1007/s11786-020-00462-4</t>
  </si>
  <si>
    <t>Mathematics in Computer Science</t>
  </si>
  <si>
    <t>Random walks on homogeneous spaces and Diophantine approximation on fractals</t>
  </si>
  <si>
    <t>10.1007/s00222-019-00856-7</t>
  </si>
  <si>
    <t>The use of electrochemotherapy (ECT) in the management of malignant melanoma in the clinically frail patient: a case report</t>
  </si>
  <si>
    <t>10.1007/s00238-020-01641-z</t>
  </si>
  <si>
    <t>European Journal of Plastic Surgery</t>
  </si>
  <si>
    <t>A Natural Partial Order on Certain Semigroups of Transformations Restricted by an Equivalence</t>
  </si>
  <si>
    <t>10.1007/s41980-018-0108-8</t>
  </si>
  <si>
    <t>Bulletin of the Iranian Mathematical Society</t>
  </si>
  <si>
    <t>A Comparison of Children Aged 4–5 Years Learning to Read Through Instructional Texts Containing Either a High or a Low Proportion of Phonically-Decodable Words</t>
  </si>
  <si>
    <t>10.1007/s10643-019-00970-4</t>
  </si>
  <si>
    <t>Early Childhood Education Journal</t>
  </si>
  <si>
    <t>Trade Mark Functions in Business Practice: Mapping the Law Through the Search for Economic Content</t>
  </si>
  <si>
    <t>10.1007/s40319-021-01113-2</t>
  </si>
  <si>
    <t>IIC - International Review of Intellectual Property and Competition Law</t>
  </si>
  <si>
    <t>Citizen science breathes new life into participatory agricultural research. A review</t>
  </si>
  <si>
    <t>10.1007/s13593-020-00636-1</t>
  </si>
  <si>
    <t>Agronomy for Sustainable Development</t>
  </si>
  <si>
    <t>Estimating Social Gradients in Health for UK Mothers and Infants of Pakistani Origin: Do Latent Class Measures of Socioeconomic Position Help?</t>
  </si>
  <si>
    <t>10.1007/s10903-020-00977-9</t>
  </si>
  <si>
    <t>Journal of Immigrant and Minority Health</t>
  </si>
  <si>
    <t>Does Volunteering Make Us Happier, or Are Happier People More Likely to Volunteer? Addressing the Problem of Reverse Causality When Estimating the Wellbeing Impacts of Volunteering</t>
  </si>
  <si>
    <t>10.1007/s10902-020-00242-8</t>
  </si>
  <si>
    <t>Journal of Happiness Studies</t>
  </si>
  <si>
    <t>Calculating semantic relatedness of lists of nouns using WordNet path length</t>
  </si>
  <si>
    <t>10.3758/s13428-021-01570-0</t>
  </si>
  <si>
    <t>Distinguished limits and drifts: between nonuniqueness and universality</t>
  </si>
  <si>
    <t>10.1007/s40316-021-00177-3</t>
  </si>
  <si>
    <t>Annales mathématiques du Québec</t>
  </si>
  <si>
    <t>Quantum Electrostatics, Gauss’s Law, and a Product Picture for Quantum Electrodynamics; or, the Temporal Gauge Revised</t>
  </si>
  <si>
    <t>10.1007/s10701-021-00512-2</t>
  </si>
  <si>
    <t>Low temperature plasmas as emerging cancer therapeutics: the state of play and thoughts for the future</t>
  </si>
  <si>
    <t>10.1007/s13277-016-4911-7</t>
  </si>
  <si>
    <t>Tumor Biology</t>
  </si>
  <si>
    <t>1/22/2016</t>
  </si>
  <si>
    <t>Email report: December 2016 Springer Compact Report for UK Institutions</t>
  </si>
  <si>
    <t>Engineering and Physical Sciences Research Council, Wellcome Trust, Yorkshire Cancer Research</t>
  </si>
  <si>
    <t>A batch correction method for liquid chromatography–mass spectrometry data that does not depend on quality control samples</t>
  </si>
  <si>
    <t>10.1007/s11306-016-0972-2</t>
  </si>
  <si>
    <t>Engineering and Physical Sciences Research Council, Seventh Framework Programme</t>
  </si>
  <si>
    <t>Treatment cost and life expectancy of diffuse large B-cell lymphoma (DLBCL): a discrete event simulation model on a UK population-based observational cohort</t>
  </si>
  <si>
    <t>10.1007/s10198-016-0775-4</t>
  </si>
  <si>
    <t>2/18/2016</t>
  </si>
  <si>
    <t>Re-evaluating the Neolithic: The Impact and the Consolidation of Farming Practices in the Cantabrian Region (Northern Spain)</t>
  </si>
  <si>
    <t>10.1007/s10963-016-9091-2</t>
  </si>
  <si>
    <t>The eurozone financial crisis: debt, credit ratings and monetary and fiscal policy</t>
  </si>
  <si>
    <t>10.1007/s10663-016-9335-5</t>
  </si>
  <si>
    <t>Empirica</t>
  </si>
  <si>
    <t>The &lt;Emphasis Type="Italic"&gt;E&lt;/Emphasis&gt;&lt;Subscript&gt;8&lt;/Subscript&gt; Geometry from a Clifford Perspective</t>
  </si>
  <si>
    <t>10.1007/s00006-016-0675-9</t>
  </si>
  <si>
    <t>Energy Efficient Short Term Spectrum Auction Using the Concept of Green Payments</t>
  </si>
  <si>
    <t>10.1007/s11277-016-3341-6</t>
  </si>
  <si>
    <t>Risk-based prioritization of pharmaceuticals in the natural environment in Iraq</t>
  </si>
  <si>
    <t>10.1007/s11356-016-6679-0</t>
  </si>
  <si>
    <t>Restriction semigroups and &lt;InlineEquation ID="IEq1"&gt;&lt;EquationSource Format="TEX"&gt;&lt;![CDATA[$$\lambda $$]]&gt;&lt;/EquationSource&gt;&lt;EquationSource Format="MATHML"&gt;&lt;math&gt;&lt;mi mathvariant="italic"&gt;λ&lt;/mi&gt;&lt;/math&gt;&lt;/EquationSource&gt;&lt;/InlineEquation&gt;-Zappa-Szép products</t>
  </si>
  <si>
    <t>10.1007/s10998-016-0134-3</t>
  </si>
  <si>
    <t>Periodica Mathematica Hungarica</t>
  </si>
  <si>
    <t>Sonification and music as support to the communication of alcohol-related health risks to young people</t>
  </si>
  <si>
    <t>10.1007/s12193-016-0220-0</t>
  </si>
  <si>
    <t>Journal on Multimodal User Interfaces</t>
  </si>
  <si>
    <t>4/20/2016</t>
  </si>
  <si>
    <t>Physiological Evidence for a Midline Spatial Channel in Human Auditory Cortex</t>
  </si>
  <si>
    <t>10.1007/s10162-016-0571-y</t>
  </si>
  <si>
    <t>Journal of the Association for Research in Otolaryngology</t>
  </si>
  <si>
    <t>4/26/2016</t>
  </si>
  <si>
    <t>Deafness Research UK</t>
  </si>
  <si>
    <t>Free idempotent generated semigroups and endomorphism monoids of independence algebras</t>
  </si>
  <si>
    <t>10.1007/s00233-016-9802-0</t>
  </si>
  <si>
    <t>Quantum Gravity from the Point of View of Locally Covariant Quantum Field Theory</t>
  </si>
  <si>
    <t>10.1007/s00220-016-2676-x</t>
  </si>
  <si>
    <t>9/30/2015</t>
  </si>
  <si>
    <t>Prediction of pest pressure on corn root nodes: the POPP-Corn model</t>
  </si>
  <si>
    <t>10.1007/s10340-016-0788-x</t>
  </si>
  <si>
    <t>Journal of Pest Science</t>
  </si>
  <si>
    <t>6/15/2016</t>
  </si>
  <si>
    <t>Estimating the prevalence of hematological malignancies and precursor conditions using data from Haematological Malignancy Research Network (HMRN)</t>
  </si>
  <si>
    <t>10.1007/s10552-016-0780-z</t>
  </si>
  <si>
    <t>Cancer Causes &amp; Control</t>
  </si>
  <si>
    <t>6/13/2016</t>
  </si>
  <si>
    <t>Lymphoma and Leukaemia Research</t>
  </si>
  <si>
    <t>Evaluation of a Novel Approach for Reducing Emissions of Pharmaceuticals to the Environment</t>
  </si>
  <si>
    <t>10.1007/s00267-016-0728-9</t>
  </si>
  <si>
    <t>Innovate UK (formerly the Technology Board)</t>
  </si>
  <si>
    <t>The logic of the future in quantum theory</t>
  </si>
  <si>
    <t>10.1007/s11229-016-1142-9</t>
  </si>
  <si>
    <t>How do we decide what to do? Resting-state connectivity patterns and components of self-generated thought linked to the development of more concrete personal goals</t>
  </si>
  <si>
    <t>10.1007/s00221-016-4729-y</t>
  </si>
  <si>
    <t>Experimental Brain Research</t>
  </si>
  <si>
    <t>Biotechnology and Biological Sciences Research Council; John Templeton Foundation (US); Office of Education (US); European Research Council; Wellcome Trust (GB); Institute of Neurosciences, Mental Health and Addiction; Canadian Institutes of Health Research (CA); Canadian Institute for Health Research</t>
  </si>
  <si>
    <t>Gender Differences in Early Reading Strategies: A Comparison of Synthetic Phonics Only with a Mixed Approach to Teaching Reading to 4–5 Year-Old Children</t>
  </si>
  <si>
    <t>10.1007/s10643-016-0813-y</t>
  </si>
  <si>
    <t>Does Uptake of Pharmaceuticals Vary Across Earthworm Species?</t>
  </si>
  <si>
    <t>10.1007/s00128-016-1875-7</t>
  </si>
  <si>
    <t>Bulletin of Environmental Contamination and Toxicology</t>
  </si>
  <si>
    <t>6/28/2016</t>
  </si>
  <si>
    <t>Cognitive-Behavioural Therapy for Inflammatory Bowel Disease: 24-Month Data from a Randomised Controlled Trial</t>
  </si>
  <si>
    <t>10.1007/s12529-016-9580-9</t>
  </si>
  <si>
    <t>International Journal of Behavioral Medicine</t>
  </si>
  <si>
    <t>the Crohn’s and Colitis of Australia; Abbott Australia, MSD Australia and Janssen</t>
  </si>
  <si>
    <t>Open Problems and Conjectures Related to the Theory of Mathematical Quasicrystals</t>
  </si>
  <si>
    <t>10.1007/s40598-016-0046-6</t>
  </si>
  <si>
    <t>Arnold Mathematical Journal</t>
  </si>
  <si>
    <t>Engineering and Physical Sciences Research Council (GB)</t>
  </si>
  <si>
    <t>Effects of Antibiotics on the Growth and Physiology of Chlorophytes, Cyanobacteria, and a Diatom</t>
  </si>
  <si>
    <t>10.1007/s00244-016-0305-5</t>
  </si>
  <si>
    <t>Archives of Environmental Contamination and Toxicology</t>
  </si>
  <si>
    <t>7/20/2016</t>
  </si>
  <si>
    <t>China Scholarship Council (CN)</t>
  </si>
  <si>
    <t>Disrupted autophagy undermines skeletal muscle adaptation and integrity</t>
  </si>
  <si>
    <t>10.1007/s00335-016-9659-2</t>
  </si>
  <si>
    <t>Mammalian Genome</t>
  </si>
  <si>
    <t>Recurrent Cartesian Genetic Programming of Artificial Neural Networks</t>
  </si>
  <si>
    <t>10.1007/s10710-016-9276-6</t>
  </si>
  <si>
    <t>Visual adaptation enhances action sound discrimination</t>
  </si>
  <si>
    <t>10.3758/s13414-016-1199-z</t>
  </si>
  <si>
    <t>Earliest Evidence for the Ivory Trade in Southern Africa: Isotopic and ZooMS Analysis of Seventh–Tenth Century ad Ivory from KwaZulu-Natal</t>
  </si>
  <si>
    <t>10.1007/s10437-016-9232-0</t>
  </si>
  <si>
    <t>African Archaeological Review</t>
  </si>
  <si>
    <t>Seventh Framework Programme, Claude Leon Foundation, South African Research Chairs Initiative of the Department of Science and Technology and the National Research Foundation</t>
  </si>
  <si>
    <t>Early literacy and comprehension skills in children learning English as an additional language and monolingual children with language weaknesses</t>
  </si>
  <si>
    <t>10.1007/s11145-016-9699-8</t>
  </si>
  <si>
    <t>Reading and Writing</t>
  </si>
  <si>
    <t>Nuffield Foundation</t>
  </si>
  <si>
    <t>The fictive reflex: a fresh look at reflexiveness and narrative representation</t>
  </si>
  <si>
    <t>10.1007/s11059-016-0351-z</t>
  </si>
  <si>
    <t>Neohelicon</t>
  </si>
  <si>
    <t>A discrete choice experiment to explore patients’ willingness to risk disease relapse from treatment withdrawal in psoriatic arthritis</t>
  </si>
  <si>
    <t>10.1007/s10067-016-3452-1</t>
  </si>
  <si>
    <t>Arthritis Research United Kingdom</t>
  </si>
  <si>
    <t>Unconventional height functions in simultaneous Diophantine approximation</t>
  </si>
  <si>
    <t>10.1007/s00605-016-0983-0</t>
  </si>
  <si>
    <t>Simons Foundation (US), ESPRC programme grant</t>
  </si>
  <si>
    <t>Coherence and strictification for self-similarity</t>
  </si>
  <si>
    <t>10.1007/s40062-016-0154-y</t>
  </si>
  <si>
    <t>Journal of Homotopy and Related Structures</t>
  </si>
  <si>
    <t>4/22/2015</t>
  </si>
  <si>
    <t>Inferring polydomy: a review of functional, spatial and genetic methods for identifying colony boundaries</t>
  </si>
  <si>
    <t>10.1007/s00040-016-0534-7</t>
  </si>
  <si>
    <t>Variations in Performance of Mental Health Providers in the English NHS: An Analysis of the Relationship Between Readmission Rates and Length-of-Stay</t>
  </si>
  <si>
    <t>10.1007/s10488-015-0711-4</t>
  </si>
  <si>
    <t>Author opt-out</t>
  </si>
  <si>
    <t>Executive control of stimulus-driven and goal-directed attention in visual working memory</t>
  </si>
  <si>
    <t>10.3758/s13414-016-1106-7</t>
  </si>
  <si>
    <t>Exploring Accumulation Rates of Shell Deposits Through Seasonality Data</t>
  </si>
  <si>
    <t>10.1007/s10816-016-9287-x</t>
  </si>
  <si>
    <t>Venous thromboembolism after lower limb arthroplasty: is chemical prophylaxis still needed?</t>
  </si>
  <si>
    <t>10.1007/s00590-016-1820-9</t>
  </si>
  <si>
    <t>European Journal of Orthopaedic Surgery &amp; Traumatology</t>
  </si>
  <si>
    <t>The rise of the machines in commodities markets: new evidence obtained using Strongly Typed Genetic Programming</t>
  </si>
  <si>
    <t>10.1007/s10479-016-2286-1</t>
  </si>
  <si>
    <t>Annals of Operations Research</t>
  </si>
  <si>
    <t>Biosynthesis of &lt;Emphasis Type="Italic"&gt;Salmonella enterica&lt;/Emphasis&gt; [NiFe]-hydrogenase-5: probing the roles of system-specific accessory proteins</t>
  </si>
  <si>
    <t>10.1007/s00775-016-1385-4</t>
  </si>
  <si>
    <t>JBIC Journal of Biological Inorganic Chemistry</t>
  </si>
  <si>
    <t>Predictive Value of C-Reactive Protein for Complications Post-Laparoscopic Roux-En-Y Gastric Bypass</t>
  </si>
  <si>
    <t>10.1007/s11695-016-2349-z</t>
  </si>
  <si>
    <t>Obesity Surgery</t>
  </si>
  <si>
    <t>Exploring Low Subjective Well-Being Among Children Aged 11 in the UK: an Analysis Using Data Reported by Parents and by Children</t>
  </si>
  <si>
    <t>10.1007/s12187-016-9421-z</t>
  </si>
  <si>
    <t>Child Indicators Research</t>
  </si>
  <si>
    <t>The marine fishes of St. Eustatius, Dutch Caribbean</t>
  </si>
  <si>
    <t>10.1007/s12526-016-0575-1</t>
  </si>
  <si>
    <t>Marine Biodiversity</t>
  </si>
  <si>
    <t>Diffusion of novel foraging behaviour in Amazon parrots through social learning</t>
  </si>
  <si>
    <t>10.1007/s10071-016-1049-3</t>
  </si>
  <si>
    <t>InterFace: A software package for face image warping, averaging, and principal components analysis</t>
  </si>
  <si>
    <t>10.3758/s13428-016-0837-7</t>
  </si>
  <si>
    <t>Sandy Green: his impact on semigroup theory</t>
  </si>
  <si>
    <t>10.1007/s00233-016-9840-7</t>
  </si>
  <si>
    <t>The impact of viral RNA on the association free energies of capsid protein assembly: bacteriophage MS2 as a case study</t>
  </si>
  <si>
    <t>10.1007/s00894-017-3224-0</t>
  </si>
  <si>
    <t>Journal of Molecular Modeling</t>
  </si>
  <si>
    <t>Email report: December 2017 Springer Compact Report for UK Institutions</t>
  </si>
  <si>
    <t>Identification of an Ancient Birch Bark Quiver from a Tang Dynasty (A.D. 618–907) Tomb in Xinjiang, Northwest China</t>
  </si>
  <si>
    <t>10.1007/s12231-017-9369-z</t>
  </si>
  <si>
    <t>Economic Botany</t>
  </si>
  <si>
    <t>Serial reconstruction of order and serial recall in verbal short-term memory</t>
  </si>
  <si>
    <t>10.3758/s13421-017-0719-y</t>
  </si>
  <si>
    <t>Inequality and the composition of taxes</t>
  </si>
  <si>
    <t>10.1007/s10797-017-9476-x</t>
  </si>
  <si>
    <t>Steady-state behavior of the improved normalized subband adaptive filter algorithm and its improvement in under-modeling</t>
  </si>
  <si>
    <t>10.1007/s11760-017-1199-z</t>
  </si>
  <si>
    <t>Signal, Image and Video Processing</t>
  </si>
  <si>
    <t>10/19/2017</t>
  </si>
  <si>
    <t>The veil of duty: can dutiful forms of citizenship mask feelings of political dissatisfaction?</t>
  </si>
  <si>
    <t>10.1057/s41293-017-0060-x</t>
  </si>
  <si>
    <t>British Politics</t>
  </si>
  <si>
    <t>The effect of digital technology on prisoner behavior and reoffending: a natural stepped-wedge design</t>
  </si>
  <si>
    <t>10.1007/s11292-017-9303-5</t>
  </si>
  <si>
    <t>“It’s Us, You Know, There’s a Feeling of Community”: Exploring Notions of Community in a Consumer Co-operative</t>
  </si>
  <si>
    <t>10.1007/s10551-017-3747-4</t>
  </si>
  <si>
    <t>Shared subjectivities: enigmatic moments and mundane intimacies</t>
  </si>
  <si>
    <t>10.1057/s41286-017-0041-y</t>
  </si>
  <si>
    <t>Subjectivity</t>
  </si>
  <si>
    <t>First records of testate amoebae from the Novaya Zemlya archipelago (Russian Arctic)</t>
  </si>
  <si>
    <t>10.1007/s00300-018-2273-x</t>
  </si>
  <si>
    <t>Polar Biology</t>
  </si>
  <si>
    <t>Email report: December 2018 Springer Compact Report for UK Institutions</t>
  </si>
  <si>
    <t>Comparing Live and Video Observation to Assess Early Parent-child Interactions in the Home</t>
  </si>
  <si>
    <t>10.1007/s10826-018-1039-y</t>
  </si>
  <si>
    <t>Pre and post effects of Brexit polling on United Kingdom economy: an econometrics analysis of transactional change</t>
  </si>
  <si>
    <t>10.1007/s11135-018-0746-1</t>
  </si>
  <si>
    <t>Quality &amp; Quantity</t>
  </si>
  <si>
    <t>The copper complexation ability of a synthetic humic-like acid formed by an abiotic humification process and the effect of experimental factors on its copper complexation ability</t>
  </si>
  <si>
    <t>10.1007/s11356-018-1836-2</t>
  </si>
  <si>
    <t>3/19/2018</t>
  </si>
  <si>
    <t>Incremental execution of model-to-text transformations using property access traces</t>
  </si>
  <si>
    <t>10.1007/s10270-018-0666-5</t>
  </si>
  <si>
    <t>Software &amp; Systems Modeling</t>
  </si>
  <si>
    <t>Development dynamics: Pre and Post Brexit analysis of United Kingdom</t>
  </si>
  <si>
    <t>10.1007/s11135-018-0789-3</t>
  </si>
  <si>
    <t>Metrics for Two Electron Random Potential Systems</t>
  </si>
  <si>
    <t>10.1007/s13538-018-0589-1</t>
  </si>
  <si>
    <t>Brazilian Journal of Physics</t>
  </si>
  <si>
    <t>Compatibility on naturally ordered transformation semigroups preserving an equivalence</t>
  </si>
  <si>
    <t>10.1007/s00233-018-9965-y</t>
  </si>
  <si>
    <t>Determinants of industrial development: a panel analysis of South Asian economies</t>
  </si>
  <si>
    <t>10.1007/s11135-018-0820-8</t>
  </si>
  <si>
    <t>Assessment of occupational exposure to pesticide mixtures with endocrine-disrupting activity</t>
  </si>
  <si>
    <t>10.1007/s11356-018-3676-5</t>
  </si>
  <si>
    <t>From short-term store to multicomponent working memory: The role of the modal model</t>
  </si>
  <si>
    <t>10.3758/s13421-018-0878-5</t>
  </si>
  <si>
    <t>Preytaxis and Travelling Waves in an Eco-epidemiological Model</t>
  </si>
  <si>
    <t>10.1007/s11538-018-00546-0</t>
  </si>
  <si>
    <t>Biodegradation of malachite green by an endophytic bacterium Klebsiella aerogenes S27 involving a novel oxidoreductase</t>
  </si>
  <si>
    <t>10.1007/s00253-018-09583-0</t>
  </si>
  <si>
    <t>Applied Microbiology and Biotechnology</t>
  </si>
  <si>
    <t>Email report: December 2019 Springer Compact Report for UK Institutions</t>
  </si>
  <si>
    <t>Transition of the BMI distribution in India: evidence from a distributional decomposition analysis</t>
  </si>
  <si>
    <t>10.1007/s10818-019-09283-3</t>
  </si>
  <si>
    <t>Journal of Bioeconomics</t>
  </si>
  <si>
    <t>Metabolic fingerprints reveal how an insect metabolome is affected by different larval host plant species</t>
  </si>
  <si>
    <t>10.1007/s11829-019-09671-6</t>
  </si>
  <si>
    <t>Arthropod-Plant Interactions</t>
  </si>
  <si>
    <t>Equity, opportunity and health</t>
  </si>
  <si>
    <t>10.1007/s10663-019-09440-x</t>
  </si>
  <si>
    <t>Controversies in Science</t>
  </si>
  <si>
    <t>10.1007/s11191-019-00048-y</t>
  </si>
  <si>
    <t>Science &amp; Education</t>
  </si>
  <si>
    <t>Association of time to antibiotics and clinical outcomes in patients with fever and neutropenia during chemotherapy for cancer: a systematic review</t>
  </si>
  <si>
    <t>10.1007/s00520-019-04961-4</t>
  </si>
  <si>
    <t>6/19/2019</t>
  </si>
  <si>
    <t>Speciation and sorption structure of diphenylarsinic acid in soil clay mineral fractions using sequential extraction and EXAFS spectroscopy</t>
  </si>
  <si>
    <t>10.1007/s11368-019-02431-2</t>
  </si>
  <si>
    <t>Journal of Soils and Sediments</t>
  </si>
  <si>
    <t>Unjust History and Its New Reproductionâ€”A Reply to My Critics</t>
  </si>
  <si>
    <t>10.1007/s10677-021-10262-9</t>
  </si>
  <si>
    <t>Report downloaded from SN dashboard: Springer approved articles 1 Nov 2021 to 22 Feb 2022.csv</t>
  </si>
  <si>
    <t>Stronger Associations Between Sleep and Mental Health in Adults with Autism: A UK Biobank Study</t>
  </si>
  <si>
    <t>10.1007/s10803-021-05382-1</t>
  </si>
  <si>
    <t>University autonomy under democratic backsliding: a case study of a plagiarism investigation against Serbian Minister of Finance (2014â€“2019)</t>
  </si>
  <si>
    <t>10.1007/s10734-021-00811-7</t>
  </si>
  <si>
    <t>Springer Compact 2022</t>
  </si>
  <si>
    <t>The social dynamics in establishing complex community climate change initiatives: the case of a community fridge in Scotland</t>
  </si>
  <si>
    <t>10.1007/s11625-021-01075-x</t>
  </si>
  <si>
    <t>UK Economic and social research council</t>
  </si>
  <si>
    <t>Multi-taxa spatial conservation planning reveals similar priorities between taxa and improved protected area representation with climate change</t>
  </si>
  <si>
    <t>10.1007/s10531-022-02357-1</t>
  </si>
  <si>
    <t>natural environment research council, natural england</t>
  </si>
  <si>
    <t>Induction of APOBEC3-mediated genomic damage in urothelium implicates BK polyomavirus (BKPyV) as a hit-and-run driver for bladder cancer</t>
  </si>
  <si>
    <t>10.1038/s41388-022-02235-8</t>
  </si>
  <si>
    <t>Oncogene</t>
  </si>
  <si>
    <t>York Against Cancer</t>
  </si>
  <si>
    <t>Interactions Between Plastic, Microbial Biofilms and Gammarus pulex: An Initial Investigation</t>
  </si>
  <si>
    <t>10.1007/s00128-021-03448-5</t>
  </si>
  <si>
    <t>natural environment research council</t>
  </si>
  <si>
    <t>Joint User-Centric Clustering and Multi-cell Radio Resource Management in Coordinated Multipoint Joint Transmission</t>
  </si>
  <si>
    <t>10.1007/s11277-022-09499-z</t>
  </si>
  <si>
    <t>H2020 Marie SkÅ‚odowska-Curie Actions (5GAURA)</t>
  </si>
  <si>
    <t>Sibling Bullying in Turkish Adolescents: Translation and Cross-Cultural Validation of the Sibling Bullying Questionnaire</t>
  </si>
  <si>
    <t>10.1007/s10896-022-00360-2</t>
  </si>
  <si>
    <t>Journal of Family Violence</t>
  </si>
  <si>
    <t>Turkey Ministry of National Education, Directorate-General for Higher and Foreign Education.</t>
  </si>
  <si>
    <t>Kalman filter approach to real options with active learning</t>
  </si>
  <si>
    <t>10.1007/s10287-022-00423-1</t>
  </si>
  <si>
    <t>Computational Management Science</t>
  </si>
  <si>
    <t>norges forskningsrÃ¥d</t>
  </si>
  <si>
    <t>A framework for multi-core schedulability analysis accounting for resource stress and sensitivity</t>
  </si>
  <si>
    <t>10.1007/s11241-022-09377-8</t>
  </si>
  <si>
    <t>Innovate UK, Engineering and Physical Sciences Research Council</t>
  </si>
  <si>
    <t>Building community resilience in a context of climate change: The role of social capital</t>
  </si>
  <si>
    <t>10.1007/s13280-021-01678-9</t>
  </si>
  <si>
    <t>Organochlorine contamination enriches virus-encoded metabolism and pesticide degradation associated auxiliary genes in soil microbiomes</t>
  </si>
  <si>
    <t>10.1038/s41396-022-01188-w</t>
  </si>
  <si>
    <t>Royal Society, This work was funded by the National Natural Science Foundation of China (41771350 and 42077106), the Young Elite Scientists Sponsors Hip Program by cst(2018QNRC001), and the Royal Society (grant nos. RSG\R1\180213 and CHL\R1\180031; V-PF) and jointly by a grant from UKRI, Defra, and the Scottish Government, under the Strategic Priorities Fund Plant Bacterial Diseases programme (BB/T010606/1; V-PF).</t>
  </si>
  <si>
    <t>The Brexit deal and UK fisheriesâ€”has reality matched the rhetoric?</t>
  </si>
  <si>
    <t>10.1007/s40152-022-00259-0</t>
  </si>
  <si>
    <t>Maritime Studies</t>
  </si>
  <si>
    <t>The presence of moral hazard regarding flood insurance and German private businesses</t>
  </si>
  <si>
    <t>10.1007/s11069-022-05227-9</t>
  </si>
  <si>
    <t>Natural Hazards</t>
  </si>
  <si>
    <t>german ministry of education and research</t>
  </si>
  <si>
    <t>Adult healthcare is associated with more emergency healthcare for young people with life-limiting conditions</t>
  </si>
  <si>
    <t>10.1038/s41390-022-01975-3</t>
  </si>
  <si>
    <t>S.J. is funded by a National Institute for Health Research Doctoral Research Fellowship (award DRF-2018-11-ST2-013) for this research project. L.F.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</si>
  <si>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Implementing a â€˜Vegetables Firstâ€™ Approach to Complementary Feeding</t>
  </si>
  <si>
    <t>10.1007/s13668-022-00399-z</t>
  </si>
  <si>
    <t>Current Nutrition Reports</t>
  </si>
  <si>
    <t>Severe and Fatal Cycling Crash Injury in Britain: Time to Make Urban Cycling Safer</t>
  </si>
  <si>
    <t>10.1007/s11524-022-00617-7</t>
  </si>
  <si>
    <t>Uniqueness of martingale solutions for the stochastic nonlinear SchrÃ¶dinger equation on 3d compact manifolds</t>
  </si>
  <si>
    <t>10.1007/s40072-022-00238-w</t>
  </si>
  <si>
    <t>Stochastics and Partial Differential Equations: Analysis and Computations</t>
  </si>
  <si>
    <t>The challenges of a food sovereignty perspective: an analysis of the foodways of the Rama Indigenous Group, Nicaragua</t>
  </si>
  <si>
    <t>10.1007/s12571-022-01268-x</t>
  </si>
  <si>
    <t>This project was jointly funded by the Economic and Social Research Council (ESRC) and the Natural Environmental Research Council (NERC).</t>
  </si>
  <si>
    <t>A comparison of flood-protective decision-making between German households and businesses</t>
  </si>
  <si>
    <t>10.1007/s11027-021-09982-1</t>
  </si>
  <si>
    <t>Mitigation and Adaptation Strategies for Global Change</t>
  </si>
  <si>
    <t>Report downloaded from SN dashboard: Springer refused 1 Nov 2021 to 22 Feb 2022.csv</t>
  </si>
  <si>
    <t>The presented work was partly developed within the framework of the research training group “Natural Hazards and Risks in a Changing World” (NatRiskChange) funded by the Deutsche Forschungsgemeinschaft (DFG; GRK2043/1 and GRK2043/2). The survey data were collected within the framework of the project “Hochwasser 2013” funded by the German Ministry of Education and Research (BMBF; funding contract 13N13017).</t>
  </si>
  <si>
    <t>Rejected on SN dashboard because submitted before author was at York</t>
  </si>
  <si>
    <t>Histories Without Collapse</t>
  </si>
  <si>
    <t>10.1007/s10773-022-05046-5</t>
  </si>
  <si>
    <t>International Journal of Theoretical Physics</t>
  </si>
  <si>
    <t>This research was not supported by any funding.</t>
  </si>
  <si>
    <t>Rejected on SN dashboard because author is emeritus</t>
  </si>
  <si>
    <t>Seller experimentation and trade</t>
  </si>
  <si>
    <t>10.1007/s10058-022-00294-7</t>
  </si>
  <si>
    <t>Report downloaded from SN dashboard: Springer articles approved 23 Feb 2022 to 16 May 2022</t>
  </si>
  <si>
    <t>No funding reported by Springer</t>
  </si>
  <si>
    <t>Lorentzian 2D CFT from the pAQFT Perspective</t>
  </si>
  <si>
    <t>10.1007/s00023-022-01167-z</t>
  </si>
  <si>
    <t>Annales Henri PoincarÃ©</t>
  </si>
  <si>
    <t>Sodium accumulation in breast cancer predicts malignancy and treatment response</t>
  </si>
  <si>
    <t>10.1038/s41416-022-01802-w</t>
  </si>
  <si>
    <t>British Journal of Cancer</t>
  </si>
  <si>
    <t>Cancer Research UK (CRUK), Breast Cancer Now (BCN), RCUK | Biotechnology and Biological Sciences Research Council (BBSRC), RCUK | Engineering and Physical Sciences Research Council (EPSRC)</t>
  </si>
  <si>
    <t>The association between bed occupancy rates and hospital quality in the English National Health Service</t>
  </si>
  <si>
    <t>10.1007/s10198-022-01464-8</t>
  </si>
  <si>
    <t>Investing in AI for social good: an analysis of European national strategies</t>
  </si>
  <si>
    <t>10.1007/s00146-022-01445-8</t>
  </si>
  <si>
    <t>Optimally ordering IDK classifiers subject to deadlines</t>
  </si>
  <si>
    <t>10.1007/s11241-022-09383-w</t>
  </si>
  <si>
    <t>National Science Foundation</t>
  </si>
  <si>
    <t>The Chronology of Kilwa Kisiwani, AD 800â€“1500</t>
  </si>
  <si>
    <t>10.1007/s10437-022-09476-8</t>
  </si>
  <si>
    <t>Report downloaded from SN dashboard: Springer rejected articles 23 Feb 2022 to 16 May 2022</t>
  </si>
  <si>
    <t>Rejected on dashboard because the corresponding author is not affiliated to the University of York. In order for this article to be approved, the co-author who is affiliated to York would need to submit the request as corresponding author. - 2022-03-04</t>
  </si>
  <si>
    <t>The Life Framework of Values and living as nature; towards a full recognition of holistic and relational ontologies</t>
  </si>
  <si>
    <t>10.1007/s11625-022-01159-2</t>
  </si>
  <si>
    <t>Rejected on dashboard because Papers with corresponding authors who are honorary, visiting, or staff without a contract of employment are not eligible to use this agreement unless articles acknowledge funding from one or more of the UKRI research councils or Wellcome Trust. - 2022-05-03</t>
  </si>
  <si>
    <t>Human and animal subsistence in northern Iberia during the Late Chalcolithic-Bronze Age: biomolecular insights from Muela de Borja, Ebro Valley</t>
  </si>
  <si>
    <t>10.1007/s12520-022-01550-1</t>
  </si>
  <si>
    <t>H2020 European Research Council, Erasmus+, MINECO/FEDER</t>
  </si>
  <si>
    <t>Rejected on dashboard because Corresponding author not affiliated to the University of York when article was submitted for publication. - 2022-04-08</t>
  </si>
  <si>
    <t>Mapping lesion, structural disconnection, and functional disconnection to symptoms in semantic aphasia</t>
  </si>
  <si>
    <t>10.1007/s00429-022-02526-6</t>
  </si>
  <si>
    <t>Springer_dashboard_approved_ytd_1_Nov_2022</t>
  </si>
  <si>
    <t>H2020 European Research Council, Rosetrees Trust</t>
  </si>
  <si>
    <t>3-Dimensional mixed BF theory and Hitchin’s integrable system</t>
  </si>
  <si>
    <t>10.1007/s11005-022-01567-6</t>
  </si>
  <si>
    <t>Phenomenological reflections on grief during the COVID-19 pandemic</t>
  </si>
  <si>
    <t>10.1007/s11097-022-09840-8</t>
  </si>
  <si>
    <t>Climate Resilient Development Pathways in Global Drylands</t>
  </si>
  <si>
    <t>10.1007/s44177-022-00027-z</t>
  </si>
  <si>
    <t>Anthropocene Science</t>
  </si>
  <si>
    <t>Approximating the Manifold Structure of Attributed Incentive Salience from Large-scale Behavioural Data</t>
  </si>
  <si>
    <t>10.1007/s42113-022-00147-0</t>
  </si>
  <si>
    <t>Computational Brain &amp; Behavior</t>
  </si>
  <si>
    <t>Semigroups of straight left inverse quotients</t>
  </si>
  <si>
    <t>10.1007/s00233-022-10301-6</t>
  </si>
  <si>
    <t>The Unitary Master Ward Identity: Time Slice Axiom, Noether’s Theorem and Anomalies</t>
  </si>
  <si>
    <t>10.1007/s00023-022-01218-5</t>
  </si>
  <si>
    <t>The modular Weyl–Kac character formula</t>
  </si>
  <si>
    <t>10.1007/s00209-022-03084-7</t>
  </si>
  <si>
    <t>EEG evidence that morally relevant autobiographical memories can be suppressed</t>
  </si>
  <si>
    <t>10.3758/s13415-022-01029-5</t>
  </si>
  <si>
    <t>Cognitive, Affective, &amp; Behavioral Neuroscience</t>
  </si>
  <si>
    <t>Heusler alloys for metal spintronics</t>
  </si>
  <si>
    <t>10.1557/s43577-022-00350-1</t>
  </si>
  <si>
    <t>MRS Bulletin</t>
  </si>
  <si>
    <t>Engineering and Physical Sciences Research Council, Core Research for Evolutional Science and Technology, FP7 Research Potential of Convergence Regions</t>
  </si>
  <si>
    <t>Problem drinking recognition among UK military personnel: prevalence and associations</t>
  </si>
  <si>
    <t>10.1007/s00127-022-02306-x</t>
  </si>
  <si>
    <t>ministry of defence, forces in mind trust</t>
  </si>
  <si>
    <t>Open Science: Recommendations for Research on School Bullying</t>
  </si>
  <si>
    <t>10.1007/s42380-022-00130-0</t>
  </si>
  <si>
    <t>International Journal of Bullying Prevention</t>
  </si>
  <si>
    <t>A Qualitative Study to Explore the Employment Experiences and Perspectives of Women Living with Multiple Sclerosis in the UK</t>
  </si>
  <si>
    <t>10.1007/s10672-022-09413-6</t>
  </si>
  <si>
    <t>Employee Responsibilities and Rights Journal</t>
  </si>
  <si>
    <t>Climate change and non-migration — exploring the role of place relations in rural and coastal Bangladesh</t>
  </si>
  <si>
    <t>10.1007/s11111-022-00402-3</t>
  </si>
  <si>
    <t>Population and Environment</t>
  </si>
  <si>
    <t>Benatar’s Anti-Natalism: Philosophically Flawed, Morally Dubious</t>
  </si>
  <si>
    <t>10.1007/s11406-022-00560-6</t>
  </si>
  <si>
    <t>Identification of genetic loci in lettuce mediating quantitative resistance to fungal pathogens</t>
  </si>
  <si>
    <t>10.1007/s00122-022-04129-5</t>
  </si>
  <si>
    <t>Theoretical and Applied Genetics</t>
  </si>
  <si>
    <t>Measuring When a Music Generation Algorithm Copies Too Much: The Originality Report, Cardinality Score, and Symbolic Fingerprinting by Geometric Hashing</t>
  </si>
  <si>
    <t>10.1007/s42979-022-01220-y</t>
  </si>
  <si>
    <t>SN Computer Science</t>
  </si>
  <si>
    <t>Single candidate optimizer: a novel optimization algorithm</t>
  </si>
  <si>
    <t>10.1007/s12065-022-00762-7</t>
  </si>
  <si>
    <t>Evolutionary Intelligence</t>
  </si>
  <si>
    <t>Sheaf homology of hyperplane arrangements, Boolean covers and exterior powers</t>
  </si>
  <si>
    <t>10.1007/s00209-022-03106-4</t>
  </si>
  <si>
    <t>Model-driven design space exploration for multi-robot systems in simulation</t>
  </si>
  <si>
    <t>10.1007/s10270-022-01041-w</t>
  </si>
  <si>
    <t>Horizon 2020 Framework Programme</t>
  </si>
  <si>
    <t>Expert views about missing AI narratives: is there an AI story crisis?</t>
  </si>
  <si>
    <t>10.1007/s00146-022-01548-2</t>
  </si>
  <si>
    <t>Exploring the benefits and dis-benefits of climate migration as an adaptive strategy along the rural-peri-urban continuum in Namibia</t>
  </si>
  <si>
    <t>10.1007/s10113-022-01973-5</t>
  </si>
  <si>
    <t>ukri economic social research council, climate research 4 development, african women in climate change science, ukri gcrf, African Research and Initiative for Scientific Excellence</t>
  </si>
  <si>
    <t>Structural perturbations of substrate binding and oxidation state changes in a lytic polysaccharide monooxygenase</t>
  </si>
  <si>
    <t>10.1007/s00775-022-01966-z</t>
  </si>
  <si>
    <t>Asymptotic Measurement Schemes for Every Observable of a Quantum Field Theory</t>
  </si>
  <si>
    <t>10.1007/s00023-022-01239-0</t>
  </si>
  <si>
    <t>University of York, Dublin Institute for Advanced Studies</t>
  </si>
  <si>
    <t>Higher-power harmonic maps and sections</t>
  </si>
  <si>
    <t>10.1007/s10455-022-09875-9</t>
  </si>
  <si>
    <t>Annals of Global Analysis and Geometry</t>
  </si>
  <si>
    <t>The underwood project: A virtual environment for eliciting ambiguous threat</t>
  </si>
  <si>
    <t>10.3758/s13428-022-02002-3</t>
  </si>
  <si>
    <t>Timescales and contribution of heating and helicity effect in helicity-dependent all-optical switching</t>
  </si>
  <si>
    <t>10.1007/s12598-022-02117-8</t>
  </si>
  <si>
    <t>Rare Metals</t>
  </si>
  <si>
    <t>National Key R&amp;D Program of China, National Natural Science Foundation of China, Research and Development Program of China, EPSRC, Natural Science Foundation of Jiangsu Province</t>
  </si>
  <si>
    <t>The experiences of non-religious children in religious education</t>
  </si>
  <si>
    <t>10.1007/s40839-022-00180-y</t>
  </si>
  <si>
    <t>Journal of Religious Education</t>
  </si>
  <si>
    <t>C*-algebraic approach to interacting quantum field theory: inclusion of Fermi fields</t>
  </si>
  <si>
    <t>10.1007/s11005-022-01590-7</t>
  </si>
  <si>
    <t>From Pluralistic Normative Principles to Autonomous-Agent Rules</t>
  </si>
  <si>
    <t>10.1007/s11023-022-09614-w</t>
  </si>
  <si>
    <t>Minds and Machines</t>
  </si>
  <si>
    <t>UK Research and Innovation, Royal Academy of Engineering, UK Research and Innovation</t>
  </si>
  <si>
    <t>‘Brecht in Practice’: Critical Reflections on Staging Drama Dialectically</t>
  </si>
  <si>
    <t>10.1080/10486801.2021.1928653</t>
  </si>
  <si>
    <t>Contemporary Theatre Review</t>
  </si>
  <si>
    <t>Taylor &amp; Francis</t>
  </si>
  <si>
    <t>Taylor &amp; Francis TA 2021</t>
  </si>
  <si>
    <t>Dashboard report 3/11/21: Taylor and Francis, Transactions, 2021-11-03.csv</t>
  </si>
  <si>
    <t>This Arts and Humanities Research Council-funded project carries the serial number AH/N003047/1</t>
  </si>
  <si>
    <t>Not OA when checked in late 2021, but OA by Jan 2022. Listed on Q1-Q2 VAT invoice. Funding is listed in the references.</t>
  </si>
  <si>
    <t>Q4 2021</t>
  </si>
  <si>
    <t>Records as records: excavating the DJ’s sonic archive</t>
  </si>
  <si>
    <t>10.1080/23257962.2021.2001319</t>
  </si>
  <si>
    <t>Archives and Records</t>
  </si>
  <si>
    <t>Funded by the Finzi Trust</t>
  </si>
  <si>
    <t>Listed on Q1-Q2 VAT invoice</t>
  </si>
  <si>
    <t>The Museum of European Normality: colonial violence, community museums, and practices of display</t>
  </si>
  <si>
    <t>10.1080/09647775.2021.2001361</t>
  </si>
  <si>
    <t>Museum Management and Curatorship</t>
  </si>
  <si>
    <t>Vaccines against leishmaniasis: using controlled human infection models to accelerate development</t>
  </si>
  <si>
    <t>10.1080/14760584.2021.1991795</t>
  </si>
  <si>
    <t>Expert Review of Vaccines</t>
  </si>
  <si>
    <t>Overcoming roadblocks in the development of vaccines for leishmaniasis</t>
  </si>
  <si>
    <t>10.1080/14760584.2021.1990043</t>
  </si>
  <si>
    <t>Listed on Q1-Q2 VAT invoice. Not on PMC. Emailed T&amp;F about this and they said they've now deposited it, but not yet visible 07/11/22.</t>
  </si>
  <si>
    <t>Second order expansions of estimators in nonparametric moment conditions models with weakly dependent data</t>
  </si>
  <si>
    <t>10.1080/07474938.2021.1991140</t>
  </si>
  <si>
    <t>Econometric Reviews</t>
  </si>
  <si>
    <t>Observation of a frustrated nematic phase in amphiphilic, disc-like complexes of gold(III) containing hydrocarbon and semiperfluorocarbon terminal chains</t>
  </si>
  <si>
    <t>10.1080/02678292.2021.1991017</t>
  </si>
  <si>
    <t>Liquid Crystals</t>
  </si>
  <si>
    <t>We thank the University of York for funding (RRP and AJM), Johnson Matthey for generous loans of gold salts and Dr Stephen Cowling for recording some SAXS data</t>
  </si>
  <si>
    <t>The Resilience of Popular National Cinemas in Europe (Part Two)</t>
  </si>
  <si>
    <t>10.1080/25785273.2021.1989166</t>
  </si>
  <si>
    <t>Transnational Screens</t>
  </si>
  <si>
    <t>NYP 4/1/22. Listed on Q1-2 VAT invoice. DOI not registered even though published.</t>
  </si>
  <si>
    <t>The resilience of popular national cinemas in Europe (Part one)</t>
  </si>
  <si>
    <t>10.1080/25785273.2021.1989165</t>
  </si>
  <si>
    <t>NYP 4/1/22</t>
  </si>
  <si>
    <t>Bilingual language use is context dependent: using the Language and Social Background Questionnaire to assess language experiences and test-rest reliability</t>
  </si>
  <si>
    <t>10.1080/13670050.2021.1988049</t>
  </si>
  <si>
    <t>International Journal of Bilingual Education and Bilingualism</t>
  </si>
  <si>
    <t>The first author and this research were funded by a Laidlaw Scholarship, provided by the Laidlaw Foundation, at the University of York.</t>
  </si>
  <si>
    <t>What makes a great teacher during a pandemic?</t>
  </si>
  <si>
    <t>10.1080/02607476.2021.1988826</t>
  </si>
  <si>
    <t>Journal of Education for Teaching</t>
  </si>
  <si>
    <t>Reconciling the liberal tradition in normative economics with the findings of behavioural economics: on J.S. Mill, libertarian paternalism and Robert Sugden’s The Community of Advantage</t>
  </si>
  <si>
    <t>10.1080/1350178X.2021.1988131</t>
  </si>
  <si>
    <t>Journal of Economic Methodology</t>
  </si>
  <si>
    <t>New development: Management control for emergent risks in the public sector—a levers of control perspective</t>
  </si>
  <si>
    <t>10.1080/09540962.2021.1986301</t>
  </si>
  <si>
    <t>Public Money &amp; Management</t>
  </si>
  <si>
    <t>Drawing and Knowledge Construction in Archaeology: The Aide Mémoire Project</t>
  </si>
  <si>
    <t>10.1080/00934690.2021.1985304</t>
  </si>
  <si>
    <t>Journal of Field Archaeology</t>
  </si>
  <si>
    <t>This research was funded by the University of York Creativity and Culture and Communication Priming Fund.</t>
  </si>
  <si>
    <t>‘I think it’s been difficult for the ones that haven’t got as many resources in their homes’: teacher concerns about the impact of COVID-19 on pupil learning and wellbeing</t>
  </si>
  <si>
    <t>10.1080/13540602.2021.1982690</t>
  </si>
  <si>
    <t>Teachers and Teaching</t>
  </si>
  <si>
    <t>The notorious Dr. Middleton: David Hume and the Ninewells years</t>
  </si>
  <si>
    <t>10.1080/01916599.2021.1975152</t>
  </si>
  <si>
    <t>History of European Ideas</t>
  </si>
  <si>
    <t>This work was supported by The Leverhulme Trust [Grant RL–2016–044].</t>
  </si>
  <si>
    <t>Made OA sometime around 10/01/2022 as a result of my email to T&amp;F</t>
  </si>
  <si>
    <t>Sonic Heritage, Identity and Music-making in Sheffield, “Steel City”</t>
  </si>
  <si>
    <t>10.1080/2159032X.2021.1968227</t>
  </si>
  <si>
    <t>Heritage &amp; Society</t>
  </si>
  <si>
    <t>Physical and mental well-being, risk and protective factors among older lesbians /gay women in the United Kingdom during the initial COVID-19 2020 lockdown</t>
  </si>
  <si>
    <t>10.1080/08952841.2021.1965456</t>
  </si>
  <si>
    <t>Journal of Women &amp; Aging</t>
  </si>
  <si>
    <t>A Synthetic Regression Model for Large Portfolio Allocation</t>
  </si>
  <si>
    <t>10.1080/07350015.2021.1961787</t>
  </si>
  <si>
    <t>Journal of Business &amp; Economic Statistics</t>
  </si>
  <si>
    <t>This research is supported by National Natural Science Foundation of China (Grant Numbers 11931014, 11871001, 11901315, 72033002), the Beijing Natural Science Foundation (Grant Number 1182003) and the Fundamental Research Funds for the Central Universities (Grant Numbers 2019NTSS18, 2682020ZT113).</t>
  </si>
  <si>
    <t>The Politics of Fiscal Legitimacy in Developmental States: Emergency Taxes in Argentina Under Kirchnerism</t>
  </si>
  <si>
    <t>10.1080/13563467.2021.1961215</t>
  </si>
  <si>
    <t>New Political Economy</t>
  </si>
  <si>
    <t>‘I lost the faith in humanity.’ Using William Golding’s Lord of the Flies to Explore Ethical and Moral Issues Through Transnational, Online Literary Exchange</t>
  </si>
  <si>
    <t>10.1080/0305764X.2021.1959519</t>
  </si>
  <si>
    <t>Cambridge Journal of Education</t>
  </si>
  <si>
    <t>Local peace governance in post-war Timor-Leste: reconceiving governance ambiguity as a formalised political unsettlement</t>
  </si>
  <si>
    <t>10.1080/21647259.2021.1955516</t>
  </si>
  <si>
    <t>Peacebuilding</t>
  </si>
  <si>
    <t>Field research for this article was funded by the ESRC Centre for Public Authority and International Development (Grant Code: ES/P008038/1), at the London School of Economics</t>
  </si>
  <si>
    <t>On the Notions of Police/State (of Situation): An Economic Perspective in Light of Hegel's Philosophy of Right</t>
  </si>
  <si>
    <t>10.1080/14409917.2021.1953751</t>
  </si>
  <si>
    <t>Critical Horizons</t>
  </si>
  <si>
    <t>This project has received funding from the European Union's Horizon 2020 research and innovation programme under the Marie Skłodowska-Curie Grant Agreement No. 893027</t>
  </si>
  <si>
    <t>Incorporating health inequality impact into economic evaluation in low- and middle-income countries: a systematic review</t>
  </si>
  <si>
    <t>10.1080/14737167.2021.1954505</t>
  </si>
  <si>
    <t>Expert Review of Pharmacoeconomics &amp; Outcomes Research</t>
  </si>
  <si>
    <t>This study was not funded.</t>
  </si>
  <si>
    <t>The ‘snowball effect’: short and long-term consequences of early career alcohol industry research funding</t>
  </si>
  <si>
    <t>10.1080/16066359.2021.1952190</t>
  </si>
  <si>
    <t>Addiction Research &amp; Theory</t>
  </si>
  <si>
    <t>On “Consequentialism” and the Capability Approach</t>
  </si>
  <si>
    <t>10.1080/19452829.2021.1951185</t>
  </si>
  <si>
    <t>Journal of Human Development and Capabilities</t>
  </si>
  <si>
    <t>Nonparametric homogeneity pursuit in functional-coefficient models</t>
  </si>
  <si>
    <t>10.1080/10485252.2021.1951265</t>
  </si>
  <si>
    <t>Journal of Nonparametric Statistics</t>
  </si>
  <si>
    <t>Crisis, uncertainty and urgency: processes of learning and emulation in tax policy making</t>
  </si>
  <si>
    <t>10.1080/01402382.2021.1949681</t>
  </si>
  <si>
    <t>West European Politics</t>
  </si>
  <si>
    <t>Striking a balance between supply chain resilience and supply chain vulnerability in the cross-border e-commerce supply chain</t>
  </si>
  <si>
    <t>10.1080/13675567.2021.1948978</t>
  </si>
  <si>
    <t>International Journal of Logistics Research and Applications</t>
  </si>
  <si>
    <t>This research was supported by the National Social Science Fund of China under the grant number 18BGL105.</t>
  </si>
  <si>
    <t>OnabotulinumtoxinA for the prophylactic treatment of headaches in adult patients with chronic migraine: a safety evaluation</t>
  </si>
  <si>
    <t>10.1080/14740338.2021.1948531</t>
  </si>
  <si>
    <t>Expert Opinion on Drug Safety</t>
  </si>
  <si>
    <t>This paper was not funded.</t>
  </si>
  <si>
    <t>Building supply chain resilience through ambidexterity: an information processing perspective</t>
  </si>
  <si>
    <t>10.1080/13675567.2021.1944070</t>
  </si>
  <si>
    <t>This research was funded by the National Social Science Fund of China (grant number 18BGL105).</t>
  </si>
  <si>
    <t>Cutting Deals: Transnational Advocacy Networks and the European Union Timber Regulation at the Eastern Border</t>
  </si>
  <si>
    <t>10.1080/03932729.2021.1935680</t>
  </si>
  <si>
    <t>The International Spectator</t>
  </si>
  <si>
    <t>The Jean Monnet Network ‘Governing the EU’s climate and energy transition in turbulent times’ (GOVTRAN: www.govtran.eu), which is funded by the Erasmus+ programme of the European Union, deserves credit for additional support.</t>
  </si>
  <si>
    <t>Conflict and conciliation: industrial relations in an industrialising Hong Kong, ca. 1946-1960</t>
  </si>
  <si>
    <t>10.1080/0023656X.2021.1934424</t>
  </si>
  <si>
    <t>Labor History</t>
  </si>
  <si>
    <t>The Leverhulme Trust, Research Fellowship: ‘Industry and Institutions: Hong Kong’, 2002-04.</t>
  </si>
  <si>
    <t>Policy communities, devolution and policy transfer: The case of alcohol pricing in Wales</t>
  </si>
  <si>
    <t>10.1080/13597566.2021.1934454</t>
  </si>
  <si>
    <t>Regional &amp; Federal Studies</t>
  </si>
  <si>
    <t>International students, 1860-2010: policy and practice round the world</t>
  </si>
  <si>
    <t>10.1080/00071005.2021.1903192</t>
  </si>
  <si>
    <t>British Journal of Educational Studies</t>
  </si>
  <si>
    <t>This is a book review</t>
  </si>
  <si>
    <t>The diplomacy of spectacle: Abie Nathan and the limits of Israeli peace activism, 1966–1993</t>
  </si>
  <si>
    <t>10.1080/14725886.2021.1929394</t>
  </si>
  <si>
    <t>Journal of Modern Jewish Studies</t>
  </si>
  <si>
    <t>J M Coetzee and African Studies</t>
  </si>
  <si>
    <t>10.1080/02690055.2021.1918421</t>
  </si>
  <si>
    <t>Wasafiri</t>
  </si>
  <si>
    <t>Cold War: a Transnational Approach to a Global Heritage</t>
  </si>
  <si>
    <t>10.1080/00794236.2021.1896211</t>
  </si>
  <si>
    <t>Post-Medieval Archaeology</t>
  </si>
  <si>
    <t>Linguistic predictors of academic achievement amongst international students and home students in higher education: introduction</t>
  </si>
  <si>
    <t>10.1080/13670050.2021.1909452</t>
  </si>
  <si>
    <t>Not OA when checked in late 2021, but OA by Jan 2022</t>
  </si>
  <si>
    <t>Reimagining Nashville: The Changing Place of Country</t>
  </si>
  <si>
    <t>10.1080/17567505.2021.1889090</t>
  </si>
  <si>
    <t>The Historic Environment: Policy &amp; Practice</t>
  </si>
  <si>
    <t>‘Home’ as an essentially contested concept and why this matters</t>
  </si>
  <si>
    <t>10.1080/02673037.2021.1893281</t>
  </si>
  <si>
    <t>Housing Studies</t>
  </si>
  <si>
    <t>The Conservative Party, Concerted Action and the West German economic model 1975-1981</t>
  </si>
  <si>
    <t>10.1080/13619462.2021.1899913</t>
  </si>
  <si>
    <t>Contemporary British History</t>
  </si>
  <si>
    <t>Multiple multi-tier sustainable supply chain management: a social system theory perspective</t>
  </si>
  <si>
    <t>10.1080/00207543.2021.1930238</t>
  </si>
  <si>
    <t>International Journal of Production Research</t>
  </si>
  <si>
    <t>The Context of Vertical Filmmaking Literature</t>
  </si>
  <si>
    <t>10.1080/10509208.2021.1874853</t>
  </si>
  <si>
    <t>Quarterly Review of Film and Video</t>
  </si>
  <si>
    <t>Performance-based risk-sharing agreements in renal care: current experience and future prospects</t>
  </si>
  <si>
    <t>10.1080/14737167.2021.1876566</t>
  </si>
  <si>
    <t>This research was funded by an unrestricted research grant from Fresenius Medical Care.</t>
  </si>
  <si>
    <t>Tied to a star: the Green Party of Aotearoa New Zealand and the 2020 election</t>
  </si>
  <si>
    <t>10.1080/09644016.2021.1877477</t>
  </si>
  <si>
    <t>Environmental Politics</t>
  </si>
  <si>
    <t>A “stylistic anti-populism”: an analysis of the Sardine movement’s opposition to Matteo Salvini in Italy</t>
  </si>
  <si>
    <t>10.1080/14742837.2021.1899910</t>
  </si>
  <si>
    <t>Social Movement Studies</t>
  </si>
  <si>
    <t>Not funded</t>
  </si>
  <si>
    <t>(Im)material culture: towards an archaeology of cybercrime</t>
  </si>
  <si>
    <t>10.1080/00438243.2021.1882333</t>
  </si>
  <si>
    <t>World Archaeology</t>
  </si>
  <si>
    <t>Are efforts to recruit to psychiatry closing the stable door after the horse has bolted? Knowledge and attitudes towards a career in psychiatry amongst secondary (high) school students: a UK-based cross-sectional survey</t>
  </si>
  <si>
    <t>10.1080/09638237.2021.1922638</t>
  </si>
  <si>
    <t>Journal of Mental Health</t>
  </si>
  <si>
    <t>PAT is supported in his research by a National Institute for Health Research (NIHR) Career Development Fellowship (CDF 2018-08-011). This paper presents independent research partly funded by the National Institute for Health Research (NIHR).</t>
  </si>
  <si>
    <t>COVID-19 lockdown and remote attendance teaching in developing countries: A review of some online pedagogical resources</t>
  </si>
  <si>
    <t>10.1080/20421338.2021.1889768</t>
  </si>
  <si>
    <t>African Journal of Science, Technology, Innovation and Development</t>
  </si>
  <si>
    <t>Translating risk: how social workers’ epistemological assumptions shape the way they share knowledge</t>
  </si>
  <si>
    <t>10.1080/13698575.2021.1888892</t>
  </si>
  <si>
    <t>Health, Risk &amp; Society</t>
  </si>
  <si>
    <t>Peacebuilding, Structural Violence and Spatial Reparations in Post-Colonial South Africa</t>
  </si>
  <si>
    <t>10.1080/17502977.2021.1909297</t>
  </si>
  <si>
    <t>Journal of Intervention and Statebuilding</t>
  </si>
  <si>
    <t>This work was supported by FORMAS [grant number FR-2016/0004] and Vetenskapsrådet [grant number 201641060].</t>
  </si>
  <si>
    <t>An early cost analysis of magnetic bone growth stimulation in England</t>
  </si>
  <si>
    <t>10.1080/14737167.2021.1920402</t>
  </si>
  <si>
    <t>DJO Global</t>
  </si>
  <si>
    <t>The Missing Voices: Carers’ Experiences of Section 17 Leave (Mental Health Act 1983) in England</t>
  </si>
  <si>
    <t>10.1080/09503153.2021.1928620</t>
  </si>
  <si>
    <t>Practice</t>
  </si>
  <si>
    <t>The research was unfunded.</t>
  </si>
  <si>
    <t>A Model of Coastal Wetland Palaeogeography and Archaeological Narratives: Loch Spynie, Northern Scotland</t>
  </si>
  <si>
    <t>10.1080/14732971.2021.1930775</t>
  </si>
  <si>
    <t>Journal of Wetland Archaeology</t>
  </si>
  <si>
    <t>This work was instigated in collaboration with Ian Armit and Lindsey Büster to contextualise their work at Sculptor’s Cave funded by Historic Environment Scotland</t>
  </si>
  <si>
    <t>‘Nature-enhanced learning’ and geography education</t>
  </si>
  <si>
    <t>10.1080/03098265.2021.1926938</t>
  </si>
  <si>
    <t>Journal of Geography in Higher Education</t>
  </si>
  <si>
    <t>Magic Circles: Tabletop role-playing games as queer utopian method</t>
  </si>
  <si>
    <t>10.1080/13528165.2020.1930786</t>
  </si>
  <si>
    <t>Performance Research</t>
  </si>
  <si>
    <t>Making home or making do: a critical look at homemaking without a home</t>
  </si>
  <si>
    <t>10.1080/02673037.2021.1929859</t>
  </si>
  <si>
    <t>“We stand in the Luddite legacy”: tracking patterns of anti-GM protest and crop-trashing in the United Kingdom</t>
  </si>
  <si>
    <t>10.1080/08873631.2021.1928828</t>
  </si>
  <si>
    <t>Journal of Cultural Geography</t>
  </si>
  <si>
    <t>Training flexible conceptual retrieval in post-stroke aphasia</t>
  </si>
  <si>
    <t>10.1080/09602011.2021.1895847</t>
  </si>
  <si>
    <t>Neuropsychological Rehabilitation</t>
  </si>
  <si>
    <t>Teachers’ narratives during COVID-19 partial school reopenings: an exploratory study</t>
  </si>
  <si>
    <t>10.1080/00131881.2021.1918014</t>
  </si>
  <si>
    <t>Educational Research</t>
  </si>
  <si>
    <t>The thrombopoietin receptor: revisiting the master regulator of platelet production</t>
  </si>
  <si>
    <t>10.1080/09537104.2021.1925102</t>
  </si>
  <si>
    <t>Platelets</t>
  </si>
  <si>
    <t>This work was supported by Cancer Research UK [A24593]; German Research Foundation (Deutsche Forschungsgemeinschaft) [PI 405/15]; National Institutes of Health National Institute of Diabetes and Digestive and Kidney Diseases [K01DK127004].</t>
  </si>
  <si>
    <t>Attracting prospective STEM teachers using realistic job previews: a mixed methods study</t>
  </si>
  <si>
    <t>10.1080/02619768.2021.1931110</t>
  </si>
  <si>
    <t>European Journal of Teacher Education</t>
  </si>
  <si>
    <t>Dashboard report 5/1/22: Taylor and Francis, Transactions, 2022-01-05.csv</t>
  </si>
  <si>
    <t>This research project received funding from the European Research Council (ERC) under the European Union’s Horizon 2020 research and innovation programme (Consolidator grant 647234).</t>
  </si>
  <si>
    <t>Not OA 5/1/22. OA by 18/01/2022</t>
  </si>
  <si>
    <t>Q1 2022</t>
  </si>
  <si>
    <t>Protecting the perpetrator: value judgements in US and English university sexual violence cases</t>
  </si>
  <si>
    <t>10.1080/09540253.2021.1955093</t>
  </si>
  <si>
    <t>Gender and Education</t>
  </si>
  <si>
    <t>Author note says "Erin R. Shannon is a senior research associate on the ESRC-funded project, Examining institutional responses to sexual misconduct: Higher education after #MeToo".</t>
  </si>
  <si>
    <t>Do We Need to Close the Door on Threshold Concepts?</t>
  </si>
  <si>
    <t>10.1080/10401334.2021.1897598</t>
  </si>
  <si>
    <t>Teaching and Learning in Medicine</t>
  </si>
  <si>
    <t>No funding reported</t>
  </si>
  <si>
    <t>Configuring the digital farmer: A nudge world in the making?</t>
  </si>
  <si>
    <t>10.1080/03085147.2021.1876984</t>
  </si>
  <si>
    <t>Economy and Society</t>
  </si>
  <si>
    <t>‘Labour class’ children in Indian classrooms: theorizing urban poverty and schooling</t>
  </si>
  <si>
    <t>10.1080/01425692.2021.2003181</t>
  </si>
  <si>
    <t>British Journal of Sociology of Education</t>
  </si>
  <si>
    <t>This paper is based on the author’s PhD fieldwork which was funded by the University of Warwick, UK, through the award of the Chancellor’s International Scholarship (2013–2017).</t>
  </si>
  <si>
    <t>OA but no CC licence 05/01/2022 and 18/01/2022. Emailed T&amp;F 18/01/2022.  Had CC licence by 19/04/2022.</t>
  </si>
  <si>
    <t>“Creative Non-compliance”: Complying with the “Spirit of the Law” Not the “Letter of the Law” under the Covid-19 Lockdown Restrictions</t>
  </si>
  <si>
    <t>10.1080/01639625.2021.2014286</t>
  </si>
  <si>
    <t>Deviant Behavior</t>
  </si>
  <si>
    <t>This work was supported by the Nuffield Foundation [JUS/FR-000022588]</t>
  </si>
  <si>
    <t>“Professionals only please”: discrimination against housing benefit recipients on online rental platforms</t>
  </si>
  <si>
    <t>10.1080/02673037.2021.2014416</t>
  </si>
  <si>
    <t>‘Blind alley’ to ‘steppingstone’? Insecure transitions and policy responses in the downturns of the 1930s and post 2008 in the UK</t>
  </si>
  <si>
    <t>10.1080/13676261.2021.2010689</t>
  </si>
  <si>
    <t>Journal of Youth Studies</t>
  </si>
  <si>
    <t>PAL in a pandemic</t>
  </si>
  <si>
    <t>10.1080/0020739X.2021.2008036</t>
  </si>
  <si>
    <t>International Journal of Mathematical Education in Science and Technology</t>
  </si>
  <si>
    <t>NYP 5/1/22. Listed on Q1-2 VAT invoice.</t>
  </si>
  <si>
    <t>Happy objects at work: the circulation of happiness</t>
  </si>
  <si>
    <t>10.1080/14759551.2021.2001818</t>
  </si>
  <si>
    <t>Culture and Organization</t>
  </si>
  <si>
    <t>Finally I would like to thank Melissa Tyler for her supervision of my thesis which generated the data for this article and Loughborough Business School for providing the scholarship funding that made it possible.</t>
  </si>
  <si>
    <t>Upper Palaeolithic Art as a Perceptual Search for Magical Images</t>
  </si>
  <si>
    <t>10.1080/1751696X.2021.1961048</t>
  </si>
  <si>
    <t>Time and Mind</t>
  </si>
  <si>
    <t>Dashboard report: Taylor and Francis, Declined Articles, 2022-01-10.csv</t>
  </si>
  <si>
    <t>Declined on dashboard. Ineligible to be covered by the University of York's OA deal with T&amp;F because the author was not employed by the University of York at the point of submission. Listed twice on dashboard report with different DOIs for some reason.</t>
  </si>
  <si>
    <t>The deresidualisation of social housing in England</t>
  </si>
  <si>
    <t>10.1080/02673037.2021.1902952</t>
  </si>
  <si>
    <t>Declined on dashboard. Not eligible to be covered under the University of York's OA deal because author was not employed by the University at the point of submission for publication.</t>
  </si>
  <si>
    <t>Virtuous spirits and vicious demons: ghost stories of organizational change</t>
  </si>
  <si>
    <t>10.1080/14759551.2021.1921776</t>
  </si>
  <si>
    <t>Declined on dashboard. Not eligible to be covered by the University of York's OA deal with T&amp;F because author was not employed by the University at the point of submission for publication.</t>
  </si>
  <si>
    <t>Is the study of memory unduly preoccupied with its sins?</t>
  </si>
  <si>
    <t>10.1080/09658211.2021.1896739</t>
  </si>
  <si>
    <t>Memory</t>
  </si>
  <si>
    <t>Declined on dashboard. Ineligible to be covered by the University of York's OA deal with T&amp;F</t>
  </si>
  <si>
    <t>Cost-Effectiveness of High Dose versus Adjuvanted Trivalent Influenza Vaccines in England and Wales.</t>
  </si>
  <si>
    <t>10.1080/13696998.2021.2000780</t>
  </si>
  <si>
    <t>Journal of Medical Economics</t>
  </si>
  <si>
    <t>Declined on dashboard. Journal is not eligible to be covered under the University of York's OA deal because it is a fully OA journal.</t>
  </si>
  <si>
    <t>Universalising the TPNW: Challenges and Opportunities</t>
  </si>
  <si>
    <t>10.1080/25751654.2021.1935673</t>
  </si>
  <si>
    <t>Journal for Peace and Nuclear Disarmament</t>
  </si>
  <si>
    <t>Declined on dashboard. Journal is not eligible to be covered by the University of York's OA deal with T&amp;F because it is a fully OA journal.</t>
  </si>
  <si>
    <t>Social relationships within university undergraduate accommodation: A qualitative study</t>
  </si>
  <si>
    <t>10.1080/0309877X.2021.1879745</t>
  </si>
  <si>
    <t>Journal of Further and Higher Education</t>
  </si>
  <si>
    <t>Declined on dashboard. Author not affiliated to University of York at point of submission for publication.</t>
  </si>
  <si>
    <t>Opioid-Preferring Participants in Drug Court: Examining Participant Characteristics and During-Program Factors Associated with Program Completion</t>
  </si>
  <si>
    <t>10.1080/1533256X.2021.1890903</t>
  </si>
  <si>
    <t>Journal of Social Work Practice in the Addictions</t>
  </si>
  <si>
    <t>Declined on dashboard. Author not affiliated to University of York</t>
  </si>
  <si>
    <t>Digital activism and the state</t>
  </si>
  <si>
    <t>10.1080/25729861.2021.1973291</t>
  </si>
  <si>
    <t>Tapuya: Latin American Science, Technology and Society</t>
  </si>
  <si>
    <t>Declined on dashboard. Journal not eligible under University of York's read and publish deal because it is a fully OA journal.</t>
  </si>
  <si>
    <t>Remembering the Indian Mutiny: Colonial Nostalgia in Zadie Smith’s White Teeth</t>
  </si>
  <si>
    <t>10.1080/17449855.2021.1931943</t>
  </si>
  <si>
    <t>Journal of Postcolonial Writing</t>
  </si>
  <si>
    <t>Declined on dashboard. No longer affiliated with University of York</t>
  </si>
  <si>
    <t>Postnatal Exercise Partners Study (PEEPS): A Pilot Randomised Trial of a Dyadic Physical Activity Intervention for Postpartum Mothers and a Significant Other</t>
  </si>
  <si>
    <t>10.1080/21642850.2021.1902815</t>
  </si>
  <si>
    <t>Health Psychology and Behavioral Medicine</t>
  </si>
  <si>
    <t>Declined on dashboard. Journal not eligible for read and publish deal. Declined as requested by T&amp;F.</t>
  </si>
  <si>
    <t>Humphry Repton: Landscape Design in an Age of Revolution</t>
  </si>
  <si>
    <t>10.1080/01433768.2021.1928901</t>
  </si>
  <si>
    <t>Landscape History</t>
  </si>
  <si>
    <t>Declined on dashboard.</t>
  </si>
  <si>
    <t>Killing with prejudice: Institutionalized Racism in American Capital Punishment by R J Maratea, New York, New York University Press, 2019, 224pp., $26.00 (Hardback), ISBN: 9781479888603.</t>
  </si>
  <si>
    <t>10.1080/13576275.2021.1904864</t>
  </si>
  <si>
    <t>Mortality</t>
  </si>
  <si>
    <t>Declined on dashboard. Book review not covered by deal</t>
  </si>
  <si>
    <t>?What?s in a Name??: Barton Booth, Billy Booth and some Theatrical Roots in Fielding?s Amelia</t>
  </si>
  <si>
    <t>10.1080/0895769X.2021.1929809</t>
  </si>
  <si>
    <t>ANQ: A Quarterly Journal of Short Articles, Notes and Reviews</t>
  </si>
  <si>
    <t>Flânerie as a methodological practice for explorative re‐search in digital worlds</t>
  </si>
  <si>
    <t>10.1080/14759551.2022.2042538</t>
  </si>
  <si>
    <t>Taylor &amp; Francis TA 2022</t>
  </si>
  <si>
    <t>T&amp;F VAT invoice 2022 Q1</t>
  </si>
  <si>
    <t>Gendered repertoires of contention: women’s resistance, authoritarian state formation, and land grabbing in Cambodia</t>
  </si>
  <si>
    <t>10.1080/14616742.2022.2053295</t>
  </si>
  <si>
    <t>International Feminist Journal of Politics</t>
  </si>
  <si>
    <t>Research leading to this publication has been supported by a grant from the Swiss Programme for Research on Global Issues for Development, co-funded by the Swiss Agency for Development and Cooperation and the Swiss National Science Foundation [grant number 400540].</t>
  </si>
  <si>
    <t>Understanding the Ambition in the EU’s Strategic Compass: A Case for Optimism at Last?</t>
  </si>
  <si>
    <t>10.1080/14702436.2022.2036608</t>
  </si>
  <si>
    <t>Defence Studies</t>
  </si>
  <si>
    <t>Mining the ambient commons: building interdisciplinary connections between environmental knowledge, AI and creative practice research</t>
  </si>
  <si>
    <t>10.1080/03080188.2022.2036408</t>
  </si>
  <si>
    <t>Interdisciplinary Science Reviews</t>
  </si>
  <si>
    <t>Planned out: The discriminatory effects of planning’s regulation of small Houses in Multiple Occupation in England</t>
  </si>
  <si>
    <t>10.1080/14649357.2022.2036800</t>
  </si>
  <si>
    <t>Planning Theory &amp; Practice</t>
  </si>
  <si>
    <t>Certainty at all costs? A critical analysis of the proposed introduction of fixed recoverable costs in immigration judicial reviews</t>
  </si>
  <si>
    <t>10.1080/10854681.2021.2037277</t>
  </si>
  <si>
    <t>Judicial Review</t>
  </si>
  <si>
    <t>Constructing the ‘national ideal’: the ‘inclusive’ and ‘exclusive’ representations of Syrian refugees in Turkish print media</t>
  </si>
  <si>
    <t>10.1080/19448953.2022.2037859</t>
  </si>
  <si>
    <t>Journal of Balkan and Near Eastern Studies</t>
  </si>
  <si>
    <t>Two studies of the perceptions of risk, benefits and likelihood of undertaking password management behaviours</t>
  </si>
  <si>
    <t>10.1080/0144929X.2021.2019832</t>
  </si>
  <si>
    <t>Behaviour &amp; Information Technology</t>
  </si>
  <si>
    <t>Fame and Recognition in Historic and Contemporary Graffiti: Examples from New York City (US), Richmond Castle and Bristol (UK)</t>
  </si>
  <si>
    <t>10.1080/00438243.2022.2035802</t>
  </si>
  <si>
    <t>Emma Bryning’s PhD research is funded by the AHRC through a Collaborative Doctoral Award between English Heritage and the University of York, under the supervision of Megan Leyland and John Schofield. Charlie Kendall’s PhD research is internally funded through York St John University. He is supervised by Matthew Spokes and Tyson Mitman. The Richmond Castle Cell Block project was made possible thanks to a generous grant from the National Lottery Heritage Fund and through the work of a dedicated team of English Heritage staff and volunteers among others.</t>
  </si>
  <si>
    <t>The last ghetto: an everyday history of Theresienstadt</t>
  </si>
  <si>
    <t>10.1080/00085006.2022.2027134</t>
  </si>
  <si>
    <t>Canadian Slavonic Papers</t>
  </si>
  <si>
    <t>Unbundling the Brand: Differentiation and the Law in the Brazilian South American Tea Industry</t>
  </si>
  <si>
    <t>10.1080/00076791.2022.2036130</t>
  </si>
  <si>
    <t>Business History</t>
  </si>
  <si>
    <t>British Academy</t>
  </si>
  <si>
    <t>Internal and external collaboration and supply chain performance: A fit approach</t>
  </si>
  <si>
    <t>10.1080/13675567.2022.2042226</t>
  </si>
  <si>
    <t>This work is supported by the National Natural Science Foundation of China (No. 71801049) and the Ministry of Education, Humanities and Social Science Project 'Construction Strategy of “Human-land Symbiosis” in Rural Communities from the Perspective of Three-industry Convergence' (21YJAZH007).</t>
  </si>
  <si>
    <t>Colonial legacies and contemporary urban planning practices in Dhaka, Bangladesh</t>
  </si>
  <si>
    <t>10.1080/02665433.2022.2041468</t>
  </si>
  <si>
    <t>Planning Perspectives</t>
  </si>
  <si>
    <t>This research was conducted as part of the GCRF Centre for Sustainable, Healthy and Learning Cities and Neighbourhoods (SHLC) activities. SHLC is funded via UK Research and Innovation as part of the UK Government's Global Challenges Research Fund (Ref: ES/P011020/1).</t>
  </si>
  <si>
    <t>Are community health programmes always benign? Community health worker perceptions and the social construction of users in Brazil’s primary healthcare policy</t>
  </si>
  <si>
    <t>10.1080/17441692.2022.2043923</t>
  </si>
  <si>
    <t>Global Public Health</t>
  </si>
  <si>
    <t>This work was supported by São Paulo Research Foundation (FAPESP) [grant number 17/24750-0, 2019/13439-7, 2019/24495-5, CEPID CEM]; CNPq [grant number 305180/2018-5].</t>
  </si>
  <si>
    <t>The Task‐Attention Theory of Game Learning: A Theory and Research Agenda</t>
  </si>
  <si>
    <t>10.1080/07370024.2022.2047971</t>
  </si>
  <si>
    <t>Human-Computer interaction</t>
  </si>
  <si>
    <t>This work was supported by EPSRC/AHRC/InnovateUK which jointly funded Digital Creativity Labs (Grant no EP/M023265/1).</t>
  </si>
  <si>
    <t>Can we design language education policy and curricula for a motivated learner? Self Determination Theory and the UK language crisis</t>
  </si>
  <si>
    <t>10.1080/09571736.2022.2046353</t>
  </si>
  <si>
    <t>The Language Learning Journal</t>
  </si>
  <si>
    <t>Disrupting peace at home? Narrating connections between sexual violence perpetrated by armed men and intimate partner violence in (post‐)conflict settings</t>
  </si>
  <si>
    <t>10.1080/14616742.2022.2050933</t>
  </si>
  <si>
    <t>This work was supported by Riksbankens jubileumsfond: [Grant Number P14-0795:1]; Vetenskapsrådet: [Grant Number 2014-3519].</t>
  </si>
  <si>
    <t>Segregated Brotherhood: The Military Masculinities of Afghan Interpreters and other Locally Employed Civilians</t>
  </si>
  <si>
    <t>10.1080/14616742.2022.2053296</t>
  </si>
  <si>
    <t>Risk Sharing, Benefit Distribution and Cooperation longevity: Sustainable Development of Dairy Farmer Cooperatives in China</t>
  </si>
  <si>
    <t>10.1080/14735903.2022.2041229</t>
  </si>
  <si>
    <t>International Journal of Agricultural Sustainability</t>
  </si>
  <si>
    <t>This work was supported by National Natural Science Foundation of China [grant number 71773134]; National Natural Science Foundation of China [grant number 72073135]; the special developing and guiding fund for building world-class universities (disciplines) of Renmin University of China [grant number 15XNL004]; Social Science Foundation of Beijing [grant number 19GLB023].</t>
  </si>
  <si>
    <t>Youth co‐authorship as public engagement with geoengineering</t>
  </si>
  <si>
    <t>10.1080/21548455.2022.2027043</t>
  </si>
  <si>
    <t>International Journal of Science Education, Part B</t>
  </si>
  <si>
    <t>This work was supported by University of York ESRC Impact Acceleration Account.</t>
  </si>
  <si>
    <t>Leaving the Nest in Immigrant Neighborhoods: Gender and Origin Differences in France</t>
  </si>
  <si>
    <t>10.1080/1369183X.2021.2020628</t>
  </si>
  <si>
    <t>Journal of Ethnic and Migration Studies</t>
  </si>
  <si>
    <t>This work has been funded by the French National Research Agency (grant ANR-16-CE41-0007-01).</t>
  </si>
  <si>
    <t>Climate change and hunter‐gatherers in montane eastern DR Congo</t>
  </si>
  <si>
    <t>10.1080/17565529.2021.1930987</t>
  </si>
  <si>
    <t>Climate and Development</t>
  </si>
  <si>
    <t>This study received partial funding from the European Research Council (ERC) [grant agreement No 771056-LICCI-ERC-2017-COG]. ACS was funded by H2020 Marie Skłodowska-Curie Actions Global Fellowships [Number 743569].</t>
  </si>
  <si>
    <t>Durban–Cape Town–Abeokuta–Austin</t>
  </si>
  <si>
    <t>10.1080/17533171.2021.2013598</t>
  </si>
  <si>
    <t>Safundi</t>
  </si>
  <si>
    <t>Sometimes it helps to be taken out of context: Memory for objects in scenes</t>
  </si>
  <si>
    <t>10.1080/13506285.2021.2023245</t>
  </si>
  <si>
    <t>Visual Cognition</t>
  </si>
  <si>
    <t>Collaborative Experimentation in the Urban Process: Activism and Everyday Heritage in Krasnoyarsk (Siberia, Russia)</t>
  </si>
  <si>
    <t>10.1080/13527258.2021.2020878</t>
  </si>
  <si>
    <t>International Journal of Heritage Studies</t>
  </si>
  <si>
    <t>Daria Belova would like to take this opportunity to thank all of the participants of this project, for their time and commitment. Special gratitude is given to Pyotr Ivanov, Maria Bystrova and Vadim Pirogov for their cooperation in organising the event, and to the Mikhail Prokhorov Foundation for their financial support.</t>
  </si>
  <si>
    <t>‘A New Career’: Nostalgia, Mortality, and David Bowie’s ‘I Can’t Give Everything Away’</t>
  </si>
  <si>
    <t>10.1080/14797585.2021.2024057</t>
  </si>
  <si>
    <t>Journal for Cultural Research</t>
  </si>
  <si>
    <t>The “cumulative impact” problem in social welfare: Some legal, policy and theoretical solutions</t>
  </si>
  <si>
    <t>10.1080/09649069.2022.2028408</t>
  </si>
  <si>
    <t>Journal of Social Welfare and Family Law</t>
  </si>
  <si>
    <t>Permission to discriminate – EU nationals, pre‐settled status and access to social assistance</t>
  </si>
  <si>
    <t>10.1080/09649069.2022.2029140</t>
  </si>
  <si>
    <t>This work was supported by the Economic and Social Research Council [ES/S007385/1].</t>
  </si>
  <si>
    <t>Writing Rights: Suturing Spivak’s Postcolonial and de Sousa Santos’ Decolonial Thought</t>
  </si>
  <si>
    <t>10.1080/13688790.2022.2030596</t>
  </si>
  <si>
    <t>Postcolonial Studies</t>
  </si>
  <si>
    <t>Augustine Investments and Weapons Systems</t>
  </si>
  <si>
    <t>10.1080/10242694.2022.2031691</t>
  </si>
  <si>
    <t>Defence and Peace Economics</t>
  </si>
  <si>
    <t>The Power of Love: How love obscures domestic labour and shuts down space for critique of militarism in the autobiographical accounts of British military wives</t>
  </si>
  <si>
    <t>10.1080/23337486.2022.2033915</t>
  </si>
  <si>
    <t>Critical Military Studies</t>
  </si>
  <si>
    <t>Infection rebellion in Bina Shah’s Before She Sleeps</t>
  </si>
  <si>
    <t>10.1080/17449855.2022.2035910</t>
  </si>
  <si>
    <t>Analysing Emerging Market Returns with High‐Frequency Data During the Global Financial Crisis of 2007‐2009</t>
  </si>
  <si>
    <t>10.1080/1351847X.2021.1957698</t>
  </si>
  <si>
    <t>The European Journal of Finance</t>
  </si>
  <si>
    <t>Abdullah Yalaman acknowledge supports from an Eskisehir Osmangazi University Research Grant (2019, No: 201917026).</t>
  </si>
  <si>
    <t>Detection of Multiple Structural Breaks in Large Covariance Matrices</t>
  </si>
  <si>
    <t>10.1080/07350015.2022.2076686</t>
  </si>
  <si>
    <t>Report downloaded from T&amp;F dashboard: Taylor and Francis, Transactions, 2022-05-16.csv</t>
  </si>
  <si>
    <t>The second author’s research was partly supported by the BA/Leverhulme Small Research Grant funded by the Leverhulme Trust (No. SRG1920/100603). The third author’s research was supported by the Engineering and Physical Sciences Research Council (No. EP/L014246/1).</t>
  </si>
  <si>
    <t>Q2 2022</t>
  </si>
  <si>
    <t>A robust approach to heteroskedasticity, error serial correlation and slope heterogeneity in linear models with interactive effects for large panel data</t>
  </si>
  <si>
    <t>10.1080/07350015.2022.2077349</t>
  </si>
  <si>
    <t>This work was supported by JSPS KAKENHI (grant numbers 20H01484, 20H05631, 20K20760, 21H00700 and 21H04397)</t>
  </si>
  <si>
    <t>Not OA, but AAM only posted</t>
  </si>
  <si>
    <t>Paradoxes in a prism: Reflections on the omnipotent passivity and omniscient oblivion of schizophrenia</t>
  </si>
  <si>
    <t>10.1080/09515089.2022.2078187</t>
  </si>
  <si>
    <t>Philosophical Psychology</t>
  </si>
  <si>
    <t>“People with faith-based objections might display homophobic behaviour or transphobic behaviour”: older LGBTQ people’s fears about religious organisations and staff providing long-term care</t>
  </si>
  <si>
    <t>10.1080/15528030.2022.2070820</t>
  </si>
  <si>
    <t>Journal of Religion, Spirituality &amp; Aging</t>
  </si>
  <si>
    <t>This article is funded by a small pump-priming research grant from C &amp; JB Morrell Trust Priming Funds (2019/2020), via the University of York.</t>
  </si>
  <si>
    <t>Grief, self and narrative</t>
  </si>
  <si>
    <t>10.1080/13869795.2022.2070241</t>
  </si>
  <si>
    <t>Philosophical Explorations</t>
  </si>
  <si>
    <t>This work was supported by Arts and Humanities Research Council [grant number AH/T000066/1].</t>
  </si>
  <si>
    <t>Interventions that support unpaid carers of adult mental health inpatients: a scoping review</t>
  </si>
  <si>
    <t>10.1080/09638237.2022.2069702</t>
  </si>
  <si>
    <t>This research was funded by the National Institute for Health Research School for Social Care Research (grant no. P154).</t>
  </si>
  <si>
    <t>Mental health promotion and protection relating to key life events and transitions in adulthood: a rapid systematic review of systematic reviews</t>
  </si>
  <si>
    <t>10.1080/09638237.2022.2069724</t>
  </si>
  <si>
    <t>Funding to support the University of York staff time dedicated to the completion of this review and its associated policy outputs was provided by the Mental Health Foundation, UK. General support and oversight was also provided by the Cochrane Common Mental Disorders Group as part of its strategic partnership with the Mental Health Foundation. The National Institute for Health Research (NIHR) is the largest single funder of the Cochrane Common Mental Disorders Group via the NIHR Evidence Synthesis Programme's Cochrane Infrastructure Funding.</t>
  </si>
  <si>
    <t>Can religious social workers practice affirmatively with LGBTQ service recipients? An exploration within the regulatory context</t>
  </si>
  <si>
    <t>10.1080/09649069.2022.2067652</t>
  </si>
  <si>
    <t>This article is funded by a small research grant from C &amp; JB Morrell Trust Priming Funds (2019/2020), via the University of York.</t>
  </si>
  <si>
    <t>‘Legacy benefits’ and the Universal Credit uplift: justified discrimination in the COVID-19 social security response</t>
  </si>
  <si>
    <t>10.1080/09649069.2022.2067653</t>
  </si>
  <si>
    <t>Far-right intellectual discourse about populism: the case of the German Institut für Staatspolitik</t>
  </si>
  <si>
    <t>10.1080/13569317.2022.2066154</t>
  </si>
  <si>
    <t>Journal of Political Ideologies</t>
  </si>
  <si>
    <t>History and theory in Gregory Conti's Parliament Mirror of the Nation</t>
  </si>
  <si>
    <t>10.1080/01916599.2022.2064679</t>
  </si>
  <si>
    <t>Byland Revisited, or, Spectres of Inheritance</t>
  </si>
  <si>
    <t>10.1080/03044181.2022.2060486</t>
  </si>
  <si>
    <t>Journal of Medieval History</t>
  </si>
  <si>
    <t>Late Colonial Women in a Welfare World</t>
  </si>
  <si>
    <t>10.1080/02185385.2022.2077817</t>
  </si>
  <si>
    <t>Asia Pacific Journal of Social Work and Development</t>
  </si>
  <si>
    <t>Report downloaded from T&amp;F dashboard: Taylor and Francis, Declined Articles, 2022-05-16.csv</t>
  </si>
  <si>
    <t>Rejected on dashboard. Emeritus Professor at University of York, not eligible for deal.</t>
  </si>
  <si>
    <t>Rhetoric of a Terrorist: A Metafunctional Thematic Analysis of the Unabomber Manifesto</t>
  </si>
  <si>
    <t>10.1080/10350330.2022.2060550</t>
  </si>
  <si>
    <t>Social Semiotics</t>
  </si>
  <si>
    <t>Rejected on dashboard. Not affiliated to the University of York</t>
  </si>
  <si>
    <t>Occupational Structure and Literacy in Almondbury in 1866</t>
  </si>
  <si>
    <t>10.1080/00844276.2022.2069741</t>
  </si>
  <si>
    <t>Yorkshire Archaeological Journal</t>
  </si>
  <si>
    <t xml:space="preserve">Rejected on dashboard. Papers with corresponding authors who are honorary, visiting, or staff without a contract of employment are not eligible to use this agreement unless articles acknowledge funding from one or more of the UKRI research councils or Wellcome Trust. 
</t>
  </si>
  <si>
    <t>How to achieve an institutional change towards Circular Economy? A comparative case study on the EU and China</t>
  </si>
  <si>
    <t>10.1080/14747731.2022.2068235</t>
  </si>
  <si>
    <t>Globalizations</t>
  </si>
  <si>
    <t>Rejected on dashboard. Not currently affiliated to the University of York</t>
  </si>
  <si>
    <t>Defining reflective practice from the Indonesian novice EFL teachersâ€™ perspective</t>
  </si>
  <si>
    <t>10.1080/14623943.2022.2064445</t>
  </si>
  <si>
    <t>Reflective Practice</t>
  </si>
  <si>
    <t>Rejected on dashboard. Author not affiliated to University of York at point of submission.</t>
  </si>
  <si>
    <t>HNN extensions with lower bounded inverse monoids</t>
  </si>
  <si>
    <t>10.1080/00927872.2022.2059493</t>
  </si>
  <si>
    <t>Communications in Algebra</t>
  </si>
  <si>
    <t>Slovak Research and Development Agency</t>
  </si>
  <si>
    <t>Rejected on dashboard. Not eligible to be covered under the University of York's OA deal because author was not affiliated to the University of York when the paper was submitted.</t>
  </si>
  <si>
    <t>Massacre of the Innocents</t>
  </si>
  <si>
    <t>10.1080/17504902.2022.2057145</t>
  </si>
  <si>
    <t>Holocaust Studies</t>
  </si>
  <si>
    <t>Costs and Prices of UK Military Aircraft in War and Peace</t>
  </si>
  <si>
    <t>10.1080/10242694.2022.2051953</t>
  </si>
  <si>
    <t>â€˜A New Careerâ€™: Nostalgia, Mortality, and David Bowieâ€™s 'I Can't Give Everything Away'</t>
  </si>
  <si>
    <t>10.1080/14797585.2022.2040337</t>
  </si>
  <si>
    <t>Rejected on dashboard.</t>
  </si>
  <si>
    <t>Jews Court, Lincoln â€“ An Evaluation of Cecil Rothâ€™s Medieval Synagogue and the Discourse on the English Medieval Synagogue Taking a Buildings Archaeology Approach</t>
  </si>
  <si>
    <t>10.1080/1462169X.2022.2025661</t>
  </si>
  <si>
    <t>Jewish Culture and History</t>
  </si>
  <si>
    <t>Human rights leadership in challenging times: an agenda for research and practice</t>
  </si>
  <si>
    <t>10.1080/13642987.2022.2142212</t>
  </si>
  <si>
    <t>The International Journal of Human Rights</t>
  </si>
  <si>
    <t>Report downloaded from T&amp;F dashboard: Taylor and Francis, Transactions, 2022-11-01</t>
  </si>
  <si>
    <t>This article was funded by the Open Society Foundations (grant no. OR2017 - 40044) through the Human Rights Defender Hub, Centre for Applied Human Rights, Department of Politics, University of York.</t>
  </si>
  <si>
    <t>Q4 2022</t>
  </si>
  <si>
    <t>Risk factors for initial appointment non-attendance at Improving Access to Psychological Therapy (IAPT) services: A retrospective analysis</t>
  </si>
  <si>
    <t>10.1080/10503307.2022.2140616</t>
  </si>
  <si>
    <t>Psychotherapy Research</t>
  </si>
  <si>
    <t>This study was undertaken as part of PhD research supported by Economic and Social Research Council studentship awarded to JS [grant number ES/J500215/1].</t>
  </si>
  <si>
    <t>“And Breathes a Spirit Through the Finish’d Whole”: Empiricism, Poetry and Devotion in Anna Letitia Barbauld’s Poetic Epistemology</t>
  </si>
  <si>
    <t>10.1080/10509585.2022.2138370</t>
  </si>
  <si>
    <t>European Romantic Review</t>
  </si>
  <si>
    <t>This work was supported by the Arts and Humanities Research Council [grant number AH/L503848/1].</t>
  </si>
  <si>
    <t>Feeling like a citizen: hope amid social exclusion in São Paulo during the Covid-19 pandemics</t>
  </si>
  <si>
    <t>10.1080/13621025.2022.2131075</t>
  </si>
  <si>
    <t>Citizenship Studies</t>
  </si>
  <si>
    <t>A tripartite relationship theory of voice hearing: a grounded theory study</t>
  </si>
  <si>
    <t>10.1080/17522439.2022.2134443</t>
  </si>
  <si>
    <t>Psychosis</t>
  </si>
  <si>
    <t>No funding was received for this study. This research was part of the author’s doctorate.</t>
  </si>
  <si>
    <t>Realizing Gender Diversity on Corporate Boards</t>
  </si>
  <si>
    <t>10.1080/13571516.2022.2133337</t>
  </si>
  <si>
    <t>International Journal of the Economics of Business</t>
  </si>
  <si>
    <t>Young people’s citizenship activities at and beyond school – exploring a new theoretical framework with empirical data from a rural community in Germany</t>
  </si>
  <si>
    <t>10.1080/13676261.2022.2131381</t>
  </si>
  <si>
    <t>Sustainable management practices do not reduce oil palm yields on smallholder farms on Borneo</t>
  </si>
  <si>
    <t>10.1080/21683565.2022.2131691</t>
  </si>
  <si>
    <t>Agroecology and Sustainable Food Systems</t>
  </si>
  <si>
    <t>This study was funded by a Natural Environment Research Council iCase studentship [NE/R007624/1] between the University of York and Proforest.</t>
  </si>
  <si>
    <t>“Linton had a Very Restless Night”: Sleeplessness in the Sickroom, 1783</t>
  </si>
  <si>
    <t>10.1080/09699082.2022.2122322</t>
  </si>
  <si>
    <t>Women's Writing</t>
  </si>
  <si>
    <t>Emotional sinking in</t>
  </si>
  <si>
    <t>10.1080/0020174X.2022.2126149</t>
  </si>
  <si>
    <t>Inquiry</t>
  </si>
  <si>
    <t>This article was written as part of the project ‘Grief: A Study of Human Emotional Experience’. I am very grateful to the UK Arts and Humanities Research Council for funding the project (grant ref AH/T000066/1). I also thank Louise Richardson and an anonymous referee for helpful comments and suggestions.</t>
  </si>
  <si>
    <t>Service design of green and low-carbon intracity logistics: an AHP approach</t>
  </si>
  <si>
    <t>10.1080/13675567.2022.2129045</t>
  </si>
  <si>
    <t>We appreciate the financial support from National Social Science Foundation of Art [grant number 20BG126].</t>
  </si>
  <si>
    <t>‘Vaccine passports equal Apartheid’: Covid-19 and parliamentary occupation in Aotearoa New Zealand</t>
  </si>
  <si>
    <t>10.1080/14742837.2022.2123316</t>
  </si>
  <si>
    <t>Integration of Short-Lived Climate Pollutant and air pollutant mitigation in nationally determined contributions</t>
  </si>
  <si>
    <t>10.1080/14693062.2022.2125928</t>
  </si>
  <si>
    <t>Climate Policy</t>
  </si>
  <si>
    <t>This work was supported by Climate and Clean Air Coalition: [Supporting National Action &amp; Planning (SNAP) initiative]; Stockholm Environment Institute: [Integrated Climate and Development Planning initiative].</t>
  </si>
  <si>
    <t>Proglacial lake expansion and glacier retreat in Arctic Sweden</t>
  </si>
  <si>
    <t>10.1080/04353676.2022.2121999</t>
  </si>
  <si>
    <t>Geografiska Annaler: Series A, Physical Geography</t>
  </si>
  <si>
    <t>This work was supported by the Natural Environment Research Council under the ACCE Doctoral Training Programme.</t>
  </si>
  <si>
    <t>An anchored matching-adjusted indirect comparison of fixed-dose combination calcipotriol and betamethasone dipropionate (Cal/BDP) cream versus Cal/BDP foam for the treatment of psoriasis</t>
  </si>
  <si>
    <t>10.1080/09546634.2022.2116924</t>
  </si>
  <si>
    <t>Journal of Dermatological Treatment</t>
  </si>
  <si>
    <t>This study was funded by Almirall and MC2 Therapeutics.</t>
  </si>
  <si>
    <t>The impact of sexual orientation on how men experience disordered eating and drive for muscularity</t>
  </si>
  <si>
    <t>10.1080/19359705.2022.2118921</t>
  </si>
  <si>
    <t>Journal of Gay &amp; Lesbian Mental Health</t>
  </si>
  <si>
    <t>The work was not funded by any specific grant.</t>
  </si>
  <si>
    <t>Q3 2022</t>
  </si>
  <si>
    <t>Modern slavery in supply chains: a systematic literature review</t>
  </si>
  <si>
    <t>10.1080/13675567.2022.2118696</t>
  </si>
  <si>
    <t>This work was supported by National Natural Science Foundation of China: [Grant Number 71902159].</t>
  </si>
  <si>
    <t>How do platforms improve social capital within sharing economy-based service triads: an information processing perspective</t>
  </si>
  <si>
    <t>10.1080/09537287.2022.2101959</t>
  </si>
  <si>
    <t>Production Planning &amp; Control</t>
  </si>
  <si>
    <t>Sustainable supply chain management in the leather industry: a systematic literature review</t>
  </si>
  <si>
    <t>10.1080/13675567.2022.2104233</t>
  </si>
  <si>
    <t>This research was supported by The Ministry of Education of Humanities and Social Science Project “Construction Strategy of ‘Human-land Symbiosis' in Rural Communities from the Perspective of Three-industry Convergence” (21YJAZH007), the Scientific Research Foundation of Zhejiang Sci-tech University (21052320-Y) and the National Natural Science Foundation of China (51908498).</t>
  </si>
  <si>
    <t>Internal migration and stigmatization in the rural Banat region of Romania</t>
  </si>
  <si>
    <t>10.1080/1070289X.2022.2109276</t>
  </si>
  <si>
    <t>Identities</t>
  </si>
  <si>
    <t>“A woman left lonely”: pariah femininity and the posthumous career of Janis Joplin</t>
  </si>
  <si>
    <t>10.1080/14680777.2022.2110605</t>
  </si>
  <si>
    <t>Feminist Media Studies</t>
  </si>
  <si>
    <t>This research was supported by the Sir Jack Lyons Research Scholarship at the University of York to pursue a PhD.</t>
  </si>
  <si>
    <t>How Public is Public Law? The Current State of Open Access to Administrative Court Judgments</t>
  </si>
  <si>
    <t>10.1080/10854681.2022.2111966</t>
  </si>
  <si>
    <t>The research was funded by an ESRC IAA grant.</t>
  </si>
  <si>
    <t>Development and evaluation of interventions in social work practice research</t>
  </si>
  <si>
    <t>10.1080/17525098.2022.2114137</t>
  </si>
  <si>
    <t>China Journal of Social Work</t>
  </si>
  <si>
    <t>The development and evaluation of Connecting People were funded by the National Institute for Health and Care Research (NIHR) School for Social Care Research (SSCR). The views expressed are those of the author and not necessarily those of the NIHR SSCR, the NIHR or the Department of Health and Social Care. The author would like to sincerely thank all the participants of the studies discussed in this paper and the researchers who have collaborated with him.</t>
  </si>
  <si>
    <t>Framing the interplay mechanisms between structural and dynamic complexity in supply chains</t>
  </si>
  <si>
    <t>10.1080/09537287.2022.2114959</t>
  </si>
  <si>
    <t>Complexity in a platform-based servitization: a complex adaptability theory perspective</t>
  </si>
  <si>
    <t>10.1080/13675567.2022.2112159</t>
  </si>
  <si>
    <t>This work was supported by National Science foundation of China [grant number 71902159].</t>
  </si>
  <si>
    <t>Why the UK Complied with COVID-19 Lockdown Law</t>
  </si>
  <si>
    <t>10.1080/09615768.2022.2109233</t>
  </si>
  <si>
    <t>King's Law Journal</t>
  </si>
  <si>
    <t>This work was supported by the Nuffield Foundation [JUS /FR-000022588]; and a University of York ESRC’s Impact Accelerator Award [G0066501].</t>
  </si>
  <si>
    <t>What Wetland are We Protecting and Restoring? Quantifying the Human Creation of Protected Areas in Scotland</t>
  </si>
  <si>
    <t>10.1080/14732971.2022.2101190</t>
  </si>
  <si>
    <t>This work was supported by a Leverhulme Trust Research Centre – the Leverhulme Centre for Anthropocene Biodiversity.</t>
  </si>
  <si>
    <t>Johnson Publishing Company and the Search for a White Audience</t>
  </si>
  <si>
    <t>10.1080/08821127.2022.2098206</t>
  </si>
  <si>
    <t>American Journalism</t>
  </si>
  <si>
    <t>The Ethics of Price Variation</t>
  </si>
  <si>
    <t>10.1080/07360932.2022.2080753</t>
  </si>
  <si>
    <t>Forum for Social Economics</t>
  </si>
  <si>
    <t>Spreading rebellion?: The rise of extinction rebellion chapters across the world</t>
  </si>
  <si>
    <t>10.1080/23251042.2022.2094995</t>
  </si>
  <si>
    <t>Environmental Sociology</t>
  </si>
  <si>
    <t>Applying digital twins for inventory and cash management in supply chains under physical and financial disruptions</t>
  </si>
  <si>
    <t>10.1080/00207543.2022.2093682</t>
  </si>
  <si>
    <t>This work has been funded by the UK Research and Innovation (UKRI) research body, EPSRC through grant EP/T024844/1 “A Multiscale Digital Twin-Driven Smart Manufacturing System for High Value-Added Products”.</t>
  </si>
  <si>
    <t>‘Constituencies of Control’ – Collective Punishments in Kenya’s Mau Mau Emergency, 1952–55</t>
  </si>
  <si>
    <t>10.1080/03086534.2022.2093475</t>
  </si>
  <si>
    <t>The Journal of Imperial and Commonwealth History</t>
  </si>
  <si>
    <t>Janus mesophases of matter</t>
  </si>
  <si>
    <t>10.1080/02678292.2021.2002445</t>
  </si>
  <si>
    <t>This work was supported by the Engineering and Physical Sciences Research Council [EP/J007714/1, EP/K039660/1, EP/M020584/1].</t>
  </si>
  <si>
    <t>Casting Cultural Identity in Early Viking-Age Northumbria</t>
  </si>
  <si>
    <t>10.1080/00844276.2022.2090716</t>
  </si>
  <si>
    <t>Turning DDT into ‘Didimac’: Making insecticide products and consumers in British farming after 1945</t>
  </si>
  <si>
    <t>10.1080/07341512.2022.2085492</t>
  </si>
  <si>
    <t>History and Technology</t>
  </si>
  <si>
    <t>This work was supported by the Wellcome Trust [Ref: 214895/Z/18/Z] .</t>
  </si>
  <si>
    <t>Not on PMC. Emailed T&amp;F about it and they said they've now deposited, but not yet visible on PMC 7/11/22.</t>
  </si>
  <si>
    <t>‘It was the worst possible timing’: the response of UK Longitudinal Integrated Clerkships to Covid-19</t>
  </si>
  <si>
    <t>10.1080/14739879.2022.2079428</t>
  </si>
  <si>
    <t>Education for Primary Care</t>
  </si>
  <si>
    <t>This article presents independent research commissioned by the National Institute for Health Research (NIHR) under the Applied Health Research (ARC) programme for Northwest London. The views expressed in this publication are those of the author(s) and not necessarily those of the NHS, the NIHR or the Department of Health.</t>
  </si>
  <si>
    <t>Using Journalism for Self-Protection: Profession-Specific and Journalistic Measures and Strategies for Countering Violence and Impunity in Mexico and Honduras</t>
  </si>
  <si>
    <t>10.1080/1461670X.2022.2080754</t>
  </si>
  <si>
    <t>Journalism Studies</t>
  </si>
  <si>
    <t>This study was supported by the Economic and Social Research Council (ESRC).</t>
  </si>
  <si>
    <t>Experiencing Indeterminacy in Performance</t>
  </si>
  <si>
    <t>10.1080/07494467.2022.2080452</t>
  </si>
  <si>
    <t>Contemporary Music Review</t>
  </si>
  <si>
    <t>10.1002/path.2149</t>
  </si>
  <si>
    <t>THE JOURNAL OF PATHOLOGY</t>
  </si>
  <si>
    <t>Wiley</t>
  </si>
  <si>
    <t>Report from Wiley rep: Wiley APC spend to 18th March 2022</t>
  </si>
  <si>
    <t>10.1002/eji.200737216</t>
  </si>
  <si>
    <t>EUROPEAN JOURNAL OF IMMUNOLOGY</t>
  </si>
  <si>
    <t>10.1111/j.1365-2141.2009.08010.x</t>
  </si>
  <si>
    <t>BRITISH JOURNAL OF HAEMATOLOGY</t>
  </si>
  <si>
    <t>10.1002/pro.263</t>
  </si>
  <si>
    <t>PROTEIN SCIENCE</t>
  </si>
  <si>
    <t>10.1002/eji.200939863</t>
  </si>
  <si>
    <t>DVDY21901</t>
  </si>
  <si>
    <t>DEVELOPMENTAL DYNAMICS</t>
  </si>
  <si>
    <t>10.1111/j.1365-2958.2008.06544.x</t>
  </si>
  <si>
    <t>MOLECULAR MICROBIOLOGY</t>
  </si>
  <si>
    <t>10.1002/path.2478</t>
  </si>
  <si>
    <t>10.1111/j.1523-1739.2010.01625.x</t>
  </si>
  <si>
    <t>CONSERVATION BIOLOGY</t>
  </si>
  <si>
    <t>10.1111/j.1469-7610.2010.02329.x</t>
  </si>
  <si>
    <t>JOURNAL OF CHILD PSYCHOLOGY AND PSYCHIATRY</t>
  </si>
  <si>
    <t>10.1111/j.1462-5822.2010.01507.x</t>
  </si>
  <si>
    <t>CELLULAR MICROBIOLOGY</t>
  </si>
  <si>
    <t>10.1111/j.1365-2958.2010.07203.x</t>
  </si>
  <si>
    <t>10.1002/dys.1432</t>
  </si>
  <si>
    <t>DYSLEXIA</t>
  </si>
  <si>
    <t>10.1111/j.1460-6984.2011.00081.x</t>
  </si>
  <si>
    <t>INTERNATIONAL JOURNAL OF LANGUAGE &amp; COMMUNICATION DISORDERS</t>
  </si>
  <si>
    <t>10.1111/j.1469-7610.2010.02312.x</t>
  </si>
  <si>
    <t>10.1111/eva.12041</t>
  </si>
  <si>
    <t>EVOLUTIONARY APPLICATIONS</t>
  </si>
  <si>
    <t>10.1111/j.1469-7610.2011.02495.x</t>
  </si>
  <si>
    <t>10.1111/j.1574-6968.2011.02417.x</t>
  </si>
  <si>
    <t>FEMS MICROBIOLOGY LETTERS</t>
  </si>
  <si>
    <t>10.1111/lest.12042</t>
  </si>
  <si>
    <t>LEGAL STUDIES</t>
  </si>
  <si>
    <t>10.1002/qj.2297</t>
  </si>
  <si>
    <t>QUARTERLY JOURNAL OF THE ROYAL METEOROLOGICAL SOCIETY</t>
  </si>
  <si>
    <t>10.1111/mmi.12383</t>
  </si>
  <si>
    <t>10.1002/ange.201308334</t>
  </si>
  <si>
    <t>ANGEWANDTE CHEMIE</t>
  </si>
  <si>
    <t>10.1002/ece3.879</t>
  </si>
  <si>
    <t>ECOLOGY AND EVOLUTION</t>
  </si>
  <si>
    <t>10.1111/tra.12128</t>
  </si>
  <si>
    <t>TRAFFIC</t>
  </si>
  <si>
    <t>10.1111/pbi.12092</t>
  </si>
  <si>
    <t>PLANT BIOTECHNOLOGY JOURNAL</t>
  </si>
  <si>
    <t>10.1111/pim.12046</t>
  </si>
  <si>
    <t>PARASITE IMMUNOLOGY</t>
  </si>
  <si>
    <t>10.1002/pro.2198</t>
  </si>
  <si>
    <t>10.1111/1467-9566.12020</t>
  </si>
  <si>
    <t>SOCIOLOGY OF HEALTH &amp; ILLNESS</t>
  </si>
  <si>
    <t>10.1111/2041-210X.12321</t>
  </si>
  <si>
    <t>METHODS IN ECOLOGY AND EVOLUTION</t>
  </si>
  <si>
    <t>10.1111/1365-2435.12365</t>
  </si>
  <si>
    <t>FUNCTIONAL ECOLOGY</t>
  </si>
  <si>
    <t>10.1111/evo.12539</t>
  </si>
  <si>
    <t>EVOLUTION</t>
  </si>
  <si>
    <t>10.1002/ajpa.22647</t>
  </si>
  <si>
    <t>AMERICAN JOURNAL OF BIOLOGICAL ANTHROPOLOGY</t>
  </si>
  <si>
    <t>10.1002/anie.201407081</t>
  </si>
  <si>
    <t>ANGEWANDTE CHEMIE INTERNATIONAL EDITION</t>
  </si>
  <si>
    <t>10.1111/1462-2920.12625</t>
  </si>
  <si>
    <t>ENVIRONMENTAL MICROBIOLOGY</t>
  </si>
  <si>
    <t>10.1111/gcb.12749</t>
  </si>
  <si>
    <t>GLOBAL CHANGE BIOLOGY</t>
  </si>
  <si>
    <t>10.1111/dar.12146</t>
  </si>
  <si>
    <t>DRUG AND ALCOHOL REVIEW</t>
  </si>
  <si>
    <t>10.1111/mmi.12776</t>
  </si>
  <si>
    <t>10.1111/jep.12220</t>
  </si>
  <si>
    <t>JOURNAL OF EVALUATION IN CLINICAL PRACTICE</t>
  </si>
  <si>
    <t>10.1111/mmi.12664</t>
  </si>
  <si>
    <t>10.1002/hec.3058</t>
  </si>
  <si>
    <t>HEALTH ECONOMICS</t>
  </si>
  <si>
    <t>10.1002/admi.201400078</t>
  </si>
  <si>
    <t>ADVANCED MATERIALS INTERFACES</t>
  </si>
  <si>
    <t>10.1002/mrc.4073</t>
  </si>
  <si>
    <t>MAGNETIC RESONANCE IN CHEMISTRY</t>
  </si>
  <si>
    <t>10.1002/ijc.28890</t>
  </si>
  <si>
    <t>INTERNATIONAL JOURNAL OF CANCER</t>
  </si>
  <si>
    <t>10.1002/chem.201402128</t>
  </si>
  <si>
    <t>CHEMISTRY - A EUROPEAN JOURNAL</t>
  </si>
  <si>
    <t>10.1002/cplx.21524</t>
  </si>
  <si>
    <t>COMPLEXITY</t>
  </si>
  <si>
    <t>10.1111/ecoj.12144</t>
  </si>
  <si>
    <t>THE ECONOMIC JOURNAL</t>
  </si>
  <si>
    <t>10.1111/ijmr.12028</t>
  </si>
  <si>
    <t>INTERNATIONAL JOURNAL OF MANAGEMENT REVIEWS</t>
  </si>
  <si>
    <t>10.1111/pim.12300</t>
  </si>
  <si>
    <t>10.1002/chem.201503504</t>
  </si>
  <si>
    <t>10.1002/chem.201503771</t>
  </si>
  <si>
    <t>10.1111/conl.12148</t>
  </si>
  <si>
    <t>CONSERVATION LETTERS</t>
  </si>
  <si>
    <t>10.1111/pce.12667</t>
  </si>
  <si>
    <t>PLANT, CELL &amp; ENVIRONMENT</t>
  </si>
  <si>
    <t>10.1002/dvdy.24358</t>
  </si>
  <si>
    <t>10.1002/cam4.553</t>
  </si>
  <si>
    <t>CANCER MEDICINE</t>
  </si>
  <si>
    <t>10.1002/jrsm.1163</t>
  </si>
  <si>
    <t>RESEARCH SYNTHESIS METHODS</t>
  </si>
  <si>
    <t>10.1111/gcb.13056</t>
  </si>
  <si>
    <t>10.1002/psp4.12018</t>
  </si>
  <si>
    <t>CPT: PHARMACOMETRICS &amp; SYSTEMS PHARMACOLOGY</t>
  </si>
  <si>
    <t>10.1002/ejic.201500059</t>
  </si>
  <si>
    <t>EUROPEAN JOURNAL OF INORGANIC CHEMISTRY</t>
  </si>
  <si>
    <t>10.1111/ecoj.12282</t>
  </si>
  <si>
    <t>10.1111/jeb.12705</t>
  </si>
  <si>
    <t>JOURNAL OF EVOLUTIONARY BIOLOGY</t>
  </si>
  <si>
    <t>10.1111/rssa.12141</t>
  </si>
  <si>
    <t>JOURNAL OF THE ROYAL STATISTICAL SOCIETY: SERIES A (STATISTICS IN SOCIETY)</t>
  </si>
  <si>
    <t>10.1002/cbic.201402701</t>
  </si>
  <si>
    <t>CHEMBIOCHEM</t>
  </si>
  <si>
    <t>10.1111/1462-2920.12901</t>
  </si>
  <si>
    <t>10.1111/jan.12580</t>
  </si>
  <si>
    <t>JOURNAL OF ADVANCED NURSING</t>
  </si>
  <si>
    <t>10.1002/chem.201406372</t>
  </si>
  <si>
    <t>10.1002/hec.3173</t>
  </si>
  <si>
    <t>10.1111/eva.12243</t>
  </si>
  <si>
    <t>10.1002/hec.3150</t>
  </si>
  <si>
    <t>10.1111/mmi.12933</t>
  </si>
  <si>
    <t>10.1111/tmi.12465</t>
  </si>
  <si>
    <t>TROPICAL MEDICINE &amp; INTERNATIONAL HEALTH</t>
  </si>
  <si>
    <t>10.1002/ijc.29329</t>
  </si>
  <si>
    <t>10.1111/nph.13224</t>
  </si>
  <si>
    <t>NEW PHYTOLOGIST</t>
  </si>
  <si>
    <t>10.1111/aje.12349</t>
  </si>
  <si>
    <t>AFRICAN JOURNAL OF ECOLOGY</t>
  </si>
  <si>
    <t>10.1111/eva.12435</t>
  </si>
  <si>
    <t>10.1002/2211-5463.12168</t>
  </si>
  <si>
    <t>FEBS OPEN BIO</t>
  </si>
  <si>
    <t>10.1002/jssc.201600561</t>
  </si>
  <si>
    <t>JOURNAL OF SEPARATION SCIENCE</t>
  </si>
  <si>
    <t>10.1111/pbi.12657</t>
  </si>
  <si>
    <t>10.1002/ece3.2590</t>
  </si>
  <si>
    <t>10.1002/hec.3430</t>
  </si>
  <si>
    <t>10.1002/mbo3.416</t>
  </si>
  <si>
    <t>MICROBIOLOGYOPEN</t>
  </si>
  <si>
    <t>10.1002/anie.201609186</t>
  </si>
  <si>
    <t>10.1161/JAHA.116.003903</t>
  </si>
  <si>
    <t>JOURNAL OF THE AMERICAN HEART ASSOCIATION</t>
  </si>
  <si>
    <t>10.1002/chem.201604030</t>
  </si>
  <si>
    <t>10.1111/btp.12397</t>
  </si>
  <si>
    <t>BIOTROPICA</t>
  </si>
  <si>
    <t>10.1111/1467-9566.12522</t>
  </si>
  <si>
    <t>10.1002/2016GL070062</t>
  </si>
  <si>
    <t>GEOPHYSICAL RESEARCH LETTERS</t>
  </si>
  <si>
    <t>10.1111/conl.12288</t>
  </si>
  <si>
    <t>10.1002/anie.201606236</t>
  </si>
  <si>
    <t>10.1002/cbic.201600316</t>
  </si>
  <si>
    <t>10.1111/1365-2435.12711</t>
  </si>
  <si>
    <t>10.1111/1365-2435.12706</t>
  </si>
  <si>
    <t>10.1111/ecc.12535</t>
  </si>
  <si>
    <t>EUROPEAN JOURNAL OF CANCER CARE</t>
  </si>
  <si>
    <t>10.1111/j.1475-5890.2016.12109</t>
  </si>
  <si>
    <t>FISCAL STUDIES</t>
  </si>
  <si>
    <t>10.1002/chem.201601836</t>
  </si>
  <si>
    <t>10.1111/gcb.13318</t>
  </si>
  <si>
    <t>10.1002/chem.201600823</t>
  </si>
  <si>
    <t>10.1111/opo.12293</t>
  </si>
  <si>
    <t>OPHTHALMIC AND PHYSIOLOGICAL OPTICS</t>
  </si>
  <si>
    <t>10.1111/jnc.13571</t>
  </si>
  <si>
    <t>JOURNAL OF NEUROCHEMISTRY</t>
  </si>
  <si>
    <t>10.1002/hec.3338</t>
  </si>
  <si>
    <t>10.1002/ajpa.22758</t>
  </si>
  <si>
    <t>10.1002/cssc.201702087</t>
  </si>
  <si>
    <t>CHEMSUSCHEM</t>
  </si>
  <si>
    <t>10.1002/mrc.4703</t>
  </si>
  <si>
    <t>10.1111/gcbb.12491</t>
  </si>
  <si>
    <t>GCB BIOENERGY</t>
  </si>
  <si>
    <t>10.1002/bjs5.49</t>
  </si>
  <si>
    <t>BJS OPEN</t>
  </si>
  <si>
    <t>10.1111/jnp.12142</t>
  </si>
  <si>
    <t>JOURNAL OF NEUROPSYCHOLOGY</t>
  </si>
  <si>
    <t>10.1002/mrc.4687</t>
  </si>
  <si>
    <t>10.1002/cbic.201700166</t>
  </si>
  <si>
    <t>10.1111/nph.14931</t>
  </si>
  <si>
    <t>10.1111/tpj.13767</t>
  </si>
  <si>
    <t>THE PLANT JOURNAL</t>
  </si>
  <si>
    <t>10.1002/mbo3.548</t>
  </si>
  <si>
    <t>10.1002/jrsm.1267</t>
  </si>
  <si>
    <t>10.1002/sres.2436</t>
  </si>
  <si>
    <t>SYSTEMS RESEARCH AND BEHAVIORAL SCIENCE</t>
  </si>
  <si>
    <t>10.1002/pro.3299</t>
  </si>
  <si>
    <t>10.1002/chem.201702742</t>
  </si>
  <si>
    <t>10.1111/coa.12944</t>
  </si>
  <si>
    <t>CLINICAL OTOLARYNGOLOGY</t>
  </si>
  <si>
    <t>10.1002/chem.201702716</t>
  </si>
  <si>
    <t>10.1002/chem.201702767</t>
  </si>
  <si>
    <t>10.1002/hec.3554</t>
  </si>
  <si>
    <t>10.1111/1365-2435.12935</t>
  </si>
  <si>
    <t>10.1111/rssa.12304</t>
  </si>
  <si>
    <t>10.1111/cen.13315</t>
  </si>
  <si>
    <t>CLINICAL ENDOCRINOLOGY</t>
  </si>
  <si>
    <t>10.1002/hec.3525</t>
  </si>
  <si>
    <t>10.1111/conl.12380</t>
  </si>
  <si>
    <t>10.1002/mrc.4607</t>
  </si>
  <si>
    <t>10.1111/j.1475-5890.2017.12141</t>
  </si>
  <si>
    <t>10.1111/gcb.13759</t>
  </si>
  <si>
    <t>10.1002/chem.201701167</t>
  </si>
  <si>
    <t>10.1002/mdc3.12493</t>
  </si>
  <si>
    <t>MOVEMENT DISORDERS CLINICAL PRACTICE</t>
  </si>
  <si>
    <t>10.1111/1751-7915.12719</t>
  </si>
  <si>
    <t>MICROBIAL BIOTECHNOLOGY</t>
  </si>
  <si>
    <t>10.1002/2016GB005531</t>
  </si>
  <si>
    <t>GLOBAL BIOGEOCHEMICAL CYCLES</t>
  </si>
  <si>
    <t>10.1111/ina.12381</t>
  </si>
  <si>
    <t>INDOOR AIR</t>
  </si>
  <si>
    <t>10.1002/ppap.201600138</t>
  </si>
  <si>
    <t>PLASMA PROCESSES AND POLYMERS</t>
  </si>
  <si>
    <t>10.1002/ece3.2736</t>
  </si>
  <si>
    <t>10.1002/chem.201601146</t>
  </si>
  <si>
    <t>10.1002/ece3.2818</t>
  </si>
  <si>
    <t>10.1002/ejoc.201601336</t>
  </si>
  <si>
    <t>EUROPEAN JOURNAL OF ORGANIC CHEMISTRY</t>
  </si>
  <si>
    <t>10.1002/cssc.201601271</t>
  </si>
  <si>
    <t>10.1002/psp4.12157</t>
  </si>
  <si>
    <t>10.1111/papt.12121</t>
  </si>
  <si>
    <t>PSYCHOLOGY AND PSYCHOTHERAPY: THEORY, RESEARCH AND PRACTICE</t>
  </si>
  <si>
    <t>10.1111/bjh.14513</t>
  </si>
  <si>
    <t>10.1111/evo.13143</t>
  </si>
  <si>
    <t>10.1002/ece3.2749</t>
  </si>
  <si>
    <t>10.1111/hex.12532</t>
  </si>
  <si>
    <t>HEALTH EXPECTATIONS</t>
  </si>
  <si>
    <t>10.1002/ece3.4748</t>
  </si>
  <si>
    <t>10.1002/gps.4897</t>
  </si>
  <si>
    <t>INTERNATIONAL JOURNAL OF GERIATRIC PSYCHIATRY</t>
  </si>
  <si>
    <t>10.1111/jcms.12847</t>
  </si>
  <si>
    <t>JCMS: JOURNAL OF COMMON MARKET STUDIES</t>
  </si>
  <si>
    <t>10.1002/anie.201804592</t>
  </si>
  <si>
    <t>10.1002/adma.201802444</t>
  </si>
  <si>
    <t>ADVANCED MATERIALS</t>
  </si>
  <si>
    <t>10.1111/1758-5899.12611</t>
  </si>
  <si>
    <t>GLOBAL POLICY</t>
  </si>
  <si>
    <t>10.1002/chem.201803064</t>
  </si>
  <si>
    <t>10.1002/geo2.63</t>
  </si>
  <si>
    <t>GEO: GEOGRAPHY AND ENVIRONMENT</t>
  </si>
  <si>
    <t>10.1111/btp.12605</t>
  </si>
  <si>
    <t>10.1111/infa.12264</t>
  </si>
  <si>
    <t>INFANCY</t>
  </si>
  <si>
    <t>10.1111/dmcn.13972</t>
  </si>
  <si>
    <t>DEVELOPMENTAL MEDICINE &amp; CHILD NEUROLOGY</t>
  </si>
  <si>
    <t>10.1002/oby.22288</t>
  </si>
  <si>
    <t>OBESITY</t>
  </si>
  <si>
    <t>10.1002/hec.3800</t>
  </si>
  <si>
    <t>10.1002/hec.3799</t>
  </si>
  <si>
    <t>10.1002/ece3.4204</t>
  </si>
  <si>
    <t>10.1002/ps.5136</t>
  </si>
  <si>
    <t>PEST MANAGEMENT SCIENCE</t>
  </si>
  <si>
    <t>10.1002/adom.201800272</t>
  </si>
  <si>
    <t>ADVANCED OPTICAL MATERIALS</t>
  </si>
  <si>
    <t>10.1111/hir.12213</t>
  </si>
  <si>
    <t>HEALTH INFORMATION AND LIBRARIES JOURNAL</t>
  </si>
  <si>
    <t>10.1111/eva.12653</t>
  </si>
  <si>
    <t>10.1111/add.14242</t>
  </si>
  <si>
    <t>ADDICTION</t>
  </si>
  <si>
    <t>10.1002/adsc.201700356</t>
  </si>
  <si>
    <t>ADVANCED SYNTHESIS &amp; CATALYSIS</t>
  </si>
  <si>
    <t>10.1002/pola.29079</t>
  </si>
  <si>
    <t>JOURNAL OF POLYMER SCIENCE</t>
  </si>
  <si>
    <t>10.1002/cne.24466</t>
  </si>
  <si>
    <t>THE JOURNAL OF COMPARATIVE NEUROLOGY</t>
  </si>
  <si>
    <t>10.1111/dar.12826</t>
  </si>
  <si>
    <t>10.1002/hsr2.41</t>
  </si>
  <si>
    <t>HEALTH SCIENCE REPORTS</t>
  </si>
  <si>
    <t>10.1111/lang.12292</t>
  </si>
  <si>
    <t>LANGUAGE LEARNING</t>
  </si>
  <si>
    <t>10.1002/chem.201800750</t>
  </si>
  <si>
    <t>10.1002/anie.201802881</t>
  </si>
  <si>
    <t>10.1002/hbm.24211</t>
  </si>
  <si>
    <t>HUMAN BRAIN MAPPING</t>
  </si>
  <si>
    <t>10.1111/gcb.14298</t>
  </si>
  <si>
    <t>10.1111/area.12458</t>
  </si>
  <si>
    <t>AREA</t>
  </si>
  <si>
    <t>10.1112/jlms.12133</t>
  </si>
  <si>
    <t>JOURNAL OF THE LONDON MATHEMATICAL SOCIETY</t>
  </si>
  <si>
    <t>10.1111/1467-9566.12747</t>
  </si>
  <si>
    <t>10.1111/add.14216</t>
  </si>
  <si>
    <t>10.1111/nph.15089</t>
  </si>
  <si>
    <t>10.1002/celc.201800047</t>
  </si>
  <si>
    <t>CHEMELECTROCHEM</t>
  </si>
  <si>
    <t>10.1111/bjh.15170</t>
  </si>
  <si>
    <t>10.1111/lang.12286</t>
  </si>
  <si>
    <t>10.1002/mds.27240</t>
  </si>
  <si>
    <t>MOVEMENT DISORDERS</t>
  </si>
  <si>
    <t>10.1111/dech.12398</t>
  </si>
  <si>
    <t>DEVELOPMENT AND CHANGE</t>
  </si>
  <si>
    <t>10.1002/mc.22784</t>
  </si>
  <si>
    <t>MOLECULAR CARCINOGENESIS</t>
  </si>
  <si>
    <t>10.1002/1873-3468.12972</t>
  </si>
  <si>
    <t>FEBS LETTERS</t>
  </si>
  <si>
    <t>10.1002/cmdc.201700725</t>
  </si>
  <si>
    <t>CHEMMEDCHEM</t>
  </si>
  <si>
    <t>10.1111/nph.16363</t>
  </si>
  <si>
    <t>10.1111/ejop.12513</t>
  </si>
  <si>
    <t>EUROPEAN JOURNAL OF PHILOSOPHY</t>
  </si>
  <si>
    <t>10.1111/desc.12925</t>
  </si>
  <si>
    <t>DEVELOPMENTAL SCIENCE</t>
  </si>
  <si>
    <t>10.1111/1468-4446.12722</t>
  </si>
  <si>
    <t>THE BRITISH JOURNAL OF SOCIOLOGY</t>
  </si>
  <si>
    <t>10.1111/gcb.14915</t>
  </si>
  <si>
    <t>10.1111/tpj.14603</t>
  </si>
  <si>
    <t>10.1111/arcm.12515</t>
  </si>
  <si>
    <t>ARCHAEOMETRY</t>
  </si>
  <si>
    <t>10.1002/anie.201911404</t>
  </si>
  <si>
    <t>10.1002/ijc.32765</t>
  </si>
  <si>
    <t>10.1111/spol.12560</t>
  </si>
  <si>
    <t>SOCIAL POLICY &amp; ADMINISTRATION</t>
  </si>
  <si>
    <t>10.1111/add.14804</t>
  </si>
  <si>
    <t>10.1002/marc.201900361</t>
  </si>
  <si>
    <t>MACROMOLECULAR RAPID COMMUNICATIONS</t>
  </si>
  <si>
    <t>10.1002/jrsm.1380</t>
  </si>
  <si>
    <t>10.1111/add.14829</t>
  </si>
  <si>
    <t>10.1002/adts.201900157</t>
  </si>
  <si>
    <t>ADVANCED THEORY AND SIMULATIONS</t>
  </si>
  <si>
    <t>10.1002/jcp.29290</t>
  </si>
  <si>
    <t>JOURNAL OF CELLULAR PHYSIOLOGY</t>
  </si>
  <si>
    <t>10.1111/desc.12906</t>
  </si>
  <si>
    <t>10.1111/gcbb.12653</t>
  </si>
  <si>
    <t>10.1111/pbi.13263</t>
  </si>
  <si>
    <t>10.1002/pan3.10054</t>
  </si>
  <si>
    <t>PEOPLE AND NATURE</t>
  </si>
  <si>
    <t>10.1002/chem.201903677</t>
  </si>
  <si>
    <t>10.1002/1873-3468.13589</t>
  </si>
  <si>
    <t>10.1111/hsc.12814</t>
  </si>
  <si>
    <t>HEALTH AND SOCIAL CARE IN THE COMMUNITY</t>
  </si>
  <si>
    <t>10.1111/hsc.12799</t>
  </si>
  <si>
    <t>10.1111/1467-9566.12994</t>
  </si>
  <si>
    <t>10.1111/evo.13804</t>
  </si>
  <si>
    <t>10.1111/modl.12586</t>
  </si>
  <si>
    <t>THE MODERN LANGUAGE JOURNAL</t>
  </si>
  <si>
    <t>10.1111/1365-2664.13476</t>
  </si>
  <si>
    <t>JOURNAL OF APPLIED ECOLOGY</t>
  </si>
  <si>
    <t>10.1111/1365-2664.13472</t>
  </si>
  <si>
    <t>10.1002/chem.201900924</t>
  </si>
  <si>
    <t>10.1111/hir.12260</t>
  </si>
  <si>
    <t>10.1002/geo2.78</t>
  </si>
  <si>
    <t>10.1002/rcm.8441</t>
  </si>
  <si>
    <t>RAPID COMMUNICATIONS IN MASS SPECTROMETRY</t>
  </si>
  <si>
    <t>10.1111/tmi.12659</t>
  </si>
  <si>
    <t>10.1111/dmcn.14157</t>
  </si>
  <si>
    <t>10.1002/hec.3847</t>
  </si>
  <si>
    <t>10.1111/iwj.13526</t>
  </si>
  <si>
    <t>INTERNATIONAL WOUND JOURNAL</t>
  </si>
  <si>
    <t>10.1002/chem.202004585</t>
  </si>
  <si>
    <t>On the Wiley dashboard reports it says that this paper has request status 'cancelled', but don't know what that means in this case. Unable to find it on the dashboard itself.</t>
  </si>
  <si>
    <t>Andrew  S. Weller</t>
  </si>
  <si>
    <t>andrew.weller@york.ac.uk</t>
  </si>
  <si>
    <t>0000-0003-1646-8081</t>
  </si>
  <si>
    <t>Alexander Bukvic (ab2159@york.ac.uk), Laurence Doyle (laurence.doyle@york.ac.uk), Arron Burnage (alb10@hw.ac.uk), Bengt Tegner (b.tegner@hw.ac.uk), Samantha Furfari (sam.furfari@york.ac.uk), Stuart Macgregor (S.A.Macgregor@hw.ac.uk)</t>
  </si>
  <si>
    <t>10.1107/S2059798320013170</t>
  </si>
  <si>
    <t>ACTA CRYSTALLOGRAPHICA SECTION D: STRUCTURAL BIOLOGY</t>
  </si>
  <si>
    <t>Kevin Cowtan</t>
  </si>
  <si>
    <t>kevin.cowtan@york.ac.uk</t>
  </si>
  <si>
    <t>0000-0002-0189-1437</t>
  </si>
  <si>
    <t>10.1002/hec.4177</t>
  </si>
  <si>
    <t>10.1002/jae.2756</t>
  </si>
  <si>
    <t>JOURNAL OF APPLIED ECONOMETRICS</t>
  </si>
  <si>
    <t>10.1111/nph.17048</t>
  </si>
  <si>
    <t>Simon McQueen-Mason</t>
  </si>
  <si>
    <t>sjmm1@york.ac.uk</t>
  </si>
  <si>
    <t>0000-0002-6781-4768</t>
  </si>
  <si>
    <t>Emma Wallington (emma.wallington@niab.com; ORCID ID: 0000-0003-3715-7901), Matthew Reynolds (m.reynolds@cgiar.org), Gemma Molero (G.MOLERO@CGIAR.ORG; ORCID ID: 0000-0002-6431-7563), LEONARDO DARIO GOMEZ (leonardo.gomez@york.ac.uk), Francisca Castillo (francisca.castillo@alumnos.uach.cl), Melanie Craze (melanie.craze@niab.com), Anita Arenas (anitamaribel@gmail.com), Adam Dowle (adam.dowle@york.ac.uk), Sarah Bowden (sarah.bowden@niab.com), Matthew Milner (matthew.milner@niab.com), Daniel Calderini (danielcalderini@uach.cl)</t>
  </si>
  <si>
    <t>10.1002/adma.202003712</t>
  </si>
  <si>
    <t>10.1111/1475-6773.13211</t>
  </si>
  <si>
    <t>HEALTH SERVICES RESEARCH</t>
  </si>
  <si>
    <t>10.1111/hex.13046</t>
  </si>
  <si>
    <t>10.1111/boc.201900089</t>
  </si>
  <si>
    <t>BIOLOGY OF THE CELL</t>
  </si>
  <si>
    <t>10.1111/cdev.13364</t>
  </si>
  <si>
    <t>CHILD DEVELOPMENT</t>
  </si>
  <si>
    <t>10.1111/ppe.12662</t>
  </si>
  <si>
    <t>PAEDIATRIC AND PERINATAL EPIDEMIOLOGY</t>
  </si>
  <si>
    <t>10.1002/anie.202001956</t>
  </si>
  <si>
    <t>10.1029/2019GL085814</t>
  </si>
  <si>
    <t>10.1111/ina.12652</t>
  </si>
  <si>
    <t>10.1111/rec.13133</t>
  </si>
  <si>
    <t>RESTORATION ECOLOGY</t>
  </si>
  <si>
    <t>10.1002/anie.201914940</t>
  </si>
  <si>
    <t>10.1002/anie.201905483</t>
  </si>
  <si>
    <t>10.1002/anie.201915098</t>
  </si>
  <si>
    <t>10.1111/joa.13616</t>
  </si>
  <si>
    <t>JOURNAL OF ANATOMY</t>
  </si>
  <si>
    <t>10.1111/add.15724</t>
  </si>
  <si>
    <t>10.1002/hec.4393</t>
  </si>
  <si>
    <t>10.1002/aesr.202100059</t>
  </si>
  <si>
    <t>ADVANCED ENERGY AND SUSTAINABILITY RESEARCH</t>
  </si>
  <si>
    <t>10.1002/cphc.202000825</t>
  </si>
  <si>
    <t>CHEMPHYSCHEM</t>
  </si>
  <si>
    <t>10.1111/bjep.12405</t>
  </si>
  <si>
    <t>BRITISH JOURNAL OF EDUCATIONAL PSYCHOLOGY</t>
  </si>
  <si>
    <t>Metathesis by partner interchange in ?-bond ligands: expanding applications of the ?-CAM mechanism</t>
  </si>
  <si>
    <t>10.1002/anie.202111462</t>
  </si>
  <si>
    <t>Angewandte Chemie International Edition</t>
  </si>
  <si>
    <t>Wiley TA 2021</t>
  </si>
  <si>
    <t>Wiley dashboard report 25/10/2021</t>
  </si>
  <si>
    <t>Robin N. Perutz</t>
  </si>
  <si>
    <t>rnp1@york.ac.uk</t>
  </si>
  <si>
    <t>0000-0001-6286-0282</t>
  </si>
  <si>
    <t>Sylviane Sabo-Etienne (sabo@lcc-toulouse.fr), Andrew  S. Weller (andrew.weller@york.ac.uk; ORCID ID: 0000-0003-1646-8081)</t>
  </si>
  <si>
    <t>Inhalation of VOCs from facial moisturisers and the influence of dose proximity</t>
  </si>
  <si>
    <t>10.1111/ina.12948</t>
  </si>
  <si>
    <t>Indoor Air</t>
  </si>
  <si>
    <t>Amber Yeoman</t>
  </si>
  <si>
    <t>amber.yeoman@york.ac.uk</t>
  </si>
  <si>
    <t>Aiden Heeley-Hill (achh500@york.ac.uk; ORCID ID: 0000-0002-0519-4997), Marvin Shaw (marvin.shaw@york.ac.uk), Stephen Andrews J (stephen.andrews@york.ac.uk), Alastair Lewis (ally.lewis@ncas.ac.uk; ORCID ID: 0000-0002-4075-3651)</t>
  </si>
  <si>
    <t>Design, Synthesis and Structural Analysis of Glucocerebrosidase Imaging Agents</t>
  </si>
  <si>
    <t>10.1002/chem.202102359</t>
  </si>
  <si>
    <t>Chemistry - A European Journal</t>
  </si>
  <si>
    <t>Gideon Davies</t>
  </si>
  <si>
    <t>gideon.davies@york.ac.uk</t>
  </si>
  <si>
    <t>0000-0002-7343-776X</t>
  </si>
  <si>
    <t>Adrianus M. C. H. van den Nieuwendijk (nieuwend@chem.leidenuniv.nl), Qin Su (q.su@lic.leidenuniv.nl), Thomas  J M Beenakker (t.j.m.beenakker@chem.leidenuniv.nl), Imogen Breen (imobreen@gmail.com), Rhianna J. Rowland (rjr519@york.ac.uk), Wendy A. Offen (wendy.offen@york.ac.uk), JOHANNES M AERTS (J.M.F.G.AERTS@LIC.LEIDENUNIV.NL), Marta Artola (m.e.artola@lic.leidenuniv.nl; ORCID ID: 0000-0002-3051-3902), Yurong Chen (y.chen@lic.leidenuniv.nl), Herman S. Overkleeft (H.S.OVERKLEEFT@LIC.LEIDENUNIV.NL), Liang Wu (Liang.Wu@rfi.ac.uk)</t>
  </si>
  <si>
    <t>Fur4 mediated uracil‐scavenging to screen for surface protein regulators</t>
  </si>
  <si>
    <t>10.1111/tra.12815</t>
  </si>
  <si>
    <t>Traffic</t>
  </si>
  <si>
    <t>Chris MacDonald</t>
  </si>
  <si>
    <t>chris.macdonald@york.ac.uk</t>
  </si>
  <si>
    <t>0000-0002-7450-600X</t>
  </si>
  <si>
    <t>Gabrielle Ecclestone (ecclestoneg@gmail.com; ORCID ID: 0000-0001-8423-459X), Katherine Paine (kp798@york.ac.uk)</t>
  </si>
  <si>
    <t>‘Did I just do that?’: Six-month-olds learn the contingency between their vocalisations and a visual reward in 5 minutes.</t>
  </si>
  <si>
    <t>10.1111/infa.12433</t>
  </si>
  <si>
    <t>Infancy</t>
  </si>
  <si>
    <t>Tamar Keren-Portnoy</t>
  </si>
  <si>
    <t>tkp502@york.ac.uk</t>
  </si>
  <si>
    <t>0000-0002-7258-2404</t>
  </si>
  <si>
    <t>Kenneth Brown (kenneth.brown@york.ac.uk), Rory DePaolis (depaolra@jmu.edu), Florence Oxley (fo507@york.ac.uk), Helena Daffern (helena.daffern@york.ac.uk), Mona Kanaan (MONA.KANAAN@YORK.AC.UK), Christopher Cox (chris.mm.cox@gmail.com; ORCID ID: 0000-0003-4076-581X)</t>
  </si>
  <si>
    <t>Scoping the literature on patient travel abroad for cancer screening, diagnosis and treatment</t>
  </si>
  <si>
    <t>10.1002/hpm.3315</t>
  </si>
  <si>
    <t>The International Journal of Health Planning and Management</t>
  </si>
  <si>
    <t>NEIL T. LUNT</t>
  </si>
  <si>
    <t>NEIL.LUNT@YORK.AC.UK</t>
  </si>
  <si>
    <t>0000-0002-4501-1999</t>
  </si>
  <si>
    <t>Ken Fung (kenfung@alumni.york.ac.uk)</t>
  </si>
  <si>
    <t>Genetic variation is associated with differences in facilitative and competitive interactions in the Rhizobium leguminosarum species complex</t>
  </si>
  <si>
    <t>10.1111/1462-2920.15720</t>
  </si>
  <si>
    <t>Environmental Microbiology</t>
  </si>
  <si>
    <t>Bryden Fields</t>
  </si>
  <si>
    <t>bryden.fields@york.ac.uk</t>
  </si>
  <si>
    <t>0000-0003-1251-6867</t>
  </si>
  <si>
    <t>Ville-Petri Friman (ville.friman@york.ac.uk)</t>
  </si>
  <si>
    <t>Hybrid Self-Assembled Gel Beads for Tunable pH-Controlled Rosuvastatin Delivery</t>
  </si>
  <si>
    <t>10.1002/chem.202101405</t>
  </si>
  <si>
    <t>David K. Smith</t>
  </si>
  <si>
    <t>david.smith@york.ac.uk</t>
  </si>
  <si>
    <t>0000-0002-9881-2714</t>
  </si>
  <si>
    <t>Carmen Piras (carmen.piras@york.ac.uk), Anna Patterson (akp512@york.ac.uk)</t>
  </si>
  <si>
    <t>Self-Propelling Hybrid Gels Incorporating an Active Self-Assembled Low-Molecular-Weight Gelator</t>
  </si>
  <si>
    <t>10.1002/chem.202102472</t>
  </si>
  <si>
    <t>Carmen Piras (carmen.piras@york.ac.uk)</t>
  </si>
  <si>
    <t>Sibling conflict during COVID‐19 in families with special educational needs and disabilities</t>
  </si>
  <si>
    <t>10.1111/bjep.12451</t>
  </si>
  <si>
    <t>British Journal of Educational Psychology</t>
  </si>
  <si>
    <t>Umar Toseeb</t>
  </si>
  <si>
    <t>umar.toseeb@york.ac.uk</t>
  </si>
  <si>
    <t>0000-0002-7536-2722</t>
  </si>
  <si>
    <t>“My brain feels like a browser with 100 tabs open”: A longitudinal study of teachers’ mental health and wellbeing during the COVID-19 pandemic</t>
  </si>
  <si>
    <t>10.1111/bjep.12450</t>
  </si>
  <si>
    <t>Lisa  E. Kim</t>
  </si>
  <si>
    <t>lisa.kim@york.ac.uk</t>
  </si>
  <si>
    <t>0000-0001-9724-2396</t>
  </si>
  <si>
    <t>Kathryn Asbury (kathryn.asbury@york.ac.uk), Laura Oxley (lo590@york.ac.uk)</t>
  </si>
  <si>
    <t>Independent associations of sleep timing, duration and quality with adiposity and weight status in a national sample of adolescents: the UK Millennium Cohort Study</t>
  </si>
  <si>
    <t>10.1111/jsr.13436</t>
  </si>
  <si>
    <t>Journal of Sleep Research</t>
  </si>
  <si>
    <t>Paul Collings</t>
  </si>
  <si>
    <t>paul.collings@bthft.nhs.uk</t>
  </si>
  <si>
    <t>0000-0003-2022-5453</t>
  </si>
  <si>
    <t>Doing violence to evidence on violence? How the alcohol industry created doubt in order to influence policy</t>
  </si>
  <si>
    <t>10.1111/dar.13354</t>
  </si>
  <si>
    <t>Drug and Alcohol Review</t>
  </si>
  <si>
    <t>ANDREW BARTLETT</t>
  </si>
  <si>
    <t>andrew.bartlett@york.ac.uk</t>
  </si>
  <si>
    <t>0000-0002-6927-0899</t>
  </si>
  <si>
    <t>Jim McCambridge (Jim.McCambridge@york.ac.uk; ORCID ID: 0000-0002-5461-7001)</t>
  </si>
  <si>
    <t>Innovating the Product Innovation Process to Enable Co-creation</t>
  </si>
  <si>
    <t>10.1111/radm.12492</t>
  </si>
  <si>
    <t>R&amp;D Management</t>
  </si>
  <si>
    <t>Deborah Roberts</t>
  </si>
  <si>
    <t>deborah.roberts@york.ac.uk</t>
  </si>
  <si>
    <t>0000-0002-5115-3459</t>
  </si>
  <si>
    <t>Roger Palmer (roger.orca@btinternet.com), Mathew Hughes (m.hughes2@lboro.ac.uk; ORCID ID: 0000-0001-6859-558X)</t>
  </si>
  <si>
    <t>Recruitment, risks, rewards, and regrets: senior researcher reflections on working with alcohol industry social aspects organisations</t>
  </si>
  <si>
    <t>10.1111/dar.13342</t>
  </si>
  <si>
    <t>Gemma Mitchell</t>
  </si>
  <si>
    <t>gemma.mitchell@york.ac.uk</t>
  </si>
  <si>
    <t>0000-0003-0199-859X</t>
  </si>
  <si>
    <t>ISLAND DWELLINGS AT 60° NORTH: NEW EVIDENCE FOR CRANNOGS IN IRON AGE SHETLAND</t>
  </si>
  <si>
    <t>10.1111/ojoa.12225</t>
  </si>
  <si>
    <t>Oxford Journal of Archaeology</t>
  </si>
  <si>
    <t>MICHAEL J. STRATIGOS</t>
  </si>
  <si>
    <t>michael.stratigos@york.ac.uk</t>
  </si>
  <si>
    <t>0000-0001-9284-9041</t>
  </si>
  <si>
    <t>Arothron: an R package for geometric morphometric methods and virtual anthropology applications</t>
  </si>
  <si>
    <t>10.1002/ajpa.24340</t>
  </si>
  <si>
    <t>American Journal of Biological Anthropology</t>
  </si>
  <si>
    <t>Antonio Profico</t>
  </si>
  <si>
    <t>antonio.profico@york.ac.uk</t>
  </si>
  <si>
    <t>Marina Melchionna (marina.melchionna@unina.it), PASQUALE RAIA (PASQUALE.RAIA@UNINA.IT; ORCID ID: 0000-0002-4593-8006), Alessio Veneziano (VENEZIANO.ALESSIO@GMAIL.COM; ORCID ID: 0000-0002-2543-5188), Paolo Piras (ppiras@uniroma3.it; ORCID ID: 0000-0001-9832-2742), Silvia Castiglione (silvia.castiglione@unina.it; ORCID ID: 0000-0002-6140-1495), COSTANTINO BUZI (costantino.buzi@uniroma1.it; ORCID ID: 0000-0001-8951-2990)</t>
  </si>
  <si>
    <t>Implicit statistical learning in naturalistic and instructed morphosyntactic attainment: An aptitude treatment design</t>
  </si>
  <si>
    <t>10.1111/lang.12465</t>
  </si>
  <si>
    <t>Language Learning</t>
  </si>
  <si>
    <t>Wiley TA 2020</t>
  </si>
  <si>
    <t>Cylcia Bolibaugh</t>
  </si>
  <si>
    <t>cylcia.bolibaugh@york.ac.uk</t>
  </si>
  <si>
    <t>0000-0001-7500-264X</t>
  </si>
  <si>
    <t>Pauline Foster (pauline.foster.uk@gmail.com)</t>
  </si>
  <si>
    <t>Beyond faith: biomolecular evidence for changing urban economies in multi-faith medieval Portugal</t>
  </si>
  <si>
    <t>10.1002/ajpa.24343</t>
  </si>
  <si>
    <t>Alice Toso</t>
  </si>
  <si>
    <t>alice.toso@uab.cat</t>
  </si>
  <si>
    <t>0000-0003-3469-1412</t>
  </si>
  <si>
    <t>Vanessa Filipe (vanessafilipe@cota8086.pt), Maria João Gonçalves (maria.goncalves@cm-silves.pt), Lucy Evangelista (lucyevangelista@era-arqueologia.pt), Charlotte Oxborough (charlotteoxborough@hotmail.co.uk; ORCID ID: 0000-0002-6498-5895), Inês Mendes da Silva (inesamelia@era-arqueologia.pt), Maria João Valente (mvalente@ualg.pt), Raquel Santos (neoepica@gmail.com), Anabela Castro (anabela.nc@gmail.com), Luke Spindler (luke.spindler@arch.ox.ac.uk), MICHELLE M ALEXANDER (MICHELLE.ALEXANDER@YORK.AC.UK; ORCID ID: 0000-0001-8000-3639), Simona Schifano (simonaschifano8@gmail.com; ORCID ID: 0000-0002-8756-7506), Antonio Marques (antonio.a.marques@cm-lisboa.pt), Krista McGrath (krista.mcgrath@uab.cat), Iona McCleery (i.mccleery@leeds.ac.uk)</t>
  </si>
  <si>
    <t>The Effect of Distance on Maternal Institutional Delivery Choice: Evidence from Malawi</t>
  </si>
  <si>
    <t>10.1002/hec.4368</t>
  </si>
  <si>
    <t>Health Economics</t>
  </si>
  <si>
    <t>Finn McGuire</t>
  </si>
  <si>
    <t>fm580@york.ac.uk</t>
  </si>
  <si>
    <t>0000-0003-3298-6268</t>
  </si>
  <si>
    <t>Peter Smith (peter.c.smith@york.ac.uk), Noémi Kreif (noemi.kreif@york.ac.uk; ORCID ID: 0000-0001-9008-5690)</t>
  </si>
  <si>
    <t>Quantifying trade-offs between butterfly abundance and movement in the management of agricultural set-asides</t>
  </si>
  <si>
    <t>10.1111/icad.12511</t>
  </si>
  <si>
    <t>Insect Conservation and Diversity</t>
  </si>
  <si>
    <t>Katie Threadgill</t>
  </si>
  <si>
    <t>krdt500@york.ac.uk</t>
  </si>
  <si>
    <t>0000-0003-3021-7465</t>
  </si>
  <si>
    <t>JANE K. HILL (JANE.HILL@YORK.AC.UK; ORCID ID: 0000-0003-1871-7715), Colin J. McClean (colin.mcclean@york.ac.uk), Naomi Jones (naomi.jones@fera.co.uk), Jenny Hodgson (JENNY.HODGSON@LIVERPOOL.AC.UK; ORCID ID: 0000-0003-2297-3631)</t>
  </si>
  <si>
    <t>Evolutionary computation for adaptive quantum device design</t>
  </si>
  <si>
    <t>10.1002/qute.202100013</t>
  </si>
  <si>
    <t>Advanced Quantum Technologies</t>
  </si>
  <si>
    <t>Irene D'Amico</t>
  </si>
  <si>
    <t>irene.damico@york.ac.uk</t>
  </si>
  <si>
    <t>0000-0002-4794-1348</t>
  </si>
  <si>
    <t>Luke Mortimer (lm1484@york.ac.uk), Timothy Spiller (timothy.spiller@york.ac.uk; ORCID ID: 0000-0003-1083-2604), Marta P. Estarellas (mpestarellas@nii.ac.jp)</t>
  </si>
  <si>
    <t>Think big about developing the science</t>
  </si>
  <si>
    <t>10.1111/add.15568</t>
  </si>
  <si>
    <t>Addiction</t>
  </si>
  <si>
    <t>Jim McCambridge</t>
  </si>
  <si>
    <t>Jim.McCambridge@york.ac.uk</t>
  </si>
  <si>
    <t>0000-0002-5461-7001</t>
  </si>
  <si>
    <t>Mary Madden (madden.mary@gmail.com; ORCID ID: 0000-0001-5749-2665)</t>
  </si>
  <si>
    <t>The Re-Discovery of Contemplation through Science: Boyle Lecture 2021</t>
  </si>
  <si>
    <t>10.1111/zygo.12719</t>
  </si>
  <si>
    <t>Zygon®</t>
  </si>
  <si>
    <t>Tom McLeish</t>
  </si>
  <si>
    <t>tom.mcleish@york.ac.uk</t>
  </si>
  <si>
    <t>0000-0002-2025-0299</t>
  </si>
  <si>
    <t>Response to Boyle Lecture 2021 Panel and Participant Discussion</t>
  </si>
  <si>
    <t>10.1111/zygo.12722</t>
  </si>
  <si>
    <t>Youth representations of environmental protest</t>
  </si>
  <si>
    <t>10.1002/berj.3737</t>
  </si>
  <si>
    <t>British Educational Research Journal</t>
  </si>
  <si>
    <t>Lynda Dunlop</t>
  </si>
  <si>
    <t>lynda.dunlop@york.ac.uk</t>
  </si>
  <si>
    <t>0000-0002-0936-8149</t>
  </si>
  <si>
    <t>Lucy Atkinson (lucy.atkinson@york.ac.uk), Denise Mckeown (dmckeown32@gmail.com), Maria Turkenburg-van Diepen (maria.turkenburg@york.ac.uk)</t>
  </si>
  <si>
    <t>Introduction to molecular replacement: a time perspective</t>
  </si>
  <si>
    <t>10.1107/S2059798321004368</t>
  </si>
  <si>
    <t>Acta Crystallographica Section D: Structural Biology</t>
  </si>
  <si>
    <t>Eleanor Dodson</t>
  </si>
  <si>
    <t>eleanor.dodson@york.ac.uk</t>
  </si>
  <si>
    <t>A Political Foundation of Public Investment and Welfare Spending</t>
  </si>
  <si>
    <t>10.1111/jpet.12519</t>
  </si>
  <si>
    <t>Journal of Public Economic Theory</t>
  </si>
  <si>
    <t>Ning Xue</t>
  </si>
  <si>
    <t>ning.xue@york.ac.uk</t>
  </si>
  <si>
    <t>0000-0002-3323-6728</t>
  </si>
  <si>
    <t>Anne Villamil (annevillamil@gmail.com), Xiaobing Wang (xiaobing.wang@manchester.ac.uk; ORCID ID: 0000-0003-1927-2383)</t>
  </si>
  <si>
    <t>A Long-Brewing Crisis: The Historical Antecedents of Major Alcohol Policy Change in Ireland</t>
  </si>
  <si>
    <t>10.1111/dar.13331</t>
  </si>
  <si>
    <t>Matthew Lesch</t>
  </si>
  <si>
    <t>matt.lesch@york.ac.uk</t>
  </si>
  <si>
    <t>0000-0002-3015-0937</t>
  </si>
  <si>
    <t>Specialist nursing case management support for carers of people with dementia: a qualitative study comparing experiences of carers with and without Admiral Nursing</t>
  </si>
  <si>
    <t>10.1111/hsc.13437</t>
  </si>
  <si>
    <t>Health and Social Care in the Community</t>
  </si>
  <si>
    <t>Kate Gridley</t>
  </si>
  <si>
    <t>kate.gridley@york.ac.uk</t>
  </si>
  <si>
    <t>0000-0003-1488-4516</t>
  </si>
  <si>
    <t>Gillian Parker (gillian.parker@york.ac.uk; ORCID ID: 0000-0002-2221-6748)</t>
  </si>
  <si>
    <t>A chromosome-level &lt;i&gt;Amaranthus cruentus&lt;/i&gt; genome assembly highlights gene family evolution and biosynthetic gene clusters that may underpin the nutritional value of this traditional crop</t>
  </si>
  <si>
    <t>10.1111/tpj.15298</t>
  </si>
  <si>
    <t>The Plant Journal</t>
  </si>
  <si>
    <t>Katherine Denby</t>
  </si>
  <si>
    <t>katherine.denby@york.ac.uk</t>
  </si>
  <si>
    <t>0000-0002-7857-6814</t>
  </si>
  <si>
    <t>Fabian Vaistij (fabian.vaistij@york.ac.uk), Zeming Ning (zn1@sanger.ac.uk), Allen Van Deynze (avandeynze@ucdavis.edu; ORCID ID: 0000-0002-2093-0577), Sarah Harvey (sarahharvey488@gmail.com), Michael Bairu (bairum@arc.agric.za), Yves Van de Peer (yvpee@psb.vib-ugent.be), Sonja Venter (sventer@arc.agric.za), Yi Li (YI.LI@YORK.AC.UK), Willem Jansen van Rensburg (wjvrensburg@arc.agric.za), IAN A. GRAHAM (IAN.GRAHAM@YORK.AC.UK; ORCID ID: 0000-0003-4007-1770), Xiao Ma (xiama@psb.vib-ugent.be), Sydney Mavengahama (Sydney.Mavengahama@nwu.ac.za)</t>
  </si>
  <si>
    <t>Transnational Networks and Radical Religion: Johannes Rothe and the Construction of Prophetic Charisma</t>
  </si>
  <si>
    <t>10.1111/rest.12744</t>
  </si>
  <si>
    <t>Renaissance Studies</t>
  </si>
  <si>
    <t>FREYA SIERHUIS</t>
  </si>
  <si>
    <t>freya.sierhuis@york.ac.uk</t>
  </si>
  <si>
    <t>Understanding Gateway to Medicine Programmes</t>
  </si>
  <si>
    <t>10.1111/tct.13368</t>
  </si>
  <si>
    <t>The Clinical Teacher</t>
  </si>
  <si>
    <t>Angelique Nicole Dueñas</t>
  </si>
  <si>
    <t>hyad29@hyms.ac.uk</t>
  </si>
  <si>
    <t>0000-0003-0906-0934</t>
  </si>
  <si>
    <t>Paul Tiffin (paul.tiffin@york.ac.uk; ORCID ID: 0000-0003-1770-5034), GABRIELLE M. FINN (gabs_finn@hotmail.com; ORCID ID: 0000-0002-0419-694X)</t>
  </si>
  <si>
    <t>Nothing About Us Without Us - Towards Genuine Inclusion of Disabled Scientists and Science Students Post Pandemic</t>
  </si>
  <si>
    <t>10.1002/chem.202100268</t>
  </si>
  <si>
    <t>Julia Sarju</t>
  </si>
  <si>
    <t>julia.sarju@york.ac.uk</t>
  </si>
  <si>
    <t>0000-0002-7087-4382</t>
  </si>
  <si>
    <t>What are heritage values? Integrating natural and cultural heritage into environmental valuation</t>
  </si>
  <si>
    <t>10.1002/pan3.10386</t>
  </si>
  <si>
    <t>People and Nature</t>
  </si>
  <si>
    <t>Elaine Azzopardi</t>
  </si>
  <si>
    <t>elaine.azzopardi@york.ac.uk</t>
  </si>
  <si>
    <t>0000-0002-7233-5366</t>
  </si>
  <si>
    <t>Dimitra Mylona (dmylona@hotmail.com), Irène Béguier (irene.beguier@golfe-morbihan.bzh), Maria Pafi (mpafi01@qub.ac.uk), Jasper Kenter (jasper.kenter@york.ac.uk; ORCID ID: 0000-0002-3612-086X), Katia Frangoues (Katia.Frangoudes@univ-brest.fr), Seb O'Connor (seb.oconnor@sruc.ac.uk; ORCID ID: 0000-0001-6962-5322), E. KOUTRAKIS (MANOSK@INALE.GR), Wesley Flannery (w.flannery@qub.ac.uk), Arturo Rey da Silva (a.reydasilva@gmail.com), Lisa Sousa (LISA@UA.PT), Jacob Ainscough (jacob.ainscough@gmail.com), Chris Leakey (chris.leakey@nature.scot; ORCID ID: 0000-0001-7322-6690), Juliette Young (juliette.young@inrae.fr; ORCID ID: 0000-0002-8522-0883), Simone Martino (simone.martino@york.ac.uk), Cristina Pita (c.pita@ua.pt), Margarida Ferreira da Silva (a.silva@ua.pt)</t>
  </si>
  <si>
    <t>Living with diabetes alongside a severe mental illness: A qualitative exploration with people with severe mental illness, family members and healthcare staff</t>
  </si>
  <si>
    <t>10.1111/dme.14562</t>
  </si>
  <si>
    <t>Diabetic Medicine</t>
  </si>
  <si>
    <t>Sue Bellass</t>
  </si>
  <si>
    <t>s.bellass@leeds.ac.uk</t>
  </si>
  <si>
    <t>JOHANNA TAYLOR (JO.TAYLOR@YORK.AC.UK), david shiers (DAVID.SHIERS@DOCTORS.ORG.UK; ORCID ID: 0000-0003-2531-5837), Catherine Hewitt (catherine.hewitt@york.ac.uk), Charlotte Kitchen (charlotte.kitchen@york.ac.uk; ORCID ID: 0000-0002-9323-0061), Jennie Lister (jp1023@york.ac.uk), Lyndsey Kramer (lyndsey.kramer@york.ac.uk; ORCID ID: 0000-0002-9633-1466), Lu Han (lu.han@lshtm.ac.uk), NAJMA SIDDIQI (NAJMA.SIDDIQI@YORK.AC.UK), STEPHANIE L PRADY (STEPHANIE.PRADY@YORK.AC.UK), R. I. G HOLT (R.I.G.HOLT@SOTON.AC.UK; ORCID ID: 0000-0001-8911-6744), Sarah Alderson (s.l.alderson@leeds.ac.uk; ORCID ID: 0000-0002-5418-0495), Simon Gilbody (SIMON.GILBODY@YORK.AC.UK), Rowena Jacobs (rowena.jacobs@york.ac.uk; ORCID ID: 0000-0001-5225-6321), Tim Doran (tim.doran@york.ac.uk)</t>
  </si>
  <si>
    <t>The Implementation of Advanced Manufacturing Technologies using Set-Based Concurrent Engineering within a Small Medium-sized Enterprise</t>
  </si>
  <si>
    <t>No DOI</t>
  </si>
  <si>
    <t>IET Collaborative Intelligent Manufacturing</t>
  </si>
  <si>
    <t>Withdrawn from publication</t>
  </si>
  <si>
    <t>‘Corps a corps’: Martyrs, Models, and Myths in Harriet Hosmer’s Beatrice Cenci</t>
  </si>
  <si>
    <t>10.1111/1467-8365.12589</t>
  </si>
  <si>
    <t>Art History</t>
  </si>
  <si>
    <t>Melissa Gustin</t>
  </si>
  <si>
    <t>mlg519@york.ac.uk</t>
  </si>
  <si>
    <t>0000-0003-0276-1703</t>
  </si>
  <si>
    <t>What is it like to be colour-blind? A Case Study in Experimental Philosophy of Experience</t>
  </si>
  <si>
    <t>10.1111/mila.12370</t>
  </si>
  <si>
    <t>Mind &amp; Language</t>
  </si>
  <si>
    <t>Keith Allen</t>
  </si>
  <si>
    <t>keith.allen@york.ac.uk</t>
  </si>
  <si>
    <t>0000-0002-3219-2102</t>
  </si>
  <si>
    <t>James Andow (jamesandow@gmail.com; ORCID ID: 0000-0002-5760-0475), Eugen Fischer (E.Fischer@uea.ac.uk; ORCID ID: 0000-0003-2088-1610), Philip Quinlan (philip.quinlan@york.ac.uk)</t>
  </si>
  <si>
    <t>The Importance of Vibrant Materialities in Transforming Affective Dissonance into Affective Solidarity: How the Countess Ablaze Organized the Tits Out Collective</t>
  </si>
  <si>
    <t>10.1111/gwao.12676</t>
  </si>
  <si>
    <t>Gender, Work &amp; Organization</t>
  </si>
  <si>
    <t>Lynne Baxter</t>
  </si>
  <si>
    <t>lynne.baxter@york.ac.uk</t>
  </si>
  <si>
    <t>0000-0003-1202-0204</t>
  </si>
  <si>
    <t>Enhanced Delivery of Neuroactive Drugs via Nasal Delivery with a Self-Healing Supramolecular Gel</t>
  </si>
  <si>
    <t>10.1002/advs.202101058</t>
  </si>
  <si>
    <t>Advanced Science</t>
  </si>
  <si>
    <t>Julie Tzu-Wen Wang (julie.tzu-wen.wang@kcl.ac.uk), Ana C. Rodrigo (anacampo.rodrigo@gmail.com), Mazen M. S. Aly (mazen.aly@kcl.ac.uk), Khuloud Al-Jamal (KHULOUD.AL-JAMAL@KCL.AC.UK), Jia Sun (jia.sun@kcl.ac.uk), Kirsten Hawkins (kirsten.hawkins@ucl.ac.uk), Anna K. Patterson (akp512@york.ac.uk)</t>
  </si>
  <si>
    <t>Investigating the exposure and impacts of chemical UV-filters in coral reef ecosystems: Review and research gap prioritisation</t>
  </si>
  <si>
    <t>10.1002/ieam.4411</t>
  </si>
  <si>
    <t>Integrated Environmental Assessment and Management</t>
  </si>
  <si>
    <t>J. Brett Sallach</t>
  </si>
  <si>
    <t>brett.sallach@york.ac.uk</t>
  </si>
  <si>
    <t>0000-0003-4588-3364</t>
  </si>
  <si>
    <t>Yasmine Watkins (watkinsyasmine@gmail.com)</t>
  </si>
  <si>
    <t>What outcomes are relevant to families with a gastrostomy-fed child? Qualitative findings from the ‘Your Tube' study</t>
  </si>
  <si>
    <t>10.1111/dmcn.14868</t>
  </si>
  <si>
    <t>Developmental Medicine &amp; Child Neurology</t>
  </si>
  <si>
    <t>B. BERESFORD</t>
  </si>
  <si>
    <t>BAB3@YORK.AC.UK</t>
  </si>
  <si>
    <t>0000-0003-0716-2902</t>
  </si>
  <si>
    <t>Catherine Hewitt (catherine.hewitt@york.ac.uk), Janet Cade (J.E.CADE@LEEDS.AC.UK; ORCID ID: 0000-0003-3421-0121), JOHANNA TAYLOR (JO.TAYLOR@YORK.AC.UK), Jane Maddison (jane.maddison@york.ac.uk), Lorna Fraser (lorna.fraser@york.ac.uk; ORCID ID: 0000-0002-1360-4191), Mark O'Neill (mark.oneill@york.ac.uk), Karen Horridge (KAREN.HORRIDGE@MAC.COM; ORCID ID: 0000-0003-1834-5296), Alison McCarter (alison.mccarter@somersetft.nhs.uk)</t>
  </si>
  <si>
    <t>Steric and Electronic Effects on the &lt;sup&gt;1&lt;/sup&gt;H Hyperpolarisation of Substituted Pyridazines by Signal Amplification by Reversible Exchange</t>
  </si>
  <si>
    <t>10.1002/mrc.5152</t>
  </si>
  <si>
    <t>Magnetic Resonance in Chemistry</t>
  </si>
  <si>
    <t>Simon Duckett</t>
  </si>
  <si>
    <t>sbd3@york.ac.uk</t>
  </si>
  <si>
    <t>0000-0002-9788-6615</t>
  </si>
  <si>
    <t>Elizabeth Fear (elizabeth.fear@york.ac.uk; ORCID ID: 0000-0002-0578-900X), Peter Rayner (peter.rayner@york.ac.uk), Michael Bruns (mjb147@hotmail.co.uk)</t>
  </si>
  <si>
    <t>Certified community forests positively impact human wellbeing and conservationeffectiveness and improve the performance of nearby national protected areas</t>
  </si>
  <si>
    <t>10.1111/conl.12831</t>
  </si>
  <si>
    <t>Conservation Letters</t>
  </si>
  <si>
    <t>Robin Loveridge</t>
  </si>
  <si>
    <t>robin.loveridge@gmail.com</t>
  </si>
  <si>
    <t>0000-0002-0691-9363</t>
  </si>
  <si>
    <t>Julia Latham (julialatham@gmail.com), Johan Oldekop (johan.oldekop@manchester.ac.uk), ANDREW R. MARSHALL (ANDY.MARSHALL@YORK.AC.UK), SUSANNAH SALLU (s.sallu@leeds.ac.uk), Philip Platts (PHILIP.PLATTS@YORK.AC.UK; ORCID ID: 0000-0002-0153-0121), Marion Pfeifer (marion.pfeifer@gmail.com), Daniel Augusto da Silva (daneflorestal@gmail.com; ORCID ID: 0000-0002-4454-7142), Mercy Mgaya (mercymgaya30@gmail.com)</t>
  </si>
  <si>
    <t>Barter Markets, Indivisibilities, and Markovian Core</t>
  </si>
  <si>
    <t>10.1111/boer.12279</t>
  </si>
  <si>
    <t>Bulletin of Economic Research</t>
  </si>
  <si>
    <t>Zaifu Yang</t>
  </si>
  <si>
    <t>zaifu.yang@york.ac.uk</t>
  </si>
  <si>
    <t>0000-0002-3265-7109</t>
  </si>
  <si>
    <t>The case of sales in the automotive industry during the COVID-19 pandemic</t>
  </si>
  <si>
    <t>10.1002/jsc.2395</t>
  </si>
  <si>
    <t>Strategic Change</t>
  </si>
  <si>
    <t>Fabian Hoeft</t>
  </si>
  <si>
    <t>fabian.hoeft@york.ac.uk</t>
  </si>
  <si>
    <t>Supporting smoking cessation and preventing relapse following a stay in a smokefree setting: A meta-analysis and investigation of effective behaviour change techniques.</t>
  </si>
  <si>
    <t>10.1111/add.15452</t>
  </si>
  <si>
    <t>Emily Shoesmith</t>
  </si>
  <si>
    <t>emily.shoesmith@york.ac.uk</t>
  </si>
  <si>
    <t>0000-0002-2420-4919</t>
  </si>
  <si>
    <t>Lisa Huddlestone (lisa.huddlestone@york.ac.uk), Elena Ratschen (elena.ratschen@york.ac.uk), Lion Shahab (lion.shahab@ucl.ac.uk; ORCID ID: 0000-0003-4033-442X), Simon Gilbody (SIMON.GILBODY@YORK.AC.UK), Fabiana Lorencatto (f.lorencatto@ucl.ac.uk; ORCID ID: 0000-0003-4418-7957)</t>
  </si>
  <si>
    <t>Estimating person-to-person variability in VOC emissions from personal care products used during showering.</t>
  </si>
  <si>
    <t>10.1111/ina.12811</t>
  </si>
  <si>
    <t>amber.yeoman@hotmail.co.uk</t>
  </si>
  <si>
    <t>0000-0003-0442-564X</t>
  </si>
  <si>
    <t>Alastair Lewis (ally.lewis@ncas.ac.uk; ORCID ID: 0000-0002-4075-3651), Marvin Shaw (marvin.shaw@york.ac.uk)</t>
  </si>
  <si>
    <t>People's preferences for self-management support</t>
  </si>
  <si>
    <t>10.1111/1475-6773.13635</t>
  </si>
  <si>
    <t>Health Services Research</t>
  </si>
  <si>
    <t>Cynthia Iglesias</t>
  </si>
  <si>
    <t>cynthia.iglesias@york.ac.uk</t>
  </si>
  <si>
    <t>Yvonne Birks (yvonne.birks@york.ac.uk; ORCID ID: 0000-0002-4235-5307), PETER BOWER (PETER.BOWER@MANCHESTER.AC.UK), Seda Erdem (seda.erdem@stir.ac.uk), Andrea Manca (andrea.manca@york.ac.uk; ORCID ID: 0000-0001-8342-8421), Gerry Richardson (gerry.richardson@york.ac.uk), Bernard van den Berg (bernard.vandenberg73@gmail.com), Steph Taylor (S.J.C.TAYLOR@QMUL.AC.UK; ORCID ID: 0000-0001-7454-6354)</t>
  </si>
  <si>
    <t>Partisanship and the Effectiveness of Personal Vote-Seeking</t>
  </si>
  <si>
    <t>10.1111/lsq.12335</t>
  </si>
  <si>
    <t>Legislative Studies Quarterly</t>
  </si>
  <si>
    <t>THOMAS G. FLEMING</t>
  </si>
  <si>
    <t>t.fleming@york.ac.uk</t>
  </si>
  <si>
    <t>0000-0002-6241-5100</t>
  </si>
  <si>
    <t>Inclusive citizenship and degenderization: A comparison of state support in 22 European countries</t>
  </si>
  <si>
    <t>10.1111/spol.12716</t>
  </si>
  <si>
    <t>Social Policy &amp; Administration</t>
  </si>
  <si>
    <t>Naomi Finch</t>
  </si>
  <si>
    <t>naomi.finch@york.ac.uk</t>
  </si>
  <si>
    <t>0000-0001-5753-1783</t>
  </si>
  <si>
    <t>Executive accountability and national security</t>
  </si>
  <si>
    <t>10.1111/1468-2230.12624</t>
  </si>
  <si>
    <t>The Modern Law Review</t>
  </si>
  <si>
    <t>LAWRENCE MCNAMARA</t>
  </si>
  <si>
    <t>lawrence.mcnamara@york.ac.uk</t>
  </si>
  <si>
    <t>LORNA WOODS, JUDITH TOWNEND</t>
  </si>
  <si>
    <t>Cost-Effectiveness Analysis of Public Health Interventions with Impacts on Health and Criminal Justice: An Applied Cross-Sectoral Analysis of an Alcohol Misuse Intervention</t>
  </si>
  <si>
    <t>10.1002/hec.4229</t>
  </si>
  <si>
    <t>Francesco Ramponi</t>
  </si>
  <si>
    <t>francesco.ramponi@york.ac.uk</t>
  </si>
  <si>
    <t>0000-0002-6274-7623</t>
  </si>
  <si>
    <t>Susan Griffin (susan.griffin@york.ac.uk; ORCID ID: 0000-0003-2188-8400), Colin Drummond (colin.drummond@kcl.ac.uk), SIMON COULTON (S.COULTON@KENT.AC.UK), Steve Parrott (steve.parrott@york.ac.uk), Simon Walker (simon.walker@york.ac.uk; ORCID ID: 0000-0002-5750-3691), Paolo Deluca (Paolo.Deluca@kcl.ac.uk; ORCID ID: 0000-0002-9511-7230), Mona Kanaan (MONA.KANAAN@YORK.AC.UK), Gerry Richardson (gerry.richardson@york.ac.uk)</t>
  </si>
  <si>
    <t>In vitro Characterisation of SARS-CoV-2 and Susceptibility of Domestic Ferrets (Mustela putorius furo)</t>
  </si>
  <si>
    <t>10.1111/tbed.13978</t>
  </si>
  <si>
    <t>Transboundary and Emerging Diseases</t>
  </si>
  <si>
    <t>Seshadri Vasan</t>
  </si>
  <si>
    <t>vasan.vasan@csiro.au</t>
  </si>
  <si>
    <t>0000-0002-7326-3210</t>
  </si>
  <si>
    <t>Elizabeth Pharo (Elizabeth.Pharo@CSIRO.au), Willy SUEN (willy.suen@csiro.au; ORCID ID: 0000-0002-4544-6773), GLENN A MARSH (GLENN.MARSH@CSIRO.AU; ORCID ID: 0000-0002-3469-1837), Rachel Layton (Rachel.layton@csiro.au), Matthew Neave (Matthew.Neave@csiro.au), Jennifer Barr (JENNIFER.BARR@CSIRO.AU; ORCID ID: 0000-0001-5266-9142), Sandra Crameri (SANDRA.CRAMERI@CSIRO.AU), Trevor Drew (Trevor.Drew@csiro.au), Michelle Baker (michelle.baker@csiro.au), Vittoria Stevens (vicky.stevens@csiro.au), Brenton Rowe (Brenton.rowe@csiro.au), Timothy Poole (timothy.poole@csiro.au), Sarah Riddell (sarah.riddell@csiro.au), JEMMA BERGFELD (JEMMA.BERGFELD@CSIRO.AU), Elisha Soldani (elisha.soldani@csiro.au), Clare Holmes (clare.holmes@csiro.au), Peter Durr (PETER.DURR@CSIRO.AU; ORCID ID: 0000-0003-0851-5300), Suzanne Lowther (Sue.lowther@csiro.au), Alexander McAuley (alex.mcauley@csiro.au; ORCID ID: 0000-0002-7632-9633), Julian Druce (julian.druce@mh.org.au), Sinéad Williams (sinead.williams@csiro.au), Kathie Burkett (kathie.burkett@csiro.au), Mary Tachedjian (Mary.Tachedjian@csiro.au), Gough Au (Gough.au@csiro.au), Lee Trinidad (lee.trinidad@csiro.au), Matthew Bruce (matthew.bruce@csiro.au), Leonard Izzard (Leonard.izzard@csiro.au), Vinod Sundaramoorthy (Vinod.sundaramoorthy@csiro.au), Shawn Todd (Shawn.Todd@csiro.au)</t>
  </si>
  <si>
    <t>Impact of bank regulation on risk of Islamic and Conventional banks</t>
  </si>
  <si>
    <t>10.1002/ijfe.2462</t>
  </si>
  <si>
    <t>International Journal of Finance &amp; Economics</t>
  </si>
  <si>
    <t>Hafiz Hoque</t>
  </si>
  <si>
    <t>hafiz.hoque@york.ac.uk</t>
  </si>
  <si>
    <t>0000-0002-4354-3895</t>
  </si>
  <si>
    <t>HENG LIU (jessica086education@gmail.com; ORCID ID: 0000-0003-1607-8067)</t>
  </si>
  <si>
    <t>Coordination, Framing and Innovation: The Political Sophistication of Public Health Advocates in Ireland</t>
  </si>
  <si>
    <t>10.1111/add.15404</t>
  </si>
  <si>
    <t>Does Commuting Mode Choice Impact Health?</t>
  </si>
  <si>
    <t>10.1002/hec.4184</t>
  </si>
  <si>
    <t>Nigel Rice</t>
  </si>
  <si>
    <t>nigel.rice@york.ac.uk</t>
  </si>
  <si>
    <t>Luke Munford (luke.munford@manchester.ac.uk; ORCID ID: 0000-0003-4540-6744), JENNIFER ROBERTS (J.R.ROBERTS@SHEF.AC.UK), Nikita Jacob (nikita.jacob@york.ac.uk; ORCID ID: 0000-0001-5546-4521)</t>
  </si>
  <si>
    <t>Structure of a GH51 α-l-arabinofuranosidase from Meripilus giganteus: conserved substrate recognition from bacteria to fungi</t>
  </si>
  <si>
    <t>10.1107/S205979832001253X</t>
  </si>
  <si>
    <t>Investigating the relationship between social care supply and healthcare utilisation by older people in England</t>
  </si>
  <si>
    <t>10.1002/hec.4175</t>
  </si>
  <si>
    <t>ANNE MASON</t>
  </si>
  <si>
    <t>anne.mason@york.ac.uk</t>
  </si>
  <si>
    <t>0000-0002-5823-3064</t>
  </si>
  <si>
    <t>Rowena Jacobs (rowena.jacobs@york.ac.uk; ORCID ID: 0000-0001-5225-6321), RAPHAEL WITTENBERG (R.WITTENBERG@LSE.AC.UK; ORCID ID: 0000-0003-3096-2721), Maria Lucia Pace (marialucia.pace@unicatt.it), Maria Goddard (maria.goddard@york.ac.uk; ORCID ID: 0000-0002-1517-7461), Dan Liu (dan.liu@york.ac.uk; ORCID ID: 0000-0002-1891-9352)</t>
  </si>
  <si>
    <t>Insights into the composition and structural chemistry of gallium(I) triflate</t>
  </si>
  <si>
    <t>10.1002/anie.202010837</t>
  </si>
  <si>
    <t>JOHN M. SLATTERY</t>
  </si>
  <si>
    <t>JOHN.SLATTERY@YORK.AC.UK</t>
  </si>
  <si>
    <t>0000-0001-6491-8302</t>
  </si>
  <si>
    <t>Adrian C Whitwood (adrian.whitwood@york.ac.uk), Matthew Stevens (mattphilste@googlemail.com), Bono van IJzendoorn (bvi500@york.ac.uk), Josef T Boronski (josef.boronski@manchester.ac.uk)</t>
  </si>
  <si>
    <t>A Prosopographical Study of Early Modern English Schoolmasters, c.1480-c.1650</t>
  </si>
  <si>
    <t>10.1111/rest.12710</t>
  </si>
  <si>
    <t>Emily Hansen</t>
  </si>
  <si>
    <t>emilylynnhansen@gmail.com</t>
  </si>
  <si>
    <t>0000-0001-6909-6715</t>
  </si>
  <si>
    <t>Effortful listening under the microscope: examining relations between pupillometric and subjective markers of effort and tiredness from listening</t>
  </si>
  <si>
    <t>10.1111/psyp.13703</t>
  </si>
  <si>
    <t>Psychophysiology</t>
  </si>
  <si>
    <t>Ronan McGarrigle</t>
  </si>
  <si>
    <t>ronanomcg@gmail.com</t>
  </si>
  <si>
    <t>0000-0003-1704-1135</t>
  </si>
  <si>
    <t>Lyndon Rakusen (lyndon.rakusen@york.ac.uk), Sven Mattys (sven.mattys@york.ac.uk; ORCID ID: 0000-0001-6542-585X)</t>
  </si>
  <si>
    <t>Developing a Nicotiana benthamiana transgenic platform for high-value diterpene production and candidate gene evaluation.</t>
  </si>
  <si>
    <t>10.1111/pbi.13574</t>
  </si>
  <si>
    <t>Plant Biotechnology Journal</t>
  </si>
  <si>
    <t>IAN A. GRAHAM</t>
  </si>
  <si>
    <t>IAN.GRAHAM@YORK.AC.UK</t>
  </si>
  <si>
    <t>0000-0003-4007-1770</t>
  </si>
  <si>
    <t>Andrew King (aking@gwpharm.com), Tomasz Czechowski (tomasz.czechowski@york.ac.uk), Alison Gilday (alison.gilday@york.ac.uk), Amy Cording (cordingamy@gmail.com), Edith Forestier (edith.forestier@york.ac.uk), Geoffrey Brown (g.d.brown@reading.ac.uk)</t>
  </si>
  <si>
    <t>Exploring the potential for ‘Gene Conservation Units’ to conserve genetic diversity in wild populations</t>
  </si>
  <si>
    <t>10.1002/2688-8319.12061</t>
  </si>
  <si>
    <t>Ecological Solutions and Evidence</t>
  </si>
  <si>
    <t>Melissa Minter</t>
  </si>
  <si>
    <t>mm1874@york.ac.uk</t>
  </si>
  <si>
    <t>0000-0003-1580-7176</t>
  </si>
  <si>
    <t>joan cottrell (joan.cottrell@forestresearch.gov.uk; ORCID ID: 0000-0001-6355-1326), JANE K. HILL (JANE.HILL@YORK.AC.UK; ORCID ID: 0000-0003-1871-7715), David O'Brien (david.obrien@nature.scot; ORCID ID: 0000-0001-7901-295X), Jeanette Hall (Jeanette.Hall@nature.scot), R. A. ENNOS (RENNOS@ED.AC.UK; ORCID ID: 0000-0001-5401-297X)</t>
  </si>
  <si>
    <t>Speciﬁcationandtestingofhierarchicalordered response models with anchoring vignettes</t>
  </si>
  <si>
    <t>10.1111/rssa.12612</t>
  </si>
  <si>
    <t>Journal of the Royal Statistical Society: Series A (Statistics in Society)</t>
  </si>
  <si>
    <t>WILLIAM H GREENE, MARK N HARRIS, RACHEL KNOTT</t>
  </si>
  <si>
    <t>Iris: interactive all-in-one graphical validation of 3D protein model iterations</t>
  </si>
  <si>
    <t>10.1002/pro.3955</t>
  </si>
  <si>
    <t>Protein Science</t>
  </si>
  <si>
    <t>Jon Agirre</t>
  </si>
  <si>
    <t>jon.agirre@york.ac.uk</t>
  </si>
  <si>
    <t>0000-0002-1086-0253</t>
  </si>
  <si>
    <t>Will Rochira (wjr510@york.ac.uk)</t>
  </si>
  <si>
    <t>The Scandal of M. Alphonse Legros</t>
  </si>
  <si>
    <t>10.1111/1467-8365.12545</t>
  </si>
  <si>
    <t>ELIZABETH PRETTEJOHN</t>
  </si>
  <si>
    <t>liz.prettejohn@york.ac.uk</t>
  </si>
  <si>
    <t>“Like a rug had been pulled from under you”: The impact of COVID-19 on teachers in England during the first six weeks of the UK lockdown</t>
  </si>
  <si>
    <t>10.1111/bjep.12381</t>
  </si>
  <si>
    <t>Kathryn Asbury (kathryn.asbury@york.ac.uk)</t>
  </si>
  <si>
    <t>Photochemical Methods for Peptide Macrocylization</t>
  </si>
  <si>
    <t>10.1002/chem.202003779</t>
  </si>
  <si>
    <t>Christopher Spicer</t>
  </si>
  <si>
    <t>chris.spicer@york.ac.uk</t>
  </si>
  <si>
    <t>0000-0001-8787-578X</t>
  </si>
  <si>
    <t>Nicholas C Rose (ncr512@york.ac.uk), James R Donald (james.donald@york.ac.uk), Laetitia Raynal (lr1078@york.ac.uk)</t>
  </si>
  <si>
    <t>The impact of extended shifts on strain based work-life conflict: a qualitative analysis of the role of context on temporal processes of retroactive and anticipatory spillover</t>
  </si>
  <si>
    <t>10.1111/1748-8583.12321</t>
  </si>
  <si>
    <t>Human Resource Management Journal</t>
  </si>
  <si>
    <t>Jane Suter</t>
  </si>
  <si>
    <t>jane.suter@york.ac.uk</t>
  </si>
  <si>
    <t>0000-0002-3862-0147</t>
  </si>
  <si>
    <t>Tina Kowalski (tina.kowalski@york.ac.uk)</t>
  </si>
  <si>
    <t>Fixing a Swamp of Cobras: The Clash between Capital and Water in Shaping Urban Vulnerabilities</t>
  </si>
  <si>
    <t>10.1111/anti.12682</t>
  </si>
  <si>
    <t>Antipode</t>
  </si>
  <si>
    <t>Richard Friend</t>
  </si>
  <si>
    <t>richard.friend@york.ac.uk</t>
  </si>
  <si>
    <t>0000-0001-5861-1523</t>
  </si>
  <si>
    <t>Khanin Hutanuwatr (khutanuw@gmail.com)</t>
  </si>
  <si>
    <t>Benign Prostatic Hyperplasia- what do we know?</t>
  </si>
  <si>
    <t>10.1111/bju.15229</t>
  </si>
  <si>
    <t>BJU International</t>
  </si>
  <si>
    <t>Conor Michael Devlin</t>
  </si>
  <si>
    <t>conor.devlin134@doctors.org.uk</t>
  </si>
  <si>
    <t>0000-0002-2031-5750</t>
  </si>
  <si>
    <t>Matthew Simms (matthew.simms@hey.nhs.uk), Norman Maitland (N.J.MAITLAND@YORK.AC.UK; ORCID ID: 0000-0003-1607-9035)</t>
  </si>
  <si>
    <t>Developments in mannose-based treatments for Uropathogenic Escherichia coli induced urinary tract infections</t>
  </si>
  <si>
    <t>10.1002/cbic.202000406</t>
  </si>
  <si>
    <t>ChemBioChem</t>
  </si>
  <si>
    <t>Martin  A Fascione</t>
  </si>
  <si>
    <t>martin.fascione@york.ac.uk</t>
  </si>
  <si>
    <t>0000-0002-0066-4419</t>
  </si>
  <si>
    <t>Christoph G. Baumann (christoph.baumann@york.ac.uk; ORCID ID: 0000-0002-8818-972X), Natasha E Hatton (neh517@york.ac.uk)</t>
  </si>
  <si>
    <t>Structural barriers to scientific progress</t>
  </si>
  <si>
    <t>10.1107/S2059798320011201</t>
  </si>
  <si>
    <t>Knowledge about the role of anal sex in HIV transmission among Nigerian HIV Positive Men who have sex with Men: a qualitative study</t>
  </si>
  <si>
    <t>Health Expectations</t>
  </si>
  <si>
    <t>Rejected for publication</t>
  </si>
  <si>
    <t>morphomap: an R package for long bone landmarking, cortical thickness and cross-sectional geometry mapping</t>
  </si>
  <si>
    <t>10.1002/ajpa.24140</t>
  </si>
  <si>
    <t>ANTONIO.PROFICO@UNIROMA1.IT</t>
  </si>
  <si>
    <t>0000-0003-2884-7118</t>
  </si>
  <si>
    <t>DAMIANO MARCHI (DAMIANO.MARCHI@UNIPI.IT; ORCID ID: 0000-0002-6331-8783), luca bondioli (lucabond@gmail.com), Paul O'Higgins (paul.ohiggins@york.ac.uk), PASQUALE RAIA (PASQUALE.RAIA@UNINA.IT; ORCID ID: 0000-0002-4593-8006)</t>
  </si>
  <si>
    <t>St Thomas Becket and Medieval London</t>
  </si>
  <si>
    <t>10.1111/1468-229X.13030</t>
  </si>
  <si>
    <t>History</t>
  </si>
  <si>
    <t>John Jenkins</t>
  </si>
  <si>
    <t>john.jenkins@york.ac.uk</t>
  </si>
  <si>
    <t>0000-0003-3264-9130</t>
  </si>
  <si>
    <t>Molecular fossils as a tool for tracking Holocene sea-level change in the Loch of Stenness, Orkney</t>
  </si>
  <si>
    <t>10.1002/jqs.3238</t>
  </si>
  <si>
    <t>Journal of Quaternary Science</t>
  </si>
  <si>
    <t>Brendan Keely</t>
  </si>
  <si>
    <t>brendan.keely@york.ac.uk</t>
  </si>
  <si>
    <t>Martin Bates (m.bates@uwtsd.ac.uk), Kirsty Penkman (KIRSTY.PENKMAN@YORK.AC.UK; ORCID ID: 0000-0002-6226-9799), Richard Preece (rcp1001@cam.ac.uk), Martina Conti (martina.lgconti@gmail.com; ORCID ID: 0000-0003-1343-1291)</t>
  </si>
  <si>
    <t>Pairwise running of automated crystallographic model-building pipelines</t>
  </si>
  <si>
    <t>10.1107/S2059798320010542</t>
  </si>
  <si>
    <t>Emad Alharbi</t>
  </si>
  <si>
    <t>emad.alharbi@york.ac.uk</t>
  </si>
  <si>
    <t>0000-0001-8476-4865</t>
  </si>
  <si>
    <t>Patient choice in the delivery of the NHS Improving Access to Psychological Therapies (IAPT) services</t>
  </si>
  <si>
    <t>10.1111/1467-9566.13182</t>
  </si>
  <si>
    <t>Sociology of Health &amp; Illness</t>
  </si>
  <si>
    <t>Annie Irvine</t>
  </si>
  <si>
    <t>annie.irvine@kcl.ac.uk</t>
  </si>
  <si>
    <t>0000-0002-6082-5675</t>
  </si>
  <si>
    <t>Paul Drew (paul.drew@york.ac.uk), Janice Connell (j.connell@sheffield.ac.uk), Chris Armitage (chris.armitage@manchester.ac.uk; ORCID ID: 0000-0003-2365-1765), CINTIA LIDIA FAIJA (CINTIA.FAIJA@MANCHESTER.AC.UK; ORCID ID: 0000-0002-6497-9196), Penny Bee (penny.e.bee@manchester.ac.uk), PETER BOWER (PETER.BOWER@MANCHESTER.AC.UK), Helen Brooks (helen.brooks@liverpool.ac.uk; ORCID ID: 0000-0002-2157-0200), Judith Gellatly (judith.l.gellatly@manchester.ac.uk), Charlotte Welsh (charlotte.welsh@manchester.ac.uk), Michael Barkham (m.barkham@sheffield.ac.uk; ORCID ID: 0000-0003-1687-6376), Kerry Arden (k.ardern@sheffield.ac.uk), Kelly Rushton (Kelly.Rushton@manchester.ac.uk)</t>
  </si>
  <si>
    <t>Morphological and functional variation between isolated populations of British red squirrels (Sciurus vulgaris)</t>
  </si>
  <si>
    <t>10.1111/jzo.12829</t>
  </si>
  <si>
    <t>Journal of Zoology</t>
  </si>
  <si>
    <t>Philip Cox</t>
  </si>
  <si>
    <t>philip.cox@hyms.ac.uk</t>
  </si>
  <si>
    <t>0000-0001-9782-2358</t>
  </si>
  <si>
    <t>Jesse Hennekam (jjh556@york.ac.uk), Philip Morris (philipmorris@mail.usf.edu; ORCID ID: 0000-0001-5007-4268), Andrew Kitchener (akitchener@btinternet.com)</t>
  </si>
  <si>
    <t>Effect modelling quantifies the difference between the toxicity of average pesticide concentrations and time-variable exposures from water quality monitoring</t>
  </si>
  <si>
    <t>10.1002/etc.4838</t>
  </si>
  <si>
    <t>Environmental Toxicology and Chemistry</t>
  </si>
  <si>
    <t>Roman Ashauer</t>
  </si>
  <si>
    <t>roman.ashauer@syngenta.com</t>
  </si>
  <si>
    <t>Marion Junghans (marion.junghans@oekotoxzentrum.ch), Roland Kuhl (roland.kuhl@ibacon.com), Elke Zimmer (elke.zimmer@ibacon.com)</t>
  </si>
  <si>
    <t>Translation and Preliminary Validation of a Korean Version of the Parental Reflective Functioning Questionnaire</t>
  </si>
  <si>
    <t>10.1002/imhj.21883</t>
  </si>
  <si>
    <t>Infant Mental Health Journal</t>
  </si>
  <si>
    <t>Yujin Lee</t>
  </si>
  <si>
    <t>yl2944@york.ac.uk</t>
  </si>
  <si>
    <t>0000-0001-7019-9498</t>
  </si>
  <si>
    <t>Fionnuala Larkin (fionnuala.larkin@york.ac.uk), Elizabeth Meins (elizabeth.meins@york.ac.uk)</t>
  </si>
  <si>
    <t>The impact of Inflammatory Bowel Disease on sexual health in men: A scoping review</t>
  </si>
  <si>
    <t>10.1111/jocn.15418</t>
  </si>
  <si>
    <t>Journal of Clinical Nursing</t>
  </si>
  <si>
    <t>Sara Ma</t>
  </si>
  <si>
    <t>srm537@york.ac.uk</t>
  </si>
  <si>
    <t>0000-0001-8876-9700</t>
  </si>
  <si>
    <t>Martin Veysey (martin.veysey@hyms.ac.uk; ORCID ID: 0000-0002-8652-0036), PAUL M GALDAS (PAUL.GALDAS@YORK.AC.UK; ORCID ID: 0000-0002-3185-205X), Professor Ersser (steven.ersser@york.ac.uk; ORCID ID: 0000-0001-6995-6121)</t>
  </si>
  <si>
    <t>Anatomical Variations of the Circle of Willis and their Prevalence, with a focus on the Posterior Communicating Artery: A Literature Review and Meta-Analysis</t>
  </si>
  <si>
    <t>10.1002/ca.23662</t>
  </si>
  <si>
    <t>Clinical Anatomy</t>
  </si>
  <si>
    <t>Katherine Sanders</t>
  </si>
  <si>
    <t>katherine.sanders@hyms.ac.uk</t>
  </si>
  <si>
    <t>0000-0003-0838-0936</t>
  </si>
  <si>
    <t>Peter Bazira (peter.bazira@hyms.ac.uk; ORCID ID: 0000-0002-8105-5438), Joshua Jones (joshua.jones@doctors.org.uk; ORCID ID: 0000-0003-1076-738X), Pedro Castanho (pedro.castanho@nhs.net)</t>
  </si>
  <si>
    <t>Predicting protein model correctness in Coot using machine learning</t>
  </si>
  <si>
    <t>10.1107/S2059798320009080</t>
  </si>
  <si>
    <t>Paul Bond</t>
  </si>
  <si>
    <t>paul.bond@york.ac.uk</t>
  </si>
  <si>
    <t>Innovations in Practice: A randomised controlled feasibility trial of Behavioural Activation as a treatment for young people with depression</t>
  </si>
  <si>
    <t>10.1111/camh.12415</t>
  </si>
  <si>
    <t>Child and Adolescent Mental Health</t>
  </si>
  <si>
    <t>Charlotte Kitchen</t>
  </si>
  <si>
    <t>charlotte.kitchen@york.ac.uk</t>
  </si>
  <si>
    <t>0000-0002-9323-0061</t>
  </si>
  <si>
    <t>Paul Tiffin (paul.tiffin@york.ac.uk; ORCID ID: 0000-0003-1770-5034), David Ekers (david.ekers@nhs.net), Lina Gega (lina.gega@york.ac.uk), SUSAN LEWIS (SUE.LEWIS@DURHAM.AC.UK)</t>
  </si>
  <si>
    <t>Work-hardening photopolymer from renewable photoactive 3,3'-(2,5-furandiyl)bisacrylic acid.</t>
  </si>
  <si>
    <t>10.1002/cssc.202000842</t>
  </si>
  <si>
    <t>ChemSusChem</t>
  </si>
  <si>
    <t>Thomas Farmer</t>
  </si>
  <si>
    <t>thomas.farmer@york.ac.uk</t>
  </si>
  <si>
    <t>0000-0002-1039-7684</t>
  </si>
  <si>
    <t>Diego Sampedro (diego.sampedro@unirioja.es; ORCID ID: 0000-0003-2772-6453), Alessandro Pellis (alessandro.pellis@boku.ac.at), Ignacio Funes-Ardoiz (ignacio.funesa@unirioja.es; ORCID ID: 0000-0002-5843-9660), DUNCAN JAMES MACQUARRIE (DUNCAN.MACQUARRIE@YORK.AC.UK), Yann Lie (yl2864@york.ac.uk; ORCID ID: 0000-0002-4899-7423)</t>
  </si>
  <si>
    <t>Recent Advances in the Catalytic Depolymerization of Lignin towards Phenolic Chemicals: A Review</t>
  </si>
  <si>
    <t>10.1002/cssc.202001213</t>
  </si>
  <si>
    <t>Florent P. Bouxin</t>
  </si>
  <si>
    <t>florent.bouxin@york.ac.uk</t>
  </si>
  <si>
    <t>0000-0001-8629-9872</t>
  </si>
  <si>
    <t>VITALIY BUDARIN (VITALIY.BUDARIN@YORK.AC.UK; ORCID ID: 0000-0001-5571-8536), Changwei Hu (CHANGWEIHU@SCU.EDU.CN; ORCID ID: 0000-0002-4094-6605), Xudong Liu (xl2615@york.ac.uk), Jiajun Fan (alice.fan@york.ac.uk), James H. Clark (JAMES.CLARK@YORK.AC.UK)</t>
  </si>
  <si>
    <t>The representation of future generations in newspaper coverage of climate change: a study of the UK press</t>
  </si>
  <si>
    <t>10.1111/chso.12411</t>
  </si>
  <si>
    <t>Children &amp; Society</t>
  </si>
  <si>
    <t>Hilary Graham</t>
  </si>
  <si>
    <t>HMG501@YORK.AC.UK</t>
  </si>
  <si>
    <t>0000-0001-7949-6819</t>
  </si>
  <si>
    <t>Siân de Bell (s.c.de-bell@exeter.ac.uk; ORCID ID: 0000-0001-7356-3849)</t>
  </si>
  <si>
    <t>Brexit and the 2019 EP election in the UK</t>
  </si>
  <si>
    <t>10.1111/jcms.13078</t>
  </si>
  <si>
    <t>JCMS: Journal of Common Market Studies</t>
  </si>
  <si>
    <t>Sofia Vasilopoulou</t>
  </si>
  <si>
    <t>SOFIA.VASILOPOULOU@YORK.AC.UK</t>
  </si>
  <si>
    <t>0000-0002-0943-4433</t>
  </si>
  <si>
    <t>High-frequency trading order cancelations and market quality: Is stricter regulation the answer?</t>
  </si>
  <si>
    <t>10.1002/ijfe.2071</t>
  </si>
  <si>
    <t>Viktor Manahov</t>
  </si>
  <si>
    <t>VIKTOR.MANAHOV@YORK.AC.UK</t>
  </si>
  <si>
    <t>0000-0002-6092-1843</t>
  </si>
  <si>
    <t>Bayesian econometric modelling of observational data for cost-effectiveness analysis Establishing the value of Negative Pressure Wound Therapy in the healing of open surgical wounds</t>
  </si>
  <si>
    <t>10.1111/rssa.12596</t>
  </si>
  <si>
    <t>Pedro Rafael Saramago Goncalves</t>
  </si>
  <si>
    <t>pedro.saramago@york.ac.uk</t>
  </si>
  <si>
    <t>0000-0001-9063-8590</t>
  </si>
  <si>
    <t>Nicky Welton (NICKY.WELTON@BRISTOL.AC.UK; ORCID ID: 0000-0003-2198-3205), MARTA O SOARES (MARTA.SOARES@YORK.AC.UK), Karl Claxton (karl.claxton@york.ac.uk; ORCID ID: 0000-0003-2002-4694)</t>
  </si>
  <si>
    <t>Response to: Medical students’ preference for returning to the clinical setting during the COVID‐19 pandemic.</t>
  </si>
  <si>
    <t>10.1111/medu.14283</t>
  </si>
  <si>
    <t>Medical Education</t>
  </si>
  <si>
    <t>Rohin Reddy</t>
  </si>
  <si>
    <t>hyrr13@hyms.ac.uk</t>
  </si>
  <si>
    <t>0000-0002-4726-157X</t>
  </si>
  <si>
    <t>Emilia Palmer (hyep5@hyms.ac.uk; ORCID ID: 0000-0002-6843-533X)</t>
  </si>
  <si>
    <t>Clay-based modeling in the anatomist’s toolkit: A systematic review</t>
  </si>
  <si>
    <t>10.1002/ase.1996</t>
  </si>
  <si>
    <t>Anatomical Sciences Education</t>
  </si>
  <si>
    <t>Keegan Curlewis (k.curlewis1@uni.bsms.ac.uk; ORCID ID: 0000-0002-2285-3798), Peter Bazira (peter.bazira@hyms.ac.uk; ORCID ID: 0000-0002-8105-5438), Brook Leung (brookleung97@gmail.com; ORCID ID: 0000-0002-5297-8014), MANESHA PERERA (hymp13@hyms.ac.uk)</t>
  </si>
  <si>
    <t>Validation of an Associative Transcriptomics platform in the polyploid crop species Brassica juncea by dissection of the genetic architecture of agronomic and quality traits</t>
  </si>
  <si>
    <t>10.1111/tpj.14876</t>
  </si>
  <si>
    <t>Andrea Harper</t>
  </si>
  <si>
    <t>andrea.harper@york.ac.uk</t>
  </si>
  <si>
    <t>0000-0003-3859-1152</t>
  </si>
  <si>
    <t>LENKA HAVLICKOVA (lenka.havlickova@york.ac.uk), Alison Fellgett (af719@york.ac.uk), Akshay Kumar Pradhan (pradhancgmcp@gmail.com), Swen Langer (swen.langer@york.ac.uk), Vibha Gupta (vibha.mustard@gmail.com), Lihong Wang (sophia.cheng@york.ac.uk), Ian Bancroft (ian.bancroft@york.ac.uk; ORCID ID: 0000-0001-7707-1171), Zhesi He (Zhesi.he@york.ac.uk)</t>
  </si>
  <si>
    <t>Calculating effect sizes in animal social network analysis</t>
  </si>
  <si>
    <t>10.1111/2041-210X.13429</t>
  </si>
  <si>
    <t>Methods in Ecology and Evolution</t>
  </si>
  <si>
    <t>Daniel Franks</t>
  </si>
  <si>
    <t>daniel.franks@york.ac.uk</t>
  </si>
  <si>
    <t>0000-0002-4832-7470</t>
  </si>
  <si>
    <t>Darren Croft (D.P.CROFT@EXETER.AC.UK; ORCID ID: 0000-0001-6869-5097), Michael Weiss (mw607@exeter.ac.uk; ORCID ID: 0000-0002-7422-0538), Robert Perryman (rob.perryman@marinemegafauna.org), Matthew Silk (m.j.silk@exeter.ac.uk)</t>
  </si>
  <si>
    <t>Does private education make nicer people? The influence of school type on social-emotional development</t>
  </si>
  <si>
    <t>10.1111/bjop.12462</t>
  </si>
  <si>
    <t>British Journal of Psychology</t>
  </si>
  <si>
    <t>Sophie von Stumm</t>
  </si>
  <si>
    <t>sophie.vonstumm@york.ac.uk</t>
  </si>
  <si>
    <t>Robert Plomin (robert.plomin@kcl.ac.uk; ORCID ID: 0000-0002-0756-3629)</t>
  </si>
  <si>
    <t>A baculoviral system for the production of human β-glucocerebrosidase enables atomic resolution analysis</t>
  </si>
  <si>
    <t>10.1107/S205979832000501X</t>
  </si>
  <si>
    <t>Gideon J. Davies</t>
  </si>
  <si>
    <t>GIDEON.DAVIES@YORK.AC.UK</t>
  </si>
  <si>
    <t>Treatment for comorbid depressive disorder or subthreshold depression in diabetes mellitus: systematic review and meta-analysis</t>
  </si>
  <si>
    <t>10.1002/brb3.1981</t>
  </si>
  <si>
    <t>Brain and Behavior</t>
  </si>
  <si>
    <t>Christina Van der Feltz-Cornelis</t>
  </si>
  <si>
    <t>christina.vanderfeltz-cornelis@york.ac.uk</t>
  </si>
  <si>
    <t>0000-0001-6925-8956</t>
  </si>
  <si>
    <t>Sarah Allen (s.allen@tees.ac.uk; ORCID ID: 0000-0003-0274-4137), N. SARTORIUS (SARTORIUS@NORMANSARTORIUS.COM; ORCID ID: 0000-0001-8708-6289), RICHARD I.G. HOLT (RIGH@SOTON.AC.UK), ARIE NOUWEN (A.NOUWEN@MDX.AC.UK; ORCID ID: 0000-0002-0609-4082), Richard Roberts (richard.roberts@wisc.edu)</t>
  </si>
  <si>
    <t>Design and Synthesis of 56 Shape Diverse 3-D Fragments</t>
  </si>
  <si>
    <t>10.1002/chem.202001123</t>
  </si>
  <si>
    <t>Peter O'Brien</t>
  </si>
  <si>
    <t>PETER.OBRIEN@YORK.AC.UK</t>
  </si>
  <si>
    <t>0000-0002-9966-1962</t>
  </si>
  <si>
    <t>James D. Firth (james.firth@york.ac.uk), Alison J.-A. Woolford (Alison.Woolford@astx.com), Claudia De Fusco (claudia.defusco@astrazeneca.com), Paul Bond (paul.bond@york.ac.uk), Stephen D. Roughley (S.Roughley@vernalis.com), Thomas D. Downes (tdd510@york.ac.uk), Laura Waddelove (laura.waddelove@outlook.com), Maria Ann Whatton (whatton_maria_ann@lilly.com), Ngai S. Chan (ike1hk@gmail.com), Lewis R. Vidler (vidler_lewis@lilly.com), Gail L. Wrigley (Gail.Wrigley@astrazeneca.com), Hanna F. Klein (hanna.klein@york.ac.uk), David C. Blakemore (David.Blakemore@pfizer.com), Masakazu Atobe (atobe.mb@om.asahi-kasei.co.jp), Mary C. Wheldon (maryc.wheldon@gmail.com), Roderick E. Hubbard (roderick.hubbard@york.ac.uk), S. Paul Jones (spj504@york.ac.uk)</t>
  </si>
  <si>
    <t>Breadth versus depth: Cumulative risk model and continuous measure prediction of poor language and reading outcomes at 12.</t>
  </si>
  <si>
    <t>10.1111/desc.12998</t>
  </si>
  <si>
    <t>Developmental Science</t>
  </si>
  <si>
    <t>Marianna Hayiou-Thomas</t>
  </si>
  <si>
    <t>EMMA.HAYIOU-THOMAS@YORK.AC.UK</t>
  </si>
  <si>
    <t>0000-0003-1163-2671</t>
  </si>
  <si>
    <t>PHILIP S. DALE (DALEP@UNM.EDU), Emily Smith-Woolley (emily.smith-woolley@kcl.ac.uk)</t>
  </si>
  <si>
    <t>State Stigmatisation in Urban Turkey: Managing the “Insurgent” Squatter Dwellers in Dikmen Valley</t>
  </si>
  <si>
    <t>10.1111/anti.12651</t>
  </si>
  <si>
    <t>Öznur Yardımcı</t>
  </si>
  <si>
    <t>oznur.yardimci@york.ac.uk</t>
  </si>
  <si>
    <t>0000-0002-2398-9857</t>
  </si>
  <si>
    <t>Current approaches for automated model building into cryo-EM maps using Buccaneer with CCP-EM</t>
  </si>
  <si>
    <t>10.1107/S2059798320005513</t>
  </si>
  <si>
    <t>Soon Wen Hoh</t>
  </si>
  <si>
    <t>soonwen.hoh@york.ac.uk</t>
  </si>
  <si>
    <t>0000-0003-1039-8000</t>
  </si>
  <si>
    <t>Crystal structures of the GH18 domain of the bifunctional peroxiredoxin–chitinase CotE from Clostridium difficile</t>
  </si>
  <si>
    <t>10.1107/S2053230X20006147</t>
  </si>
  <si>
    <t>Acta crystallographica Section F Structural Biology Communications</t>
  </si>
  <si>
    <t>ANTHONY J WILKINSON</t>
  </si>
  <si>
    <t>TONY.WILKINSON@YORK.AC.UK</t>
  </si>
  <si>
    <t>Supporting pandemic response using genomics and bioinformatics: a case study on the emergent SARS-CoV-2 outbreak</t>
  </si>
  <si>
    <t>10.1111/tbed.13588</t>
  </si>
  <si>
    <t>Denis Bauer (denis.bauer@csiro.au; ORCID ID: 0000-0001-8033-9810), Daniel Reti (Daniel.Reti@CSIRO.au), Cameron Hosking (Cameron.Hosking@CSIRO.au), Elizabeth Pharo (Elizabeth.Pharo@CSIRO.au), Laurence Wilson (Laurence.Wilson@CSIRO.au), Shawn Todd (Shawn.Todd@csiro.au), Vittoria Stevens (vicky.stevens@csiro.au), Matthew Neave (Matthew.Neave@csiro.au), Mary Tachedjian (Mary.Tachedjian@csiro.au), Aidan Tay (Aidan.Tay@CSIRO.au), Alexander McAuley (alex.mcauley@csiro.au; ORCID ID: 0000-0002-7632-9633), Trevor Drew (Trevor.Drew@csiro.au)</t>
  </si>
  <si>
    <t>Evaluating the viability of successive ring expansion reactions based on amino acid and hydroxyacid side chain insertion</t>
  </si>
  <si>
    <t>10.1002/chem.202002164</t>
  </si>
  <si>
    <t>William  Paul Unsworth</t>
  </si>
  <si>
    <t>william.unsworth@york.ac.uk</t>
  </si>
  <si>
    <t>0000-0002-9169-5156</t>
  </si>
  <si>
    <t>Katie J. Lamb (katie.lamb@york.ac.uk), Jason M. Lynam (JASON.LYNAM@YORK.AC.UK), Emilie Marotte (emarotte.emilie@gmail.com), Mahendar Lodi (mahendarlodi@gmail.com), Jade K. Sangha (jade_sangha@yahoo.co.uk), Kleopas Y. Palate (kp711@york.ac.uk), Thomas C. Stephens (t.c.stephens21@gmail.com), Ryan G. Epton (rge500@york.ac.uk), Aggie Lawer (aggielawer@gmail.com)</t>
  </si>
  <si>
    <t>Quantifying morphological adaptations using direct measurements: the carnivoran appendicular skeleton as a case study</t>
  </si>
  <si>
    <t>10.1002/ar.24453</t>
  </si>
  <si>
    <t>The Anatomical Record</t>
  </si>
  <si>
    <t>Eloy Gálvez-López</t>
  </si>
  <si>
    <t>eloy.galvezlopez@york.ac.uk</t>
  </si>
  <si>
    <t>0000-0002-6211-966X</t>
  </si>
  <si>
    <t>A ‘Hitchhiker's Guide' to Caring for an Older Person Before and During Coronavirus-19.</t>
  </si>
  <si>
    <t>10.1111/gwao.12470</t>
  </si>
  <si>
    <t>Changepoint analysis of historical battle deaths</t>
  </si>
  <si>
    <t>10.1111/rssa.12578</t>
  </si>
  <si>
    <t>Brennen Fagan</t>
  </si>
  <si>
    <t>btf500@york.ac.uk</t>
  </si>
  <si>
    <t>0000-0002-8451-920X</t>
  </si>
  <si>
    <t>MARINA I KNIGHT, A. JAMIE WOOD, NIALL J MACKAY</t>
  </si>
  <si>
    <t>School quality ratings are weak predictors of students’ achievement and wellbeing</t>
  </si>
  <si>
    <t>10.1111/jcpp.13276</t>
  </si>
  <si>
    <t>Journal of Child Psychology and Psychiatry</t>
  </si>
  <si>
    <t>Yulia Kovas (y.kovas@gold.ac.uk; ORCID ID: 0000-0001-9633-6374), Emily Smith-Woolley (emily.smith-woolley@kcl.ac.uk), Rosa Cheesman (rosa.cheesman@kcl.ac.uk; ORCID ID: 0000-0002-6543-0402), Kathryn Asbury (kathryn.asbury@york.ac.uk), PHILIP S. DALE (DALEP@UNM.EDU), Rebecca Allen (becky@teachertapp.co.uk; ORCID ID: 0000-0002-1093-665X), Robert Plomin (robert.plomin@kcl.ac.uk; ORCID ID: 0000-0002-0756-3629), Jean-Baptiste Pingault (j.pingault@ucl.ac.uk)</t>
  </si>
  <si>
    <t>Elaine Leong, Recipes and Everyday Knowledge: Medicine, Science, and the Household in Early Modern England.Chicago and London: University of Chicago Press, 2018. 282 pp. ISBN 978-0-226-58366-2 £68.00 (hb). &amp; £22.50 (pb).</t>
  </si>
  <si>
    <t>10.1111/rest.12681</t>
  </si>
  <si>
    <t>MARK JENNER</t>
  </si>
  <si>
    <t>mark.jenner@york.ac.uk</t>
  </si>
  <si>
    <t>The Amazon river is a suture zone for a polyphyletic group of co-mimetic heliconiine butterflies.</t>
  </si>
  <si>
    <t>10.1111/ecog.05282</t>
  </si>
  <si>
    <t>Ecography</t>
  </si>
  <si>
    <t>Neil Rosser</t>
  </si>
  <si>
    <t>neil.rosser@york.ac.uk</t>
  </si>
  <si>
    <t>0000-0001-7796-2548</t>
  </si>
  <si>
    <t>LEILA TERUKO SHIRAI (LESHIRAI@GMAIL.COM), André Victor Lucci Freitas (BAKU@UNICAMP.BR; ORCID ID: 0000-0002-5763-4990), James Mallet (jmallet@oeb.harvard.edu; ORCID ID: 0000-0002-3370-0367), Kanchon Dasmahapatra (kanchon.dasmahapatra@york.ac.uk)</t>
  </si>
  <si>
    <t>Situational judgement test validity for selection: a systematic review and meta-analysis</t>
  </si>
  <si>
    <t>10.1111/medu.14201</t>
  </si>
  <si>
    <t>Paul Tiffin</t>
  </si>
  <si>
    <t>paul.tiffin@york.ac.uk</t>
  </si>
  <si>
    <t>0000-0003-1770-5034</t>
  </si>
  <si>
    <t>Lewis William Paton (lewis.paton@york.ac.uk; ORCID ID: 0000-0002-3328-5634), Elin Webster (esw509@york.ac.uk; ORCID ID: 0000-0001-8478-994X), Paul Crampton (paul.crampton@hyms.ac.uk; ORCID ID: 0000-0001-8744-930X)</t>
  </si>
  <si>
    <t>Play and Prosociality are Associated with Fewer Externalising Problems in Children with Developmental Language Disorder: The Role of Early Language and Communication Environment</t>
  </si>
  <si>
    <t>10.1111/1460-6984.12541</t>
  </si>
  <si>
    <t>International Journal of Language &amp; Communication Disorders</t>
  </si>
  <si>
    <t>Andrew Pickles (andrew.pickles@kcl.ac.uk), Gina Conti-Ramsden (gina.conti-ramsden@manchester.ac.uk; ORCID ID: 0000-0003-0235-7209), Kevin Durkin (kevin.durkin@strath.ac.uk), Jenny Louise Gibson (jlg53@cam.ac.uk; ORCID ID: 0000-0002-6172-6265), Witold Orlik (winterfell58@gmail.com), Dianne Newbury (DIANNENEWBURY@BROOKES.AC.UK; ORCID ID: 0000-0002-9557-268X)</t>
  </si>
  <si>
    <t>Unveiling the Dynamical Assembly of Magnetic Nanocrystal Zig-Zag Chains via In-Situ TEM Imaging in Liquid.</t>
  </si>
  <si>
    <t>10.1002/smll.201907419</t>
  </si>
  <si>
    <t>Small</t>
  </si>
  <si>
    <t>Milena Arciniegas</t>
  </si>
  <si>
    <t>milena.arciniegas@iit.it</t>
  </si>
  <si>
    <t>0000-0002-7454-8891</t>
  </si>
  <si>
    <t>Sergiu Ruta (sergiu.ruta@york.ac.uk), David Serantes (david.serantes@usc.es), Ondrej Hovorka (O.Hovorka@soton.ac.uk), Roy Chantrell (roy.chantrell@york.ac.uk; ORCID ID: 0000-0001-5410-5615), Rosaria Brescia (rosaria.brescia@iit.it; ORCID ID: 0000-0003-0607-0627), Teresa Pellegrino (Teresa.Pellegrino@iit.it; ORCID ID: 0000-0001-5518-1134), Andrea Castelli (CastelliA@cardiff.ac.uk), Akira Satoh (asatoh@akita-pu.ac.jp)</t>
  </si>
  <si>
    <t>Characterizing Adiabaticity in Quantum Many-Body Systems at Finite Temperature</t>
  </si>
  <si>
    <t>10.1002/qute.201900139</t>
  </si>
  <si>
    <t>Amy Skelt (ahs518@york.ac.uk)</t>
  </si>
  <si>
    <t>Direct Measurement of the Visible to UV Photodissociation Processes for the PhotoCORM TryptoCORM</t>
  </si>
  <si>
    <t>10.1002/chem.202001077</t>
  </si>
  <si>
    <t>Caroline  E. H. Dessent</t>
  </si>
  <si>
    <t>caroline.dessent@york.ac.uk</t>
  </si>
  <si>
    <t>0000-0003-4944-0413</t>
  </si>
  <si>
    <t>Natalie  G.K. Wong (ngkw500@york.ac.uk), IAN J. S. FAIRLAMB (IAN.FAIRLAMB@YORK.AC.UK; ORCID ID: 0000-0002-7555-2761), Rosaria Cercola (rc1274@york.ac.uk), Summer L. Sherman (slsherman3@wisc.edu), Etienne Garand (egarand@wisc.edu), Jason M. Lynam (JASON.LYNAM@YORK.AC.UK), L. Anders Hammerback (ah1006@york.ac.uk), Kaitlyn C. Fischer (kcfischer@wisc.edu)</t>
  </si>
  <si>
    <t>Beyond the Stereotype: Restating the Relevance of the Dependency Research Programme</t>
  </si>
  <si>
    <t>10.1111/dech.12593</t>
  </si>
  <si>
    <t>Development and Change</t>
  </si>
  <si>
    <t>Ingrid Harvold Kvangraven</t>
  </si>
  <si>
    <t>ingrid.kvangraven@york.ac.uk</t>
  </si>
  <si>
    <t>0000-0001-8606-1717</t>
  </si>
  <si>
    <t>Self-assembled supramolecular hybrid hydrogel beads loaded with silver nanoparticles for antimicrobial application</t>
  </si>
  <si>
    <t>10.1002/chem.202001349</t>
  </si>
  <si>
    <t>Clare S. Mahon (clare.mahon@durham.ac.uk), Carmen Piras (carmen.piras@york.ac.uk)</t>
  </si>
  <si>
    <t>Cost-effectiveness of a specialist smoking cessation package compared with standard smoking cessation services for people with severe mental illness in England: a trial-based economic evaluation from the SCIMITAR+ study</t>
  </si>
  <si>
    <t>10.1111/add.15086</t>
  </si>
  <si>
    <t>Jinshuo Li</t>
  </si>
  <si>
    <t>jinshuo.li@york.ac.uk</t>
  </si>
  <si>
    <t>0000-0003-1496-7450</t>
  </si>
  <si>
    <t>Tim Bradshaw (t.bradshaw@manchester.ac.uk), Moira Leahy (moira.leahy@shsc.nhs.uk), Lizwi Nyathi (lizwi.nyathi@lpft.nhs.uk), Helen Oldknow (helen.oldknow@nhs.net), Della Bailey (Della.bailey@york.ac.uk), Elizabeth Nyamadzawo (elizabeth.nyamadzawo@bdct.nhs.uk), Tayla McCloud (t.mccloud@ucl.ac.uk), Alex Carey (alex.carey@nihr.ac.uk), Thomas Steare (thomas.steare.15@ucl.ac.uk), Suzy Ker (s.ker@nhs.net; ORCID ID: 0000-0003-4766-3971), Carinna Vickers (carinna.vickers@sompar.nhs.uk), Jamie Rea (jamie.rea@ntw.nhs.uk), Joe Reilly (joe.reilly@nhs.net), Paul Heron (paul.heron@york.ac.uk), Crystal-Bella Romain-Hooper (c.romain-hooper@nhs.net), Polly Bidwell (polly.bidwell@lancashirecare.nhs.uk), Emma Ballantyne (emma.ballantyne@nhs.net), Tom Hughes (tomahughes@sky.com), Peter Phiri (peter.phiri@southernhealth.nhs.uk; ORCID ID: 0000-0001-9950-3254), Debbie Coton (d.a.coton@sussex.ac.uk), Catherine Hewitt (catherine.hewitt@york.ac.uk), David Osborn (D.OSBORN@UCL.AC.UK), Diane Brennan (diane.brennan@lpft.nhs.uk), Kimberley Evans (kimberley.evans1@bdct.nhs.uk), Charlotte Colbeck (charlotte.colbeck@nihr.ac.uk), Suzanne Crosland (suzanne.crosland@york.ac.uk; ORCID ID: 0000-0001-6658-6815), Catherine Arundel (catherine.arundel@york.ac.uk; ORCID ID: 0000-0003-0512-4339), Elizabeth Hughes (e.c.hughes@leeds.ac.uk), Kaye Smith (kaye.smith@solent.nhs.uk), Michelle Horspool (michelle.horspool@shsc.nhs.uk), CAROLINE MARIE FAIRHURST (CAROLINE.FAIRHURST@YORK.AC.UK), Steve Parrott (steve.parrott@york.ac.uk), Tracy Callen (tracy.callen@solent.nhs.uk), Shanaya Rathod (shanaya.rathod@southernhealth.nhs.uk), Emma Donaldson (emma.donaldson@berkshire.nhs.uk), Wajid Khan (wajid.khan@swyt.nhs.uk), Alison Stribling (allie.stribling@hotmail.co.uk), Susan Bonner (susan.bonner@nhs.net), Simon Gilbody (SIMON.GILBODY@YORK.AC.UK), Emily Peckham (emily.peckham@york.ac.uk; ORCID ID: 0000-0002-9377-1968), Hannah Herlihy (hannah.herlihy@nhs.net; ORCID ID: 0000-0002-2548-2689)</t>
  </si>
  <si>
    <t>Novel Deep Eutectic Solvents based on natural ascorbic acid analogues and choline chloride</t>
  </si>
  <si>
    <t>10.1002/open.202000020</t>
  </si>
  <si>
    <t>ChemistryOpen</t>
  </si>
  <si>
    <t>Avtar Singh Matharu</t>
  </si>
  <si>
    <t>avtar.matharu@york.ac.uk</t>
  </si>
  <si>
    <t>0000-0002-9488-565X</t>
  </si>
  <si>
    <t>Andrew Harrison (andrew.harrison@york.ac.uk), Andrew Maneffa (ajm617@york.ac.uk), Steve Whitehouse (steve.whitehouse@rdyo.nestle.com), Stewart Radford (Stewart.radford@rdyo.nestle.com), James Clark (james.clark@york.ac.uk; ORCID ID: 0000-0002-5860-2480)</t>
  </si>
  <si>
    <t>Sleep-dependent consolidation in children with comprehension and vocabulary weaknesses: it'll be alright on the night?</t>
  </si>
  <si>
    <t>10.1111/jcpp.13253</t>
  </si>
  <si>
    <t>Emma James</t>
  </si>
  <si>
    <t>elj504@york.ac.uk</t>
  </si>
  <si>
    <t>0000-0002-5214-0035</t>
  </si>
  <si>
    <t>Gareth Gaskell (gareth.gaskell@york.ac.uk), LISA M HENDERSON (LISA-MARIE.HENDERSON@YORK.AC.UK)</t>
  </si>
  <si>
    <t>Nurses’ and surgeons’ views and experiences of surgical wounds healing by secondary intention: a qualitative study</t>
  </si>
  <si>
    <t>10.1111/jocn.15279</t>
  </si>
  <si>
    <t>DOROTHY MAY MCCAUGHAN</t>
  </si>
  <si>
    <t>DOROTHY.MCCAUGHAN@YORK.AC.UK</t>
  </si>
  <si>
    <t>0000-0001-5388-2455</t>
  </si>
  <si>
    <t>Laura Sheard (laura.sheard@bthft.nhs.uk; ORCID ID: 0000-0002-9241-8361), Jo C. Dumville (jo.dumville@manchester.ac.uk), IAN CLIFFORD CHETTER (IAN.CHETTER@HEY.NHS.UK), NICKY A CULLUM (NICKY.CULLUM@MANCHESTER.AC.UK; ORCID ID: 0000-0003-2631-123X)</t>
  </si>
  <si>
    <t>Air Care: an ‘aerography’ of breath, buildings and bugs in the cystic fibrosis clinic</t>
  </si>
  <si>
    <t>10.1111/1467-9566.13104</t>
  </si>
  <si>
    <t>Nik Brown</t>
  </si>
  <si>
    <t>ngfb1@york.ac.uk</t>
  </si>
  <si>
    <t>0000-0002-4742-8595</t>
  </si>
  <si>
    <t>SARAH NETTLETON (sarah.nettleton@york.ac.uk; ORCID ID: 0000-0002-5184-2764), Christina Buse (christina.buse@york.ac.uk), Daryl Martin (daryl.martin@york.ac.uk), Alan Lewis (Alan.Lewis@manchester.ac.uk)</t>
  </si>
  <si>
    <t>Unlocking the potential of historical abundance datasets to study biomass change in flying insects</t>
  </si>
  <si>
    <t>10.1002/ece3.6546</t>
  </si>
  <si>
    <t>Ecology and Evolution</t>
  </si>
  <si>
    <t>Callum Macgregor</t>
  </si>
  <si>
    <t>CALLUMJMACGREGOR@GMAIL.COM</t>
  </si>
  <si>
    <t>0000-0001-8281-8284</t>
  </si>
  <si>
    <t>Rebecca Kinsella (r.s.kinsella7@gmail.com), Terry Crawford (terryjcrawford@btinternet.com), JANE K. HILL (JANE.HILL@YORK.AC.UK; ORCID ID: 0000-0003-1871-7715), PETER J MAYHEW (PETER.MAYHEW@YORK.AC.UK; ORCID ID: 0000-0002-7346-6560), CHRIS D. THOMAS (CDT2@YORK.AC.UK; ORCID ID: 0000-0003-2822-1334)</t>
  </si>
  <si>
    <t>A Family of Water Immiscible, Dipolar Aprotic, Diamide Solvents from Succinic Acid</t>
  </si>
  <si>
    <t>10.1002/cssc.202000462</t>
  </si>
  <si>
    <t>Fergal P Byrne</t>
  </si>
  <si>
    <t>fergal.byrne@york.ac.uk</t>
  </si>
  <si>
    <t>0000-0002-3110-7009</t>
  </si>
  <si>
    <t>Andrew J Hunt (andrew@kku.ac.th), Marie Y Meima (marie.meima@tno.nl), Bart van der Burg (bart.van.der.burg@bds.nl), Rob McElroy (rob.mcelroy@york.ac.uk), James H Clark (james.clark@york.ac.uk), Roxana A Milescu (ram546@york.ac.uk), Harrie E Buist (harrie.buist@tno.nl), Elise J Savin (Elise.Savin.Etu@univ-lemans.fr), Dinant Kroese (dinant.kroese@tno.nl), Clara M Nussbaumer (clara.nussbaumer@rwth-aachen.de), Barbara M A van Vugt-Lussenburg (barbara.lussenburg@bds.nl), Thomas Farmer (thomas.farmer@york.ac.uk; ORCID ID: 0000-0002-1039-7684)</t>
  </si>
  <si>
    <t>Economic globalization and decentralization: a centrifugal or centripetal relationship?</t>
  </si>
  <si>
    <t>10.1111/gove.12496</t>
  </si>
  <si>
    <t>Governance</t>
  </si>
  <si>
    <t>Ignacio Jurado</t>
  </si>
  <si>
    <t>ignacio.jurado@york.ac.uk</t>
  </si>
  <si>
    <t>SANDRA LEON (SANDRA.LEON@YORK.AC.UK)</t>
  </si>
  <si>
    <t>Mustering Memory: George Grosz’s Late Montages</t>
  </si>
  <si>
    <t>10.1111/1467-8365.12517</t>
  </si>
  <si>
    <t>MICHAEL WHITE</t>
  </si>
  <si>
    <t>michael.white@york.ac.uk</t>
  </si>
  <si>
    <t>Learning to Learn: developing disaster risk reduction skills among the informal construction workers</t>
  </si>
  <si>
    <t>10.1111/disa.12435</t>
  </si>
  <si>
    <t>Disasters</t>
  </si>
  <si>
    <t>Jo Rose</t>
  </si>
  <si>
    <t>jo.rose@york.ac.uk</t>
  </si>
  <si>
    <t>Ksenia Chmutina (k.chmutina@lboro.ac.uk)</t>
  </si>
  <si>
    <t>Impacts of land use, population and climate change on global food security</t>
  </si>
  <si>
    <t>10.1002/fes3.261</t>
  </si>
  <si>
    <t>Food and Energy Security</t>
  </si>
  <si>
    <t>Amy Molotoks</t>
  </si>
  <si>
    <t>amy.molotoks@york.ac.uk</t>
  </si>
  <si>
    <t>0000-0002-1168-1580</t>
  </si>
  <si>
    <t>PETE SMITH, TERENCE P. DAWSON</t>
  </si>
  <si>
    <t>When I say… emotional intelligence</t>
  </si>
  <si>
    <t>10.1111/medu.14160</t>
  </si>
  <si>
    <t>Lewis William Paton (lewis.paton@york.ac.uk; ORCID ID: 0000-0002-3328-5634)</t>
  </si>
  <si>
    <t>Ant colony nest networks adapt to resource disruption</t>
  </si>
  <si>
    <t>10.1111/1365-2656.13198</t>
  </si>
  <si>
    <t>Journal of Animal Ecology</t>
  </si>
  <si>
    <t>Dominic Burns</t>
  </si>
  <si>
    <t>db1133@york.ac.uk</t>
  </si>
  <si>
    <t>0000-0003-2299-2453</t>
  </si>
  <si>
    <t>Daniel Franks (daniel.franks@york.ac.uk; ORCID ID: 0000-0002-4832-7470), Kate Parr (KATE.PARR@LIVERPOOL.AC.UK; ORCID ID: 0000-0003-1627-763X), Elva Robinson (elva.robinson@york.ac.uk; ORCID ID: 0000-0003-4914-9327)</t>
  </si>
  <si>
    <t>Past, current and potential future distributions of unique genetic diversity in a cold‐adapted mountain butterfly</t>
  </si>
  <si>
    <t>10.1002/ece3.6755</t>
  </si>
  <si>
    <t>JANE K. HILL (JANE.HILL@YORK.AC.UK; ORCID ID: 0000-0003-1871-7715), Athayde Tonhasca (Athayde.Tonhasca@nature.scot), Kanchon Dasmahapatra (kanchon.dasmahapatra@york.ac.uk), MIKE DAVID MORECROFT (MIKE.MORECROFT@NATURALENGLAND.ORG.UK; ORCID ID: 0000-0002-7978-5554), Stefanos Siozios (S.Siozios@liverpool.ac.uk), Thomas Schmitt (thomas.schmitt@senckenberg.de; ORCID ID: 0000-0002-1389-8396), CHRIS D. THOMAS (CDT2@YORK.AC.UK; ORCID ID: 0000-0003-2822-1334)</t>
  </si>
  <si>
    <t>Next generation secondary electron detector with energy analysis capability for SEM</t>
  </si>
  <si>
    <t>10.1111/jmi.12867</t>
  </si>
  <si>
    <t>Journal of Microscopy</t>
  </si>
  <si>
    <t>Ashish Suri</t>
  </si>
  <si>
    <t>ashish.suri@york.ac.uk</t>
  </si>
  <si>
    <t>0000-0003-4745-9735</t>
  </si>
  <si>
    <t>mohamed El-Gomati (MOHAMED.ELGOMATI@YORK.AC.UK), Steve Tear (steve.tear@york.ac.uk), Christopher Walker (christopher.walker@york.ac.uk), Andrew Pratt (andrew.pratt@york.ac.uk)</t>
  </si>
  <si>
    <t>A systematic review of evidence for and against routine surveillance imaging after completing treatment for childhood extra-cranial solid tumours</t>
  </si>
  <si>
    <t>10.1002/cam4.3110</t>
  </si>
  <si>
    <t>Cancer Medicine</t>
  </si>
  <si>
    <t>Jessica Elizabeth Morgan</t>
  </si>
  <si>
    <t>jess.morgan@york.ac.uk</t>
  </si>
  <si>
    <t>0000-0001-8087-8638</t>
  </si>
  <si>
    <t>Bob Phillips (BOB.PHILLIPS@YORK.AC.UK; ORCID ID: 0000-0002-4938-9673), Ruth Walker (ruth.walker@york.ac.uk), MELISSA HARDEN (MELISSA.HARDEN@YORK.AC.UK)</t>
  </si>
  <si>
    <t>Integrative policy development for healthier people and ecosystems: a European case analysis</t>
  </si>
  <si>
    <t>10.1111/area.12618</t>
  </si>
  <si>
    <t>Area</t>
  </si>
  <si>
    <t>PIRAN C. L. WHITE</t>
  </si>
  <si>
    <t>PIRAN.WHITE@YORK.AC.UK</t>
  </si>
  <si>
    <t>0000-0002-7496-5775</t>
  </si>
  <si>
    <t>Anne-Helene Prieur-Richard (montrealhub@futureearth.org), Dave Stone (dave.stone@naturalengland.org.uk), Hilary Graham (HILARY.GRAHAM@YORK.AC.UK), Jan-Francois Guegan (jean-francois.guegan@ird.fr), Adriana Ford (a.ford-thompson@greenwich.ac.uk), SOPHIE O. VANWAMBEKE (SOPHIE.VANWAMBEKE@UCLOUVAIN.BE), Tia Hermans (tia.hermans@wur.nl), Sian De Bell (sian.debell@york.ac.uk), Ilse Geijzendorffer (ilse.geijzendorffer@imbe.fr), Hans Keune (hans.keune@inbo.be; ORCID ID: 0000-0002-1531-944X), Chinny Iroegbu (chinny.iroegbu@sepa.org.uk), Sjerp de Vries (sjerp.devries@wur.nl)</t>
  </si>
  <si>
    <t>Impact of osmotic stress on the growth and root architecture of introgression lines derived from a wild ancestor of rice and a modern cultivar</t>
  </si>
  <si>
    <t>10.1002/pei3.10026</t>
  </si>
  <si>
    <t>Plant-Environment Interactions</t>
  </si>
  <si>
    <t>Lin Chen</t>
  </si>
  <si>
    <t>yncllily@hotmail.com</t>
  </si>
  <si>
    <t>0000-0001-6442-2518</t>
  </si>
  <si>
    <t>Tomasz Czechowski (tomasz.czechowski@york.ac.uk), IAN A. GRAHAM (IAN.GRAHAM@YORK.AC.UK; ORCID ID: 0000-0003-4007-1770), Hartley Sue (s.hartley@sheffield.ac.uk)</t>
  </si>
  <si>
    <t>Investigation of parameters that affect resin swelling in green solvents</t>
  </si>
  <si>
    <t>10.1002/open.202000030</t>
  </si>
  <si>
    <t>Michael North</t>
  </si>
  <si>
    <t>michael.north@york.ac.uk</t>
  </si>
  <si>
    <t>0000-0002-6668-5503</t>
  </si>
  <si>
    <t>James Mortimer (jem558@york.ac.uk), Yanrui Ran (522273350@qq.com), Holly Clarke (holclarke@gmail.com), Matthew McRobie (mtm517@york.ac.uk), Matthew Tickias (mtt509@york.ac.uk), Helen Willway (helenw100@hotmail.co.uk), Dani Sibbald (dts510@york.ac.uk), Anne Routledge (ANNE.ROUTLEDGE@YORK.AC.UK), Chidi Amadi-Kamalu (cak517@york.ac.uk), Kai Tse (klt546@york.ac.uk)</t>
  </si>
  <si>
    <t>Agri-environment conservation set-asides have co-benefits for connectivity</t>
  </si>
  <si>
    <t>10.1111/ecog.05127</t>
  </si>
  <si>
    <t>Colin J. McClean (colin.mcclean@york.ac.uk), Jenny Hodgson (JENNY.HODGSON@LIVERPOOL.AC.UK; ORCID ID: 0000-0003-2297-3631), Naomi Jones (naomi.jones@fera.co.uk), JANE K. HILL (JANE.HILL@YORK.AC.UK; ORCID ID: 0000-0003-1871-7715)</t>
  </si>
  <si>
    <t>High inter-individual variability in habitat selection and functional habitat relationships in European nightjars over a period of habitat change</t>
  </si>
  <si>
    <t>10.1002/ece3.6331</t>
  </si>
  <si>
    <t>Lucy Ryan</t>
  </si>
  <si>
    <t>LUCYJAYNERYAN@GMAIL.COM</t>
  </si>
  <si>
    <t>0000-0003-2162-013X</t>
  </si>
  <si>
    <t>KATHRYN E ARNOLD (KATHRYN.ARNOLD@YORK.AC.UK; ORCID ID: 0000-0002-6485-6065), Tim Kohler (tim.kohler@naturalengland.org.uk), PIRAN C. L. WHITE (PIRAN.WHITE@YORK.AC.UK; ORCID ID: 0000-0002-7496-5775)</t>
  </si>
  <si>
    <t>Updated restraint dictionaries for carbohydrates in the pyranose form</t>
  </si>
  <si>
    <t>10.1107/S2059798322001103</t>
  </si>
  <si>
    <t>Wiley TA 2022</t>
  </si>
  <si>
    <t>Wiley dashboard report: Wiley dashboard 1 Oct 2021 to 22 Feb 2022.xlsx</t>
  </si>
  <si>
    <t>Royal Society (Grant number(s): UF160039; Grant recipient(s): Jon Agirre); 
Medical Research Council (Grant number(s): MC_UP_A025_1012); 
Collaborative Computational Project 4; 
Horizon 2020 Framework Programme (Grant number(s): 871037); 
Engineering and Physical Sciences Research Council (Grant number(s): EP/R513386; Grant recipient(s): Jon Agirre)</t>
  </si>
  <si>
    <t>Technology matters: Machine learning approaches to personalised child and adolescent mental health care</t>
  </si>
  <si>
    <t>10.1111/camh.12546</t>
  </si>
  <si>
    <t>Lewis William Paton</t>
  </si>
  <si>
    <t>lewis.paton@york.ac.uk</t>
  </si>
  <si>
    <t>0000-0002-3328-5634</t>
  </si>
  <si>
    <t>Paul Tiffin (paul.tiffin@york.ac.uk; ORCID ID: 0000-0003-1770-5034)</t>
  </si>
  <si>
    <t>Mental health and employment: a bounding approach using panel data</t>
  </si>
  <si>
    <t>10.1111/obes.12489</t>
  </si>
  <si>
    <t>Oxford Bulletin of Economics &amp; Statistics</t>
  </si>
  <si>
    <t>Health Foundation: Social and Economic Value of Health programme   (Grant number(s): 751630)</t>
  </si>
  <si>
    <t>JENNIFER ROBERTS (J.R.ROBERTS@SHEF.AC.UK), Cristina Sechel (c.sechel@sheffield.ac.uk), Mark Bryan (m.l.bryan@sheffield.ac.uk; ORCID ID: 0000-0002-5000-8946)</t>
  </si>
  <si>
    <t>Drivers of 20th century sea-level change in southern New Zealand determined from proxy and instrumental records</t>
  </si>
  <si>
    <t>10.1002/jqs.3418</t>
  </si>
  <si>
    <t>Royal Society; 
Natural Environment Research Council (Grant number(s): Radiocarbon allocation 1793.0414; Grant recipient(s): WILLEM ROLAND GEHRELS); 
Ministry of Business, Innovation and Employment (Grant number(s): NZ SeaRise (RTUV1705))</t>
  </si>
  <si>
    <t>Ed Garrett</t>
  </si>
  <si>
    <t>ed.garrett@york.ac.uk</t>
  </si>
  <si>
    <t>0000-0001-9985-0651</t>
  </si>
  <si>
    <t>Sönke Dangendorf (sdangendorf1@tulane.edu), Craig Morey (cjmorey@hotmail.co.uk), Maria Gehrels (maria.gehrels@york.ac.uk), Rewi Newnham (REWI.NEWNHAM@VUW.AC.NZ; ORCID ID: 0000-0002-6044-8945), WILLEM ROLAND GEHRELS (ROLAND.GEHRELS@YORK.AC.UK), BRUCE, W HAYWARD (B.HAYWARD@GEOMARINE.ORG.NZ)</t>
  </si>
  <si>
    <t>The long run effects of DRG payment on hospital lengths of stay in a publicly funded healthcare system: Evidence from 15 years of micro data</t>
  </si>
  <si>
    <t>10.1002/hec.4479</t>
  </si>
  <si>
    <t>Martin Chalkley</t>
  </si>
  <si>
    <t>martin.chalkley@york.ac.uk</t>
  </si>
  <si>
    <t>María José Aragón Aragón (mjma504@york.ac.uk; ORCID ID: 0000-0002-3787-6220), Noémi Kreif (noemi.kreif@york.ac.uk; ORCID ID: 0000-0001-9008-5690)</t>
  </si>
  <si>
    <t>Combining in vitro and in vivo screening to identify efficient Pseudomonas biocontrol strains against the phytopathogenic Ralstonia solanacearum bacterium</t>
  </si>
  <si>
    <t>10.1002/mbo3.1283</t>
  </si>
  <si>
    <t>MicrobiologyOpen</t>
  </si>
  <si>
    <t>Royal Society (Grant number(s): CHL\R1\180031, RSG\R1\180213 ; Grant recipient(s): Ville-Petri Friman); 
Biotechnology and Biological Sciences Research Council (Grant number(s): BB/T010606/1; Grant recipient(s): Ville-Petri Friman)</t>
  </si>
  <si>
    <t>Ville-Petri Friman</t>
  </si>
  <si>
    <t>ville.friman@york.ac.uk</t>
  </si>
  <si>
    <t>ALEXANDRE JOUSSET (A.L.C.JOUSSET@UU.NL), Sophie Clough (sophie-clough@hotmail.com), John Elphinstone (jgelphinstone@icloud.com)</t>
  </si>
  <si>
    <t>Men and loneliness in the Covid‐19 pandemic: Insights from an interview study with UK‐based men</t>
  </si>
  <si>
    <t>10.1111/hsc.13746</t>
  </si>
  <si>
    <t>White Rose Doctoral Training Programme (Grant number(s): ES/P000746/1; Grant recipient(s): John Ratcliffe)</t>
  </si>
  <si>
    <t>John Ratcliffe</t>
  </si>
  <si>
    <t>jmr564@york.ac.uk</t>
  </si>
  <si>
    <t>0000-0002-6835-6199</t>
  </si>
  <si>
    <t>Mona Kanaan (MONA.KANAAN@YORK.AC.UK), PAUL M GALDAS (PAUL.GALDAS@YORK.AC.UK; ORCID ID: 0000-0002-3185-205X)</t>
  </si>
  <si>
    <t>Emotions, governmental trust and support for the restriction of civil liberties during the covid‐19 pandemic</t>
  </si>
  <si>
    <t>10.1111/1475-6765.12513</t>
  </si>
  <si>
    <t>European Journal of Political Research</t>
  </si>
  <si>
    <t>Agence Nationale de Recherche  (Grant number(s): ANR-20-COVI-0079)</t>
  </si>
  <si>
    <t>Pavlos Vasilopoulos</t>
  </si>
  <si>
    <t>pavlos.vasilopoulos@sciencespo.fr</t>
  </si>
  <si>
    <t>0000-0002-1626-3150</t>
  </si>
  <si>
    <t>Martial Foucault (martial.foucault@sciencespo.fr; ORCID ID: 0000-0001-6132-7160), Sylvain Brouard (sylvain.brouard@sciencespo.fr; ORCID ID: 0000-0002-5652-8715), Haley McAvay (haley.mcavay@york.ac.uk)</t>
  </si>
  <si>
    <t>COVERAGE WITH EVIDENCE DEVELOPMENT FOR MEDICAL DEVICES IN EUROPE Can Practice Meet Theory?</t>
  </si>
  <si>
    <t>10.1002/hec.4478</t>
  </si>
  <si>
    <t>European Commission (Grant number(s): 779306 for the project \u201CPushing the boundaries o)</t>
  </si>
  <si>
    <t>Michael Drummond</t>
  </si>
  <si>
    <t>mike.drummond@york.ac.uk</t>
  </si>
  <si>
    <t>0000-0002-6126-0944</t>
  </si>
  <si>
    <t>Zoltan Kalo (kalo.zoltan@semmelweis-univ.hu; ORCID ID: 0000-0001-7762-2607), Carl Blankart (rudolf.blankart@kpm.unibe.ch; ORCID ID: 0000-0001-6719-0038), Aleksandra Torbica (ALEKSANDRA.TORBICA@UNIBOCCONI.IT; ORCID ID: 0000-0001-8938-7608), Oriana Ciani (oriana.ciani@unibocconi.it), Werner Brouwer (brouwer@eshpm.eur.nl), Carlo Federici (carlo.federici@unibocconi.it; ORCID ID: 0000-0002-0309-4669), Sandor Kovacs (sandor.kovacs@syreon.eu), Vivian Reckers-Droog (reckers@eshpm.eur.nl; ORCID ID: 0000-0001-8722-3431)</t>
  </si>
  <si>
    <t>Locked up and down: Incarceration, care, and art in a pandemic</t>
  </si>
  <si>
    <t>10.1111/gwao.12801</t>
  </si>
  <si>
    <t>Arts and Humanities Research Council (Grant number(s): AH/S011951/1; Grant recipient(s): Caoimhe McAvinchey)</t>
  </si>
  <si>
    <t>Anne-marie Greene</t>
  </si>
  <si>
    <t>anne-marie.greene@york.ac.uk</t>
  </si>
  <si>
    <t>Caoimhe McAvinchey (c.mcavinchey@qmul.ac.uk), Deborah Dean (Deborah.Dean@wbs.ac.uk), Sarah Bartley (s.e.bartley@reading.ac.uk)</t>
  </si>
  <si>
    <t>Functional measures as potential indicators of down‐the‐drain chemical stress in freshwater ecological risk assessment</t>
  </si>
  <si>
    <t>10.1002/ieam.4568</t>
  </si>
  <si>
    <t>Natural Environment Research Council (Grant number(s): NE/S00713X/1; Grant recipient(s): Katie Pearson); 
Unilever (Grant number(s): MA-2019-02508N)</t>
  </si>
  <si>
    <t>Laura Harrison</t>
  </si>
  <si>
    <t>laura.harrison@york.ac.uk</t>
  </si>
  <si>
    <t>0000-0003-3923-7083</t>
  </si>
  <si>
    <t>Lucy Speirs (lucy.speirs@unilever.com), LORRAINE L MALTBY (L.MALTBY@SHEFFIELD.AC.UK), Claudia Rivetti (claudia.rivetti@unilever.com), PIRAN C. L. WHITE (PIRAN.WHITE@YORK.AC.UK; ORCID ID: 0000-0002-7496-5775), Christopher Wheatley (cjw509@york.ac.uk; ORCID ID: 0000-0002-8550-2450), Katie Pearson (kap529@york.ac.uk), JANE K. HILL (JANE.HILL@YORK.AC.UK; ORCID ID: 0000-0003-1871-7715)</t>
  </si>
  <si>
    <t>Pupillometry and the vigilance decrement: Task‐evoked but not baseline pupil measures reflect declining performance in visual vigilance tasks</t>
  </si>
  <si>
    <t>10.1111/ejn.15585</t>
  </si>
  <si>
    <t>European Journal of Neuroscience</t>
  </si>
  <si>
    <t>Defence Science and Technology Laboratory (Grant number(s): DSTLX1000083208; Grant recipient(s): Stephen Johnston); 
Biotechnology and Biological Sciences Research Council (Grant number(s): BB/V007580/1)</t>
  </si>
  <si>
    <t>Joel Martin</t>
  </si>
  <si>
    <t>joel.t.martin36@gmail.com</t>
  </si>
  <si>
    <t>0000-0002-4475-3835</t>
  </si>
  <si>
    <t>Annalise Whittaker (ahwhittaker@dstl.gov.uk), Stephen Johnston (s.j.johnston@swansea.ac.uk)</t>
  </si>
  <si>
    <t>Does Aid for Malaria Increase with Exposure to Malaria Risk? Evidence from Mining Sites in the D.R.Congo</t>
  </si>
  <si>
    <t>10.1111/obes.12483</t>
  </si>
  <si>
    <t>Oxford Bulletin of Economics and Statistics</t>
  </si>
  <si>
    <t>Economic and Social Research Council (Grant number(s): PhD research funding)</t>
  </si>
  <si>
    <t>Samuel Lordemus</t>
  </si>
  <si>
    <t>samuel.lordemus@york.ac.uk</t>
  </si>
  <si>
    <t>0000-0002-7226-6225</t>
  </si>
  <si>
    <t>SABRE hyperpolarized anticancer agents for use in 1H MRI</t>
  </si>
  <si>
    <t>10.1002/mrm.29166</t>
  </si>
  <si>
    <t>Magnetic Resonance in Medicine</t>
  </si>
  <si>
    <t>Wellcome Trust (Grant number(s): 092506 and 098335); 
H2020 Marie Skłodowska-Curie Actions (Grant number(s): Europol Network 642773)</t>
  </si>
  <si>
    <t>simon.duckett@york.ac.uk</t>
  </si>
  <si>
    <t>Philip Norcott (philip.norcott@anu.edu.au), Peter Rayner (peter.rayner@york.ac.uk), Elizabeth Fear (elizabeth.fear@york.ac.uk; ORCID ID: 0000-0002-0578-900X), Soumya S. Roy (s.roy@soton.ac.uk), Aneurin Kennerley (aneurin.kennerley@york.ac.uk)</t>
  </si>
  <si>
    <t>Emerging contaminant exposure to aquatic systems in the Southern African Development Community</t>
  </si>
  <si>
    <t>10.1002/etc.5284</t>
  </si>
  <si>
    <t>Research and innovation Global Challenges Research Fund (Grant number(s): ES/P011500/1); 
Department of Tertiary Education Funding Botswana</t>
  </si>
  <si>
    <t>Kgato Selwe (kpks500@york.ac.uk; ORCID ID: 0000-0002-5512-4970), Jessica Thorn (jessica.thorn@york.ac.uk; ORCID ID: 0000-0003-2108-2554), Alizee Desrousseaux (alizee.desrousseaux@york.ac.uk), Caroline  E. H. Dessent (caroline.dessent@york.ac.uk; ORCID ID: 0000-0003-4944-0413)</t>
  </si>
  <si>
    <t>Motivated semantic control: Exploring the effects of extrinsic reward and self‐reference on semantic retrieval in semantic aphasia</t>
  </si>
  <si>
    <t>10.1111/jnp.12272</t>
  </si>
  <si>
    <t>Journal of Neuropsychology</t>
  </si>
  <si>
    <t>Wellcome Trust; 
Stroke Association (Grant number(s): TSA/12/02); 
European Research Council (Grant number(s): FLEXSEM – 771863; Grant recipient(s): Elizabeth Jefferies)</t>
  </si>
  <si>
    <t>Nicholas Edward Souter</t>
  </si>
  <si>
    <t>nick.souter@btinternet.com</t>
  </si>
  <si>
    <t>0000-0002-0999-1811</t>
  </si>
  <si>
    <t>Elizabeth Jefferies (beth.jefferies@york.ac.uk), Glyn Hallam (G.Hallam@hud.ac.uk), Sara Stampacchia (sara.stampacchia@gmail.com), Hannah  Elizabeth Thompson (h.thompson@surrey.ac.uk; ORCID ID: 0000-0002-0679-1961), Jonathan Smallwood (jonathan.smallwood@queensu.ca)</t>
  </si>
  <si>
    <t>ETS transcription factor ELF3 (ESE-1) is a cell cycle regulator in benign and malignant prostate</t>
  </si>
  <si>
    <t>10.1002/2211-5463.13417</t>
  </si>
  <si>
    <t>FEBS Open Bio</t>
  </si>
  <si>
    <t>FIONA MACGREGOR FRAME</t>
  </si>
  <si>
    <t>FIONA.FRAME@YORK.AC.UK</t>
  </si>
  <si>
    <t>Norman Maitland (N.J.MAITLAND@YORK.AC.UK; ORCID ID: 0000-0003-1607-9035), Samuel Kucko (sakucko@unipharma.sk), Leanne Archer (lea.archer27@gmail.com), Matthew Simms (matthew.simms@nhs.net), Hannah Walker (hannah.walker@york.ac.uk), Georgina McDonald (gm15811@bristol.ac.uk), Alastair Droop (alastair@adbioinformatics.co.uk), Vincent Mann (vin1602@hotmail.com), Daniel Berney (daniel.berney@nhs.net)</t>
  </si>
  <si>
    <t>Toward a Framework for Environmental Fate and Exposure Assessment of Polymers</t>
  </si>
  <si>
    <t>10.1002/etc.5272</t>
  </si>
  <si>
    <t>Natural Environment Research Council (Grant number(s): NE/S00713X/1; Grant recipient(s): Hattie Brunning)</t>
  </si>
  <si>
    <t>Hattie Brunning</t>
  </si>
  <si>
    <t>hccb500@york.ac.uk</t>
  </si>
  <si>
    <t>0000-0002-0892-0210</t>
  </si>
  <si>
    <t>Oliver Price (oliver.price@reckitt.com), Victor Zanchi (victor.zanchi@reckitt.com; ORCID ID: 0000-0002-8094-9122), J. Brett Sallach (brett.sallach@york.ac.uk; ORCID ID: 0000-0003-4588-3364), ALISTAIR B.A. BOXALL (ALISTAIR.BOXALL@YORK.AC.UK; ORCID ID: 0000-0003-3823-7516)</t>
  </si>
  <si>
    <t>Long‐term fertilization and tillage regimes have limited effects on structuring bacterial and denitrifier communities in a sandy loam &lt;fc&gt;UK&lt;/fc&gt; soil</t>
  </si>
  <si>
    <t>10.1111/1462-2920.15873</t>
  </si>
  <si>
    <t>Biotechnology and Biological Sciences Research Council (Grant number(s): BB/R506400/1)</t>
  </si>
  <si>
    <t>JAMES W. B. MOIR</t>
  </si>
  <si>
    <t>JAMES.MOIR@YORK.AC.UK</t>
  </si>
  <si>
    <t>0000-0003-2972-5235</t>
  </si>
  <si>
    <t>Claire Moulton-Brown (claire.moulton-brown@york.ac.uk; ORCID ID: 0000-0001-8143-2224)</t>
  </si>
  <si>
    <t>Transformations to regenerative food systems—An outline of the FixOurFood project</t>
  </si>
  <si>
    <t>10.1111/nbu.12536</t>
  </si>
  <si>
    <t>Nutrition Bulletin</t>
  </si>
  <si>
    <t>Biotechnology and Biological Sciences Research Council (Grant number(s): BB/V004581/1; Grant recipient(s): Lisa Collins, Peter Ball, Sarah Bridle, MYLES ROBERT ALLEN, Steven Banwart, Corinna Hawkes, Ioan Fazey, Bob Doherty, Kate Pickett, Katherine Denby, Michelle Cain, Maria Bryant)</t>
  </si>
  <si>
    <t>Bob Doherty</t>
  </si>
  <si>
    <t>bob.doherty@york.ac.uk</t>
  </si>
  <si>
    <t>0000-0001-6724-7065</t>
  </si>
  <si>
    <t>Katherine Denby (katherine.denby@york.ac.uk; ORCID ID: 0000-0002-7857-6814), MYLES ROBERT ALLEN (MYLES.ALLEN@OUCE.OX.AC.UK), Annie Connolly (annie.connolly@york.ac.uk), Ioan Fazey (ioan.fazey@york.ac.uk), Maddie Sinclair (maddie.sinclair@york.ac.uk), Christopher Yap (christopher.yap@city.ac.uk), Peter Ball (peter.ball@york.ac.uk), Esther Carmen (esther.carmen@york.ac.uk), Belinda Morris (belinda.morris@york.ac.uk), Alana kluczkovski (alana.kluczkovski@york.ac.uk), Grace Gardner (grace.gardner@york.ac.uk), Anthonia James (anthonia.james@york.ac.uk), Eugyen Suzanne Om (eso513@york.ac.uk), Michelle Cain (michelle.cain@cranfield.ac.uk), Sarah Bridle (sarah.bridle@york.ac.uk), Kate Pickett (KATE.PICKETT@YORK.AC.UK), Steven Banwart (steven.a.banwart@leeds.ac.uk), Corinna Hawkes (corinna.hawkes@city.ac.uk), Ulrike Ehgartner (ulrike.ehgartner@york.ac.uk), Maria Bryant (Maria.Bryant@york.ac.uk), Lisa Collins (L.Collins@leeds.ac.uk)</t>
  </si>
  <si>
    <t>Complex basis of hybrid female sterility and Haldane's rule in &lt;fi&gt;Heliconius&lt;/fi&gt; butterflies: Z‐linkage and epistasis</t>
  </si>
  <si>
    <t>10.1111/mec.16272</t>
  </si>
  <si>
    <t>Molecular Ecology</t>
  </si>
  <si>
    <t>Natural Environment Research Council (Grant number(s): NE/K012886/1; Grant recipient(s): Kanchon Dasmahapatra)</t>
  </si>
  <si>
    <t>Nathaniel Edelman (nathaniel.edelman@yale.edu), Fernando Seixas (fernando_seixas@g.harvard.edu), Kanchon Dasmahapatra (kanchon.dasmahapatra@york.ac.uk), Michaela Nelson (michaelanelson1@googlemail.com), Lucie Queste (queste@biologie.uni-muenchen.de), James Mallet (jmallet@oeb.harvard.edu; ORCID ID: 0000-0002-3370-0367)</t>
  </si>
  <si>
    <t>Cross‐sectional and prospective associations of sleep duration and bedtimes with adiposity and obesity risk in 15 810 youth from 11 international cohorts</t>
  </si>
  <si>
    <t>10.1111/ijpo.12873</t>
  </si>
  <si>
    <t>Pediatric Obesity</t>
  </si>
  <si>
    <t>Loughborough University; 
National Health &amp; Medication Research Council (Grant number(s): APP1176885, APP274309); 
Medical Research Council (Grant number(s): MC_UU_12015/3, MC_UU_12015/7); 
National Prevention Research Initiative (Grant number(s): G0701877); 
British Heart Foundation (Grant number(s): FS/17/37/32937); 
Australian Research Council (ARC) Discovery Grant  (Grant number(s): DP0664206); 
Norges Idrettshøgskole; 
Bristol University; 
Norges Forskningsråd (Grant number(s): 249932/F20)</t>
  </si>
  <si>
    <t>Dale Esliger (D.ESLIGER@LBORO.AC.UK), Lauren Sherar (L.B.SHERAR@LBORO.AC.UK), Kate Northstone (kate.northstone@bristol.ac.uk), ULF EKELUND (ULF.EKELUND@NIH.NO; ORCID ID: 0000-0003-2115-9267), ANDERS GRØNTVED (AGROENTVED@HEALTH.SDU.DK), Jardena Puder (JARDENA.PUDER@CHUV.CH), Jo Salmon (JO.SALMON@DEAKIN.EDU.AU), Russell Jago (russ.jago@bristol.ac.uk), Jostein Steene-Johannessen (JOSTEINST@NIH.NO), Luis Sardinha (lbsardinha55@gmail.com), Susi Kriemler (susanne.kriemlerwiget@uzh.ch), ESTHER MF VAN SLUIJS (EV234@MEDSCHL.CAM.AC.UK)</t>
  </si>
  <si>
    <t>Predicting the performance of automated crystallographic model-building pipelines</t>
  </si>
  <si>
    <t>10.1107/S2059798321010500</t>
  </si>
  <si>
    <t>Acta Crystallographica Section DStructural Biology</t>
  </si>
  <si>
    <t>Biotechnology and Biological Sciences Research Council (Grant number(s): BB/S005099/1); 
University of Tabuk</t>
  </si>
  <si>
    <t>Weak edge effects on trees in Bornean rainforest remnants bordering oil palm</t>
  </si>
  <si>
    <t>10.1111/btp.13115</t>
  </si>
  <si>
    <t>Biotropica</t>
  </si>
  <si>
    <t>Wiley dashboard report: Wiley dashboard 1 jan 2022 to 17 May 2022</t>
  </si>
  <si>
    <t>Unilever</t>
  </si>
  <si>
    <t>Jake Anderson</t>
  </si>
  <si>
    <t>jaa563@york.ac.uk</t>
  </si>
  <si>
    <t>0000-0002-3375-4074</t>
  </si>
  <si>
    <t>Ahmad Jelling (ahmadjelling2014@gmail.com), Joseph Tangah (joseph.tangah@sabah.gov.my), JANE K. HILL (JANE.HILL@YORK.AC.UK; ORCID ID: 0000-0003-1871-7715), SARAH SIM (SARAH.SIM@UNILEVER.COM), N. PETTORELLI (NATHALIE.PETTORELLI@IOZ.AC.UK; ORCID ID: 0000-0002-1594-6208), Colin J. McClean (colin.mcclean@york.ac.uk)</t>
  </si>
  <si>
    <t>A modelling study of the impact of photolysis on indoor air quality</t>
  </si>
  <si>
    <t>10.1111/ina.13054</t>
  </si>
  <si>
    <t>Canada Research Chairs; 
Alfred P. Sloan Foundation (Grant number(s): G-2018-10083, G-2018-11062; Grant recipient(s): Nicola Carslaw, David Shaw, Tara F Kahan)</t>
  </si>
  <si>
    <t>Nicola Carslaw</t>
  </si>
  <si>
    <t>nicola.carslaw@york.ac.uk</t>
  </si>
  <si>
    <t>0000-0002-5290-4779</t>
  </si>
  <si>
    <t>CORALIE SCHOEMAECKER (CORALIE.SCHOEMAECKER@UNIV-LILLE1.FR; ORCID ID: 0000-0001-7016-9432), Zixu Wang (zw854@york.ac.uk), Tara F Kahan (tara.kahan@usask.ca; ORCID ID: 0000-0001-5074-1155), David Shaw (david.shaw@york.ac.uk; ORCID ID: 0000-0001-5542-0334)</t>
  </si>
  <si>
    <t>Grief, Continuing Bonds, and Unreciprocated Love</t>
  </si>
  <si>
    <t>10.1111/sjp.12462</t>
  </si>
  <si>
    <t>The Southern Journal of Philosophy</t>
  </si>
  <si>
    <t>Arts and Humanities Research Council (Grant number(s): AH/T000066/1)</t>
  </si>
  <si>
    <t>Becky Millar</t>
  </si>
  <si>
    <t>becky.millar@york.ac.uk</t>
  </si>
  <si>
    <t>0000-0002-6308-2379</t>
  </si>
  <si>
    <t>Pilar Lopez-Cantero (P.LopezCantero@tilburguniversity.edu)</t>
  </si>
  <si>
    <t>Imaginaries of Soy and the Costs of Commodity‐led Development: Reflections from Argentina</t>
  </si>
  <si>
    <t>10.1111/dech.12714</t>
  </si>
  <si>
    <t>Global Challenges Research Fund</t>
  </si>
  <si>
    <t>JEAN GRUGEL</t>
  </si>
  <si>
    <t>jean.grugel@york.ac.uk</t>
  </si>
  <si>
    <t>Maria Eugenia Giraudo (maria.e.giraudo@durham.ac.uk)</t>
  </si>
  <si>
    <t>Ortho-F,F-DPEphos: Synthesis and Coordination Chemistry in Rhodium and Gold Complexes, and Comparison with DPEphos.</t>
  </si>
  <si>
    <t>10.1002/ejic.202200174</t>
  </si>
  <si>
    <t>European Journal of Inorganic Chemistry</t>
  </si>
  <si>
    <t>Engineering and Physical Sciences Research Council (Grant number(s): EP/M024210/2)</t>
  </si>
  <si>
    <t>James J. Race (jjr534@york.ac.uk), Timothy Morgan Boyd (tim.morgan.boyd@gmail.com), Matthew J. Webb (mattwebb2506@gmail.com)</t>
  </si>
  <si>
    <t>Assessment of the Potential Ecotoxicological Effects of Pharmaceuticals in the World’s Rivers</t>
  </si>
  <si>
    <t>10.1002/etc.5355</t>
  </si>
  <si>
    <t>Alejandra Bouzas Monroy</t>
  </si>
  <si>
    <t>abm538@york.ac.uk</t>
  </si>
  <si>
    <t>0000-0003-4158-2943</t>
  </si>
  <si>
    <t>Molly Melling (Molly@molly-melling.com), John Wilkinson (john.wilkinson@york.ac.uk; ORCID ID: 0000-0002-6993-216X), ALISTAIR B.A. BOXALL (ALISTAIR.BOXALL@YORK.AC.UK; ORCID ID: 0000-0003-3823-7516)</t>
  </si>
  <si>
    <t>The ‘Gothic Slum’: MPs and St Stephen’s Cloister, Westminster, 1548–2017</t>
  </si>
  <si>
    <t>10.1111/1750-0206.12630</t>
  </si>
  <si>
    <t>Parliamentary History</t>
  </si>
  <si>
    <t>Listed on dashboard and report as 'cancelled' but don't know what this means. Was published OA. Author is honorary, so it may be that we denied the request for that reason.</t>
  </si>
  <si>
    <t>ELIZABETH HALLAM-SMITH</t>
  </si>
  <si>
    <t>hallamsmithe@parliament.uk</t>
  </si>
  <si>
    <t>Fish Species Sensitivity Ranking Depends on Pesticide Exposure Profiles</t>
  </si>
  <si>
    <t>10.1002/etc.5348</t>
  </si>
  <si>
    <t>Syngenta</t>
  </si>
  <si>
    <t>Alexander Singer (alexander.singer@rifcon.de), Björn Rall (bjoern.rall@rifcon.de), Dirk Nickisch (dirk.nickisch@rifcon.de)</t>
  </si>
  <si>
    <t>How did autistic children, and their parents, experience school transition during the Covid‐19 pandemic?</t>
  </si>
  <si>
    <t>10.1111/1467-8578.12414</t>
  </si>
  <si>
    <t>British Journal of Special Education</t>
  </si>
  <si>
    <t>Aimee Code</t>
  </si>
  <si>
    <t>aimee.code@york.ac.uk</t>
  </si>
  <si>
    <t>0000-0001-9675-9254</t>
  </si>
  <si>
    <t>Umar Toseeb (umar.toseeb@york.ac.uk; ORCID ID: 0000-0002-7536-2722), Laura Fox (laura.fox@york.ac.uk), Kathryn Asbury (kathryn.asbury@york.ac.uk)</t>
  </si>
  <si>
    <t>Prevalence of Underweight in People with Severe Mental Illness: Systematic Review and Meta-Analysis</t>
  </si>
  <si>
    <t>10.1002/mhs2.7</t>
  </si>
  <si>
    <t>Mental Health Science</t>
  </si>
  <si>
    <t>Gerardo Zavala</t>
  </si>
  <si>
    <t>gzavala@gmail.com</t>
  </si>
  <si>
    <t>0000-0002-9825-8725</t>
  </si>
  <si>
    <t>Sukanya Rajan (rajankanya@gmail.com), Maria Bryant (Maria.Bryant@york.ac.uk), Humaira Khalid (humaira.khalid05@gmail.com), R. I. G HOLT (R.I.G.HOLT@SOTON.AC.UK; ORCID ID: 0000-0001-8911-6744), Bilal Khan (bilalahmad219@ymail.com), Kamrun Koly (koly@icddrb.org), Faiza Aslam (faiza.aslam@york.ac.uk), Medhia Afzal (hyma24@hyms.ac.uk), Rubab Ayesha (rubab_ayesha2003@yahoo.com), NAJMA SIDDIQI (NAJMA.SIDDIQI@YORK.AC.UK), Kavindu Appuhamy (kaviridma@googlemail.com)</t>
  </si>
  <si>
    <t>Serum hsCRP and IL-6 as prognostic markers in Somatic Symptom Disorder and Related Disorders. An exploratory analysis in a prospective cohort study.</t>
  </si>
  <si>
    <t>Religious‐based negative attitudes towards LGBTQ people among healthcare, social care and social work students and professionals: A review of the international literature</t>
  </si>
  <si>
    <t>10.1111/hsc.13812</t>
  </si>
  <si>
    <t>Morrell Trust</t>
  </si>
  <si>
    <t>Sue Westwood</t>
  </si>
  <si>
    <t>sue.westwood@york.ac.uk</t>
  </si>
  <si>
    <t>0000-0003-3875-9584</t>
  </si>
  <si>
    <t>Structure and Mutation of the Native Amine Dehydrogenase MATOUAmDH2</t>
  </si>
  <si>
    <t>10.1002/cbic.202200136</t>
  </si>
  <si>
    <t>Gideon J. Grogan</t>
  </si>
  <si>
    <t>gideon.grogan@york.ac.uk</t>
  </si>
  <si>
    <t>0000-0003-1383-7056</t>
  </si>
  <si>
    <t>Laurine Ducrot (lducrot@genoscope.cns.fr), Carine Vergne-Vaxelaire (cvergne@genoscope.cns.fr; ORCID ID: 0000-0002-1202-8110), Megan Bennett (mlb533@york.ac.uk)</t>
  </si>
  <si>
    <t>Modification of cleaning product formulations could improve indoor air quality</t>
  </si>
  <si>
    <t>10.1111/ina.13021</t>
  </si>
  <si>
    <t>Alfred P. Sloan Foundation (Grant number(s): 2018-10083, 2019-12306)</t>
  </si>
  <si>
    <t>David Shaw (david.shaw@york.ac.uk; ORCID ID: 0000-0001-5542-0334)</t>
  </si>
  <si>
    <t>Temporal experience as metaphysically lightweight</t>
  </si>
  <si>
    <t>10.1111/ejop.12781</t>
  </si>
  <si>
    <t>European Journal of Philosophy</t>
  </si>
  <si>
    <t>Daniel Morgan</t>
  </si>
  <si>
    <t>danielmorgan1917@gmail.com</t>
  </si>
  <si>
    <t>0000-0002-2770-402X</t>
  </si>
  <si>
    <t>FAR sighted conservation</t>
  </si>
  <si>
    <t>Situational judgement test performance and subsequent misconduct in medical students</t>
  </si>
  <si>
    <t>10.1111/medu.14801</t>
  </si>
  <si>
    <t>NIHR (Grant number(s): CDF-2015-08-011; Grant recipient(s): Paul Tiffin); 
The UCAT Board (Grant number(s): Not applicable; Grant recipient(s): Paul Tiffin, Lewis William Paton)</t>
  </si>
  <si>
    <t>Lewis William Paton (lewis.paton@york.ac.uk; ORCID ID: 0000-0002-3328-5634), Emily Sanger (pat512@york.ac.uk), Daniel Smith (daniel.smith@gmc-uk.org), Adam Troughton (adam.troughton@gmc-uk.org)</t>
  </si>
  <si>
    <t>Elucidating historical fisheries’ networks in the Iberian Peninsula using stable isotopes</t>
  </si>
  <si>
    <t>10.1111/faf.12655</t>
  </si>
  <si>
    <t>Fish and Fisheries</t>
  </si>
  <si>
    <t>European Molecular Biology Organization (Grant number(s): ASTF 354-2016; Grant recipient(s): Begoña López-Arias, ARTURO MORALES); 
H2020 Marie Skłodowska-Curie Actions (Grant number(s): FISHARC-IF 658022; Grant recipient(s): Laura Llorente-Rodríguez, Oliver Edward Craig); 
Secretaría de Estado de Investigación, Desarrollo e Innovación (Grant number(s): HAR 2014-55722-P-Ictioarqueologia de la Prehistori, HAR 2017-88325-P-Historical archaeobiology of the; Grant recipient(s): Begoña López-Arias, ARTURO MORALES, Eufrasia Roselló-Izquierdo, Carlos Fernandez-Rodriguez)</t>
  </si>
  <si>
    <t>Denied by us on dashboard because CA not at York</t>
  </si>
  <si>
    <t>Laura Llorente-Rodríguez</t>
  </si>
  <si>
    <t>l.llorente.rodriguez@arch.leidenuniv.nl</t>
  </si>
  <si>
    <t>0000-0001-9329-5554</t>
  </si>
  <si>
    <t>Ricard Marlasca-Martín (ricard.marlasca@hotmail.com), ANDRÉ CARLO COLONESE (ANDRE.COLONESE@YORK.AC.UK), Begoña López-Arias (begolopezar@gmail.com), ARTURO MORALES (arturo.morales@uam.es), James Nottingham (jan511@york.ac.uk), Matthew von Tersch (matthew.vontersch@york.ac.uk), Carlos Fernandez-Rodriguez (cferr@unileon.es), Oliver Edward Craig (oliver.craig@york.ac.uk; ORCID ID: 0000-0002-4296-8402), Eduardo González-Goméz de Agüero (arqueomalacololeon@hotmail.es), Eufrasia Roselló-Izquierdo (eufrasia.rosello@uam.es), JUAN ANTONIO QUIRÓS CASTI (QUIROS.CASTILLO@EHU.ES)</t>
  </si>
  <si>
    <t>Maximising the engagement of older people with mental health needs and dementia with social care</t>
  </si>
  <si>
    <t>10.1111/hsc.14091</t>
  </si>
  <si>
    <t>Health &amp; Social Care In the Community</t>
  </si>
  <si>
    <t>Wiley dashboard report 18/10/2022</t>
  </si>
  <si>
    <t>NIHR Research for Patient Benefit (Grant number(s): NIHR200046)</t>
  </si>
  <si>
    <t>Mark Wilberforce</t>
  </si>
  <si>
    <t>mark.wilberforce@york.ac.uk</t>
  </si>
  <si>
    <t>Wendy Mitchell (wendy7713@icloud.com), David Niman (david.niman@gmail.com), Sue Tucker (sue.tucker@manchester.ac.uk; ORCID ID: 0000-0001-7986-0844), Louise Newbould (louise.newbould@york.ac.uk; ORCID ID: 0000-0001-5234-4866)</t>
  </si>
  <si>
    <t>An interactive open-source website for visualizing geographic distributions and phenotypes</t>
  </si>
  <si>
    <t>Still in review when Wiley switched to OAble. NYP. Asked Wiley about the fate of this paper 21/3/23. Rejected.</t>
  </si>
  <si>
    <t>Effects of soil redistribution by tillage on subsequent transport of pesticide to subsurface drains</t>
  </si>
  <si>
    <t>10.1002/ps.7229</t>
  </si>
  <si>
    <t>Pest Management Science</t>
  </si>
  <si>
    <t>Syngenta Limited</t>
  </si>
  <si>
    <t>Colin Brown</t>
  </si>
  <si>
    <t>colin.brown@york.ac.uk</t>
  </si>
  <si>
    <t>0000-0001-7291-0407</t>
  </si>
  <si>
    <t>Lily Summerton (lily.summerton@hse.gov.uk), David Patterson (david.patterson@syngenta.com), Mark Greener (mark.greener@syngenta.com)</t>
  </si>
  <si>
    <t>Systematic review of the effects of sleep on memory and word learning in infancy</t>
  </si>
  <si>
    <t>10.1111/lang.12544</t>
  </si>
  <si>
    <t>Economic and Social Research Council (Grant number(s): ES/P000746/1; Grant recipient(s): Margherita Belia)</t>
  </si>
  <si>
    <t>Margherita Belia</t>
  </si>
  <si>
    <t>margherita.belia@york.ac.uk</t>
  </si>
  <si>
    <t>0000-0003-2173-6941</t>
  </si>
  <si>
    <t>Tamar Keren-Portnoy (tamar.keren-portnoy@york.ac.uk), Marilyn Vihman (MARILYN.VIHMAN@YORK.AC.UK)</t>
  </si>
  <si>
    <t>Caddisfly Larvae are a Driver of Plastic Litter Breakdown and Microplastic Formation in Freshwater Environments</t>
  </si>
  <si>
    <t>10.1002/etc.5496</t>
  </si>
  <si>
    <t>NERC ACCE doctoral training programme</t>
  </si>
  <si>
    <t>Katey Valentine</t>
  </si>
  <si>
    <t>klv501@york.ac.uk</t>
  </si>
  <si>
    <t>ALISTAIR B.A. BOXALL (ALISTAIR.BOXALL@YORK.AC.UK; ORCID ID: 0000-0003-3823-7516), Richard Cross (riccro@ceh.ac.uk; ORCID ID: 0000-0001-5409-6552), Ruairidh Cox (ruairidhcox@hotmail.co.uk), Gina Woodmancy (gw906@york.ac.uk)</t>
  </si>
  <si>
    <t>Synthesis and Chemoselective Crosslinking of Functionalized Polyesters from Bio-based Epoxides and Cyclic Anhydrides</t>
  </si>
  <si>
    <t>10.1002/pol.20220552</t>
  </si>
  <si>
    <t>Journal of Polymer Science</t>
  </si>
  <si>
    <t>Thomas Farmer (thomas.farmer@york.ac.uk; ORCID ID: 0000-0002-1039-7684), Marcell N.D. Haslewood (mndh500@york.ac.uk)</t>
  </si>
  <si>
    <t>The emperor has no clothes: a synthesis of findings from the Transformative Research on the Alcohol industry, Policy and Science research programme</t>
  </si>
  <si>
    <t>10.1111/add.16058</t>
  </si>
  <si>
    <t>Wellcome Trust (Grant number(s): 200321/Z/15/Z; Grant recipient(s): Jim McCambridge)</t>
  </si>
  <si>
    <t>Andreas Filippou (Andreas.Filippou@york.ac.uk), ANDREW BARTLETT (andrew.bartlett@york.ac.uk; ORCID ID: 0000-0002-6927-0899), su golder (su.golder@york.ac.uk; ORCID ID: 0000-0002-8987-5211), Mary Madden (madden.mary@gmail.com; ORCID ID: 0000-0001-5749-2665), Matthew Lesch (matt.lesch@york.ac.uk; ORCID ID: 0000-0002-3015-0937), Jack Garry (jack.garry@york.ac.uk; ORCID ID: 0000-0001-8938-6859), Gemma Mitchell (gemma.mitchell@york.ac.uk; ORCID ID: 0000-0003-0199-859X)</t>
  </si>
  <si>
    <t>Mobilising the market: an empirical analysis of crowdfunding for judicial review litigation</t>
  </si>
  <si>
    <t>10.1111/1468-2230.12770</t>
  </si>
  <si>
    <t>Sam Guy</t>
  </si>
  <si>
    <t>sg1376@york.ac.uk</t>
  </si>
  <si>
    <t>0000-0003-0119-222X</t>
  </si>
  <si>
    <t>Sodium channels and the ionic microenvironment of breast tumours</t>
  </si>
  <si>
    <t>10.1113/JP282306</t>
  </si>
  <si>
    <t>The Journal of Physiology</t>
  </si>
  <si>
    <t>Cancer Research UK (Grant number(s): A25922); 
Breast Cancer Now (Grant number(s): 2015NovPhD572)</t>
  </si>
  <si>
    <t>WILLIAM J BRACKENBURY</t>
  </si>
  <si>
    <t>WILLIAM.BRACKENBURY@YORK.AC.UK</t>
  </si>
  <si>
    <t>0000-0001-6882-3351</t>
  </si>
  <si>
    <t>Theresa, K Leslie (tesskleslie@gmail.com)</t>
  </si>
  <si>
    <t>Niche partitioning overrides interspecific competition to determine plant species distributions along a nutrient gradient</t>
  </si>
  <si>
    <t>10.1111/oik.08943</t>
  </si>
  <si>
    <t>Oikos</t>
  </si>
  <si>
    <t>Australian Research Council (Grant number(s): DP150101839; Grant recipient(s): RICHARD P DUNCAN, Jane Catford)</t>
  </si>
  <si>
    <t>ELIZABETH M WANDRAG</t>
  </si>
  <si>
    <t>ELIZABETHWANDRAG@GMAIL.COM</t>
  </si>
  <si>
    <t>0000-0001-8140-539X</t>
  </si>
  <si>
    <t>RICHARD P DUNCAN (RICHARD.DUNCAN@CANBERRA.EDU.AU; ORCID ID: 0000-0003-2295-449X), Jane Catford (JANE.CATFORD@KCL.AC.UK; ORCID ID: 0000-0003-0582-5960)</t>
  </si>
  <si>
    <t>Are antidepressants effective in the treatment of major depressive disorder in the elderly? a critical review of the effectiveness and adverse effects</t>
  </si>
  <si>
    <t>Still in review when Wiley switched to OAble. NYP. Asked Wiley about the fate of this paper 21/3/23. In production 24/3/23</t>
  </si>
  <si>
    <t>Combining models for animal tracking: Defining behavioural states to understand space use for conservation</t>
  </si>
  <si>
    <t>10.1111/jbi.14483</t>
  </si>
  <si>
    <t>Journal of Biogeography</t>
  </si>
  <si>
    <t>Leiden Conservation Foundation; 
Disney Conservation Fund; 
Taronga Conservation Society Australia; 
National Geographic Society (Grant number(s): NGS-50552C-18; Grant recipient(s): Corinne Kendall); 
Mohamed bin Zayed Species Conservation Fund (Grant number(s): 182519946; Grant recipient(s): Corinne Kendall); 
Dallas Zoo; 
Association of Zoos and Aquariums (Grant number(s): 18-1558, 20-1700; Grant recipient(s): Corinne Kendall)</t>
  </si>
  <si>
    <t>Natasha Peters</t>
  </si>
  <si>
    <t>peters.natasham@gmail.com</t>
  </si>
  <si>
    <t>0000-0002-0120-4262</t>
  </si>
  <si>
    <t>Msafiri P. Mgumba (mgumbamsafiri@gmail.com), Corinne Kendall (corinne.kendall@nczoo.org; ORCID ID: 0000-0003-4429-4496), Colin Beale (colin.beale@york.ac.uk), Claire Bracebridge (clairebracebridge@gmail.com)</t>
  </si>
  <si>
    <t>Research priorities for homecare for older people: A &lt;fc&gt;UK&lt;/fc&gt; multi‐stakeholder consultation</t>
  </si>
  <si>
    <t>10.1111/hsc.13991</t>
  </si>
  <si>
    <t>Home Instead UK</t>
  </si>
  <si>
    <t>Gareth O'Rourke</t>
  </si>
  <si>
    <t>gareth.orourke@york.ac.uk</t>
  </si>
  <si>
    <t>Bryony Beresford (bryony.beresford@york.ac.uk)</t>
  </si>
  <si>
    <t>Emergency Use Authorisations for COVID-19 treatments: A review of the evidence base</t>
  </si>
  <si>
    <t>10.1002/hsr2.1051</t>
  </si>
  <si>
    <t>Health Science Reports</t>
  </si>
  <si>
    <t>Ailish Byrne</t>
  </si>
  <si>
    <t>ailish.byrne@york.ac.uk</t>
  </si>
  <si>
    <t>Catherine Knowlson (catherine.knowlson@york.ac.uk; ORCID ID: 0000-0001-5783-2690), Jackie Wilkinson (jackie.wilkinson@york.ac.uk), Claire Whitmore (claire.whitmore@york.ac.uk), DAVID TORGERSON (DAVID.TORGERSON@YORK.AC.UK)</t>
  </si>
  <si>
    <t>ModelCraft: an advanced automated model-building pipeline using Buccaneer</t>
  </si>
  <si>
    <t>10.1107/S2059798322007732</t>
  </si>
  <si>
    <t>Biotechnology and Biological Sciences Research Council (Grant number(s): BB/M011151/1, BB/S005099/1)</t>
  </si>
  <si>
    <t>Reconciling diverse viewpoints within systematic conservation planning</t>
  </si>
  <si>
    <t>10.1002/pan3.10449</t>
  </si>
  <si>
    <t>This work was funded by the Natural Environment Research Council (grant NE/R012164/1), with additional support from Natural England. CDT was funded by a Leverhulme Trust Research Centre—the Leverhulme Centre for Anthropocene Biodiversity (RC-2018-021). We are grateful to Prof Bob Smith and Dr Lizzie Wandrag for their comments on the manuscript. We thank the Biological Records Centre (supported by Natural Environment Research Council—grant NE/R016429/1) and the many recording schemes and organisations which provided species data used in this analysis, including British Trust for Ornithology (BTO), Butterfly Conservation and Hoverfly Recording Scheme (HRS), and to the committee and members of the Bees Wasps and Ants Recording Society (BWARS) for permission to use their data—downloaded on 24 May 2018.</t>
  </si>
  <si>
    <t>Originally reported under a different title: "Incorporating a diversity of viewpoints within conservation planning can deliver on different conservation objectives with minimal trade-offs". I think it's the same paper.</t>
  </si>
  <si>
    <t>Sodium regulates PLC and IP3R-mediated calcium signalling in invasive breast cancer cells</t>
  </si>
  <si>
    <t>Physiological Reports</t>
  </si>
  <si>
    <t>Still in review when Wiley switched to OAble. NYP. Asked Wiley about the fate of this paper 21/3/23. Still in production 24/3/23.</t>
  </si>
  <si>
    <t>The impact of developmental language disorder in a defendant's description on mock jurors? perceptions and judgements</t>
  </si>
  <si>
    <t>10.1111/1460-6984.12779</t>
  </si>
  <si>
    <t>Hannah Hobson</t>
  </si>
  <si>
    <t>hannah.hobson@york.ac.uk</t>
  </si>
  <si>
    <t>0000-0002-7952-475X</t>
  </si>
  <si>
    <t>Jemma Woodley (jemmarwoodley@gmail.com), Samantha Gamblen (samantha.trebble@surreycc.gov.uk), Danielle Miles (Danielle.miles@nhs.net), Joanna Brackley (Joanna.Brackley@cntw.nhs.uk), Fiona O'Neill (fionaoneill07@gmail.com), Claire Westwood (claire.westwood1@nhs.net)</t>
  </si>
  <si>
    <t>Brokers betrayed: The afterlife of Afghan interpreters employed by western armies</t>
  </si>
  <si>
    <t>10.1002/jid.3696</t>
  </si>
  <si>
    <t>Journal of International Development</t>
  </si>
  <si>
    <t>Open University; 
University of York</t>
  </si>
  <si>
    <t>Sara de Jong</t>
  </si>
  <si>
    <t>sara.dejong@york.ac.uk</t>
  </si>
  <si>
    <t>0000-0002-5132-2777</t>
  </si>
  <si>
    <t>The Impact of Supplier Instability on Corporate Social Responsibility Performance over the Firm Lifecycle: A Social Systems Theory Perspective</t>
  </si>
  <si>
    <t>10.1111/1467-8551.12651</t>
  </si>
  <si>
    <t>British Journal of Management</t>
  </si>
  <si>
    <t>National Natural Science Foundation of China (Grant number(s): 71902159)</t>
  </si>
  <si>
    <t>Fu Jia</t>
  </si>
  <si>
    <t>jeff_fujia@hotmail.com</t>
  </si>
  <si>
    <t>0000-0002-9830-121X</t>
  </si>
  <si>
    <t>Yan Jiang (jiangyan_7777@126.com), Yang Yang (yang2535@foxmail.com), Lujie Chen (lujie.chen@xjtlu.edu.cn; ORCID ID: 0000-0002-4229-7194)</t>
  </si>
  <si>
    <t>I don't know what to do or where to go. Experiences of accessing healthcare support from the perspectives of people living with Long Covid and healthcare professionals: A qualitative study in Bradford, UK.</t>
  </si>
  <si>
    <t>10.1111/hex.13687</t>
  </si>
  <si>
    <t xml:space="preserve">Characterization, determinants, mechanisms and consequences of the long-term effects of COVID-19: providing the evidence base for healthcare services (CONVALESCENCE) was funded by NIHR (COV-LT-0009). </t>
  </si>
  <si>
    <t>Sarah Akhtar Baz</t>
  </si>
  <si>
    <t>sarah.baz@york.ac.uk</t>
  </si>
  <si>
    <t>0000-0001-9393-8003</t>
  </si>
  <si>
    <t>Chao Fang (chao.fang@ucl.ac.uk), JD Carpentieri (j.carpentieri@ucl.ac.uk), Laura Sheard (laura.sheard@york.ac.uk)</t>
  </si>
  <si>
    <t>Histological and stable isotope analysis of archeological bones from St. Rombout's cemetery (Mechelen, Belgium): Intrasite, intraindividual, and intrabone variability</t>
  </si>
  <si>
    <t>10.1002/oa.3145</t>
  </si>
  <si>
    <t>International Journal of Osteoarchaeology</t>
  </si>
  <si>
    <t>Leverhulme Trust (Grant number(s): PLP-2012-116); 
Greek Archaeological Committee UK (GACUK); 
Danmarks Grundforskningsfond (Grant number(s): 128); 
Alexander S. Onassis Public Benefit Foundation (Grant number(s): F ZL 047-1/2015-2016); 
A.G. Leventis Foundation</t>
  </si>
  <si>
    <t>Ioannis Kontopoulos</t>
  </si>
  <si>
    <t>ik620@york.ac.uk</t>
  </si>
  <si>
    <t>0000-0001-5591-8917</t>
  </si>
  <si>
    <t>Matthew von Tersch (matthew.vontersch@york.ac.uk), Gordon Turner-Walker (gordontw@yuntech.edu.tw), Matthew Collins (matthew.collins@sund.ku.dk), Kirsty Penkman (KIRSTY.PENKMAN@YORK.AC.UK; ORCID ID: 0000-0002-6226-9799), Katrien Van de Vijver (kvandevijver@naturalsciences.be), Bart Robberechts (bart.robberechts@kuleuven.be)</t>
  </si>
  <si>
    <t>Identification and characterization of in vitro expanded hematopoietic stem cells</t>
  </si>
  <si>
    <t>10.15252/embr.202255502</t>
  </si>
  <si>
    <t>EMBO Reports</t>
  </si>
  <si>
    <t>Wellcome Trust; 
National Centre for the Replacement Refinement and Reduction of Animals in Research (Grant number(s): NC/V001922/1; Grant recipient(s): David Kent); 
Medical Research Council (Grant number(s): MR/V005502/1; Grant recipient(s): David Kent, BERTHOLD GÖTTGENS, Satoshi Yamazaki); 
Cancer Research UK (Grant number(s): DCRPGF\100008; Grant recipient(s): David Kent); 
HORIZON EUROPE European Research Council (Grant number(s): ERC-2016-STG-715371; Grant recipient(s): David Kent); 
Blood Cancer UK (Grant number(s): 15008; Grant recipient(s): David Kent); 
Vetenskapsrådet (Grant number(s): 2021-00185; Grant recipient(s): Maria Jassinskaja)</t>
  </si>
  <si>
    <t>David Kent</t>
  </si>
  <si>
    <t>david.kent@york.ac.uk</t>
  </si>
  <si>
    <t>0000-0001-7871-8811</t>
  </si>
  <si>
    <t>Andy, GX Zeng (andy.zeng@mail.utoronto.ca), John E Dick (john.dick@uhnresearch.ca), Hiromitsu Nakauchi (nakauchi@stanford.edu), Juan, A Rubio-Lara (juan.rubio-lara@york.ac.uk), Mairi, S Shepherd (mss66@cantab.ac.uk), Daniel Bode (daniel.bode@york.ac.uk), Maria Jassinskaja (maria.jassinskaja@york.ac.uk), Kyomi, J Igarashi (kjigarashi@stanford.edu), Alyssa, H Cull (alyssa.cull@york.ac.uk), Miriam Belmonte (miriam.belmonte7@gmail.com), Iwo Kucinski (idk25@cam.ac.uk), Adam Wilkinson (adam.wilkinson@imm.ox.ac.uk), Satoshi Yamazaki (y-sato4@md.tsukuba.ac.jp), Fiona, M Bain (fmb521@york.ac.uk), Anna Clay (ac2304@cam.ac.uk), Melania Barile (mb2338@cam.ac.uk), Hans, Jiro Becker (jiro.becker@gmail.com), Grace Boyd (grace.boyd@york.ac.uk; ORCID ID: 0000-0003-1037-9045), James, LC Che (jlcc3@cantab.ac.uk), BERTHOLD GÖTTGENS (BG200@CAM.AC.UK; ORCID ID: 0000-0001-6302-5705)</t>
  </si>
  <si>
    <t>The impact of governmental COVID‐19 measures on manufacturers' stock market valuations: The role of labor intensity and operational slack</t>
  </si>
  <si>
    <t>10.1002/joom.1207</t>
  </si>
  <si>
    <t>Journal of Operations Management</t>
  </si>
  <si>
    <t>Natural Science Foundation of China  (Grant number(s): 71902159)</t>
  </si>
  <si>
    <t>Taiyu Li (taiyu.li@xjtlu.edu.cn; ORCID ID: 0000-0002-3033-3725), Tobias Schoenherr (schoenherr@bus.msu.edu; ORCID ID: 0000-0003-4958-189X), Lujie Chen (lujie.chen@xjtlu.edu.cn; ORCID ID: 0000-0002-4229-7194)</t>
  </si>
  <si>
    <t>DFT studies of Au(I) catalysed reactions: anion effects and reaction selectivity</t>
  </si>
  <si>
    <t>10.1002/ijch.202200033</t>
  </si>
  <si>
    <t>Israel Journal of Chemistry</t>
  </si>
  <si>
    <t>Engineering and Physical Sciences Research Council (Grant number(s): EP/H011455/1); 
Engineering and Physical Sciences Research Council (Grant number(s): EP/ K031589/1)</t>
  </si>
  <si>
    <t>Jason Lynam</t>
  </si>
  <si>
    <t>jason.lynam@york.ac.uk</t>
  </si>
  <si>
    <t>0000-0003-0103-9479</t>
  </si>
  <si>
    <t>Ryan Epton (rge500@york.ac.uk; ORCID ID: 0000-0001-7717-7339), William  Paul Unsworth (william.unsworth@york.ac.uk; ORCID ID: 0000-0002-9169-5156)</t>
  </si>
  <si>
    <t>Extracorporeal Shockwave Therapy compared to Standard Care for Diabetic Foot Ulcer Healing: An Updated Systematic Review</t>
  </si>
  <si>
    <t>10.1111/iwj.14035</t>
  </si>
  <si>
    <t>International Wound Journal</t>
  </si>
  <si>
    <t>LH is funded by the NIHR Doctoral Research Fellowship NIHR 301807. The views expressed are those of the author(s) and not necessarily those of the NIHR or the Department of Health and Social Care.</t>
  </si>
  <si>
    <t>Louise Hitchman</t>
  </si>
  <si>
    <t>l.hitchman@nhs.net</t>
  </si>
  <si>
    <t>Maureen Twiddy (maureen.twiddy@hyms.ac.uk; ORCID ID: 0000-0002-3794-1598), Daniel Carradice (d.carradice1@gmail.com; ORCID ID: 0000-0002-7733-3925), Joshua Totty (hy9jpt@hyms.ac.uk; ORCID ID: 0000-0002-0063-1414), Cynthia Iglesias (cynthia.iglesias@york.ac.uk), David Russell (davidrussell1@nhs.net), George Smith (Georgeedsmith@gmail.com; ORCID ID: 0000-0002-8085-0886), Ian Chetter (ian.chetter@nhs.net), Mina Mesri (Mina.Mesri@bthft.nhs.uk)</t>
  </si>
  <si>
    <t>A millennium of increasing diversity of ecosystems until the mid‐20th century</t>
  </si>
  <si>
    <t>10.1111/gcb.16335</t>
  </si>
  <si>
    <t>Global Change Biology</t>
  </si>
  <si>
    <t>HORIZON EUROPE Marie Sklodowska-Curie Actions (Grant number(s): 894644); 
Natural Sciences and Engineering Research Council of Canada; 
Leverhulme Centre for Anthropocene Biodiversity (Grant number(s): RC-2018-021)</t>
  </si>
  <si>
    <t>Denied by us on Wiley dashboard because CA not at York</t>
  </si>
  <si>
    <t>Inês Martins</t>
  </si>
  <si>
    <t>iism1@st-andrews.ac.uk</t>
  </si>
  <si>
    <t>0000-0003-4328-7286</t>
  </si>
  <si>
    <t>Mark Vellend (mark.vellend@usherbrooke.ca; ORCID ID: 0000-0002-2491-956X), CHRIS D. THOMAS (CDT2@YORK.AC.UK; ORCID ID: 0000-0003-2822-1334), MARIA DORNELAS (MAADD@ST-ANDREWS.AC.UK; ORCID ID: 0000-0003-2077-7055)</t>
  </si>
  <si>
    <t>Social care causes of delayed transfer of care (DTOC) from hospital for older people: Unpicking the nuances of ?provider capacity? and ?patient choice?</t>
  </si>
  <si>
    <t>10.1111/hsc.13911</t>
  </si>
  <si>
    <t>NIHR School for Social Care Research (Grant number(s): C088/CM/UKJB-P116.)</t>
  </si>
  <si>
    <t>Stephen Allan (s.allan@kent.ac.uk), Daniel Roland (d.a.roland@kent.ac.uk; ORCID ID: 0000-0002-8914-8591), Yvonne Birks (yvonne.birks@york.ac.uk; ORCID ID: 0000-0002-4235-5307), Karen Jones (K.C.Jones@kent.ac.uk), Louise Newbould (louise.newbould@york.ac.uk; ORCID ID: 0000-0001-5234-4866), Kate Baxter (kate.baxter@york.ac.uk; ORCID ID: 0000-0002-3094-9546), Gintare Malisauskaite (G.Malisauskaite@kent.ac.uk)</t>
  </si>
  <si>
    <t>Sea Level Rise and the Great Barrier Reef: The Future Implications on Reef Tidal Dynamics</t>
  </si>
  <si>
    <t>10.1029/2021JC017823</t>
  </si>
  <si>
    <t>Journal of Geophysical Research: Oceans</t>
  </si>
  <si>
    <t>Jon Hill</t>
  </si>
  <si>
    <t>jon.hill@york.ac.uk</t>
  </si>
  <si>
    <t>0000-0003-1340-4373</t>
  </si>
  <si>
    <t>Eleanor, E Mawson (em2029@hw.ac.uk), Katherine, C Lee (kl909@york.ac.uk)</t>
  </si>
  <si>
    <t>Predicting developmental outcomes in middle childhood from early life language and parenting experiences</t>
  </si>
  <si>
    <t>10.1111/bjdp.12427</t>
  </si>
  <si>
    <t>British Journal of Developmental Psychology</t>
  </si>
  <si>
    <t>Nuffield Foundation (Grant number(s): EDO/44110; Grant recipient(s): Sophie von Stumm); 
Wellcome Trust (Grant number(s): 108208/Z/15/Z; Grant recipient(s): Sophie von Stumm); 
Jacobs Foundation; 
British Academy (Grant number(s): MF21\210017; Grant recipient(s): Sophie von Stumm)</t>
  </si>
  <si>
    <t>katrina d'apice (katrina.dapice@bristol.ac.uk), Jelena O'Reilly (jelena.oreilly@york.ac.uk)</t>
  </si>
  <si>
    <t>Does risk aversion explain behavior in a lemon market?</t>
  </si>
  <si>
    <t>10.1111/boer.12363</t>
  </si>
  <si>
    <t>Lihui Lin</t>
  </si>
  <si>
    <t>ll1654@york.ac.uk</t>
  </si>
  <si>
    <t>0000-0003-1434-283X</t>
  </si>
  <si>
    <t>Barriers to a healthy diet and physical activity in Mexican adults: results from the Mexican Health and Nutrition Survey</t>
  </si>
  <si>
    <t>10.1111/nbu.12568</t>
  </si>
  <si>
    <t>Tom Ainscough (ainsy50@gmail.com), Aura Cecilia Jimenez-Moreno (cecilia.jimenez-moreno@evidera.com)</t>
  </si>
  <si>
    <t>Undermining loyalty to legality? An empirical analysis of perceptions of ‘lockdown’ law and guidance during COVID‐19</t>
  </si>
  <si>
    <t>10.1111/1468-2230.12755</t>
  </si>
  <si>
    <t>University of York; 
Nuffield Foundation (Grant number(s): JUS /FR-000022588)</t>
  </si>
  <si>
    <t>Simon Halliday</t>
  </si>
  <si>
    <t>simon.halliday@york.ac.uk</t>
  </si>
  <si>
    <t>0000-0001-5107-6783</t>
  </si>
  <si>
    <t>Naomi Finch (naomi.finch@york.ac.uk; ORCID ID: 0000-0001-5753-1783), Mark Wilberforce (mark.wilberforce@york.ac.uk), Joe Tomlinson (joe.tomlinson@york.ac.uk; ORCID ID: 0000-0002-4512-7799), Jed Meers (jed.meers@york.ac.uk)</t>
  </si>
  <si>
    <t>Predicting locally manageable resource failures of high availability clusters</t>
  </si>
  <si>
    <t>10.1002/spe.3119</t>
  </si>
  <si>
    <t>Software: Practice and Experience</t>
  </si>
  <si>
    <t>UK Research and Innovation (Grant number(s): EP/V026747/1 ; Grant recipient(s): Radu Calinescu)</t>
  </si>
  <si>
    <t>Premathas Somasekaram</t>
  </si>
  <si>
    <t>ps1142@york.ac.uk</t>
  </si>
  <si>
    <t>0000-0002-2971-7641</t>
  </si>
  <si>
    <t>Radu Calinescu (radu.calinescu@york.ac.uk)</t>
  </si>
  <si>
    <t>Developing effective workforce training to support the long‐term care of older adults: A review of reviews</t>
  </si>
  <si>
    <t>10.1111/hsc.13897</t>
  </si>
  <si>
    <t>NIHR School for Social Care Research (SSCR) (Grant number(s): 102645/CM/UYYB-P171)</t>
  </si>
  <si>
    <t>Louise Newbould</t>
  </si>
  <si>
    <t>louise.newbould@york.ac.uk</t>
  </si>
  <si>
    <t>0000-0001-5234-4866</t>
  </si>
  <si>
    <t>Mark Wilberforce (mark.wilberforce@york.ac.uk), Kritika Samsi (kritika.1.samsi@kcl.ac.uk; ORCID ID: 0000-0001-5961-6086)</t>
  </si>
  <si>
    <t>Areas of Outstanding Nineteenth Century Beauty: historic landscape characterisation analysis of protected areas in England</t>
  </si>
  <si>
    <t>10.1002/pan3.10424</t>
  </si>
  <si>
    <t xml:space="preserve">This work was funded by a Leverhulme Trust Research Centre—the Leverhulme Centre for Anthropocene Biodiversity (RC-2018-021). </t>
  </si>
  <si>
    <t>Jack Hatfield (jack.hatfield@york.ac.uk; ORCID ID: 0000-0002-6361-0629), Caroline Ward (caroline.ward@york.ac.uk; ORCID ID: 0000-0001-8362-4713), Jonathan Finch (jonathan.finch@york.ac.uk)</t>
  </si>
  <si>
    <t>Lost, gained, and regained functional and phylogenetic diversity of European mammals since 8000 years ago</t>
  </si>
  <si>
    <t>10.1111/gcb.16316</t>
  </si>
  <si>
    <t>Leverhulme Trust (Grant number(s): RC-2018-021)</t>
  </si>
  <si>
    <t>Jack Hatfield</t>
  </si>
  <si>
    <t>jack.hatfield@york.ac.uk</t>
  </si>
  <si>
    <t>0000-0002-6361-0629</t>
  </si>
  <si>
    <t>CHRIS D. THOMAS (CDT2@YORK.AC.UK; ORCID ID: 0000-0003-2822-1334), Katie Davis (katie.davis@york.ac.uk)</t>
  </si>
  <si>
    <t>Unitary Design of Quantum Spin Networks for Robust Routing, Entanglement Generation, and Phase Sensing</t>
  </si>
  <si>
    <t>10.1002/qute.202200013</t>
  </si>
  <si>
    <t>Abdulsalam Huwaydi Alsulami</t>
  </si>
  <si>
    <t>aha555@york.ac.uk</t>
  </si>
  <si>
    <t>0000-0001-7108-9805</t>
  </si>
  <si>
    <t>Timothy Spiller (timothy.spiller@york.ac.uk; ORCID ID: 0000-0003-1083-2604), Irene D'Amico (irene.damico@york.ac.uk; ORCID ID: 0000-0002-4794-1348), Marta P. Estarellas (mpestarellas@qilimanjaro.tech)</t>
  </si>
  <si>
    <t>Reversing delegation? Politicization, de‐delegation, and non‐majoritarian institutions</t>
  </si>
  <si>
    <t>10.1111/gove.12709</t>
  </si>
  <si>
    <t>Bernardo Rangoni</t>
  </si>
  <si>
    <t>bernardo.rangoni@york.ac.uk</t>
  </si>
  <si>
    <t>0000-0001-9331-3249</t>
  </si>
  <si>
    <t>Mark Thatcher (mthatcher@luiss.it), Alec Stone Sweet (alec.sweet@yale.edu)</t>
  </si>
  <si>
    <t>The representation of shape and texture in category‐selective regions of ventral‐temporal cortex</t>
  </si>
  <si>
    <t>10.1111/ejn.15737</t>
  </si>
  <si>
    <t>Tim Andrews</t>
  </si>
  <si>
    <t>ta505@york.ac.uk</t>
  </si>
  <si>
    <t>0000-0001-8255-9120</t>
  </si>
  <si>
    <t>Kathryn Jones (ksjones131@gmail.com), Robert Brownbridge (bobbrownbridge@outlook.com), Christopher Ellis (ellich@hotmail.co.uk), Charlotte Kilroy (charlotte.kilroy21@gmail.com), Ao Wang (ao.wang@york.ac.uk), David Coggan (ddcoggan@gmail.com), David Watson (david.watson@york.ac.uk)</t>
  </si>
  <si>
    <t>Associational resistance through intercropping reduces yield losses to soil‐borne pests and diseases</t>
  </si>
  <si>
    <t>10.1111/nph.18302</t>
  </si>
  <si>
    <t>New Phytologist</t>
  </si>
  <si>
    <t>Biotechnology and Biological Sciences Research Council (Grant number(s): University of York  PhD Studentship; Grant recipient(s): SUSAN E HARTLEY, Kelly, Robert Redeker, Victoria Chadfield)</t>
  </si>
  <si>
    <t>Kelly, Robert Redeker</t>
  </si>
  <si>
    <t>kelly.redeker@york.ac.uk</t>
  </si>
  <si>
    <t>0000-0002-1903-2286</t>
  </si>
  <si>
    <t>Victoria Chadfield (vchadfield@gmail.com), SUSAN E HARTLEY (s.hartley@sheffield.ac.uk; ORCID ID: 0000-0002-5117-687X)</t>
  </si>
  <si>
    <t>The management of neovascular age‐related macular degeneration: A systematic literature review of patient‐reported outcomes, patient mental health and caregiver burden</t>
  </si>
  <si>
    <t>10.1111/aos.15201</t>
  </si>
  <si>
    <t>Acta Ophthalmologica</t>
  </si>
  <si>
    <t>Bayer Consumer Care AG</t>
  </si>
  <si>
    <t>Richard Gale</t>
  </si>
  <si>
    <t>richard.gale@york.nhs.uk</t>
  </si>
  <si>
    <t>0000-0002-8847-044X</t>
  </si>
  <si>
    <t>Laurent Kodjikian (kodjikian@gmail.com), Francisco Rodríguez (fjrodriguez@fon.org.co), Tien Y Wong (OPHWTY@NUS.EDU.SG; ORCID ID: 0000-0002-8448-1264), Robert Finger (robert.finger@ukbonn.de; ORCID ID: 0000-0003-4253-7597), Jane Barratt (jbarratt@ifa.ngo), Michelle Sylvanowicz (michelle.sylvanowicz@bayer.com), Tariq Aslam (tariq.aslam@mft.nhs.uk), Vincent DAIEN (vincent.daien@gmail.com; ORCID ID: 0000-0001-5675-0861), Bora Eldem (eldembora@gmail.com), ANAT LOEWENSTEIN (anatl@tlvmc.gov.il), Mali Okada (okadam@gmail.com)</t>
  </si>
  <si>
    <t>Alone in the COVID‐19 lockdown: An exploratory study</t>
  </si>
  <si>
    <t>10.1111/asap.12317</t>
  </si>
  <si>
    <t>Analyses of Social Issues and Public Policy</t>
  </si>
  <si>
    <t>Rowena Leary</t>
  </si>
  <si>
    <t>rowena.leary@york.ac.uk</t>
  </si>
  <si>
    <t>Beyond survival mode: Organizational resilience capabilities in nonprofit arts and culture fundraising during the Covid‐19 pandemic</t>
  </si>
  <si>
    <t>10.1002/nml.21524</t>
  </si>
  <si>
    <t>Nonprofit Management &amp; Leadership</t>
  </si>
  <si>
    <t>Marta Herrero</t>
  </si>
  <si>
    <t>marta.herrero@york.ac.uk</t>
  </si>
  <si>
    <t>0000-0003-2003-8367</t>
  </si>
  <si>
    <t>Simone Kraemer (simone.kraemer@hotmail.com)</t>
  </si>
  <si>
    <t>Riley in Cairo: British Art and Egypt in the 1980s</t>
  </si>
  <si>
    <t>10.1111/1467-8365.12656</t>
  </si>
  <si>
    <t>RICHARD JOHNS</t>
  </si>
  <si>
    <t>richard.johns@york.ac.uk</t>
  </si>
  <si>
    <t>Updated generic search filters for finding studies of adverse drug effects in Ovid MEDLINE and Embase may retrieve up to 90% of relevant studies.</t>
  </si>
  <si>
    <t>10.1111/hir.12441</t>
  </si>
  <si>
    <t>Health Information and Libraries Journal</t>
  </si>
  <si>
    <t>su golder</t>
  </si>
  <si>
    <t>su.golder@york.ac.uk</t>
  </si>
  <si>
    <t>0000-0002-8987-5211</t>
  </si>
  <si>
    <t>Anna Rama (hyar22@hyms.ac.uk), Kelly Farrah (kellyf@cadth.ca; ORCID ID: 0000-0002-4211-0705), Beth Barker (eb856@bath.ac.uk), Monika Mierzwinski-Urban (Monikam@cadth.ca)</t>
  </si>
  <si>
    <t>Congruent change in plant and insect assemblages over 80 years across a dynamic habitat mosaic</t>
  </si>
  <si>
    <t>Atmospheric architecture: Gregory of Tours’s use of the fear of God in Tours Cathedral and the Basilica of St Martin</t>
  </si>
  <si>
    <t>10.1111/emed.12559</t>
  </si>
  <si>
    <t>Early Medieval Europe</t>
  </si>
  <si>
    <t>Arts and Humanities Research Council (Grant number(s): AH/L503848/1; Grant recipient(s): Catherine-Rose Hailstone)</t>
  </si>
  <si>
    <t>Catherine-Rose Hailstone</t>
  </si>
  <si>
    <t>catherine-rose.hailstone@york.ac.uk</t>
  </si>
  <si>
    <t>0000-0001-7981-9825</t>
  </si>
  <si>
    <t>General Practice Nurses' experiences of changing care delivery during &lt;fc&gt;COVID&lt;/fc&gt;‐19. Implications for future practice: Qualitative study protocol</t>
  </si>
  <si>
    <t>10.1111/jan.15312</t>
  </si>
  <si>
    <t>Journal of Advanced Nursing</t>
  </si>
  <si>
    <t>General Nursing Council for England and Wales Trust (Grant number(s): GNCT21-05)</t>
  </si>
  <si>
    <t>Helen Anderson</t>
  </si>
  <si>
    <t>helen.anderson@york.ac.uk</t>
  </si>
  <si>
    <t>0000-0002-6945-0590</t>
  </si>
  <si>
    <t>PAUL M GALDAS (PAUL.GALDAS@YORK.AC.UK; ORCID ID: 0000-0002-3185-205X), Arabella Scantlebury (arabella.scantlebury@york.ac.uk), Joy Adamson (joy.adamson@york.ac.uk)</t>
  </si>
  <si>
    <t>Assessing the value of biodiversity-specific footprinting metrics linked to South American soy trade</t>
  </si>
  <si>
    <t>10.1002/pan3.10457</t>
  </si>
  <si>
    <t>This work is funded by the Global Challenges Research Fund Trade, Development and the Environment Hub project (ES/S008160/1). It is also supported by the Gordon and Betty Moore Foundation (7703.01), Norway's International Climate and Forest Initiative (QZA-21/0156) and the Quadrature Climate Foundation (01-21-000098)</t>
  </si>
  <si>
    <t>Challenges around Quantifying Uncertainty in a Holistic Approach to Hard-to-heal Wound Management: Health Economic Perspective</t>
  </si>
  <si>
    <t>10.1111/iwj.13924</t>
  </si>
  <si>
    <t>HARTMANN GROUP</t>
  </si>
  <si>
    <t>Dina Jankovic</t>
  </si>
  <si>
    <t>dina.jankovic@york.ac.uk</t>
  </si>
  <si>
    <t>0000-0002-9311-1409</t>
  </si>
  <si>
    <t>Vladica Veličković (vladica.velickovic@hartmann.info; ORCID ID: 0000-0001-7146-1267)</t>
  </si>
  <si>
    <t>Prevalence of exclusive breastfeeding practices and its associated factors in Nepal: systematic review and meta-Analysis</t>
  </si>
  <si>
    <t>Food Science &amp; Nutrition</t>
  </si>
  <si>
    <t>Single-Cell Motility Rapidly Quantifying Heteroresistance in Populations of Escherichia coli and Salmonella typhimurium</t>
  </si>
  <si>
    <t>10.1002/smsc.202100123</t>
  </si>
  <si>
    <t>Small Science</t>
  </si>
  <si>
    <t>Giampaolo Pitruzzello</t>
  </si>
  <si>
    <t>giampaolo.pitruzzello@york.ac.uk</t>
  </si>
  <si>
    <t>0000-0002-8030-7699</t>
  </si>
  <si>
    <t>Thomas F. Krauss (thomas.krauss@york.ac.uk), Christoph G. Baumann (christoph.baumann@york.ac.uk; ORCID ID: 0000-0002-8818-972X), Steven Johnson (steven.johnson@york.ac.uk)</t>
  </si>
  <si>
    <t>Plant pathogenic bacterium can rapidly evolve tolerance to an antimicrobial plant allelochemical</t>
  </si>
  <si>
    <t>10.1111/eva.13363</t>
  </si>
  <si>
    <t>Carrie Alderley</t>
  </si>
  <si>
    <t>carrie.alderley@york.ac.uk</t>
  </si>
  <si>
    <t>0000-0002-6262-2185</t>
  </si>
  <si>
    <t>Samuel Greenrod (steg500@york.ac.uk), Ville-Petri Friman (ville.friman@york.ac.uk)</t>
  </si>
  <si>
    <t>High‐coverage metamorphic testing of concurrency support in C compilers</t>
  </si>
  <si>
    <t>10.1002/stvr.1812</t>
  </si>
  <si>
    <t>SOFTWARE TESTING, VERIFICATION &amp; RELIABILITY</t>
  </si>
  <si>
    <t>Matt Windsor</t>
  </si>
  <si>
    <t>matt.windsor@york.ac.uk</t>
  </si>
  <si>
    <t>John Wickerson (j.wickerson@imperial.ac.uk; ORCID ID: 0000-0001-6735-5533), Alastair Donaldson (alastair.donaldson@imperial.ac.uk)</t>
  </si>
  <si>
    <t>Absence experience in grief</t>
  </si>
  <si>
    <t>10.1111/ejop.12778</t>
  </si>
  <si>
    <t>Louise Richardson</t>
  </si>
  <si>
    <t>LOUISE.RICHARDSON@YORK.AC.UK</t>
  </si>
  <si>
    <t>0000-0001-9484-7015</t>
  </si>
  <si>
    <t>Optical coherence tomography imaging biomarkers associated with neovascular age-related macular degeneration: a systematic review</t>
  </si>
  <si>
    <t>10.1038/s41433-022-02360-4</t>
  </si>
  <si>
    <t>Eye</t>
  </si>
  <si>
    <t>Springer_dashboard_approved_2023-01-23_13-31-05</t>
  </si>
  <si>
    <t>Novartis | Novartis Pharmaceuticals UK Limited (Novartis UK)</t>
  </si>
  <si>
    <t>Meaninglessness and monotony in pandemic boredom</t>
  </si>
  <si>
    <t>10.1007/s11097-023-09888-0</t>
  </si>
  <si>
    <t>Grief and the non-death losses of Covid-19</t>
  </si>
  <si>
    <t>10.1007/s11097-022-09878-8</t>
  </si>
  <si>
    <t>What is important to adults after lower limb reconstruction surgery: a conceptual framework</t>
  </si>
  <si>
    <t>10.1007/s11136-022-03340-7</t>
  </si>
  <si>
    <t>Velocity pausing particle swarm optimization: a novel variant for global optimization</t>
  </si>
  <si>
    <t>10.1007/s00521-022-08179-0</t>
  </si>
  <si>
    <t>Predictors of Mother and Infant Emergency Department Attendance and Admission: A Prospective Observational Study</t>
  </si>
  <si>
    <t>10.1007/s10995-022-03581-5</t>
  </si>
  <si>
    <t>The semigroup of endomorphisms with restricted range of an independence algebra</t>
  </si>
  <si>
    <t>10.1007/s00233-022-10324-z</t>
  </si>
  <si>
    <t>Incidence of anxiety and depression in children and young people with life-limiting conditions</t>
  </si>
  <si>
    <t>10.1038/s41390-022-02370-8</t>
  </si>
  <si>
    <t>Professional or student identity and commitment? Comparing the experiences of nursing students with literature on student success</t>
  </si>
  <si>
    <t>10.1007/s11233-023-09115-0</t>
  </si>
  <si>
    <t>Tertiary Education and Management</t>
  </si>
  <si>
    <t>Norges Forskningsråd</t>
  </si>
  <si>
    <t>Examining the living metaphor in the Indian Constitution</t>
  </si>
  <si>
    <t>10.1007/s41020-022-00183-8</t>
  </si>
  <si>
    <t>Jindal Global Law Review</t>
  </si>
  <si>
    <t>Indicators of haemodynamic instability and left ventricular function in a porcine model of esmolol induced negative inotropy</t>
  </si>
  <si>
    <t>10.1007/s10877-022-00937-8</t>
  </si>
  <si>
    <t>Journal of Clinical Monitoring and Computing</t>
  </si>
  <si>
    <t>Edwards Lifesciences</t>
  </si>
  <si>
    <t>Cost-effectiveness of 5 fraction and partial breast radiotherapy for early breast cancer in the UK: model-based multi-trial analysis</t>
  </si>
  <si>
    <t>10.1007/s10549-022-06802-1</t>
  </si>
  <si>
    <t>Breast Cancer Research and Treatment</t>
  </si>
  <si>
    <t>National Institute for Health Research, The institute of Cancer Research</t>
  </si>
  <si>
    <t>Are we falling apart?':  Manufacturing familyhood through transnationalism</t>
  </si>
  <si>
    <t>10.1080/13229400.2023.2174445</t>
  </si>
  <si>
    <t>Journal of Family Studies</t>
  </si>
  <si>
    <t>Taylor &amp; Francis TA 2023</t>
  </si>
  <si>
    <t>Report downloaded from T&amp;F dashboard: Taylor and Francis, Approved Articles, 2023-01-31</t>
  </si>
  <si>
    <t>Milli Eğitim Bakanliği</t>
  </si>
  <si>
    <t>Corridors as empty signifiers: The entanglement of Mozambique’s colonial past and present in its development corridors</t>
  </si>
  <si>
    <t>10.1080/02665433.2023.2173636</t>
  </si>
  <si>
    <t>Scenes from the Inquiry: Tribunal theatre and the act of listening'</t>
  </si>
  <si>
    <t>10.1080/13569783.2023.2170220</t>
  </si>
  <si>
    <t>Research in Drama Education: The Journal of Applied Theatre and Performance</t>
  </si>
  <si>
    <t>E-commerce Supply Chain Finance for SMEs: The Role of Green Innovation</t>
  </si>
  <si>
    <t>10.1080/13675567.2023.2167959</t>
  </si>
  <si>
    <t>Critical Discourse Analysis Guided Topic Modeling: The Case of Al-Jazeera Arabic</t>
  </si>
  <si>
    <t>10.1080/1369118X.2023.2166364</t>
  </si>
  <si>
    <t>Information, Communication &amp; Society</t>
  </si>
  <si>
    <t>The Global Religion Research Initiative at the University of Notre Dame</t>
  </si>
  <si>
    <t>Mixed-ish: race, class and gender in 1950s-60s Kampala through a life history of Barbara Kimenye</t>
  </si>
  <si>
    <t>10.1080/17531055.2022.2163469</t>
  </si>
  <si>
    <t>Journal of Eastern African Studies</t>
  </si>
  <si>
    <t>Co-Producing a Physical Activity Intervention with and for people with Severe Mental Ill Health – The SPACES Story</t>
  </si>
  <si>
    <t>10.1080/2159676X.2022.2161610</t>
  </si>
  <si>
    <t>Qualitative Research in Sport, Exercise and Health</t>
  </si>
  <si>
    <t>The State of Hillfort Studies in the British Isles</t>
  </si>
  <si>
    <t>10.1080/14662035.2022.2095128</t>
  </si>
  <si>
    <t>Landscapes</t>
  </si>
  <si>
    <t>“While he listened he looked”: John Singer Sargent and orchestral imagery</t>
  </si>
  <si>
    <t>10.1080/08905495.2023.2161804</t>
  </si>
  <si>
    <t>Nineteenth-Century Contexts</t>
  </si>
  <si>
    <t>New Champions of Preferential Trade? Two-Level Games in China’s and India’s Shifting Commercial Strategies</t>
  </si>
  <si>
    <t>10.1080/09692290.2022.2060278</t>
  </si>
  <si>
    <t>Review of International Political Economy</t>
  </si>
  <si>
    <t>Schweizerischer Nationalfonds zur Förderung der Wissenschaftlichen Forschung</t>
  </si>
  <si>
    <t>Reframing parent - teacher relationships in rural African schools</t>
  </si>
  <si>
    <t>10.1080/18146627.2022.2151926</t>
  </si>
  <si>
    <t>Africa Education Review</t>
  </si>
  <si>
    <t>Are fund managers incentivised to ignore stock market jumps?</t>
  </si>
  <si>
    <t>10.1080/1351847X.2022.2156804</t>
  </si>
  <si>
    <t>Are young migrants 'favourably' selected? Evidence from four developing countries</t>
  </si>
  <si>
    <t>10.1080/13600818.2022.2156491</t>
  </si>
  <si>
    <t>Oxford Development Studies</t>
  </si>
  <si>
    <t>Appleby New Fair: Investigating Local Attitudes Towards a Gypsy, Roma and Traveller (GRT) Heritage Tradition in the Context of Legislative Change</t>
  </si>
  <si>
    <t>10.1080/17567505.2022.2144599</t>
  </si>
  <si>
    <t>Cheap Print, Crime and Information in Early Modern London: The Life and Death of Griffin Flood</t>
  </si>
  <si>
    <t>10.1080/0268117X.2022.2144939</t>
  </si>
  <si>
    <t>The Seventeenth Century</t>
  </si>
  <si>
    <t>Cost-effectiveness analysis of hydrophilic-coated catheters in long-term intermittent catheter users in the UK</t>
  </si>
  <si>
    <t>10.1080/03007995.2022.2151734</t>
  </si>
  <si>
    <t>Current Medical Research and Opinion</t>
  </si>
  <si>
    <t>Coloplast</t>
  </si>
  <si>
    <t>Bourdieusian Capital Conversion During Crises of Socio-Political Legitimacy: Sponsorship of the Arts by Barclays Bank, 1972 to 1987</t>
  </si>
  <si>
    <t>10.1080/00076791.2022.2151587</t>
  </si>
  <si>
    <t>‘A completely different ballgame’: female A-level students’ experiences of academic demands, stress and coping</t>
  </si>
  <si>
    <t>10.1080/02643944.2022.2148176</t>
  </si>
  <si>
    <t>Pastoral Care in Education</t>
  </si>
  <si>
    <t>Rethinking the role of planning and materiality in the Americanization of management education: The case of London Business School</t>
  </si>
  <si>
    <t>10.1080/00076791.2022.2149738</t>
  </si>
  <si>
    <t>A challenge to whole-word phonology? A study of Japanese and Mandarin</t>
  </si>
  <si>
    <t>10.1080/15475441.2022.2149401</t>
  </si>
  <si>
    <t>Language Learning and Development</t>
  </si>
  <si>
    <t>The Party-on-the-Net: The Digital Face of Partisan Organization and Activism</t>
  </si>
  <si>
    <t>10.1080/1369118X.2022.2147399</t>
  </si>
  <si>
    <t>The relationship between supply chain integration and sustainability performance: a meta-analysis</t>
  </si>
  <si>
    <t>10.1080/13675567.2022.2144812</t>
  </si>
  <si>
    <t>Synthesis, Characterisation and Physico-chemical Performance of Non-ionic Surfactants via PEG Modification of Epoxides of Alkyl Oleate Esters</t>
  </si>
  <si>
    <t>10.1021/acssuschemeng.2c06298</t>
  </si>
  <si>
    <t>American Chemical Society TA 2023</t>
  </si>
  <si>
    <t>ACS_CCC_dashboard_1_jan_22-1_feb_23</t>
  </si>
  <si>
    <t>Unilever, Tertiary Education Trust Fund, ,</t>
  </si>
  <si>
    <t>Preparation and Application of an Inexpensive -Formylglycine Building Block Compatible with Fmoc Solid-Phase Peptide Synthesis</t>
  </si>
  <si>
    <t>10.1021/acs.orglett.2c04059</t>
  </si>
  <si>
    <t>UK Research and Innovation, Engineering and Physical Sciences Research Council, ,</t>
  </si>
  <si>
    <t>Priority and Selectivity Rules to Help Students Predict Organic Reaction Mechanisms</t>
  </si>
  <si>
    <t>10.1021/acs.jchemed.2c00950</t>
  </si>
  <si>
    <t>Mechanically-Robust Hybrid Gel Beads Loaded with Naked Palladium Nanoparticles as Efficient, Reusable, and Sustainable Catalysts for the Suzuki-Miyaura Reaction</t>
  </si>
  <si>
    <t>10.1021/acssuschemeng.2c05484</t>
  </si>
  <si>
    <t>Syngenta International, Engineering and Physical Sciences Research Council, University of York,</t>
  </si>
  <si>
    <t>Magnetic Shielding Analysis of Bonding in [1.1.1]Propellane</t>
  </si>
  <si>
    <t>10.1021/acs.jpca.2c06450</t>
  </si>
  <si>
    <t>A Reductive Aminase Switches to Imine Reductase Mode for a Bulky Amine Substrate</t>
  </si>
  <si>
    <t>10.1021/acscatal.2c06066</t>
  </si>
  <si>
    <t>Biotechnology and Biological Sciences Research Council, Pfizer, ,</t>
  </si>
  <si>
    <t>Mechanistic Insight into Molecular Crystalline Organometallic Heterogeneous Catalysis Through Parahydrogen Based Nuclear Magnetic Resonance Studies</t>
  </si>
  <si>
    <t>10.1021/jacs.2c12642</t>
  </si>
  <si>
    <t>Clarendon Fund, Engineering and Physical Sciences Research Council, Leverhulme Trust,</t>
  </si>
  <si>
    <t>Predictive removal of interfacial defect-induced trap states between titanium dioxide nanoparticles via sub-monolayer zirconium coating</t>
  </si>
  <si>
    <t>10.1021/acs.jpcc.2c06927</t>
  </si>
  <si>
    <t>University of York, Engineering and Physical Sciences Research Council, ,</t>
  </si>
  <si>
    <t>Providing natural organic pigments with excellent tanning capabilities: A novel one-pot tanning-dyeing integration strategy for sustainable leather manufacturing</t>
  </si>
  <si>
    <t>10.1021/acssuschemeng.2c06144</t>
  </si>
  <si>
    <t>Ministerio de Ciencia, Innovación y Universidades, National Natural Science Foundation of China, Ministry of Science and Technology of the People's Republic of China,</t>
  </si>
  <si>
    <t>A general approach to silica-supported salens and salophens and their use as catalysts for the synthesis of cyclic carbonates from epoxides and carbon dioxide</t>
  </si>
  <si>
    <t>10.1021/acs.joc.2c02104</t>
  </si>
  <si>
    <t>The Journal of Organic Chemistry</t>
  </si>
  <si>
    <t>Royal Society, China Scholarship Council, ,</t>
  </si>
  <si>
    <t>Enhancing air-stability of dimolybdenum paddlewheel complexes: redox tuning through fluorine substituents</t>
  </si>
  <si>
    <t>10.1021/acs.inorgchem.2c02746</t>
  </si>
  <si>
    <t>University of York, Leverhulme Trust, ,</t>
  </si>
  <si>
    <t>10.1136/bmjpo-2021-001339</t>
  </si>
  <si>
    <t>Report requested from BMJ: 2022 Accepted Papers - University of York</t>
  </si>
  <si>
    <t>Candlelighters’s Trust: Not applicable</t>
  </si>
  <si>
    <t>10.1136/ebmental-2022-300530</t>
  </si>
  <si>
    <t>BMJ Mental Health</t>
  </si>
  <si>
    <t>National Institute for Health Research Collaboration for Leadership in Applied Health Research and Care Yorkshire and Humber (http://dx.doi.org/10.13039/501100014338): NA
National Institute for Health Research (http://dx.doi.org/10.13039/501100000272): RP-PG-0217-20006</t>
  </si>
  <si>
    <t>10.1136/bmjopen-2021-060281</t>
  </si>
  <si>
    <t>National Institute for Health Research (http://dx.doi.org/10.13039/501100000272): Award administered by CRUK
Academy of Medical Sciences (http://dx.doi.org/10.13039/501100000691): Award administered by CRUK
Wellcome (http://dx.doi.org/10.13039/100010269): Award administered by CRUK
Medical Research Council (http://dx.doi.org/10.13039/501100000265): Award administered by CRUK
Cancer Research UK (http://dx.doi.org/10.13039/501100000289): C71037/A29824
Health Education England: Award administered by CRUK</t>
  </si>
  <si>
    <t>10.1136/bmjopen-2021-056216</t>
  </si>
  <si>
    <t>Blood Cancer UK (http://dx.doi.org/10.13039/501100015570): 15037
Cancer Research UK (http://dx.doi.org/10.13039/501100000289): 29685</t>
  </si>
  <si>
    <t>10.1136/bmjopen-2021-050816</t>
  </si>
  <si>
    <t>Blood Cancer UK (http://dx.doi.org/10.13039/501100015570): 15037
NIHR Programme Grant for Applied Research: RP-PG-0613-2002
Cancer Research UK (http://dx.doi.org/10.13039/501100000289): 29685</t>
  </si>
  <si>
    <t>10.1136/bmjopen-2021-057508</t>
  </si>
  <si>
    <t>UK National Institute for Health Research: 14/21/21
Health Technology Assessment Programme (http://dx.doi.org/10.13039/501100000664): 17/23/02</t>
  </si>
  <si>
    <t>10.1136/bmjopen-2022-060906</t>
  </si>
  <si>
    <t>Medical Research Council (http://dx.doi.org/10.13039/501100000265): MC_PC_MR/T037806/1</t>
  </si>
  <si>
    <t>10.1136/bmjopen-2021-049416</t>
  </si>
  <si>
    <t>Medical Research Council (http://dx.doi.org/10.13039/501100000265): MR/N024397/1
National Institute for Health Research (http://dx.doi.org/10.13039/501100000272): NIHR200166
Wellcome Trust (http://dx.doi.org/10.13039/100004440): WT101597MA</t>
  </si>
  <si>
    <t>10.1136/bmjopen-2022-066025</t>
  </si>
  <si>
    <t>National Institute for Health Research [NIHR]: RP-PG-0216-20002</t>
  </si>
  <si>
    <t>10.1136/bmjopen-2021-057530</t>
  </si>
  <si>
    <t>UKRI-MRC: H0027804</t>
  </si>
  <si>
    <t>10.1136/bmjopen-2022-061263</t>
  </si>
  <si>
    <t>Wellcome Trust (http://dx.doi.org/10.13039/100010269): 204829</t>
  </si>
  <si>
    <t>10.1136/emermed-2021-211900</t>
  </si>
  <si>
    <t>Emergency Medicine Journal</t>
  </si>
  <si>
    <t>National Institute for Health Research (NIHR): NIHR200486</t>
  </si>
  <si>
    <t>10.1136/ebnurs-2022-103594</t>
  </si>
  <si>
    <t>Evidence-Based Nursing</t>
  </si>
  <si>
    <t>10.1136/tc-2021-057228</t>
  </si>
  <si>
    <t>Tobacco Control</t>
  </si>
  <si>
    <t>National Institute for Health Research (NIHR): ASTRA-Grant Reference Number 17/63/76
ASTRA</t>
  </si>
  <si>
    <t>10.1136/archdischild-2022-324395</t>
  </si>
  <si>
    <t>10.1136/bmjopen-2021-060450</t>
  </si>
  <si>
    <t>Yorkshire Cancer Research (http://dx.doi.org/10.13039/501100002653): HEND405DEL</t>
  </si>
  <si>
    <t>10.1136/spcare-2022-003793</t>
  </si>
  <si>
    <t>Yorkshire Cancer Research (http://dx.doi.org/10.13039/501100002653): HEND405PhD</t>
  </si>
  <si>
    <t>10.1136/postgradmedj-2022-141625</t>
  </si>
  <si>
    <t>10.1136/pmj-2022-141825</t>
  </si>
  <si>
    <t>10.1136/pmj-2022-141733</t>
  </si>
  <si>
    <t>10.1136/bmjopen-2021-049644</t>
  </si>
  <si>
    <t>H2020 Societal Challenges (http://dx.doi.org/10.13039/100010676): 680995</t>
  </si>
  <si>
    <t>10.1136/bmjopen-2021-055976</t>
  </si>
  <si>
    <t>Health Services and Delivery Research Programme (http://dx.doi.org/10.13039/501100002001): 15/145/06</t>
  </si>
  <si>
    <t>10.1136/bmjopen-2022-061862</t>
  </si>
  <si>
    <t>Health Technology Assessment Programme (http://dx.doi.org/10.13039/501100000664): 14/25/13</t>
  </si>
  <si>
    <t>10.1136/archdischild-2022-323908</t>
  </si>
  <si>
    <t>10.1136/archdischild-2022-324029</t>
  </si>
  <si>
    <t>10.1136/archdischild-2022-324201</t>
  </si>
  <si>
    <t>10.1136/archdischild-2022-324454</t>
  </si>
  <si>
    <t>10.1136/archdischild-2022-324591</t>
  </si>
  <si>
    <t>10.1136/archdischild-2022-324685</t>
  </si>
  <si>
    <t>10.1136/archdischild-2022-325017</t>
  </si>
  <si>
    <t>10.1136/archdischild-2022-325256</t>
  </si>
  <si>
    <t>The Body Behind the Curtain: Performing Disability in Zemlinsky’s Der Zwerg</t>
  </si>
  <si>
    <t>10.1017/S0954586723000034</t>
  </si>
  <si>
    <t>Cambridge Opera Journal</t>
  </si>
  <si>
    <t>CCC dashboard report: CUP CCC report 1 Jan 2021 to 8 Feb 2023.xlsx</t>
  </si>
  <si>
    <t>Denied. Author not eligible for agreement as no longer affiliated to University of York.</t>
  </si>
  <si>
    <t>Author no longer affiliated</t>
  </si>
  <si>
    <t>Prevalence of physical health conditions and health risk behaviours in people with severe mental illness in South Asia: A multi-country cross-sectional survey</t>
  </si>
  <si>
    <t>10.1192/bjo.2023.12</t>
  </si>
  <si>
    <t>Cambridge University Press TA 2023</t>
  </si>
  <si>
    <t>Kinship practices in Early Iron Age southeast Europe: genetic and isotopic analysis of burials from the Dolge njive barrow cemetery, Dolenjska, Slovenia</t>
  </si>
  <si>
    <t>10.15184/aqy.2023.2</t>
  </si>
  <si>
    <t>Howard Hughes Medical Institute; H2020 European Research Council; John Templeton Foundation</t>
  </si>
  <si>
    <t>‘Ways of being’ in the domestic garden for people living with dementia: doing, sensing and playing</t>
  </si>
  <si>
    <t>10.1017/S0144686X22001489</t>
  </si>
  <si>
    <t>Health risk behaviours among people with severe mental ill health: Understanding modifiable risk in the Closing the Gap Health Study</t>
  </si>
  <si>
    <t>10.1192/bjp.2022.143</t>
  </si>
  <si>
    <t>Wellcome; UKRI</t>
  </si>
  <si>
    <t>The Political Philosophy of Data and AI</t>
  </si>
  <si>
    <t>10.1017/can.2022.28</t>
  </si>
  <si>
    <t>Ilkhanid Stucco Mihrabs in Central Iran: New Discoveries Concerning the Works of Two Distinctive Regional Workshops</t>
  </si>
  <si>
    <t>10.1017/S0041977X22000544</t>
  </si>
  <si>
    <t>Bulletin of the School of Oriental and African Studies</t>
  </si>
  <si>
    <t>Circular economy practices and sustainable performance: A meta-analysis</t>
  </si>
  <si>
    <t>10.1016/j.resconrec.2022.106838</t>
  </si>
  <si>
    <t>Resources, Conservation &amp; Recycling</t>
  </si>
  <si>
    <t>Dashboard report: Elsevier_dashboard_report_all_to_14_Feb_2023</t>
  </si>
  <si>
    <t>Dr. Fu Jia</t>
  </si>
  <si>
    <t>Beyond clients and citizens: Making claims in rural India</t>
  </si>
  <si>
    <t>10.1016/j.jrurstud.2023.01.006</t>
  </si>
  <si>
    <t>Elsevier TA 2023</t>
  </si>
  <si>
    <t>Dr. Dr Indrajit Roy</t>
  </si>
  <si>
    <t>Rapid collagen peptide mass fingerprinting as a tool to authenticate Pleuronectiformes in the food industry</t>
  </si>
  <si>
    <t>10.1016/j.foodcont.2023.109680</t>
  </si>
  <si>
    <t>Food Control</t>
  </si>
  <si>
    <t xml:space="preserve">This project has received funding from the European Union's Horizon 2020 research and innovation programme under the Marie Skłodowska-Curie grant agreement no. 813383. We thank the Bioscience Technology Facility and Chemistry Department at the University of York for MALDI-ToF access and support. The MALDI-ToF/ToF instrument is part of the York Centre of Excellence in Mass Spectrometry. The centre was created thanks to a major capital investment through Science City York, supported by Yorkshire Forward with funds from the Northern Way Initiative, and subsequent support from EPSRC (EP/K039660/1 and EP/M028127/1). </t>
  </si>
  <si>
    <t>Ms Katrien Dierickx</t>
  </si>
  <si>
    <t>Global Neurosurgery in the Context of Global Public Health Practice–A Literature Review of Case Studies</t>
  </si>
  <si>
    <t>10.1016/j.wneu.2022.06.022</t>
  </si>
  <si>
    <t>World Neurosurgery</t>
  </si>
  <si>
    <t>Mr Vigneshwar Veerappan</t>
  </si>
  <si>
    <t>The zero helicity and chirality of optical vortices</t>
  </si>
  <si>
    <t>10.1016/j.optcom.2022.128846</t>
  </si>
  <si>
    <t>Prof. M. Babiker</t>
  </si>
  <si>
    <t>Are serum hsCRP and IL-6 prognostic markers in somatic symptom disorder and related disorders? An exploratory analysis in a prospective cohort study</t>
  </si>
  <si>
    <t>10.1016/j.jpsychires.2022.11.026</t>
  </si>
  <si>
    <t>Journal of Psychiatric Research</t>
  </si>
  <si>
    <t>Dr William Heseltine-Carp</t>
  </si>
  <si>
    <t>Bottle with a message: The role of story writing as an engagement tool to explore children's perceptions of marine plastic litter</t>
  </si>
  <si>
    <t>10.1016/j.marpolbul.2022.114457</t>
  </si>
  <si>
    <t>Marine Pollution Bulletin</t>
  </si>
  <si>
    <t>AH/R012733/1,ANID Doctorado Nacional/2018–21181806,Marine Conservation Fellowship,NA,NE/V005448/1</t>
  </si>
  <si>
    <t>Mrs Estelle Praet</t>
  </si>
  <si>
    <t>The clinical management of functional neurological disorder: A scoping review of the literature</t>
  </si>
  <si>
    <t>10.1016/j.jpsychores.2022.111121</t>
  </si>
  <si>
    <t>PhD2019CFCApril</t>
  </si>
  <si>
    <t>Ms Danielle Varley</t>
  </si>
  <si>
    <t>Exploring the fundamental limit of antimicrobial susceptibility by near-single-cell electrical impedance spectroscopy</t>
  </si>
  <si>
    <t>10.1016/j.bios.2022.115056</t>
  </si>
  <si>
    <t>EP/P030017/1,EP/P02324X/1</t>
  </si>
  <si>
    <t>Dr Giampaolo Pitruzzello</t>
  </si>
  <si>
    <t>Towards a holistic understanding of non-native tree impacts on ecosystem services: A review of Acacia, Eucalyptus and Pinus in Africa</t>
  </si>
  <si>
    <t>10.1016/j.ecoser.2023.101511</t>
  </si>
  <si>
    <t>RC-2018-021</t>
  </si>
  <si>
    <t>Dr. Elizabeth M Wandrag</t>
  </si>
  <si>
    <t>Polypharmacy in Children and Young People With Life-limiting Conditions From 2000 to 2015: A Repeated Cross-sectional Study in England</t>
  </si>
  <si>
    <t>10.1016/j.jpainsymman.2022.05.020</t>
  </si>
  <si>
    <t>Journal of Pain and Symptom Management</t>
  </si>
  <si>
    <t>R1,CDF-2018-11-ST2-002</t>
  </si>
  <si>
    <t>Professor Lorna Fraser</t>
  </si>
  <si>
    <t>From punishment to help? Continuity and change in the Norwegian decriminalization reform proposal</t>
  </si>
  <si>
    <t>10.1016/j.drugpo.2023.103963</t>
  </si>
  <si>
    <t>This research was supported by the Nordic Research Council for Criminology under grant number 20210007.</t>
  </si>
  <si>
    <t>Dr. Tobias Kammersgaard</t>
  </si>
  <si>
    <t>Single-molecule and super-resolved imaging deciphers membrane behavior of onco-immunogenic CCR5</t>
  </si>
  <si>
    <t>10.1016/j.isci.2022.105675</t>
  </si>
  <si>
    <t>iScience</t>
  </si>
  <si>
    <t>BB/T007222/1,2279374,EP/T002166/1</t>
  </si>
  <si>
    <t>Fully OA journal</t>
  </si>
  <si>
    <t>Dr. Mark C. Leake</t>
  </si>
  <si>
    <t>On graph products of monoids</t>
  </si>
  <si>
    <t>10.1016/j.jalgebra.2022.12.018</t>
  </si>
  <si>
    <t>The research was supported by Grant No. 12171380 of the National Natural Science Foundation of China, by Grant No. QTZX2182 of the Fundamental Research Funds for the Central Universities and by Grant No. 2023-JC-JQ-04 of the Natural Science Basic Research Program of Shaanxi.</t>
  </si>
  <si>
    <t>Professor Victoria Gould</t>
  </si>
  <si>
    <t>A Modelling Study of Indoor Air Chemistry: The Surface Interactions of Ozone and Hydrogen Peroxide</t>
  </si>
  <si>
    <t>10.1016/j.atmosenv.2023.119598</t>
  </si>
  <si>
    <t>G-2020-13912</t>
  </si>
  <si>
    <t>Dr. Nicola Carslaw</t>
  </si>
  <si>
    <t>Unresolved issues in the management of human papillomavirus-associated mucosal high-grade pre-cancers</t>
  </si>
  <si>
    <t>10.1016/j.tvr.2022.200250</t>
  </si>
  <si>
    <t>Professor Charles JN. Lacey</t>
  </si>
  <si>
    <t>Chimpanzee vocal communication: what we know from the wild</t>
  </si>
  <si>
    <t>10.1016/j.cobeha.2022.101171</t>
  </si>
  <si>
    <t>Current Opinion in Behavioral Sciences</t>
  </si>
  <si>
    <t>ERC_CoG 2016_724608,PP00P3_198912,315130_192620</t>
  </si>
  <si>
    <t>Dr. Katie Elizabeth Slocombe</t>
  </si>
  <si>
    <t>Income inequality, status consumption and status anxiety: An exploratory review of implications for sustainability and directions for future research</t>
  </si>
  <si>
    <t>10.1016/j.ssaho.2022.100353</t>
  </si>
  <si>
    <t>Social Sciences &amp; Humanities Open</t>
  </si>
  <si>
    <t>BB/N02060X/1</t>
  </si>
  <si>
    <t>Dr Katie Pybus</t>
  </si>
  <si>
    <t>Interference between non-native languages during trilingual language production</t>
  </si>
  <si>
    <t>10.1016/j.jml.2022.104386</t>
  </si>
  <si>
    <t>BERC 2022-2025,PIBA18_29,CEX2020-001010-S,N/A,819093,PID2020-113926GB-I00</t>
  </si>
  <si>
    <t>Dr. Angela de Bruin</t>
  </si>
  <si>
    <t>On verbal memory span in Chinese speakers: Evidence for employment of an articulation-resistant phonological component</t>
  </si>
  <si>
    <t>10.1016/j.jml.2022.104389</t>
  </si>
  <si>
    <t>Dr. Alan D. Baddeley</t>
  </si>
  <si>
    <t>Prevalence and nature of multi-sensory and multi-modal hallucinations in people with first episode psychosis</t>
  </si>
  <si>
    <t>10.1016/j.psychres.2022.114988</t>
  </si>
  <si>
    <t>Psychiatry Research</t>
  </si>
  <si>
    <t>NIHR201078</t>
  </si>
  <si>
    <t>Dr Robert Dudley</t>
  </si>
  <si>
    <t>Identifying priority locations to protect a wide-ranging endangered species</t>
  </si>
  <si>
    <t>10.1016/j.biocon.2022.109828</t>
  </si>
  <si>
    <t>18-1558,20-1700,182519946,NGS-50552C-18</t>
  </si>
  <si>
    <t>Ms Natasha Peters</t>
  </si>
  <si>
    <t>Understanding online fake review production strategies</t>
  </si>
  <si>
    <t>10.1016/j.jbusres.2022.113534</t>
  </si>
  <si>
    <t>Dr. Snehasish Banerjee</t>
  </si>
  <si>
    <t>Air pollution mitigation assessment to inform Cambodia's first clean air plan</t>
  </si>
  <si>
    <t>10.1016/j.envres.2023.115230</t>
  </si>
  <si>
    <t>Environmental Research</t>
  </si>
  <si>
    <t>N/A,SNAP Initiative,Applied Sciences</t>
  </si>
  <si>
    <t>Integrated biorefinery approach to valorise Saccharina latissima biomass: Combined sustainable processing to produce biologically active fucoxanthin, mannitol, fucoidans and alginates</t>
  </si>
  <si>
    <t>10.1016/j.eti.2023.103014</t>
  </si>
  <si>
    <t>Environmental Technology &amp; Innovation</t>
  </si>
  <si>
    <t>BB/S009779/1,727892</t>
  </si>
  <si>
    <t>Dr Leonardo D Gomez</t>
  </si>
  <si>
    <t>Structure and mechanism of sulfofructose transaldolase, a key enzyme in sulfoquinovose metabolism</t>
  </si>
  <si>
    <t>10.1016/j.str.2023.01.010</t>
  </si>
  <si>
    <t>Structure</t>
  </si>
  <si>
    <t>RPG-2017-190,BB/W003805/1,Ken Murray Research Professorship,DP210100233,MR/T040742/1</t>
  </si>
  <si>
    <t>Dr. Gideon J Davies</t>
  </si>
  <si>
    <t>Characterising and dissecting human perception of scene complexity</t>
  </si>
  <si>
    <t>10.1016/j.cognition.2022.105319</t>
  </si>
  <si>
    <t>Mr Cameron Kyle-Davidson</t>
  </si>
  <si>
    <t>The Role of Vibrato in Group Singing: A Systematic Review</t>
  </si>
  <si>
    <t>10.1016/j.jvoice.2022.11.004</t>
  </si>
  <si>
    <t>The review was partly funded by a CONACYT-FINBA research scholarship (No 795214). Funders had no role in study design, collection, analysis, or publication decisions of the review.</t>
  </si>
  <si>
    <t>Mr Gerardo Acosta Martinez</t>
  </si>
  <si>
    <t>3′Nucleotidase/nuclease is required for Leishmania infantum clinical isolate susceptibility to miltefosine</t>
  </si>
  <si>
    <t>10.1016/j.ebiom.2022.104378</t>
  </si>
  <si>
    <t>eBioMedicine</t>
  </si>
  <si>
    <t>MR/P024483/1,MR/P027989/1,70984379/2015</t>
  </si>
  <si>
    <t>Dr. Juliana Brambilla Trindade Carnielli</t>
  </si>
  <si>
    <t>Environmental iodine speciation quantification in seawater and snow using ion exchange chromatography and UV spectrophotometric detection</t>
  </si>
  <si>
    <t>10.1016/j.aca.2022.340700</t>
  </si>
  <si>
    <t>Analytica Chimica Acta</t>
  </si>
  <si>
    <t>833290,DIRCR-2018-003,730965,WSL_201812N1678</t>
  </si>
  <si>
    <t>Dr Matthew R. Jones</t>
  </si>
  <si>
    <t>Probabilistic program performance analysis with confidence intervals</t>
  </si>
  <si>
    <t>10.1016/j.infsof.2022.107143</t>
  </si>
  <si>
    <t>Information and Software Technology</t>
  </si>
  <si>
    <t>Mr. Ioannis Stefanakos</t>
  </si>
  <si>
    <t>A chromosome-level genome assembly reveals that a bipartite gene cluster formed via an inverted duplication controls monoterpenoid biosynthesis in Schizonepeta tenuifolia</t>
  </si>
  <si>
    <t>10.1016/j.molp.2023.01.004</t>
  </si>
  <si>
    <t>81973435,81473313,81903756,NZY81903756,MR/S01862X/1,BB/V006452/1,JS-2020-044</t>
  </si>
  <si>
    <t>Dr. Benjamin R Lichman</t>
  </si>
  <si>
    <t>Speaker-specificity in speech production: The contribution of source and filter</t>
  </si>
  <si>
    <t>10.1016/j.wocn.2023.101224</t>
  </si>
  <si>
    <t>Journal of Phonetics</t>
  </si>
  <si>
    <t>AH/M003396/1</t>
  </si>
  <si>
    <t>Dr. Vincent Hughes</t>
  </si>
  <si>
    <t>Synergy of UV light and heat in peptide degradation</t>
  </si>
  <si>
    <t>10.1016/j.jphotochem.2023.114627</t>
  </si>
  <si>
    <t>Journal of Photochemistry and Photobiology A: Chemistry</t>
  </si>
  <si>
    <t>N/A,N/A</t>
  </si>
  <si>
    <t>Prof. Victor Chechik</t>
  </si>
  <si>
    <t>Reducing the Neurotrauma Burden in India—A National Mobilization</t>
  </si>
  <si>
    <t>10.1016/j.wneu.2022.06.058</t>
  </si>
  <si>
    <t>Tidal dynamics drive ooid formation in the Capricorn Channel since the Last Glacial Maximum</t>
  </si>
  <si>
    <t>10.1016/j.margeo.2022.106944</t>
  </si>
  <si>
    <t>Marine Geology</t>
  </si>
  <si>
    <t>NE/S00713X/1</t>
  </si>
  <si>
    <t>Ms Katherine C. Lee</t>
  </si>
  <si>
    <t>Investigating moral hazard and property-level flood resilience measures through panel data from Germany</t>
  </si>
  <si>
    <t>10.1016/j.ijdrr.2022.103480</t>
  </si>
  <si>
    <t>International Journal of Disaster Risk Reduction</t>
  </si>
  <si>
    <t>GRK2043/1 and GRK2043/2,13N13017,GRK2043/1</t>
  </si>
  <si>
    <t>Object Image Size Is a Fundamental Coding Dimension in Human Vision: New Insights and Model</t>
  </si>
  <si>
    <t>10.1016/j.neuroscience.2023.01.025</t>
  </si>
  <si>
    <t>Neuroscience</t>
  </si>
  <si>
    <t>EP/H000038/1</t>
  </si>
  <si>
    <t>Dr. Daniel H Baker</t>
  </si>
  <si>
    <t>Prevalence of multi-sensory hallucinations in people at risk of transition to psychosis</t>
  </si>
  <si>
    <t>10.1016/j.psychres.2023.115091</t>
  </si>
  <si>
    <t>The emergence of view-symmetric neural responses to familiar and unfamiliar faces</t>
  </si>
  <si>
    <t>10.1016/j.neuropsychologia.2022.108275</t>
  </si>
  <si>
    <t>Professor Timothy J. Andrews</t>
  </si>
  <si>
    <t>Calculating the sustainability of products based on their efficiency and function</t>
  </si>
  <si>
    <t>10.1016/j.oneear.2022.10.011</t>
  </si>
  <si>
    <t>One Earth</t>
  </si>
  <si>
    <t>Do naps benefit novel word learning? Developmental differences and white matter correlates</t>
  </si>
  <si>
    <t>10.1016/j.cortex.2022.09.016</t>
  </si>
  <si>
    <t>ES/N009924/1</t>
  </si>
  <si>
    <t>Dr. L. M. Henderson</t>
  </si>
  <si>
    <t>Neighbourhood research in the Global South: What do we know so far?</t>
  </si>
  <si>
    <t>10.1016/j.cities.2022.104077</t>
  </si>
  <si>
    <t>Cities</t>
  </si>
  <si>
    <t>ES/P011020/1</t>
  </si>
  <si>
    <t>Dr Gideon Baffoe</t>
  </si>
  <si>
    <t>Environmentally benign alginate extraction and fibres spinning from different European Brown algae species</t>
  </si>
  <si>
    <t>10.1016/j.ijbiomac.2022.11.306</t>
  </si>
  <si>
    <t>International Journal of Biological Macromolecules</t>
  </si>
  <si>
    <t>BB/S009779/1</t>
  </si>
  <si>
    <t>Dr. Leonardo D. Gomez</t>
  </si>
  <si>
    <t>Home alone: A population neuroscience investigation of brain morphology substrates</t>
  </si>
  <si>
    <t>10.1016/j.neuroimage.2023.119936</t>
  </si>
  <si>
    <t>NIH R01 AG068563A,CIHR 438531</t>
  </si>
  <si>
    <t>Note from dashboard re rejection: Author not / no longer affiliated</t>
  </si>
  <si>
    <t>Dr. MaryAnn Noonan</t>
  </si>
  <si>
    <t>Autohighlight: Highlight detection in League of Legends esports broadcasts via crowd-sourced data</t>
  </si>
  <si>
    <t>10.1016/j.mlwa.2022.100338</t>
  </si>
  <si>
    <t>Machine Learning with Applications</t>
  </si>
  <si>
    <t>EP/L015846/1,EP/M023265/1,EP/M023265/1,EP/M023265/1</t>
  </si>
  <si>
    <t>Mr Charles Ringer</t>
  </si>
  <si>
    <t>Anti-inflammatory medications for the treatment of mental disorders: A scoping review</t>
  </si>
  <si>
    <t>10.1016/j.bbih.2022.100518</t>
  </si>
  <si>
    <t>Note from dashboard re rejection: Grant number not supplied / recognised</t>
  </si>
  <si>
    <t>Supporting decision-making by companies in delivering their climate net-zero and nature recovery commitments: Synthesising current information and identifying research priorities in rainforest restoration</t>
  </si>
  <si>
    <t>10.1016/j.gecco.2022.e02305</t>
  </si>
  <si>
    <t>MA-2020-01614N</t>
  </si>
  <si>
    <t>Dr Sarah Scriven</t>
  </si>
  <si>
    <t>Evidence based spinal surgery or the “journal of anecdotal medicine?” Using qualitative interviews with spinal surgeons to understand how the drivers of orthopaedic decision making can influence the creation and adoption of surgical trial evidence</t>
  </si>
  <si>
    <t>10.1016/j.ssmqr.2022.100092</t>
  </si>
  <si>
    <t>SSM - Qualitative Research in Health</t>
  </si>
  <si>
    <t>HTA 15/154/07</t>
  </si>
  <si>
    <t>Dr Arabella Scantlebury</t>
  </si>
  <si>
    <t>Characterisation of the L-arabinofuranose-specific GafABCD ABC transporter essential for L-arabinose dependent growth of the lignocellulose degrading bacterium Shewanella sp. ANA3</t>
  </si>
  <si>
    <t>10.1099/mic.0.001308</t>
  </si>
  <si>
    <t>Microbiology Society TA 2023</t>
  </si>
  <si>
    <t>Dashboard report: Microbiology Society CCC 1 Jan 2020 to 14 Feb 2023.xlsx</t>
  </si>
  <si>
    <t>Microbial Musings - Autumn 2022</t>
  </si>
  <si>
    <t>10.1099/mic.0.001291</t>
  </si>
  <si>
    <t>Peptide Transport in Bacillus subtilis – Structure and Specificity in the Extracellular Solute Binding Proteins OppA and DppE</t>
  </si>
  <si>
    <t>10.1099/mic.0.001274</t>
  </si>
  <si>
    <t>LUBENOW Learned Lives in England, 1900-1950: Institutions, Ideas and Intellectual Experience</t>
  </si>
  <si>
    <t>10.1093/ehr/ceac203</t>
  </si>
  <si>
    <t>The English Historical Review</t>
  </si>
  <si>
    <t>OUP email report: University of York OUP publication output - 1.1.22 - 31.12.22</t>
  </si>
  <si>
    <t>MIKABERIDZE The Napoleonic Wars: A Global History</t>
  </si>
  <si>
    <t>10.1093/ehr/ceac204</t>
  </si>
  <si>
    <t>Creativity in Verbal Associations is Linked to Semantic Control</t>
  </si>
  <si>
    <t>10.1093/cercor/bhac405</t>
  </si>
  <si>
    <t>European Research Council; Medical Research Council; Rosetrees Trust</t>
  </si>
  <si>
    <t>The impact of Covid-19 on animal-assisted interventions: perceptions of UK animal-assisted intervention providers</t>
  </si>
  <si>
    <t>10.1093/pubmed/fdac126</t>
  </si>
  <si>
    <t>Promoting and maintaining changes in smoking behaviour for patients following discharge from a smokefree mental health inpatient stay: Development of a complex intervention using the Behaviour Change Wheel</t>
  </si>
  <si>
    <t>10.1093/ntr/ntac242</t>
  </si>
  <si>
    <t>National Institute for Health Research; Economic and Social Research Council</t>
  </si>
  <si>
    <t>Researchers experiences of pharmacy involvement: a UK cross-sectional survey</t>
  </si>
  <si>
    <t>10.1093/jphsr/rmac049</t>
  </si>
  <si>
    <t>Journal of Pharmaceutical Health Services Research</t>
  </si>
  <si>
    <t>Reconsidering Reparations</t>
  </si>
  <si>
    <t>10.1093/pq/pqac067</t>
  </si>
  <si>
    <t>Edward Burne-Jones: A Radical Interpretation</t>
  </si>
  <si>
    <t>10.1093/jvcult/vcac078</t>
  </si>
  <si>
    <t>Growth for Good</t>
  </si>
  <si>
    <t>10.1093/ia/iiac288</t>
  </si>
  <si>
    <t>Methods of assessing value for money of UK-based early childhood public health interventions: A systematic literature review</t>
  </si>
  <si>
    <t>10.1093/bmb/ldac035</t>
  </si>
  <si>
    <t>British Medical Bulletin</t>
  </si>
  <si>
    <t>Are We Rich Yet?: The Rise of Mass Investment Culture in Contemporary Britain. By Amy Edwards</t>
  </si>
  <si>
    <t>10.1093/jsh/shac062</t>
  </si>
  <si>
    <t>Journal of Social History</t>
  </si>
  <si>
    <t>Musical Silences  Opaque and Capacious</t>
  </si>
  <si>
    <t>10.1093/aesthj/ayac071</t>
  </si>
  <si>
    <t>The Underlying Unity of Hope and Trust</t>
  </si>
  <si>
    <t>10.1093/monist/onac018</t>
  </si>
  <si>
    <t>The Monist</t>
  </si>
  <si>
    <t>Outpatient parenteral antimicrobial therapy (OPAT) for leishmaniasis: 13 years? experience at a large UK Infectious Diseases Centre</t>
  </si>
  <si>
    <t>10.1093/trstmh/trac128</t>
  </si>
  <si>
    <t>Transactions of the Royal Society of Tropical Medicine and Hygiene</t>
  </si>
  <si>
    <t>Hello, LaMDA!</t>
  </si>
  <si>
    <t>10.1093/brain/awac492</t>
  </si>
  <si>
    <t>Simultaneous p-adic Diophantine approximation</t>
  </si>
  <si>
    <t>10.1017/S0305004122000470</t>
  </si>
  <si>
    <t>Mathematical Proceedings of the Cambridge Philosophical Society</t>
  </si>
  <si>
    <t>Email report Jan 2023</t>
  </si>
  <si>
    <t>Report from CUP says its under CC BY, but it isn't. Querying with CUP 1/3/23</t>
  </si>
  <si>
    <t>The influence of fake news on face-trait learning</t>
  </si>
  <si>
    <t>10.1371/journal.pone.0278671</t>
  </si>
  <si>
    <t>PLOS monthly report Nov 2022</t>
  </si>
  <si>
    <t>This research was supported by the European Research Council under the European Union''s Horizon 2020 Programme, grant number ERC-STG- 755719 awarded to HO and grant number ERC-2016-StG-715824 awarded to RC. The funders had no role in study design, data collection and analysis, decision to publish, or preparation of the manuscript.</t>
  </si>
  <si>
    <t>Maternal attitudes and behaviours differentially shape infant early life experience: A cross cultural study</t>
  </si>
  <si>
    <t>10.1371/journal.pone.0278378</t>
  </si>
  <si>
    <t>This research was funded by an ERC (European Research Council: https://erc.europa.eu/funding) Consolidator grant to KES (ERC_CoG 2016_724608). The funders had no role in study design, data collection and analysis, decision to publish, or preparation of the manuscript.</t>
  </si>
  <si>
    <t>Communication interventions for medically unexplained symptom conditions in general practice: a systematic review and meta-analysis of randomised controlled trials</t>
  </si>
  <si>
    <t>10.1371/journal.pone.0277538</t>
  </si>
  <si>
    <t>Effects of structured exercise programmes on physiological and psychological outcomes in adults with inflammatory bowel disease (IBD): a systematic review and meta-analysis</t>
  </si>
  <si>
    <t>10.1371/journal.pone.0278480</t>
  </si>
  <si>
    <t>This work was funded through PhD studentship at Northumbria University. The funders had no role in study design, data collection and analysis, decision to publish, or preparation of the manuscript.</t>
  </si>
  <si>
    <t>STIMULATE-ICP-Delphi (Symptoms, Trajectory, Inequalities and Management: Understanding Long-COVID to Address and Transform Existing Integrated Care Pathways Delphi): Study protocol.</t>
  </si>
  <si>
    <t>10.1371/journal.pone.0277936</t>
  </si>
  <si>
    <t>All authors were involved in funding acquisition for this project. This work is independent research funded by the National Institute for Health and Care Research (NIHR) (COV-LT2-0043) as part of the STIMULATE-ICP study. The views expressed in this publication are those of the author(s) and not necessarily those of the NIHR or the Department of Health and Social Care.</t>
  </si>
  <si>
    <t>Mind the gap: Distributed practice enhances performance in a MOBA game</t>
  </si>
  <si>
    <t>10.1371/journal.pone.0275843</t>
  </si>
  <si>
    <t>PLOS monthly report Oct 2022</t>
  </si>
  <si>
    <t>This work was supported by the EPSRC Centre for Doctoral Training in Intelligent Games &amp; Games Intelligence (IGGI - http://www.iggi.org.uk/) [EP/L015846/1] and the Digital Creativity Labs (digitalcreativity.ac.uk) (JAW, Research Fellow), jointly funded by EPSRC/AHRC/Innovate UK under grant no. EP/M023265/1. The funder had no role in study design, data collection and analysis, decision to publish, or preparation of manuscript.</t>
  </si>
  <si>
    <t>Cardiovascular health promotion: A systematic review involving effectiveness of faith-based institutions in facilitating maintenance of normal blood pressure.</t>
  </si>
  <si>
    <t>10.1371/journal.pgph.0001496</t>
  </si>
  <si>
    <t>PLOS monthly report Dec 2022</t>
  </si>
  <si>
    <t>Identity construction in the very old:A qualitative narrative study</t>
  </si>
  <si>
    <t>10.1371/journal.pone.0279098</t>
  </si>
  <si>
    <t>This project is funded by the National Institute for Health Research (NIHR) under its Research for Patient Benefit (RfPB) Programme (Grant Reference Number PB-PG-1217-20025). The views expressed are those of the author(s) and not necessarily those of the NIHR or the Department of Health and Social Care. Authors awarded funding were LR, BH and JA. All researchers were independent from funders. The funders had no role in study design, data collection and analysis, decision to publish, or preparation of the manuscript.</t>
  </si>
  <si>
    <t>Family caregiversâ perspectives on the acceptability of four interventions proposed for rural transitional care: A multi-method study</t>
  </si>
  <si>
    <t>10.1371/journal.pone.0279187</t>
  </si>
  <si>
    <t>This study was supported by the Ontario Ministry of Health &amp; Long-Term Care (https://www.health.gov.on.ca/en/), Health System Research Fund, grant #484 (awarded to MTF). The funders had no role in study design, data collection and analysis, decision to publish, or preparation of the manuscript.</t>
  </si>
  <si>
    <t>Measurement Invariance of the Strengths and Difficulties Questionnaire Across Socioeconomic Status and Ethnicity from Ages 3 to 17 years: A Population Cohort Study</t>
  </si>
  <si>
    <t>10.1371/journal.pone.0278385</t>
  </si>
  <si>
    <t>The author(s) received no specific funding for this work</t>
  </si>
  <si>
    <t>Diving into a pool or volcano? Examining the influence of sentence context and task demands on sentence reading in younger and older adults</t>
  </si>
  <si>
    <t>10.1371/journal.pone.0279555</t>
  </si>
  <si>
    <t>The first author and this research were funded by a Laidlaw Scholarship, provided by the Laidlaw Foundation, at the University of York. The funders had no role in study design, data collection and analysis, decision to publish, or preparation of the manuscript.</t>
  </si>
  <si>
    <t>On the Mercuration, Palladation, Transmetalation and Direct Auration of a C^N^C Pincer Ligand</t>
  </si>
  <si>
    <t>10.1039/D2DT04114F</t>
  </si>
  <si>
    <t>Royal Society of Chemistry TA 2023</t>
  </si>
  <si>
    <t>Report: 2022 accepted articles 16_University of York</t>
  </si>
  <si>
    <t>Efficient Photoelectrochemical Kolbe C-C coupling at BiVO4 Electrodes under Visible Light Irradiation</t>
  </si>
  <si>
    <t>10.1039/D2GC04423D</t>
  </si>
  <si>
    <t>British Council; Engineering and Physical Sciences Research Council; University of York</t>
  </si>
  <si>
    <t>Construction and Performance of OLED Devices Prepared from Liquid-crystalline TADF Materials</t>
  </si>
  <si>
    <t>10.1039/D2CP02684H</t>
  </si>
  <si>
    <t>Report: 198_University of York.csv</t>
  </si>
  <si>
    <t>Deutsche Forschungsgemeinschaft; National Natural Science Foundation of China; Royal Society; University of York</t>
  </si>
  <si>
    <t>Wet-spinning multi-component low-molecular-weight gelators to print synergistic soft materials</t>
  </si>
  <si>
    <t>10.1039/D2CC04003D</t>
  </si>
  <si>
    <t>Ultrafast 2D-IR spectroscopy of [NiFe] hydrogenase from E. coli reveals the role of the protein scaffold in controlling the active site environment</t>
  </si>
  <si>
    <t>10.1039/D2CP04188J</t>
  </si>
  <si>
    <t>Deutsche Forschungsgemeinschaft; Leverhulme Trust; University of York</t>
  </si>
  <si>
    <t>Catalyst-free site-selective cross-aldol bioconjugations</t>
  </si>
  <si>
    <t>10.1039/D2GC02292C</t>
  </si>
  <si>
    <t>Exploration of Piperidine 3D Fragment Chemical Space: Synthesis and 3D Shape Analysis of Fragments Derived from 20 Regio- and Diastereoisomers of Methyl Substituted Pipecolinates</t>
  </si>
  <si>
    <t>10.1039/D2MD00239F</t>
  </si>
  <si>
    <t>Asahi Kasei Pharma Corporation; Biotechnology and Biological Sciences Research Council; Engineering and Physical Sciences Research Council; Royal Society; University of York</t>
  </si>
  <si>
    <t>Structural Investigation of Sulfobetaines and Phospholipid Monolayers at the air-water interface</t>
  </si>
  <si>
    <t>10.1039/D2CP02695C</t>
  </si>
  <si>
    <t>Crystal and Molecular Structure of Series of Triphilic Ionic Liquid-Crystalline Materials based on the 1,2,4-Triazolium Cation</t>
  </si>
  <si>
    <t>10.1039/D2CE01354A</t>
  </si>
  <si>
    <t>University of York; Università degli Studi di Palermo</t>
  </si>
  <si>
    <t>Probing the Electronic Relaxation Pathways and Photostability of the Synthetic Nucleobase Z via Laser Interfaced Mass Spectrometry</t>
  </si>
  <si>
    <t>10.1039/D2CP03831E</t>
  </si>
  <si>
    <t>Dichloromethane replacement: towards greener chromatography via Kirkwood-Buff integrals</t>
  </si>
  <si>
    <t>10.1039/D2AY01266A</t>
  </si>
  <si>
    <t>Analytical Methods</t>
  </si>
  <si>
    <t>Merck KGaA</t>
  </si>
  <si>
    <t>Familial ties as a gendered relationality in civil war: militarisation, violence, and politics</t>
  </si>
  <si>
    <t>10.1080/13698249.2023.2185376</t>
  </si>
  <si>
    <t>Civil Wars</t>
  </si>
  <si>
    <t>Dashboard report: Taylor and Francis, Approved Articles, 2023-03-07.csv</t>
  </si>
  <si>
    <t>The Importance and Limitations of â€˜Choiceâ€™ in Child-Rearing Practices for Non-Believing Older Adults</t>
  </si>
  <si>
    <t>10.1080/0048721X.2023.2186960</t>
  </si>
  <si>
    <t>Religion</t>
  </si>
  <si>
    <t>University of Kent and John Templeton Foundation (collaborative PhD award)</t>
  </si>
  <si>
    <t>Formative feedback in a multicultural classroom: A review</t>
  </si>
  <si>
    <t>10.1080/13562517.2023.2186169</t>
  </si>
  <si>
    <t>Teaching in Higher Education</t>
  </si>
  <si>
    <t>European Commission</t>
  </si>
  <si>
    <t>ASCENDING CHAIN CONDITIONS ON RIGHT IDEALS OF SEMIGROUPS</t>
  </si>
  <si>
    <t>10.1080/00927872.2023.2175843</t>
  </si>
  <si>
    <t>Online abuse of women: an interdisciplinary scoping review of the literature</t>
  </si>
  <si>
    <t>10.1080/14680777.2023.2181136</t>
  </si>
  <si>
    <t>Debt-by-design in social security: Unlawful administration of â€œThird Party Deductionsâ€</t>
  </si>
  <si>
    <t>10.1080/09649069.2023.2175554</t>
  </si>
  <si>
    <t>‘I’ve gone from one extreme to the other’: critical junctures in relationships with alcohol during the COVID-19 pandemic</t>
  </si>
  <si>
    <t>10.1080/09687637.2023.2177524</t>
  </si>
  <si>
    <t>Drugs: Education, Prevention and Policy</t>
  </si>
  <si>
    <t>Experimental Analysis of Shock Smoothing Design St...</t>
  </si>
  <si>
    <t>10.1063/5.0131967</t>
  </si>
  <si>
    <t>Physics of Fluids</t>
  </si>
  <si>
    <t>American Institute of Physics</t>
  </si>
  <si>
    <t>Requested email report: University of York Payment Activity Report January 1 2023 to March 12 2023</t>
  </si>
  <si>
    <t>This work was funded by Ebara Corporation, Japan</t>
  </si>
  <si>
    <t>No York authors on this paper, but it was reported to us by AIP. Assume included in error.</t>
  </si>
  <si>
    <t>Design and implementation of a prototype infrared ...</t>
  </si>
  <si>
    <t>10.1063/5.0128768</t>
  </si>
  <si>
    <t>Review of Scientific Instruments</t>
  </si>
  <si>
    <t>American Institute of Physics TA 2023</t>
  </si>
  <si>
    <t>This work was supported by U.S. Department of Energy Award Nos. DE-AC05-00OR22725 and DESC0014264 and under the auspices of the Engineering and Physical Sciences Research Council (Grant Nos. EP/L01663X/1 and EP/W006839/1)</t>
  </si>
  <si>
    <t>Current-induced crystallisation in a Heusler-alloy-based giant magnetoresistive junction for neuromorphic potentiation</t>
  </si>
  <si>
    <t>10.1016/j.jmmm.2023.170575</t>
  </si>
  <si>
    <t>Dashboard report: Elsevier_dashboard_APC Report-2023-03-14-15-08-04</t>
  </si>
  <si>
    <t>EP/V007211/1,EP/V047779/1,JPMJCR17J5,202012-RDKBR-0504,RYC 2019-026915-I,ED431F 2022/04,ED431B 2021/013,ED431G 2019/03</t>
  </si>
  <si>
    <t>Prof. Atsufumi Hirohata</t>
  </si>
  <si>
    <t>The potential for property-level flood adaptation as a flood disaster mental health intervention</t>
  </si>
  <si>
    <t>10.1016/j.puhe.2023.03.008</t>
  </si>
  <si>
    <t>Dr. Paul Hudson</t>
  </si>
  <si>
    <t>The 3D Pollen Project: An open repository of three-dimensional data for outreach, education and research</t>
  </si>
  <si>
    <t>10.1016/j.revpalbo.2023.104860</t>
  </si>
  <si>
    <t>Review of Palaeobotany and Palynology</t>
  </si>
  <si>
    <t>NE/X001660/1,TLDF_mini/2018/126,Neptunium Zone 2017</t>
  </si>
  <si>
    <t>Dr Oliver J. Wilson</t>
  </si>
  <si>
    <t>Increasing spatial frequency of S-cone defined gratings reduces their visibility and brain response more than for gratings defined by L-M cone contrast</t>
  </si>
  <si>
    <t>10.1016/j.visres.2023.108209</t>
  </si>
  <si>
    <t>BB/P007252</t>
  </si>
  <si>
    <t>Mrs. Rebecca Lowndes</t>
  </si>
  <si>
    <t>Gene-environment interplay in early life cognitive development</t>
  </si>
  <si>
    <t>10.1016/j.intell.2023.101748</t>
  </si>
  <si>
    <t>Intelligence</t>
  </si>
  <si>
    <t>EDO/44110</t>
  </si>
  <si>
    <t>Dr Sophie von Stumm</t>
  </si>
  <si>
    <t>IRIS: A low duty cycle cross-layer protocol for long-range wireless sensor networks with low power budget</t>
  </si>
  <si>
    <t>10.1016/j.comnet.2023.109666</t>
  </si>
  <si>
    <t>Computer Networks</t>
  </si>
  <si>
    <t>Dr Yi Chu</t>
  </si>
  <si>
    <t>10.1016/j.jecp.2023.105674</t>
  </si>
  <si>
    <t>SU 766/7-1 and STO 481/10-1</t>
  </si>
  <si>
    <t>Dr. Sebastian P. Suggate</t>
  </si>
  <si>
    <t>Amendments of waste ochre from former coal mines can potentially be used to increase soil carbon persistence</t>
  </si>
  <si>
    <t>10.1016/j.apgeochem.2023.105618</t>
  </si>
  <si>
    <t>Applied Geochemistry</t>
  </si>
  <si>
    <t>Professor Hodson Me</t>
  </si>
  <si>
    <t>Understanding livelihood changes in the charcoal and baobab value chains during Covid-19 in rural Mozambique: The role of power, risk and civic-based stakeholder conventions</t>
  </si>
  <si>
    <t>10.1016/j.geoforum.2023.103706</t>
  </si>
  <si>
    <t>Dr. Judith E. Krauss</t>
  </si>
  <si>
    <t>Effectiveness of physical activity in managing co-morbid depression in adults with type 2 diabetes mellitus: A systematic review and meta-analysis</t>
  </si>
  <si>
    <t>10.1016/j.jad.2023.02.122</t>
  </si>
  <si>
    <t>Dr. Aatik Arsh</t>
  </si>
  <si>
    <t>Enhanced plant growth in the presence of earthworms correlates with changes in soil microbiota but not nutrient availability</t>
  </si>
  <si>
    <t>10.1016/j.geoderma.2023.116426</t>
  </si>
  <si>
    <t>Geoderma</t>
  </si>
  <si>
    <t>Professor Mark Hodson</t>
  </si>
  <si>
    <t>Thermo-mechanical analysis of hydrogen permeation in lubricated rubbing contacts</t>
  </si>
  <si>
    <t>10.1016/j.triboint.2023.108355</t>
  </si>
  <si>
    <t>Tribology International</t>
  </si>
  <si>
    <t>Dr Mohammad Nasr Esfahani</t>
  </si>
  <si>
    <t>Enhancing the repeatability and sensitivity of low-cost PCB, pH-sensitive field-effect transistors</t>
  </si>
  <si>
    <t>10.1016/j.bios.2023.115150</t>
  </si>
  <si>
    <t>EP/P027571/1,EP/P02324X/1</t>
  </si>
  <si>
    <t>Mr Rhys D. Ashton</t>
  </si>
  <si>
    <t>Recovering Biological Electron Transfer Reaction Parameters from Multiple Protein Film Voltammetric Techniques Informed by Bayesian Inference</t>
  </si>
  <si>
    <t>10.1016/j.jelechem.2023.117264</t>
  </si>
  <si>
    <t>Journal of Electroanalytical Chemistry</t>
  </si>
  <si>
    <t>EP/X027724/1,DP210100606,EP/L016494/1,BB/M011151/1</t>
  </si>
  <si>
    <t>Dr. Alison Parkin</t>
  </si>
  <si>
    <t>Emission ratio determination from road vehicles using a range of remote emission sensing techniques</t>
  </si>
  <si>
    <t>10.1016/j.scitotenv.2023.162621</t>
  </si>
  <si>
    <t>This work has received funding from the European Union's Horizon 2020 research and innovation programme, as part of the CARES project under Grant Agreement No. 814966</t>
  </si>
  <si>
    <t>Dr. Naomi J. Farren</t>
  </si>
  <si>
    <t>Narratives that Bind: Black American Diasporic Content, Netflix, and World Cinema</t>
  </si>
  <si>
    <t>10.1163/26659891-bja10014</t>
  </si>
  <si>
    <t>Studies in World Cinema</t>
  </si>
  <si>
    <t>Brill TA 2022</t>
  </si>
  <si>
    <t>Email report: University of York_JISC-Brill OA 2022 report</t>
  </si>
  <si>
    <t>Political and Social Aspects of Godparenthood in Early Modern Venice: Spiritual Kinship and Patrician Society</t>
  </si>
  <si>
    <t>10.1163/15700658-bja10041</t>
  </si>
  <si>
    <t>Journal of Early Modern History</t>
  </si>
  <si>
    <t>Lady Mary Wortley Montagu: the Epistolary Woman, Because Women Could Not Be Called Philosophers, Scientists, or Inventors</t>
  </si>
  <si>
    <t>10.1163/2666318x-bja00007</t>
  </si>
  <si>
    <t>Journal of the History of Women Philosophers and Scientists</t>
  </si>
  <si>
    <t>The Creation of States as a Cardinal Point: James Crawford’s Contribution to International Legal Scholarship</t>
  </si>
  <si>
    <t>10.1163/26660229-04001005</t>
  </si>
  <si>
    <t>The Australian Year Book of International Law Online</t>
  </si>
  <si>
    <t>Integrated information as a common signature of dy...</t>
  </si>
  <si>
    <t>10.1063/5.0063384</t>
  </si>
  <si>
    <t>Chaos: An Interdisciplinary Journal of Nonlinear Science</t>
  </si>
  <si>
    <t>Requested email report: AIP_2022 Payment Activity Report for University of York</t>
  </si>
  <si>
    <t>Theoretical rheo-physics of silk: Intermolecular associations reduce the critical specific work for flow-induced crystallization</t>
  </si>
  <si>
    <t>10.1122/8.0000411</t>
  </si>
  <si>
    <t>Journal of Rheology</t>
  </si>
  <si>
    <t>American Institute of Physics TA 2022</t>
  </si>
  <si>
    <t>A product picture for quantum electrodynamics</t>
  </si>
  <si>
    <t>10.1116/5.0085813</t>
  </si>
  <si>
    <t>AVS Quantum Science</t>
  </si>
  <si>
    <t>The effect of boundary conditions on the stability of two-dimensional flows in an annulus with permeable boundary</t>
  </si>
  <si>
    <t>10.1063/5.0100090</t>
  </si>
  <si>
    <t>Quantum Berezinian for a strange Lie superalgebra</t>
  </si>
  <si>
    <t>10.1063/5.0102653</t>
  </si>
  <si>
    <t>Journal of Mathematical Physics</t>
  </si>
  <si>
    <t>Absence of spin-mixed states in ferrimagnet Yttrium iron garnet</t>
  </si>
  <si>
    <t>10.1063/5.0099477</t>
  </si>
  <si>
    <t>Journal of Applied Physics</t>
  </si>
  <si>
    <t>Effect of oxygen configurations on the mechanical properties of graphene oxide</t>
  </si>
  <si>
    <t>10.1063/5.0113425</t>
  </si>
  <si>
    <t>The time-course of linguistic interference during native and non-native speech-in-speech listening</t>
  </si>
  <si>
    <t>10.1121/10.0013417</t>
  </si>
  <si>
    <t>The Journal of the Acoustical Society of America</t>
  </si>
  <si>
    <t>Substrate dependent reduction of Gilbert damping in annealed Heusler alloy thin films grown on group IV semiconductors</t>
  </si>
  <si>
    <t>10.1063/5.0060213</t>
  </si>
  <si>
    <t>Applied Physics Letters</t>
  </si>
  <si>
    <t>Japan Society for the Promotion of Science, EPSRC</t>
  </si>
  <si>
    <t>The eigenmodes for spinor quantum field theory in global de Sitter space–time</t>
  </si>
  <si>
    <t>10.1063/5.0038651</t>
  </si>
  <si>
    <t>Highly efficient conversion of laser energy to hard x-rays in high-intensity laser-solid simulations</t>
  </si>
  <si>
    <t>10.1063/5.0055398</t>
  </si>
  <si>
    <t>Physics of Plasmas</t>
  </si>
  <si>
    <t>This work was in part funded by the UK EPSRC Grant Nos. EP/G054950/1, EP/G056803/1, EP/G055165/1, EP/M022463/1, and EP/M018156/1.</t>
  </si>
  <si>
    <t>Scalar field in AdS2 and representations of SL(2,R)</t>
  </si>
  <si>
    <t>10.1063/5.0117631</t>
  </si>
  <si>
    <t>Measuring proteins in H2O using 2D-IR spectroscopy: pre-processing steps and applications toward a protein library</t>
  </si>
  <si>
    <t>10.1063/5.0127680</t>
  </si>
  <si>
    <t>The Journal of Chemical Physics</t>
  </si>
  <si>
    <t>2D-IR spectroscopy of proteins in H2O—A Perspective</t>
  </si>
  <si>
    <t>10.1063/5.0129480</t>
  </si>
  <si>
    <t>Cosmic Harmonies: A Symposium Celebrating the Life, Science, Music, and Legacy of William Herschel (1738–1822) University of York, 19 June 2022</t>
  </si>
  <si>
    <t>10.1017/S1478570622000318</t>
  </si>
  <si>
    <t>Eighteenth-Century Music</t>
  </si>
  <si>
    <t>Email report Feb 2023</t>
  </si>
  <si>
    <t>Torksey after the Vikings: Urban Origins in England</t>
  </si>
  <si>
    <t>10.1017/S0003581522000269</t>
  </si>
  <si>
    <t>The Antiquaries Journal</t>
  </si>
  <si>
    <t>Author opt out report: University of York.T12 2022 retrooa.xlsx</t>
  </si>
  <si>
    <t>“So my position is…”: So-prefaced answers and epistemic authority in British news interviews</t>
  </si>
  <si>
    <t>10.1075/jlp.19089.hut</t>
  </si>
  <si>
    <t>Journal of Language and Politics</t>
  </si>
  <si>
    <t>Requested report: JB_Art_UniYork2020_2022.xlsx</t>
  </si>
  <si>
    <t>Maid in Cornwall: Social, stylistic, and cognitive factors in lexical levelling</t>
  </si>
  <si>
    <t>10.1075/eww.22013.san</t>
  </si>
  <si>
    <t>English World-Wide</t>
  </si>
  <si>
    <t>John Benjamins TA 2022</t>
  </si>
  <si>
    <t>Authors response to: Health Opportunity Costs and Expert Elicitation: A Comment on Soares et al. by Sampson, Firth and Towse</t>
  </si>
  <si>
    <t>10.1177/0272989X20987222</t>
  </si>
  <si>
    <t>Requested report: Sage TA 2020 to 28 Mar 23 Tues28York.xlsx</t>
  </si>
  <si>
    <t>Marta Soares</t>
  </si>
  <si>
    <t>marta.soares@york.ac.uk</t>
  </si>
  <si>
    <t>Energy landscapes in Mozambique: The role of the extractive industries in a post-conflict environment</t>
  </si>
  <si>
    <t>10.1177/0308518X19866212</t>
  </si>
  <si>
    <t>Environment and Planning A</t>
  </si>
  <si>
    <t>Joshua Kirshner</t>
  </si>
  <si>
    <t>joshua.kirshner@york.ac.uk</t>
  </si>
  <si>
    <t>Living Liminal Lives: Army partners spatiotemporal experiences of deployment</t>
  </si>
  <si>
    <t>10.1177/0095327X21995966</t>
  </si>
  <si>
    <t>Armed Forces &amp; Society</t>
  </si>
  <si>
    <t>Economic and Social Research Council, Economic and Social Research Council</t>
  </si>
  <si>
    <t>Emma Long</t>
  </si>
  <si>
    <t>emmalong120@hotmail.co.uk</t>
  </si>
  <si>
    <t>African Internationalisms and the Erstwhile Trajectories of Kenyan Community Development: Joseph Murumbi&amp;rsquo;s 1950s</t>
  </si>
  <si>
    <t>10.1177/00220094211011536</t>
  </si>
  <si>
    <t>Journal of Contemporary History</t>
  </si>
  <si>
    <t>Gerard McCann</t>
  </si>
  <si>
    <t>gerard.mccann@york.ac.uk</t>
  </si>
  <si>
    <t>Two factors in face recognition: Whether you know the persons face and whether you share the persons race</t>
  </si>
  <si>
    <t>10.1177/03010066211014016</t>
  </si>
  <si>
    <t>Perception</t>
  </si>
  <si>
    <t>Rob Jenkins</t>
  </si>
  <si>
    <t>rob.jenkins@york.ac.uk</t>
  </si>
  <si>
    <t>Predictors of listening-related fatigue across the adult lifespan.</t>
  </si>
  <si>
    <t>10.1177/09567976211016410</t>
  </si>
  <si>
    <t>Psychological Science</t>
  </si>
  <si>
    <t>ronan.mcgarrigle@york.ac.uk</t>
  </si>
  <si>
    <t>Programme evaluation of population and system level policies: Evidence for decision-making</t>
  </si>
  <si>
    <t>10.1177/0272989X211016427</t>
  </si>
  <si>
    <t>NIHR Global Health</t>
  </si>
  <si>
    <t>Simon Mark Walker</t>
  </si>
  <si>
    <t>simon.walker@york.ac.uk</t>
  </si>
  <si>
    <t>Understanding the document bias in face matching</t>
  </si>
  <si>
    <t>10.1177/17470218211017902</t>
  </si>
  <si>
    <t>Quarterly Journal of Experimental Psychology</t>
  </si>
  <si>
    <t>Anthony Michael Burton</t>
  </si>
  <si>
    <t>mike.burton@york.ac.uk</t>
  </si>
  <si>
    <t>Music, Selves and Societies Respondent Paper</t>
  </si>
  <si>
    <t>10.1177/20592043211018912</t>
  </si>
  <si>
    <t>Music &amp; Science</t>
  </si>
  <si>
    <t>Gold</t>
  </si>
  <si>
    <t>Craig Robertson</t>
  </si>
  <si>
    <t>craig.m.robertson@york.ac.uk</t>
  </si>
  <si>
    <t>Finding Neymar: the role of colour in the detection and discrimination of football kits.</t>
  </si>
  <si>
    <t>10.1177/03010066211019370</t>
  </si>
  <si>
    <t>Liam Burnell</t>
  </si>
  <si>
    <t>liam@mindflick.co.uk</t>
  </si>
  <si>
    <t>Developmental Language Disorder and Psychopathology: Disentangling Shared Genetic and Environmental Influences</t>
  </si>
  <si>
    <t>10.1177/00222194211019961</t>
  </si>
  <si>
    <t>Journal of Learning Disabilities</t>
  </si>
  <si>
    <t>FP7 Ideas: European Research Council, Medical Research Council, Medical Research Council, National Institutes of Health</t>
  </si>
  <si>
    <t>&amp;lsquo;&amp;ldquo;Don&amp;rsquo;t Let the Bastards Grind you Down:&amp;rdquo; Feminist Resilience/Resilient Feminism in The Handmaid&amp;rsquo;s Tale (Hulu, 2017&amp;mdash;)&amp;rsquo;</t>
  </si>
  <si>
    <t>10.1177/17496020211021326</t>
  </si>
  <si>
    <t>Critical Studies in Television</t>
  </si>
  <si>
    <t>Other</t>
  </si>
  <si>
    <t>Author Offer Time out</t>
  </si>
  <si>
    <t>Kristyn Gorton</t>
  </si>
  <si>
    <t>kristyn.gorton@york.ac.uk</t>
  </si>
  <si>
    <t>Horror Films and Grief</t>
  </si>
  <si>
    <t>10.1177/17540739211022815</t>
  </si>
  <si>
    <t>Emotion Review</t>
  </si>
  <si>
    <t xml:space="preserve">African multilingualism viewed from another angle:
challenging the Casamance exception
</t>
  </si>
  <si>
    <t>10.1177/13670069211023146</t>
  </si>
  <si>
    <t>International Journal of Bilingualism</t>
  </si>
  <si>
    <t>economic and social research council, Economic and Social Research Council (ESRC) and Arts and Humanities Research Council (AHRC), endangered languages documentation programme, european research council</t>
  </si>
  <si>
    <t>Serge Sagna</t>
  </si>
  <si>
    <t>serge.sagna@york.ac.uk</t>
  </si>
  <si>
    <t>Evaluating the use of multimedia information when recruiting adolescents to orthodontics research: a randomised controlled trial.</t>
  </si>
  <si>
    <t>10.1177/14653125211024250</t>
  </si>
  <si>
    <t>Journal of Orthodontics</t>
  </si>
  <si>
    <t>Peter Knapp</t>
  </si>
  <si>
    <t>peter.knapp@york.ac.uk</t>
  </si>
  <si>
    <t>Resisting the Global Neoliberal Economy</t>
  </si>
  <si>
    <t>10.1177/14748851211025875</t>
  </si>
  <si>
    <t>European Journal of Political Theory</t>
  </si>
  <si>
    <t>Alasia Nuti</t>
  </si>
  <si>
    <t>alasia.nuti@york.ac.uk</t>
  </si>
  <si>
    <t>Remixs Retreat? Content Moderation, Copyright Law, and Mashup Music</t>
  </si>
  <si>
    <t>10.1177/14614448211026059</t>
  </si>
  <si>
    <t>New Media &amp; Society</t>
  </si>
  <si>
    <t>Norges Forskningsrad, Norges Forskningsrad</t>
  </si>
  <si>
    <t>Ellis Jones</t>
  </si>
  <si>
    <t>e.n.jones@imv.uio.no</t>
  </si>
  <si>
    <t>Social capital and co-location: A case study of policing anti-social behaviour.</t>
  </si>
  <si>
    <t>10.1177/14613557211026931</t>
  </si>
  <si>
    <t>International Journal of Police Science and Management</t>
  </si>
  <si>
    <t>North Yorkshire Police</t>
  </si>
  <si>
    <t>Lisa O'Malley</t>
  </si>
  <si>
    <t>lisa.omalley@york.ac.uk</t>
  </si>
  <si>
    <t>Review of 'The Struggle for Development' by Ben Selwyn</t>
  </si>
  <si>
    <t>10.1177/10245294211027696</t>
  </si>
  <si>
    <t>Competition and Change</t>
  </si>
  <si>
    <t>Philip Roberts</t>
  </si>
  <si>
    <t>philip.roberts@york.ac.uk</t>
  </si>
  <si>
    <t xml:space="preserve">The anticipation of an investigation: the effects of expecting investigations after a death from natural causes in prison custody
</t>
  </si>
  <si>
    <t>10.1177/17488958211028721</t>
  </si>
  <si>
    <t>Criminology &amp; Criminal Justice</t>
  </si>
  <si>
    <t>Carol Robinson</t>
  </si>
  <si>
    <t>carol.robinson@york.ac.uk</t>
  </si>
  <si>
    <t>Epistemic Corruption and the Research Impact Agenda</t>
  </si>
  <si>
    <t>10.1177/14778785211029516</t>
  </si>
  <si>
    <t>Theory and Research in Education</t>
  </si>
  <si>
    <t>Jennifer Chubb</t>
  </si>
  <si>
    <t>jennifer.chubb@york.ac.uk</t>
  </si>
  <si>
    <t>Reference Case Methods for Expert Elicitation in Healthcare Decision Making</t>
  </si>
  <si>
    <t>10.1177/0272989X211028236</t>
  </si>
  <si>
    <t>Laura Bojke</t>
  </si>
  <si>
    <t>laura.bojke@york.ac.uk</t>
  </si>
  <si>
    <t>Cost-effective clinical trial design: application of a Bayesian sequential model to the ProFHER pragmatic trial</t>
  </si>
  <si>
    <t>10.1177/17407745211032909</t>
  </si>
  <si>
    <t>Clinical Trials</t>
  </si>
  <si>
    <t>European Union MSCA-ESA-ITN project, Research Infrastructure Support Fund of the Department of Economics and Related Studies, University of York</t>
  </si>
  <si>
    <t>Martin Forster</t>
  </si>
  <si>
    <t>mf8@york.ac.uk</t>
  </si>
  <si>
    <t>Maximising Operational Effectiveness: Exploring stigma, militarism, and the normative connections to army partners&amp;rsquo; support-seeking</t>
  </si>
  <si>
    <t>10.1177/00380385211033170</t>
  </si>
  <si>
    <t>Augmented reality technology in image-guided therapy: state-of-the-art review</t>
  </si>
  <si>
    <t>10.1177/09544119211034357</t>
  </si>
  <si>
    <t>Proceedings of the Institution of Mechanical Engineers, Part H: Journal of Engineering in Medicine</t>
  </si>
  <si>
    <t>national science foundation, national science foundation, NIH Clinical Center, NIH Clinical Center, NIH Clinical Center, Royal Society for the Prevention of Cruelty to Animals</t>
  </si>
  <si>
    <t>Zion Tsz Ho Tse</t>
  </si>
  <si>
    <t>zion.tse@york.ac.uk</t>
  </si>
  <si>
    <t>Some days it's like she has died. A qualitative exploration of first mothers' utilisation of artefacts associated with now-adopted children in coping with grief and loss.</t>
  </si>
  <si>
    <t>10.1177/14733250211039008</t>
  </si>
  <si>
    <t>economic and social research council</t>
  </si>
  <si>
    <t>Emma Geddes</t>
  </si>
  <si>
    <t>e.geddes@leedsbeckett.ac.uk</t>
  </si>
  <si>
    <t>Placing Camelot: Cultivating Leadership and Learning in the Kennedy Presidency</t>
  </si>
  <si>
    <t>10.1177/17427150211042153</t>
  </si>
  <si>
    <t>Leo McCann</t>
  </si>
  <si>
    <t>leo.mccann@york.ac.uk</t>
  </si>
  <si>
    <t>review of Ergin Bulut (2020) A Precarious Game: The Illusion of Dream Jobs in the Video Game Industry, Ithaca: Cornell University, 2020, &amp;pound;14.95, (ISBN: 9781501746536) 205 pages.</t>
  </si>
  <si>
    <t>10.1177/09500170211043059</t>
  </si>
  <si>
    <t>APC Cancelled By Admin</t>
  </si>
  <si>
    <t>Carolyn Hunter</t>
  </si>
  <si>
    <t>carolyn.hunter@york.ac.uk</t>
  </si>
  <si>
    <t>Remembering John Polkinghorne</t>
  </si>
  <si>
    <t>10.1177/0040571X211043170</t>
  </si>
  <si>
    <t>Theology</t>
  </si>
  <si>
    <t>Mechanisms of grammaticalisation in the variation of negative question tags</t>
  </si>
  <si>
    <t>10.1177/00754242211044837</t>
  </si>
  <si>
    <t>Journal of English Linguistics</t>
  </si>
  <si>
    <t>Sage TA 2022</t>
  </si>
  <si>
    <t>Claire Childs</t>
  </si>
  <si>
    <t>claire.childs@york.ac.uk</t>
  </si>
  <si>
    <t>Between Subjectivity and Flourishing: Creativity and Game Design as Existential Meaning</t>
  </si>
  <si>
    <t>10.1177/15554120211048015</t>
  </si>
  <si>
    <t>Games and Culture</t>
  </si>
  <si>
    <t>XR Stories</t>
  </si>
  <si>
    <t>Jenna Ng</t>
  </si>
  <si>
    <t>jenna.ng@york.ac.uk</t>
  </si>
  <si>
    <t>Review of 'Sociologies of New Zealand'</t>
  </si>
  <si>
    <t>10.1177/13607804211049450</t>
  </si>
  <si>
    <t>Thomas O'Brien</t>
  </si>
  <si>
    <t>thomas.obrien1@gmail.com</t>
  </si>
  <si>
    <t>Digital Asian Shakespeare Festival, 11th World Shakespeare Congress</t>
  </si>
  <si>
    <t>10.1177/01847678211044095</t>
  </si>
  <si>
    <t>Cahiers Elisabethains</t>
  </si>
  <si>
    <t>Sarah Olive</t>
  </si>
  <si>
    <t>sarahelizabetholive@gmail.com</t>
  </si>
  <si>
    <t>Pragmatism in contemporary political theory</t>
  </si>
  <si>
    <t>10.1177/14748851211050618</t>
  </si>
  <si>
    <t>Matthew Festenstein</t>
  </si>
  <si>
    <t>matthew.festenstein@york.ac.uk</t>
  </si>
  <si>
    <t xml:space="preserve">The competing configurations of the migration&amp;ndash;security nexus: Resettling Afghan and Iraqi interpreters and other locally employed civilians working for Western armies
</t>
  </si>
  <si>
    <t>10.1177/09670106211050811</t>
  </si>
  <si>
    <t>Security Dialogue</t>
  </si>
  <si>
    <t>Fighting Silence Covert Warfare and the Uphill Battle against the Unsaid</t>
  </si>
  <si>
    <t>10.1177/13540661211053830</t>
  </si>
  <si>
    <t>European Journal of International Relations</t>
  </si>
  <si>
    <t>Elisabeth Schweiger</t>
  </si>
  <si>
    <t>elisabeth.schweiger@york.ac.uk</t>
  </si>
  <si>
    <t>Digital Food Special Issue. Fat Shaming, Feminism and Facebook: What &amp;ldquo;Women Who Eat On Tubes&amp;rdquo; Reveals About Social Media and the Boundaries of Women&amp;rsquo;s Bodies</t>
  </si>
  <si>
    <t>10.1177/13675494211055499</t>
  </si>
  <si>
    <t>European Journal of Cultural Studies</t>
  </si>
  <si>
    <t>Fay Bound Alberti</t>
  </si>
  <si>
    <t>fay.boundalberti@york.ac.uk</t>
  </si>
  <si>
    <t>&amp;ldquo;It was like an airbag, it cushioned the blow&amp;rdquo;: A multi-site qualitative study of bereaved parents&amp;rsquo; experiences of using cooling facilities.</t>
  </si>
  <si>
    <t>10.1177/02692163211059345</t>
  </si>
  <si>
    <t>The Martin House Research Centre</t>
  </si>
  <si>
    <t>Julia Hackett</t>
  </si>
  <si>
    <t>julia.hackett@york.ac.uk</t>
  </si>
  <si>
    <t>EnTraP: A Factorial Randomised Controlled Trial embedded within WHiTE 8 COPAL investigating the effect of an Enhanced Trainee Principal Investigator Package and Digital Nudge on recruitment rates.</t>
  </si>
  <si>
    <t>10.1177/26320843211061297</t>
  </si>
  <si>
    <t>Research Methods in Medicine &amp; Health Sciences</t>
  </si>
  <si>
    <t>nickil agni</t>
  </si>
  <si>
    <t>Nickil.agni@nhs.net</t>
  </si>
  <si>
    <t>Risk factors for delirium in adult patients receiving specialist palliative care: A systematic review and meta-analysis</t>
  </si>
  <si>
    <t>10.1177/02692163211065278</t>
  </si>
  <si>
    <t>national institute for health research</t>
  </si>
  <si>
    <t>Imogen Featherstone</t>
  </si>
  <si>
    <t>imogen.featherstone@york.ac.uk</t>
  </si>
  <si>
    <t>The Politics of Infrastructure in Inner-city Communities in Kingston, Jamaica, from 1962 to 2020.</t>
  </si>
  <si>
    <t>10.1177/00961442211068031</t>
  </si>
  <si>
    <t>Journal of Urban History</t>
  </si>
  <si>
    <t>Henrice Altink</t>
  </si>
  <si>
    <t>henrice.altink@york.ac.uk</t>
  </si>
  <si>
    <t>Conceptualising &amp;lsquo;meta-work&amp;rsquo; in the context of continuous, global mobility: The case of digital nomadism</t>
  </si>
  <si>
    <t>10.1177/09500170211069797</t>
  </si>
  <si>
    <t>Jeremy Aroles</t>
  </si>
  <si>
    <t>jeremy.aroles@york.ac.uk</t>
  </si>
  <si>
    <t>Play-Based Interventions for Mental Health: A Systematic Review and Meta-Analysis Focused on Children and Adolescents with Autism Spectrum Disorder and Developmental Language Disorder</t>
  </si>
  <si>
    <t>10.1177/23969415211073118</t>
  </si>
  <si>
    <t>Autism and Developmental Language Impairments</t>
  </si>
  <si>
    <t>Gill Francis</t>
  </si>
  <si>
    <t>gill.francis@york.ac.uk</t>
  </si>
  <si>
    <t>Towards Catheter Steering using Magnetic Tractor Beam Coupling</t>
  </si>
  <si>
    <t>10.1177/09544119221075400</t>
  </si>
  <si>
    <t xml:space="preserve">Do I have to say Im gay?: Using a video booth for public visibility and impact
</t>
  </si>
  <si>
    <t>10.1177/14687941221082268</t>
  </si>
  <si>
    <t>Anna Einarsdottir</t>
  </si>
  <si>
    <t>anna.einarsdottir@york.ac.uk</t>
  </si>
  <si>
    <t>Erich Fromm &amp; Global Public Sociology by Neil McLaughlin, Bristol University Press</t>
  </si>
  <si>
    <t>10.1177/00380385221081396</t>
  </si>
  <si>
    <t>Kieran Durkin</t>
  </si>
  <si>
    <t>kieran.durkin@york.ac.uk</t>
  </si>
  <si>
    <t>Food for thought: Transport within the food supply chain</t>
  </si>
  <si>
    <t>10.1177/00225266221083259</t>
  </si>
  <si>
    <t>Journal of Transport History</t>
  </si>
  <si>
    <t>David Turner</t>
  </si>
  <si>
    <t>david.turner@york.ac.uk</t>
  </si>
  <si>
    <t>A Longitudinal Study of the Mental Health of Autistic Children and Adolescents and their Parents during COVID-19: Part 1, Quantitative Findings</t>
  </si>
  <si>
    <t>10.1177/13623613221082715</t>
  </si>
  <si>
    <t>Researching Silence: A Methodological Inquiry</t>
  </si>
  <si>
    <t>10.1177/03058298221083999</t>
  </si>
  <si>
    <t>Millennium: Journal of International Studies</t>
  </si>
  <si>
    <t>&amp;lsquo;They exist but they don't exist&amp;rsquo;: personal assistants supporting physically disabled people in the workplace</t>
  </si>
  <si>
    <t>10.1177/09500170221075532</t>
  </si>
  <si>
    <t>National Institute for Health Research, NHS Health Research Authority Social Care Research Ethics Committee</t>
  </si>
  <si>
    <t>Jane Maddison</t>
  </si>
  <si>
    <t>jane.maddison@york.ac.uk</t>
  </si>
  <si>
    <t>A Longitudinal Study of the Mental Health of Autistic Children and Adolescents and their Parents during COVID-19: Part 2, Qualitative Findings</t>
  </si>
  <si>
    <t>10.1177/13623613221086997</t>
  </si>
  <si>
    <t xml:space="preserve">Investigating the role of social media abuse in gender-based violence: the experiences of women police officers
</t>
  </si>
  <si>
    <t>10.1177/17488958221087487</t>
  </si>
  <si>
    <t>Susan Watson</t>
  </si>
  <si>
    <t>susan.watson@york.ac.uk</t>
  </si>
  <si>
    <t>The PROMoting THE USE of SWATs (PROMETHEUS) Programme: Lessons learnt and future developments for SWATs</t>
  </si>
  <si>
    <t>10.1177/26320843221089632</t>
  </si>
  <si>
    <t>National Institute for Health Research, UK Research and Innovation</t>
  </si>
  <si>
    <t>LAURA CLARK</t>
  </si>
  <si>
    <t>laura.clark@york.ac.uk</t>
  </si>
  <si>
    <t>Writing Telepathy Back into Marketing Theory</t>
  </si>
  <si>
    <t>10.1177/14705931221095611</t>
  </si>
  <si>
    <t>Mark Tadajewski</t>
  </si>
  <si>
    <t>marktadajewski@gmail.com</t>
  </si>
  <si>
    <t>The Routledge Handbook of Law and Society</t>
  </si>
  <si>
    <t>10.1177/09646639221096555</t>
  </si>
  <si>
    <t>Social &amp; Legal Studies</t>
  </si>
  <si>
    <t>Carl Makin</t>
  </si>
  <si>
    <t>carl.makin@york.ac.uk</t>
  </si>
  <si>
    <t>Oliver John Braddick Obituary</t>
  </si>
  <si>
    <t>10.1177/03010066221098105</t>
  </si>
  <si>
    <t>Peter  Thompson</t>
  </si>
  <si>
    <t>peter.thompson@york.ac.uk</t>
  </si>
  <si>
    <t>How to learn more about how children learn languages</t>
  </si>
  <si>
    <t>10.1177/01427237221096084</t>
  </si>
  <si>
    <t>First Language</t>
  </si>
  <si>
    <t>Marilyn Vihman</t>
  </si>
  <si>
    <t>mv509@york.ac.uk</t>
  </si>
  <si>
    <t>A Chronological and Regional Analysis of Personal Reports of COVID-19 on Twitter from the UK</t>
  </si>
  <si>
    <t>10.1177/20552076221097508</t>
  </si>
  <si>
    <t>National Institute of Allergy and Infectious Diseases (NIAID), National Institutes of Health (NIH) National Library of Medicine (NLM)</t>
  </si>
  <si>
    <t>Su Golder</t>
  </si>
  <si>
    <t>Supporting the mental health of children with speech, language and communication needs: the views and experiences of parents</t>
  </si>
  <si>
    <t>10.1177/23969415221101137</t>
  </si>
  <si>
    <t>&amp;lsquo;Four (Single Parent) Women&amp;rsquo;: Emulating Nina Simone&amp;rsquo;s Storytelling for Critical Consciousness</t>
  </si>
  <si>
    <t>10.1177/01417789221102511</t>
  </si>
  <si>
    <t>Feminist Review</t>
  </si>
  <si>
    <t>Miranda Armstrong</t>
  </si>
  <si>
    <t>miranda.armstrong@york.ac.uk</t>
  </si>
  <si>
    <t>What Is a Podcast?</t>
  </si>
  <si>
    <t>10.1177/13548565221104444</t>
  </si>
  <si>
    <t>Jemily Rime</t>
  </si>
  <si>
    <t>jir506@york.ac.uk</t>
  </si>
  <si>
    <t>The problem of researching a recursive society: algorithms, data coils and the looping of the social</t>
  </si>
  <si>
    <t>10.1177/20539517221104997</t>
  </si>
  <si>
    <t>Big Data &amp; Society</t>
  </si>
  <si>
    <t>David Beer</t>
  </si>
  <si>
    <t>david.beer@york.ac.uk</t>
  </si>
  <si>
    <t>It was Bauhaus without realising we were Bauhaus: BBC Women and Youth Programming in the North</t>
  </si>
  <si>
    <t>10.1177/17496020221105821</t>
  </si>
  <si>
    <t>Mark Helsby</t>
  </si>
  <si>
    <t>mark.helsby@york.ac.uk</t>
  </si>
  <si>
    <t>Development of the Social Experience of a Concert Scales (SECS): The social experience of a live western art music concert influences people&amp;rsquo;s overall enjoyment of an event but not their emotional response to the music.</t>
  </si>
  <si>
    <t>10.1177/20592043221106478</t>
  </si>
  <si>
    <t>Volkswagen Stiftung</t>
  </si>
  <si>
    <t>Katherine O'Neill</t>
  </si>
  <si>
    <t>kon502@york.ac.uk</t>
  </si>
  <si>
    <t>Challenges and Solutions to the Implementation of Studies Within A Trial (SWATs): The Experiences of the PROMETHEUS Programme</t>
  </si>
  <si>
    <t>10.1177/26320843221106949</t>
  </si>
  <si>
    <t>Catherine Arundel</t>
  </si>
  <si>
    <t>catherine.arundel@york.ac.uk</t>
  </si>
  <si>
    <t>Measuring the digital divide among people with Severe Mental Ill Health using the Essential Digital Skills framework.</t>
  </si>
  <si>
    <t>10.1177/17579139221106399</t>
  </si>
  <si>
    <t>Perspectives in Public Health</t>
  </si>
  <si>
    <t>Closing the Gap Network</t>
  </si>
  <si>
    <t>Panagiotis Spanakis</t>
  </si>
  <si>
    <t>panagiotis.spanakis@york.ac.uk</t>
  </si>
  <si>
    <t>Staff training to improve participant recruitment into surgical randomised controlled trials: a feasibility Study Within A Trial (SWAT) across four host randomised controlled trials simultaneously</t>
  </si>
  <si>
    <t>10.1177/26320843221106950</t>
  </si>
  <si>
    <t>Efficacy and Mechanism Evaluation Programme, Health Technology Assessment Programme, Health Technology Assessment Programme, Medical Research Council, MRC ConDuCT-II Hub, MRC Network of Hubs for Trials Methodology Research, National Institute for Health Research, NIHR Evaluation, Trials and Studies Co-ordinating Centre (NETSCC), Wellcome Trust</t>
  </si>
  <si>
    <t>Adwoa Parker</t>
  </si>
  <si>
    <t>adwoa.parker@york.ac.uk</t>
  </si>
  <si>
    <t>&amp;lsquo;You can&amp;rsquo;t delete a memory&amp;rsquo;: Managing the Data Past on Social Media in Everyday Life</t>
  </si>
  <si>
    <t>10.1177/13607804221110237</t>
  </si>
  <si>
    <t>Benjamin Jacobsen</t>
  </si>
  <si>
    <t>benjamin.jacobsen@durham.ac.uk</t>
  </si>
  <si>
    <t>Perception: The Early Years</t>
  </si>
  <si>
    <t>10.1177/03010066221113200</t>
  </si>
  <si>
    <t>Peter Thompson</t>
  </si>
  <si>
    <t>Writing Our Way to Sustainable Economies? How Academic Sustainability Writing Engages with Capitalism.</t>
  </si>
  <si>
    <t>10.1177/0308518X221114138</t>
  </si>
  <si>
    <t>Simon Mair</t>
  </si>
  <si>
    <t>simon.mair@york.ac.uk</t>
  </si>
  <si>
    <t>Rethinking Marketing as Applied Economics</t>
  </si>
  <si>
    <t>10.1177/14705931221114170</t>
  </si>
  <si>
    <t>Racialization of Disease: The Typhus-epidemic, Antisemitism and Closed Borders in German-occupied Poland, 1915&amp;ndash;1918</t>
  </si>
  <si>
    <t>10.1177/02656914221103467</t>
  </si>
  <si>
    <t>European History Quarterly</t>
  </si>
  <si>
    <t>Jan Rybak</t>
  </si>
  <si>
    <t>jan.rybak.mail@gmail.com</t>
  </si>
  <si>
    <t>Tracing Change During Music Therapy For Depression: Towards A Markers-Based Understanding Of Communicative Behaviours</t>
  </si>
  <si>
    <t>10.1177/10298649221116024</t>
  </si>
  <si>
    <t>Sarah Knight</t>
  </si>
  <si>
    <t>sarah.knight3@york.ac.uk</t>
  </si>
  <si>
    <t xml:space="preserve">Face learning via brief real-world social interactions induces changes in face-selective brain areas and hippocampus
</t>
  </si>
  <si>
    <t>10.1177/03010066221098728</t>
  </si>
  <si>
    <t>David Pitcher</t>
  </si>
  <si>
    <t>david.pitcher@york.ac.uk</t>
  </si>
  <si>
    <t>Drawing the boundaries of &amp;ldquo;good citizenship&amp;rdquo; through state-led urban redevelopment in Dikmen Valley</t>
  </si>
  <si>
    <t>10.1177/09697764221119919</t>
  </si>
  <si>
    <t>European Urban and Regional Studies</t>
  </si>
  <si>
    <t>Oznur YARDIMCI</t>
  </si>
  <si>
    <t>An empirical test of measures of housing degrowth: Learning from the limited experience of England and Wales, 1981-2011</t>
  </si>
  <si>
    <t>10.1177/00420980221121198</t>
  </si>
  <si>
    <t>Urban Studies</t>
  </si>
  <si>
    <t>Rebecca Tunstall</t>
  </si>
  <si>
    <t>becky.tunstall@york.ac.uk</t>
  </si>
  <si>
    <t>Camouflaging in Developmental Language Disorder: The views of speech and language pathologists and parents</t>
  </si>
  <si>
    <t>10.1177/15257401221120937</t>
  </si>
  <si>
    <t>Communication Disorders Quarterly</t>
  </si>
  <si>
    <t>Academy of Medical Sciences</t>
  </si>
  <si>
    <t>The health of mothers of children with a life-limiting condition: a qualitative interview study</t>
  </si>
  <si>
    <t>10.1177/02692163221122325</t>
  </si>
  <si>
    <t>national institute for social care and health research</t>
  </si>
  <si>
    <t>Victoria Fisher</t>
  </si>
  <si>
    <t>victoria.fisher@york.ac.uk</t>
  </si>
  <si>
    <t>The sociology of futurelessness</t>
  </si>
  <si>
    <t>10.1177/00380385221122420</t>
  </si>
  <si>
    <t>Richard Tutton</t>
  </si>
  <si>
    <t>richard.tutton@york.ac.uk</t>
  </si>
  <si>
    <t>Parents&amp;rsquo; Perceptions of The Impact of COVID-19 and School Transition on Autistic Children&amp;rsquo;s Friendships</t>
  </si>
  <si>
    <t>10.1177/13623613221123734</t>
  </si>
  <si>
    <t>Laura Fox</t>
  </si>
  <si>
    <t>laura.fox@york.ac.uk</t>
  </si>
  <si>
    <t>Can learnings from the COVID-19 pandemic improve trial conduct post-pandemic? A case study of strategies used by the DISC trial</t>
  </si>
  <si>
    <t>10.1177/26320843221128296</t>
  </si>
  <si>
    <t>Health Technology Assessment Programme</t>
  </si>
  <si>
    <t>Catherine Knowlson</t>
  </si>
  <si>
    <t>catherine.knowlson@york.ac.uk</t>
  </si>
  <si>
    <t>Lesley's musings</t>
  </si>
  <si>
    <t>10.1177/03010066221128953</t>
  </si>
  <si>
    <t>Slow Violence, Depoliticisation and Hope: Environmental Learning in Wentworth, South Africa</t>
  </si>
  <si>
    <t>10.1177/14661381221130278</t>
  </si>
  <si>
    <t>Ethnography</t>
  </si>
  <si>
    <t>Gates Cambridge Trust</t>
  </si>
  <si>
    <t>Peter Sutoris</t>
  </si>
  <si>
    <t>psutoris@gmail.com</t>
  </si>
  <si>
    <t xml:space="preserve">Maintaining global biodiversity by developing a sustainable Anthropocene food production system 
</t>
  </si>
  <si>
    <t>10.1177/20530196221129747</t>
  </si>
  <si>
    <t>Anthropocene Review, The</t>
  </si>
  <si>
    <t>Chris Thomas</t>
  </si>
  <si>
    <t>chris.thomas@york.ac.uk</t>
  </si>
  <si>
    <t>Examining the Difference in Error Detection when Listening to Native and Non-Native Speakers</t>
  </si>
  <si>
    <t>10.1177/17470218221135543</t>
  </si>
  <si>
    <t>-</t>
  </si>
  <si>
    <t>Angela de Bruin</t>
  </si>
  <si>
    <t>angela.debruin@york.ac.uk</t>
  </si>
  <si>
    <t>Ambivalent States: Paradoxes of Subjection in the Jordanian South</t>
  </si>
  <si>
    <t>10.1177/23996544221136708</t>
  </si>
  <si>
    <t>Environment and Planning C</t>
  </si>
  <si>
    <t>American Center for Research (ACOR), Trinity College, University of Cambridge</t>
  </si>
  <si>
    <t>Jose Martinez</t>
  </si>
  <si>
    <t>jose.ciro.martinez@york.ac.uk</t>
  </si>
  <si>
    <t>The role of community organisations in the collective mobilisation of migrant workers: The importance of a &amp;lsquo;community&amp;rsquo;-oriented perspective</t>
  </si>
  <si>
    <t>10.1177/09500170221138008</t>
  </si>
  <si>
    <t>Sage grace period</t>
  </si>
  <si>
    <t>Joyce Jiang</t>
  </si>
  <si>
    <t>Joyce.Jiang@york.ac.uk</t>
  </si>
  <si>
    <t>It&amp;rsquo;s our story: parents and carers' experiences during the pandemic</t>
  </si>
  <si>
    <t>10.1177/13607804211066329</t>
  </si>
  <si>
    <t>Katie Pybus</t>
  </si>
  <si>
    <t>katie.pybus@york.ac.uk</t>
  </si>
  <si>
    <t>Law and Legitimacy in Administrative Justice Research</t>
  </si>
  <si>
    <t>10.1177/09646639221140799</t>
  </si>
  <si>
    <t>Conducting a large, longitudinal, multi-site qualitative study within a mixed methods evaluation of a UK national health policy: reflections from the GPED study</t>
  </si>
  <si>
    <t>10.1177/16094069221140873</t>
  </si>
  <si>
    <t>International Journal of Qualitative Methods</t>
  </si>
  <si>
    <t>Joy Adamson</t>
  </si>
  <si>
    <t>joy.adamson@york.ac.uk</t>
  </si>
  <si>
    <t>The Dialogic Performativity of Secrecy and Transparency</t>
  </si>
  <si>
    <t>10.1177/00187267221139457</t>
  </si>
  <si>
    <t>Human Relations</t>
  </si>
  <si>
    <t>Ziyun Fan</t>
  </si>
  <si>
    <t>ziyun.fan@outlook.com</t>
  </si>
  <si>
    <t>What discretion do you need? Factors influencing police decision making in possession of cannabis offences</t>
  </si>
  <si>
    <t>10.1177/17488958221142478</t>
  </si>
  <si>
    <t>N8 Policing Research Partnership Small Grants</t>
  </si>
  <si>
    <t>Sharon Grace</t>
  </si>
  <si>
    <t>sharon.grace@york.ac.uk</t>
  </si>
  <si>
    <t>Modelling Chinese Youth Support for Military Intervention in the Diaoyu/Senkaku Islands: Beyond Nationalism and Militarism</t>
  </si>
  <si>
    <t>10.1177/00220027221143971</t>
  </si>
  <si>
    <t>Journal of Conflict Resolution</t>
  </si>
  <si>
    <t>Graeme Davies</t>
  </si>
  <si>
    <t>graeme.davies@york.ac.uk</t>
  </si>
  <si>
    <t>Understanding parent experiences of end-of-life care for children: a systematic review and qualitative evidence synthesis</t>
  </si>
  <si>
    <t>10.1177/02692163221144084</t>
  </si>
  <si>
    <t>Laura Barrett</t>
  </si>
  <si>
    <t>laura.barrett@york.ac.uk</t>
  </si>
  <si>
    <t>Bias mitigation in empirical peace and conflict studies: A short primer on posttreatment variables</t>
  </si>
  <si>
    <t>10.1177/00223433221145531</t>
  </si>
  <si>
    <t>Journal of Peace Research</t>
  </si>
  <si>
    <t>Christoph Dworschak</t>
  </si>
  <si>
    <t>christoph.dworschak@york.ac.uk</t>
  </si>
  <si>
    <t>A systematic review of economic evaluations alongside Studies Within A Trial (SWATs) for improving recruitment and retention in RCTs</t>
  </si>
  <si>
    <t>10.1177/26320843221147838</t>
  </si>
  <si>
    <t>Athanasios Gkekas</t>
  </si>
  <si>
    <t>ag1378@york.ac.uk</t>
  </si>
  <si>
    <t>PROMoting THE USE of Studies Within A Trial (PROMETHEUS): Results and experiences from a large programme to evaluate the routine embedding of recruitment and retention strategies within randomised controlled trials</t>
  </si>
  <si>
    <t>10.1177/26320843221147841</t>
  </si>
  <si>
    <t>Laura Doherty</t>
  </si>
  <si>
    <t>laura.doherty@york.ac.uk</t>
  </si>
  <si>
    <t>What does &amp;lsquo;good&amp;rsquo; palliative care look like for children and young people? A qualitative study of parents&amp;rsquo; experiences and perspectives</t>
  </si>
  <si>
    <t>10.1177/02692163231154300</t>
  </si>
  <si>
    <t>Together for Short Lives and Children with Cancer</t>
  </si>
  <si>
    <t>Methods for investigation of L2 speech rhythm: Insights from the production of English speech rhythm by L2 Arabic learners</t>
  </si>
  <si>
    <t>10.1177/02676583231152638</t>
  </si>
  <si>
    <t>Second Language Research</t>
  </si>
  <si>
    <t>Taif University</t>
  </si>
  <si>
    <t>Sam Hellmuth</t>
  </si>
  <si>
    <t>sam.hellmuth@york.ac.uk</t>
  </si>
  <si>
    <t>Hidden from history: carriage cleaners in the United Kingdom from 1849 to COVID-19</t>
  </si>
  <si>
    <t>10.1177/00225266231156114</t>
  </si>
  <si>
    <t>Julia Winterson</t>
  </si>
  <si>
    <t>julia.winterson@btinternet.com</t>
  </si>
  <si>
    <t>Governing through ESG and the green spirit of asset manager capitalism</t>
  </si>
  <si>
    <t>10.1177/0308518X231156611</t>
  </si>
  <si>
    <t>Matthew Archer</t>
  </si>
  <si>
    <t>matthew.archer@york.ac.uk</t>
  </si>
  <si>
    <t>Far from Houdini: The &amp;ldquo;Magic&amp;rdquo; of the VFX Breakdown</t>
  </si>
  <si>
    <t>10.1177/17468477231155541</t>
  </si>
  <si>
    <t>Animation</t>
  </si>
  <si>
    <t>Nick Jones</t>
  </si>
  <si>
    <t>n.jones@york.ac.uk</t>
  </si>
  <si>
    <t>Meditation as a tool to counteract music performance anxiety from the experts' perspective</t>
  </si>
  <si>
    <t>10.1177/03057356231155968</t>
  </si>
  <si>
    <t>Psychology of Music</t>
  </si>
  <si>
    <t>Serena Paese</t>
  </si>
  <si>
    <t>sp1730@york.ac.uk</t>
  </si>
  <si>
    <t>Animal-assisted and robotic animal-assisted interventions within dementia care: a systematic review</t>
  </si>
  <si>
    <t>10.1177/14713012231155985</t>
  </si>
  <si>
    <t>Dementia</t>
  </si>
  <si>
    <t>Tees, Esk and Wears Valley NHS Foundation Trust Research Capability Funding Award</t>
  </si>
  <si>
    <t>The complex relationships between economic inequality and biodiversity: A scoping review</t>
  </si>
  <si>
    <t>10.1177/20530196231158080</t>
  </si>
  <si>
    <t>Leverhulme Centre for Anthropocene</t>
  </si>
  <si>
    <t>Caroline Ward</t>
  </si>
  <si>
    <t>caroline.ward@york.ac.uk</t>
  </si>
  <si>
    <t>Factors influencing the mental health of autistic children and teenagers: Parents' observations and experiences</t>
  </si>
  <si>
    <t>10.1177/13623613231158959</t>
  </si>
  <si>
    <t>Suzanne Mukherjee</t>
  </si>
  <si>
    <t>suzanne.mukherjee@york.ac.uk</t>
  </si>
  <si>
    <t>Holding On or Letting Go: Inheritance as a Liminal Experience</t>
  </si>
  <si>
    <t>10.1177/14705931231162400</t>
  </si>
  <si>
    <t>Academy of Marketing</t>
  </si>
  <si>
    <t>Victoria Wells</t>
  </si>
  <si>
    <t>victoria.wells@york.ac.uk</t>
  </si>
  <si>
    <t>(Tiny) spaces of hope: Reclaiming, maintaining, and reframing housing in the tiny
house movement</t>
  </si>
  <si>
    <t>10.1177/02637758231165295</t>
  </si>
  <si>
    <t>Environment and Planning D</t>
  </si>
  <si>
    <t>Alice Wilson</t>
  </si>
  <si>
    <t>aew579@york.ac.uk</t>
  </si>
  <si>
    <t>Multiple positionalities in the field: an intersectional reflexive account of researching Pakistani and Bangladeshi Muslim lone motherhood.</t>
  </si>
  <si>
    <t>10.1177/14687941231165893</t>
  </si>
  <si>
    <t>Sarah Baz</t>
  </si>
  <si>
    <t>Constructing relative effect priors for research prioritisation and trial design a meta-epidemiological analysis</t>
  </si>
  <si>
    <t>10.1177/0272989X231165985</t>
  </si>
  <si>
    <t>David Glynn</t>
  </si>
  <si>
    <t>david.glynn@york.ac.uk</t>
  </si>
  <si>
    <t>Exploring the longitudinal relationship between short sleep duration, temperament and Attention Deficit Hyperactivity Disorder symptoms in a biethnic population of children aged between 6 and 61 months: A Born in Bradford Study</t>
  </si>
  <si>
    <t>10.1177/10870547231168433</t>
  </si>
  <si>
    <t>Journal of Attention Disorders</t>
  </si>
  <si>
    <t>Jonathan Stott</t>
  </si>
  <si>
    <t>jonathan.stott@nhs.net</t>
  </si>
  <si>
    <t>Storytelling, Sociology and Sexuality: Ken Plummers Humanist Narrative analysis</t>
  </si>
  <si>
    <t>10.1177/13634607231169003</t>
  </si>
  <si>
    <t>Sexualities</t>
  </si>
  <si>
    <t>Article Ingested</t>
  </si>
  <si>
    <t>Stevi Jackson</t>
  </si>
  <si>
    <t>stevi.jackson@york.ac.uk</t>
  </si>
  <si>
    <t xml:space="preserve">Inseparable Bedfellows. Imagination and Mathematics in Economic Modelling
</t>
  </si>
  <si>
    <t>10.1177/00483931231169308</t>
  </si>
  <si>
    <t>Philosophy of the Social Sciences</t>
  </si>
  <si>
    <t>Creativity Theme Priming Funds, University of York</t>
  </si>
  <si>
    <t>Fiora Salis</t>
  </si>
  <si>
    <t>Fiora.salis@york.ac.uk</t>
  </si>
  <si>
    <t>Information source</t>
  </si>
  <si>
    <t>Link</t>
  </si>
  <si>
    <t>Comments</t>
  </si>
  <si>
    <t>ACS</t>
  </si>
  <si>
    <t>CCC dashboard</t>
  </si>
  <si>
    <t>AIP</t>
  </si>
  <si>
    <t>Email pcr@aip.org</t>
  </si>
  <si>
    <t>Reports provided annually via Jisc/ Publisher - but not received any. Requested reports sometimes contain papers that aren't ours. PBOD on reports means paid by OA deal.</t>
  </si>
  <si>
    <t>American Psychological Association</t>
  </si>
  <si>
    <t>SciPris dashboard</t>
  </si>
  <si>
    <t>https://scipris.aptaracorp.com/SciPrisV62204/?pc=maAYU0rzkzXOrp8Ye3kqjw%3D%3D</t>
  </si>
  <si>
    <t>CCC dashboard, or email BMJ for reports</t>
  </si>
  <si>
    <t>Email openaccess@bmj.com. CCC used for article approvals, but they initially said we couldn't use it for reporting. In an email in Feb 2023 they said we could use it for reporting, but haven't tried it. BMJ will provide full reports on accepted papers, including those not under the deal on request by email.</t>
  </si>
  <si>
    <t>Half yearly email reports or email Linda Empringham empringham@brill.com</t>
  </si>
  <si>
    <t>Emailed Linda for full list of papers made OA under deal to date 15/11/21. Monthly email reports from 2023?</t>
  </si>
  <si>
    <t>Cold Spring Harbor Laboratory Press</t>
  </si>
  <si>
    <t>https://apcfunding.copyright.com/</t>
  </si>
  <si>
    <t>You need to put 'The Company of Biologists' in the reporting section to get any results</t>
  </si>
  <si>
    <t>CUP</t>
  </si>
  <si>
    <t>Geological Society Lyell Collection</t>
  </si>
  <si>
    <t>IOP</t>
  </si>
  <si>
    <t>On demand - email rhys.freshwater@ioppublishing.org</t>
  </si>
  <si>
    <t>According to Rhys Freshwater, IOP send quarterly reports to Jisc "so that they could be disseminated to the members", which Jisc doesn't routinely do. Other institutions email Rhys whenever they want reports.</t>
  </si>
  <si>
    <t>OA Switchboard/ 6 monthly report</t>
  </si>
  <si>
    <t>6 monthly Excel report for instititutions that don't have OA Switchboard (see email from Marten Stavenga).</t>
  </si>
  <si>
    <t>Seems to be only on CCC since 2021. Before that they sent us a couple of reports by email for 2020.</t>
  </si>
  <si>
    <t>OUP</t>
  </si>
  <si>
    <t>Monthly email reports</t>
  </si>
  <si>
    <t>https://drive.google.com/drive/u/0/folders/1oLxg7sxNAjVNB4UQnicesbR5BeYEt2Yn</t>
  </si>
  <si>
    <t>Mostly several months behind</t>
  </si>
  <si>
    <t>PLOS CAP</t>
  </si>
  <si>
    <t>https://drive.google.com/drive/u/0/folders/1Jx7ygNxQV305mcLSBQAZmwqiGZ1_C-EC</t>
  </si>
  <si>
    <t xml:space="preserve">Also on CCC since part way through 2021. You need to enter 'Public Library of Science' as publisher to get the report to work. No monthly accepted manuscript reports in OA publishing inbox for Feb and June 2021. Is this because we didn't have any accepted MSS? </t>
  </si>
  <si>
    <t>PLOS TFF</t>
  </si>
  <si>
    <t>Six monthly email reports</t>
  </si>
  <si>
    <t>Started in 2021 - earlier reports were by email. They possibly still send us half yearly reports.</t>
  </si>
  <si>
    <t>RSC</t>
  </si>
  <si>
    <t>https://drive.google.com/drive/u/0/folders/15RmFEPuWlU2Z3xvoTGKn5IXjXDlPiioM</t>
  </si>
  <si>
    <t>RSC confirmed to me by email (Jan 2022) that the monthly reports include all papers, regardless of whether OA or not.</t>
  </si>
  <si>
    <t>Jisc TA data</t>
  </si>
  <si>
    <t>Sage have not yet developed reporting</t>
  </si>
  <si>
    <t>Dashboard</t>
  </si>
  <si>
    <t>T&amp;F</t>
  </si>
  <si>
    <t>https://www.taylorfrancis.com/oadashboard/</t>
  </si>
  <si>
    <t>https://authorservices.wiley.com/index.html#login?returnUrl=https://openaccessaccount.wiley.com/</t>
  </si>
  <si>
    <t>id_value</t>
  </si>
  <si>
    <t>capture</t>
  </si>
  <si>
    <t>citation</t>
  </si>
  <si>
    <t>socialMedia</t>
  </si>
  <si>
    <t>usage</t>
  </si>
  <si>
    <t>mention</t>
  </si>
  <si>
    <t>Snapshot date</t>
  </si>
  <si>
    <t>10.1145/3210825.3210833</t>
  </si>
  <si>
    <t>10.1145/3290688.3290748</t>
  </si>
  <si>
    <t>10.1145/3290688.3290750</t>
  </si>
  <si>
    <t>10.1145/3337722.3337765</t>
  </si>
  <si>
    <t>10.1145/3311350.3347148</t>
  </si>
  <si>
    <t>10.1145/3311350.3347192</t>
  </si>
  <si>
    <t>10.1145/3311350.3347178</t>
  </si>
  <si>
    <t>10.1145/3373017.3373067</t>
  </si>
  <si>
    <t>10.1145/3402942.3402960</t>
  </si>
  <si>
    <t>10.23919/DATE48585.2020.9116505</t>
  </si>
  <si>
    <t>10.1145/3417990.3420207</t>
  </si>
  <si>
    <t>10.1145/3366424.3383757</t>
  </si>
  <si>
    <t>10.1145/3387902.3394031</t>
  </si>
  <si>
    <t>10.1145/3469013.3469019</t>
  </si>
  <si>
    <t>10.1145/3450337.3483492</t>
  </si>
  <si>
    <t>10.1145/3491102.3501858</t>
  </si>
  <si>
    <t>10.1145/3290605.3300667</t>
  </si>
  <si>
    <t>10.1145/3394810.3394816</t>
  </si>
  <si>
    <t>10.1145/3363384.3363476</t>
  </si>
  <si>
    <t>10.4230/LIPIcs.ECRTS.2022.12</t>
  </si>
  <si>
    <t>10.1145/3290605.3300489</t>
  </si>
  <si>
    <t>10.1145/3316482.3326360</t>
  </si>
  <si>
    <t>10.1145/3313831.3376462</t>
  </si>
  <si>
    <t>10.1145/3534879.3534883</t>
  </si>
  <si>
    <t>10.1145/3534879.3534895</t>
  </si>
  <si>
    <t>10.1145/3411764.3445286</t>
  </si>
  <si>
    <t>10.1145/3311350.3347173</t>
  </si>
  <si>
    <t>10.1145/3543882.3543887</t>
  </si>
  <si>
    <t>10.1145/3491102.3502110</t>
  </si>
  <si>
    <t>10.1145/3378679.3394528</t>
  </si>
  <si>
    <t>10.1145/3555858</t>
  </si>
  <si>
    <t>10.1145/3372020.3391559</t>
  </si>
  <si>
    <t>10.1145/3366486.3366549</t>
  </si>
  <si>
    <t>10.1145/3411763.3450404</t>
  </si>
  <si>
    <t>10.1145/3311350.3347179</t>
  </si>
  <si>
    <t>10.1145/3355047.3362092</t>
  </si>
  <si>
    <t>10.1145/3313831.3376370</t>
  </si>
  <si>
    <t>10.1145/3290605.3300453</t>
  </si>
  <si>
    <t>10.1145/3417990.3420198</t>
  </si>
  <si>
    <t>10.1145/3417990.3420196</t>
  </si>
  <si>
    <t>10.1145/3394810.3394814</t>
  </si>
  <si>
    <t>10.1145/3363384.3363485</t>
  </si>
  <si>
    <t>10.1145/3290605.3300471</t>
  </si>
  <si>
    <t>10.1145/3321408.3321572</t>
  </si>
  <si>
    <t>10.1145/3317697.3323363</t>
  </si>
  <si>
    <t>10.1145/3567600.3569545</t>
  </si>
  <si>
    <t>10.1145/3394810.3394824</t>
  </si>
  <si>
    <t>10.1145/3355402.3355415</t>
  </si>
  <si>
    <t>10.1145/3313831.3376221</t>
  </si>
  <si>
    <t>10.1145/3338852.3339868</t>
  </si>
  <si>
    <t>10.1145/3321707.3321788</t>
  </si>
  <si>
    <t>10.1145/3290605.3300857</t>
  </si>
  <si>
    <t>10.1145/3358501.3361238</t>
  </si>
  <si>
    <t>10.1145/3365438.3410942</t>
  </si>
  <si>
    <t>10.1145/3321707.3321813</t>
  </si>
  <si>
    <t>10.1145/3485441</t>
  </si>
  <si>
    <t>10.1145/3290605.3300833</t>
  </si>
  <si>
    <t>10.1145/3391614.3393654</t>
  </si>
  <si>
    <t>10.1145/3391614.3393660</t>
  </si>
  <si>
    <t>10.1145/3417313.3429384</t>
  </si>
  <si>
    <t>10.1145/3378679.3394529</t>
  </si>
  <si>
    <t>Average capture</t>
  </si>
  <si>
    <t>Average citation</t>
  </si>
  <si>
    <t>Average social media</t>
  </si>
  <si>
    <t>Average usage</t>
  </si>
  <si>
    <t>Average mentions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</si>
</sst>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m/yyyy"/>
    <numFmt numFmtId="165" formatCode="d\-mmmm\-yyyy"/>
    <numFmt numFmtId="166" formatCode="dd/mm/yy"/>
    <numFmt numFmtId="167" formatCode="d/m/yy"/>
    <numFmt numFmtId="168" formatCode="d\-mmm\-yyyy"/>
    <numFmt numFmtId="169" formatCode="dd\-mmm\-yyyy"/>
    <numFmt numFmtId="170" formatCode="dd\-mmmm\-yyyy"/>
  </numFmts>
  <fonts count="17" x14ac:knownFonts="1">
    <font>
      <sz val="10"/>
      <color rgb="FF000000"/>
      <name val="Arial"/>
      <scheme val="minor"/>
    </font>
    <font>
      <b/>
      <sz val="10"/>
      <color theme="1"/>
      <name val="Arial"/>
    </font>
    <font>
      <b/>
      <sz val="11"/>
      <color rgb="FF000000"/>
      <name val="Calibri"/>
    </font>
    <font>
      <sz val="11"/>
      <color rgb="FF000000"/>
      <name val="Calibri"/>
    </font>
    <font>
      <sz val="10"/>
      <color theme="1"/>
      <name val="Arial"/>
      <scheme val="minor"/>
    </font>
    <font>
      <sz val="10"/>
      <color theme="1"/>
      <name val="Arial"/>
    </font>
    <font>
      <sz val="10"/>
      <color rgb="FF000000"/>
      <name val="Arial"/>
      <scheme val="minor"/>
    </font>
    <font>
      <sz val="10"/>
      <color rgb="FF000000"/>
      <name val="Roboto"/>
    </font>
    <font>
      <u/>
      <sz val="10"/>
      <color rgb="FF0000FF"/>
      <name val="Arial"/>
    </font>
    <font>
      <u/>
      <sz val="11"/>
      <color rgb="FF0000FF"/>
      <name val="Arial"/>
    </font>
    <font>
      <u/>
      <sz val="10"/>
      <color rgb="FF1155CC"/>
      <name val="Arial"/>
    </font>
    <font>
      <sz val="11"/>
      <color rgb="FF000000"/>
      <name val="Arial"/>
    </font>
    <font>
      <b/>
      <sz val="11"/>
      <color theme="1"/>
      <name val="Calibri"/>
    </font>
    <font>
      <sz val="11"/>
      <color theme="1"/>
      <name val="Calibri"/>
    </font>
    <font>
      <sz val="11"/>
      <color rgb="FF000000"/>
      <name val="Inconsolata"/>
    </font>
    <font>
      <b/>
      <sz val="10"/>
      <color theme="1"/>
      <name val="Arial"/>
      <scheme val="minor"/>
    </font>
    <font>
      <sz val="11"/>
      <color rgb="FF000000"/>
      <name val="Arial"/>
      <scheme val="minor"/>
    </font>
  </fonts>
  <fills count="4">
    <fill>
      <patternFill patternType="none"/>
    </fill>
    <fill>
      <patternFill patternType="gray125"/>
    </fill>
    <fill>
      <patternFill patternType="solid">
        <fgColor rgb="FFD5A6BD"/>
        <bgColor rgb="FFD5A6BD"/>
      </patternFill>
    </fill>
    <fill>
      <patternFill patternType="solid">
        <fgColor rgb="FFFFFFFF"/>
        <bgColor rgb="FFFFFFFF"/>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xf numFmtId="14" fontId="1" fillId="0" borderId="0" xfId="0" applyNumberFormat="1" applyFont="1" applyAlignment="1">
      <alignment wrapText="1"/>
    </xf>
    <xf numFmtId="0" fontId="2" fillId="2" borderId="0" xfId="0" applyFont="1" applyFill="1"/>
    <xf numFmtId="0" fontId="2" fillId="0" borderId="0" xfId="0" applyFont="1"/>
    <xf numFmtId="0" fontId="3" fillId="0" borderId="0" xfId="0" applyFont="1"/>
    <xf numFmtId="0" fontId="4" fillId="0" borderId="0" xfId="0" applyFont="1"/>
    <xf numFmtId="0" fontId="3" fillId="0" borderId="0" xfId="0" applyFont="1" applyAlignment="1">
      <alignment horizontal="right"/>
    </xf>
    <xf numFmtId="14" fontId="3" fillId="0" borderId="0" xfId="0" applyNumberFormat="1" applyFont="1" applyAlignment="1">
      <alignment horizontal="right"/>
    </xf>
    <xf numFmtId="14" fontId="4" fillId="0" borderId="0" xfId="0" applyNumberFormat="1" applyFont="1"/>
    <xf numFmtId="0" fontId="5" fillId="0" borderId="0" xfId="0" applyFont="1"/>
    <xf numFmtId="164" fontId="4" fillId="0" borderId="0" xfId="0" applyNumberFormat="1" applyFont="1"/>
    <xf numFmtId="165" fontId="4" fillId="0" borderId="0" xfId="0" applyNumberFormat="1" applyFont="1"/>
    <xf numFmtId="14" fontId="4" fillId="3" borderId="0" xfId="0" applyNumberFormat="1" applyFont="1" applyFill="1"/>
    <xf numFmtId="0" fontId="4" fillId="3" borderId="0" xfId="0" applyFont="1" applyFill="1"/>
    <xf numFmtId="166" fontId="4" fillId="0" borderId="0" xfId="0" applyNumberFormat="1" applyFont="1"/>
    <xf numFmtId="167" fontId="4" fillId="0" borderId="0" xfId="0" applyNumberFormat="1" applyFont="1"/>
    <xf numFmtId="168" fontId="4" fillId="0" borderId="0" xfId="0" applyNumberFormat="1" applyFont="1"/>
    <xf numFmtId="169" fontId="4" fillId="0" borderId="0" xfId="0" applyNumberFormat="1" applyFont="1"/>
    <xf numFmtId="170" fontId="4" fillId="0" borderId="0" xfId="0" applyNumberFormat="1" applyFont="1"/>
    <xf numFmtId="0" fontId="6" fillId="0" borderId="0" xfId="0" applyFont="1"/>
    <xf numFmtId="0" fontId="6" fillId="0" borderId="0" xfId="0" applyFont="1" applyAlignment="1">
      <alignment wrapText="1"/>
    </xf>
    <xf numFmtId="0" fontId="7" fillId="3" borderId="0" xfId="0" applyFont="1" applyFill="1"/>
    <xf numFmtId="0" fontId="5" fillId="0" borderId="0" xfId="0" applyFont="1" applyAlignment="1">
      <alignment wrapText="1"/>
    </xf>
    <xf numFmtId="0" fontId="8" fillId="0" borderId="0" xfId="0" applyFont="1"/>
    <xf numFmtId="0" fontId="9" fillId="0" borderId="0" xfId="0" applyFont="1" applyAlignment="1">
      <alignment wrapText="1"/>
    </xf>
    <xf numFmtId="0" fontId="10" fillId="0" borderId="0" xfId="0" applyFont="1" applyAlignment="1">
      <alignment wrapText="1"/>
    </xf>
    <xf numFmtId="0" fontId="11" fillId="3" borderId="0" xfId="0" applyFont="1" applyFill="1"/>
    <xf numFmtId="0" fontId="12" fillId="3" borderId="0" xfId="0" applyFont="1" applyFill="1"/>
    <xf numFmtId="0" fontId="13" fillId="0" borderId="0" xfId="0" applyFont="1"/>
    <xf numFmtId="0" fontId="13" fillId="0" borderId="0" xfId="0" applyFont="1" applyAlignment="1">
      <alignment horizontal="right"/>
    </xf>
    <xf numFmtId="0" fontId="14" fillId="3" borderId="0" xfId="0" applyFont="1" applyFill="1" applyAlignment="1">
      <alignment wrapText="1"/>
    </xf>
    <xf numFmtId="2" fontId="15" fillId="0" borderId="0" xfId="0" applyNumberFormat="1" applyFont="1" applyAlignment="1">
      <alignment wrapText="1"/>
    </xf>
    <xf numFmtId="0" fontId="15" fillId="0" borderId="0" xfId="0" applyFont="1" applyAlignment="1">
      <alignment wrapText="1"/>
    </xf>
    <xf numFmtId="0" fontId="0" fillId="3" borderId="0" xfId="0" applyFill="1"/>
    <xf numFmtId="2" fontId="4" fillId="0" borderId="0" xfId="0" applyNumberFormat="1" applyFont="1"/>
    <xf numFmtId="2" fontId="16" fillId="3" borderId="0" xfId="0" applyNumberFormat="1" applyFont="1" applyFill="1"/>
    <xf numFmtId="2" fontId="0" fillId="3" borderId="0" xfId="0" applyNumberFormat="1" applyFill="1"/>
  </cellXfs>
  <cellStyles count="1">
    <cellStyle name="Normal" xfId="0" builtinId="0"/>
  </cellStyles>
  <dxfs count="3">
    <dxf>
      <font>
        <color theme="0"/>
      </font>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apcfunding.copyright.com/" TargetMode="External"/><Relationship Id="rId13" Type="http://schemas.openxmlformats.org/officeDocument/2006/relationships/comments" Target="../comments1.xml"/><Relationship Id="rId3" Type="http://schemas.openxmlformats.org/officeDocument/2006/relationships/hyperlink" Target="https://apcfunding.copyright.com/" TargetMode="External"/><Relationship Id="rId7" Type="http://schemas.openxmlformats.org/officeDocument/2006/relationships/hyperlink" Target="https://drive.google.com/drive/u/0/folders/1Jx7ygNxQV305mcLSBQAZmwqiGZ1_C-EC" TargetMode="External"/><Relationship Id="rId12" Type="http://schemas.openxmlformats.org/officeDocument/2006/relationships/vmlDrawing" Target="../drawings/vmlDrawing1.vml"/><Relationship Id="rId2" Type="http://schemas.openxmlformats.org/officeDocument/2006/relationships/hyperlink" Target="https://apcfunding.copyright.com/" TargetMode="External"/><Relationship Id="rId1" Type="http://schemas.openxmlformats.org/officeDocument/2006/relationships/hyperlink" Target="https://scipris.aptaracorp.com/SciPrisV62204/?pc=maAYU0rzkzXOrp8Ye3kqjw%3D%3D" TargetMode="External"/><Relationship Id="rId6" Type="http://schemas.openxmlformats.org/officeDocument/2006/relationships/hyperlink" Target="https://drive.google.com/drive/u/0/folders/1Jx7ygNxQV305mcLSBQAZmwqiGZ1_C-EC" TargetMode="External"/><Relationship Id="rId11" Type="http://schemas.openxmlformats.org/officeDocument/2006/relationships/hyperlink" Target="https://authorservices.wiley.com/index.html" TargetMode="External"/><Relationship Id="rId5" Type="http://schemas.openxmlformats.org/officeDocument/2006/relationships/hyperlink" Target="https://drive.google.com/drive/u/0/folders/1oLxg7sxNAjVNB4UQnicesbR5BeYEt2Yn" TargetMode="External"/><Relationship Id="rId10" Type="http://schemas.openxmlformats.org/officeDocument/2006/relationships/hyperlink" Target="https://www.taylorfrancis.com/oadashboard/" TargetMode="External"/><Relationship Id="rId4" Type="http://schemas.openxmlformats.org/officeDocument/2006/relationships/hyperlink" Target="https://apcfunding.copyright.com/" TargetMode="External"/><Relationship Id="rId9" Type="http://schemas.openxmlformats.org/officeDocument/2006/relationships/hyperlink" Target="https://drive.google.com/drive/u/0/folders/15RmFEPuWlU2Z3xvoTGKn5IXjXDlPii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3465"/>
  <sheetViews>
    <sheetView tabSelected="1" topLeftCell="G1" workbookViewId="0">
      <pane ySplit="1" topLeftCell="A2" activePane="bottomLeft" state="frozen"/>
      <selection pane="bottomLeft" activeCell="N1" sqref="N1"/>
    </sheetView>
  </sheetViews>
  <sheetFormatPr defaultColWidth="12.6328125" defaultRowHeight="15.75" customHeight="1" x14ac:dyDescent="0.25"/>
  <cols>
    <col min="1" max="1" width="54.453125" customWidth="1"/>
    <col min="2" max="2" width="33.6328125" customWidth="1"/>
    <col min="3" max="3" width="17.6328125" customWidth="1"/>
    <col min="4" max="4" width="23.26953125" customWidth="1"/>
    <col min="7" max="7" width="9" customWidth="1"/>
    <col min="8" max="8" width="54.36328125" customWidth="1"/>
    <col min="15" max="15" width="24.7265625" customWidth="1"/>
    <col min="19" max="19" width="11.90625" customWidth="1"/>
    <col min="20" max="20" width="23.36328125" customWidth="1"/>
  </cols>
  <sheetData>
    <row r="1" spans="1:55" ht="15.75" customHeight="1" x14ac:dyDescent="0.35">
      <c r="A1" s="1" t="s">
        <v>0</v>
      </c>
      <c r="B1" s="1" t="s">
        <v>1</v>
      </c>
      <c r="C1" s="1" t="s">
        <v>2</v>
      </c>
      <c r="D1" s="1" t="s">
        <v>3</v>
      </c>
      <c r="E1" s="2" t="s">
        <v>4</v>
      </c>
      <c r="F1" s="2" t="s">
        <v>5</v>
      </c>
      <c r="G1" s="1" t="s">
        <v>6</v>
      </c>
      <c r="H1" s="1" t="s">
        <v>7</v>
      </c>
      <c r="I1" s="1" t="s">
        <v>8</v>
      </c>
      <c r="J1" s="3" t="s">
        <v>9</v>
      </c>
      <c r="K1" s="3" t="s">
        <v>10</v>
      </c>
      <c r="L1" s="3" t="s">
        <v>11</v>
      </c>
      <c r="M1" s="3" t="s">
        <v>12</v>
      </c>
      <c r="N1" s="1" t="s">
        <v>13</v>
      </c>
      <c r="O1" s="1" t="s">
        <v>14</v>
      </c>
      <c r="P1" s="2" t="s">
        <v>15</v>
      </c>
      <c r="Q1" s="2" t="s">
        <v>16</v>
      </c>
      <c r="R1" s="2" t="s">
        <v>17</v>
      </c>
      <c r="S1" s="1" t="s">
        <v>18</v>
      </c>
      <c r="T1" s="1" t="s">
        <v>19</v>
      </c>
      <c r="U1" s="1" t="s">
        <v>20</v>
      </c>
      <c r="V1" s="1" t="s">
        <v>21</v>
      </c>
      <c r="W1" s="4" t="s">
        <v>22</v>
      </c>
      <c r="X1" s="4" t="s">
        <v>23</v>
      </c>
      <c r="Y1" s="4" t="s">
        <v>24</v>
      </c>
      <c r="Z1" s="4" t="s">
        <v>25</v>
      </c>
      <c r="AA1" s="4" t="s">
        <v>26</v>
      </c>
      <c r="AB1" s="4" t="s">
        <v>27</v>
      </c>
      <c r="AC1" s="5" t="s">
        <v>28</v>
      </c>
      <c r="AD1" s="5" t="s">
        <v>29</v>
      </c>
      <c r="AE1" s="5" t="s">
        <v>30</v>
      </c>
      <c r="AF1" s="5" t="s">
        <v>31</v>
      </c>
      <c r="AG1" s="6"/>
      <c r="AH1" s="6"/>
      <c r="AI1" s="6"/>
      <c r="AJ1" s="6"/>
      <c r="AK1" s="6"/>
      <c r="AL1" s="6"/>
      <c r="AM1" s="6"/>
      <c r="AN1" s="6"/>
      <c r="AO1" s="6"/>
      <c r="AP1" s="6"/>
      <c r="AQ1" s="6"/>
      <c r="AR1" s="6"/>
      <c r="AS1" s="6"/>
      <c r="AT1" s="6"/>
      <c r="AU1" s="6"/>
      <c r="AV1" s="6"/>
      <c r="AW1" s="6"/>
      <c r="AX1" s="6"/>
      <c r="AY1" s="6"/>
      <c r="AZ1" s="6"/>
      <c r="BA1" s="6"/>
      <c r="BB1" s="6"/>
      <c r="BC1" s="6"/>
    </row>
    <row r="2" spans="1:55" ht="15.75" customHeight="1" x14ac:dyDescent="0.35">
      <c r="A2" s="7" t="s">
        <v>32</v>
      </c>
      <c r="B2" s="7" t="s">
        <v>33</v>
      </c>
      <c r="C2" s="7" t="s">
        <v>34</v>
      </c>
      <c r="D2" s="7" t="s">
        <v>35</v>
      </c>
      <c r="E2" s="7" t="s">
        <v>36</v>
      </c>
      <c r="F2" s="7" t="s">
        <v>37</v>
      </c>
      <c r="G2" s="7" t="s">
        <v>38</v>
      </c>
      <c r="H2" s="7"/>
      <c r="N2" s="7">
        <v>2020</v>
      </c>
      <c r="O2" s="7" t="s">
        <v>39</v>
      </c>
      <c r="R2" s="7" t="s">
        <v>40</v>
      </c>
      <c r="S2" s="7" t="s">
        <v>41</v>
      </c>
      <c r="T2" s="7"/>
      <c r="U2" s="7"/>
      <c r="V2" s="7"/>
      <c r="W2" s="6">
        <f>IFERROR(VLOOKUP(B2, PlumX_snapshot!$A:$B, 2, FALSE), " ")</f>
        <v>58</v>
      </c>
      <c r="X2" s="6">
        <f>IFERROR(VLOOKUP(B2, PlumX_snapshot!$A:$C, 3, FALSE), " ")</f>
        <v>9</v>
      </c>
      <c r="Y2" s="8">
        <f>IFERROR(VLOOKUP(B2, PlumX_snapshot!$A:$D, 4, FALSE), " ")</f>
        <v>25</v>
      </c>
      <c r="Z2" s="8">
        <f>IFERROR(VLOOKUP(B2, PlumX_snapshot!$A:$E, 5, FALSE), " ")</f>
        <v>1</v>
      </c>
      <c r="AA2" s="8">
        <f>IFERROR(VLOOKUP(B2, PlumX_snapshot!$A:$F, 6, FALSE), " ")</f>
        <v>0</v>
      </c>
      <c r="AB2" s="9">
        <v>44978</v>
      </c>
      <c r="AC2" s="8"/>
      <c r="AD2" s="8"/>
      <c r="AE2" s="8"/>
      <c r="AF2" s="8"/>
      <c r="AG2" s="6"/>
      <c r="AH2" s="6"/>
      <c r="AI2" s="6"/>
      <c r="AJ2" s="6"/>
      <c r="AK2" s="6"/>
      <c r="AL2" s="6"/>
      <c r="AM2" s="6"/>
      <c r="AN2" s="6"/>
      <c r="AO2" s="6"/>
      <c r="AP2" s="6"/>
      <c r="AQ2" s="6"/>
      <c r="AR2" s="6"/>
      <c r="AS2" s="8"/>
      <c r="AT2" s="8"/>
      <c r="AU2" s="6"/>
      <c r="AV2" s="6"/>
      <c r="AW2" s="6"/>
      <c r="AX2" s="6"/>
      <c r="AY2" s="6"/>
      <c r="AZ2" s="6"/>
      <c r="BA2" s="6"/>
      <c r="BB2" s="6"/>
      <c r="BC2" s="6"/>
    </row>
    <row r="3" spans="1:55" ht="15.75" customHeight="1" x14ac:dyDescent="0.35">
      <c r="A3" s="7" t="s">
        <v>42</v>
      </c>
      <c r="B3" s="7" t="s">
        <v>43</v>
      </c>
      <c r="C3" s="7" t="s">
        <v>34</v>
      </c>
      <c r="D3" s="7" t="s">
        <v>35</v>
      </c>
      <c r="E3" s="7" t="s">
        <v>36</v>
      </c>
      <c r="F3" s="7" t="s">
        <v>37</v>
      </c>
      <c r="G3" s="7" t="s">
        <v>38</v>
      </c>
      <c r="H3" s="7"/>
      <c r="N3" s="7">
        <v>2020</v>
      </c>
      <c r="O3" s="7" t="s">
        <v>39</v>
      </c>
      <c r="R3" s="7" t="s">
        <v>40</v>
      </c>
      <c r="S3" s="7" t="s">
        <v>41</v>
      </c>
      <c r="T3" s="7"/>
      <c r="U3" s="7"/>
      <c r="V3" s="7"/>
      <c r="W3" s="6">
        <f>IFERROR(VLOOKUP(B3, PlumX_snapshot!$A:$B, 2, FALSE), " ")</f>
        <v>244</v>
      </c>
      <c r="X3" s="6">
        <f>IFERROR(VLOOKUP(B3, PlumX_snapshot!$A:$C, 3, FALSE), " ")</f>
        <v>21</v>
      </c>
      <c r="Y3" s="8">
        <f>IFERROR(VLOOKUP(B3, PlumX_snapshot!$A:$D, 4, FALSE), " ")</f>
        <v>35</v>
      </c>
      <c r="Z3" s="8">
        <f>IFERROR(VLOOKUP(B3, PlumX_snapshot!$A:$E, 5, FALSE), " ")</f>
        <v>0</v>
      </c>
      <c r="AA3" s="8">
        <f>IFERROR(VLOOKUP(B3, PlumX_snapshot!$A:$F, 6, FALSE), " ")</f>
        <v>2</v>
      </c>
      <c r="AB3" s="9">
        <v>44978</v>
      </c>
      <c r="AC3" s="8"/>
      <c r="AD3" s="8"/>
      <c r="AE3" s="8"/>
      <c r="AF3" s="8"/>
      <c r="AG3" s="8"/>
      <c r="AH3" s="8"/>
      <c r="AI3" s="6"/>
      <c r="AJ3" s="6"/>
      <c r="AK3" s="6"/>
      <c r="AL3" s="6"/>
      <c r="AM3" s="6"/>
      <c r="AN3" s="6"/>
      <c r="AO3" s="6"/>
      <c r="AP3" s="6"/>
      <c r="AQ3" s="6"/>
      <c r="AR3" s="6"/>
      <c r="AS3" s="6"/>
      <c r="AT3" s="6"/>
      <c r="AU3" s="6"/>
      <c r="AV3" s="6"/>
      <c r="AW3" s="6"/>
      <c r="AX3" s="6"/>
      <c r="AY3" s="6"/>
      <c r="AZ3" s="6"/>
      <c r="BA3" s="6"/>
      <c r="BB3" s="6"/>
      <c r="BC3" s="6"/>
    </row>
    <row r="4" spans="1:55" ht="15.75" customHeight="1" x14ac:dyDescent="0.35">
      <c r="A4" s="7" t="s">
        <v>44</v>
      </c>
      <c r="B4" s="7" t="s">
        <v>45</v>
      </c>
      <c r="C4" s="7" t="s">
        <v>46</v>
      </c>
      <c r="D4" s="7" t="s">
        <v>35</v>
      </c>
      <c r="E4" s="7" t="s">
        <v>36</v>
      </c>
      <c r="F4" s="7" t="s">
        <v>37</v>
      </c>
      <c r="G4" s="7" t="s">
        <v>38</v>
      </c>
      <c r="H4" s="7"/>
      <c r="I4" s="7" t="s">
        <v>47</v>
      </c>
      <c r="N4" s="7">
        <v>2020</v>
      </c>
      <c r="O4" s="7" t="s">
        <v>39</v>
      </c>
      <c r="R4" s="7" t="s">
        <v>40</v>
      </c>
      <c r="S4" s="7" t="s">
        <v>48</v>
      </c>
      <c r="T4" s="7"/>
      <c r="U4" s="7"/>
      <c r="V4" s="7"/>
      <c r="W4" s="6">
        <f>IFERROR(VLOOKUP(B4, PlumX_snapshot!$A:$B, 2, FALSE), " ")</f>
        <v>3</v>
      </c>
      <c r="X4" s="6">
        <f>IFERROR(VLOOKUP(B4, PlumX_snapshot!$A:$C, 3, FALSE), " ")</f>
        <v>2</v>
      </c>
      <c r="Y4" s="8">
        <f>IFERROR(VLOOKUP(B4, PlumX_snapshot!$A:$D, 4, FALSE), " ")</f>
        <v>1</v>
      </c>
      <c r="Z4" s="8">
        <f>IFERROR(VLOOKUP(B4, PlumX_snapshot!$A:$E, 5, FALSE), " ")</f>
        <v>0</v>
      </c>
      <c r="AA4" s="8">
        <f>IFERROR(VLOOKUP(B4, PlumX_snapshot!$A:$F, 6, FALSE), " ")</f>
        <v>0</v>
      </c>
      <c r="AB4" s="9">
        <v>44978</v>
      </c>
      <c r="AC4" s="6"/>
      <c r="AD4" s="8"/>
      <c r="AE4" s="8"/>
      <c r="AF4" s="8"/>
      <c r="AG4" s="6"/>
      <c r="AH4" s="6"/>
      <c r="AI4" s="6"/>
      <c r="AJ4" s="6"/>
      <c r="AK4" s="6"/>
      <c r="AL4" s="6"/>
      <c r="AM4" s="6"/>
      <c r="AN4" s="6"/>
      <c r="AO4" s="6"/>
      <c r="AP4" s="6"/>
      <c r="AQ4" s="6"/>
      <c r="AR4" s="6"/>
      <c r="AS4" s="6"/>
      <c r="AT4" s="6"/>
      <c r="AU4" s="6"/>
      <c r="AV4" s="6"/>
      <c r="AW4" s="6"/>
      <c r="AX4" s="6"/>
      <c r="AY4" s="6"/>
      <c r="AZ4" s="6"/>
      <c r="BA4" s="6"/>
      <c r="BB4" s="6"/>
      <c r="BC4" s="6"/>
    </row>
    <row r="5" spans="1:55" ht="15.75" customHeight="1" x14ac:dyDescent="0.35">
      <c r="A5" s="7" t="s">
        <v>49</v>
      </c>
      <c r="B5" s="7" t="s">
        <v>50</v>
      </c>
      <c r="C5" s="7" t="s">
        <v>51</v>
      </c>
      <c r="D5" s="7" t="s">
        <v>35</v>
      </c>
      <c r="E5" s="7" t="s">
        <v>36</v>
      </c>
      <c r="F5" s="7" t="s">
        <v>37</v>
      </c>
      <c r="G5" s="7" t="s">
        <v>38</v>
      </c>
      <c r="H5" s="7"/>
      <c r="N5" s="7">
        <v>2020</v>
      </c>
      <c r="O5" s="7" t="s">
        <v>39</v>
      </c>
      <c r="R5" s="7" t="s">
        <v>40</v>
      </c>
      <c r="S5" s="7" t="s">
        <v>52</v>
      </c>
      <c r="T5" s="7"/>
      <c r="U5" s="7"/>
      <c r="V5" s="7"/>
      <c r="W5" s="6">
        <f>IFERROR(VLOOKUP(B5, PlumX_snapshot!$A:$B, 2, FALSE), " ")</f>
        <v>1</v>
      </c>
      <c r="X5" s="6">
        <f>IFERROR(VLOOKUP(B5, PlumX_snapshot!$A:$C, 3, FALSE), " ")</f>
        <v>0</v>
      </c>
      <c r="Y5" s="8">
        <f>IFERROR(VLOOKUP(B5, PlumX_snapshot!$A:$D, 4, FALSE), " ")</f>
        <v>6</v>
      </c>
      <c r="Z5" s="8">
        <f>IFERROR(VLOOKUP(B5, PlumX_snapshot!$A:$E, 5, FALSE), " ")</f>
        <v>0</v>
      </c>
      <c r="AA5" s="8">
        <f>IFERROR(VLOOKUP(B5, PlumX_snapshot!$A:$F, 6, FALSE), " ")</f>
        <v>0</v>
      </c>
      <c r="AB5" s="9">
        <v>44978</v>
      </c>
      <c r="AC5" s="6"/>
      <c r="AD5" s="6"/>
      <c r="AE5" s="8"/>
      <c r="AF5" s="8"/>
      <c r="AG5" s="6"/>
      <c r="AH5" s="6"/>
      <c r="AI5" s="6"/>
      <c r="AJ5" s="6"/>
      <c r="AK5" s="6"/>
      <c r="AL5" s="6"/>
      <c r="AM5" s="6"/>
      <c r="AN5" s="6"/>
      <c r="AO5" s="6"/>
      <c r="AP5" s="6"/>
      <c r="AQ5" s="6"/>
      <c r="AR5" s="6"/>
      <c r="AS5" s="6"/>
      <c r="AT5" s="6"/>
      <c r="AU5" s="6"/>
      <c r="AV5" s="6"/>
      <c r="AW5" s="6"/>
      <c r="AX5" s="6"/>
      <c r="AY5" s="6"/>
      <c r="AZ5" s="6"/>
      <c r="BA5" s="6"/>
      <c r="BB5" s="6"/>
      <c r="BC5" s="6"/>
    </row>
    <row r="6" spans="1:55" ht="15.75" customHeight="1" x14ac:dyDescent="0.35">
      <c r="A6" s="7" t="s">
        <v>53</v>
      </c>
      <c r="B6" s="7" t="s">
        <v>54</v>
      </c>
      <c r="C6" s="7" t="s">
        <v>55</v>
      </c>
      <c r="D6" s="7" t="s">
        <v>35</v>
      </c>
      <c r="E6" s="7" t="s">
        <v>36</v>
      </c>
      <c r="F6" s="7" t="s">
        <v>37</v>
      </c>
      <c r="G6" s="7" t="s">
        <v>38</v>
      </c>
      <c r="H6" s="7"/>
      <c r="I6" s="7"/>
      <c r="N6" s="7">
        <v>2020</v>
      </c>
      <c r="O6" s="7" t="s">
        <v>39</v>
      </c>
      <c r="P6" s="7" t="s">
        <v>56</v>
      </c>
      <c r="R6" s="7" t="s">
        <v>57</v>
      </c>
      <c r="S6" s="7" t="s">
        <v>52</v>
      </c>
      <c r="T6" s="7"/>
      <c r="U6" s="7"/>
      <c r="V6" s="7"/>
      <c r="W6" s="6">
        <f>IFERROR(VLOOKUP(B6, PlumX_snapshot!$A:$B, 2, FALSE), " ")</f>
        <v>65</v>
      </c>
      <c r="X6" s="6">
        <f>IFERROR(VLOOKUP(B6, PlumX_snapshot!$A:$C, 3, FALSE), " ")</f>
        <v>39</v>
      </c>
      <c r="Y6" s="8">
        <f>IFERROR(VLOOKUP(B6, PlumX_snapshot!$A:$D, 4, FALSE), " ")</f>
        <v>46</v>
      </c>
      <c r="Z6" s="8">
        <f>IFERROR(VLOOKUP(B6, PlumX_snapshot!$A:$E, 5, FALSE), " ")</f>
        <v>0</v>
      </c>
      <c r="AA6" s="8">
        <f>IFERROR(VLOOKUP(B6, PlumX_snapshot!$A:$F, 6, FALSE), " ")</f>
        <v>0</v>
      </c>
      <c r="AB6" s="9">
        <v>44978</v>
      </c>
      <c r="AC6" s="8"/>
      <c r="AD6" s="8"/>
      <c r="AE6" s="8"/>
      <c r="AF6" s="8"/>
      <c r="AG6" s="6"/>
      <c r="AH6" s="6"/>
      <c r="AI6" s="6"/>
      <c r="AJ6" s="6"/>
      <c r="AK6" s="6"/>
      <c r="AL6" s="6"/>
      <c r="AM6" s="6"/>
      <c r="AN6" s="6"/>
      <c r="AO6" s="6"/>
      <c r="AP6" s="6"/>
      <c r="AQ6" s="6"/>
      <c r="AR6" s="6"/>
      <c r="AS6" s="6"/>
      <c r="AT6" s="6"/>
      <c r="AU6" s="8"/>
      <c r="AV6" s="6"/>
      <c r="AW6" s="6"/>
      <c r="AX6" s="6"/>
      <c r="AY6" s="6"/>
      <c r="AZ6" s="6"/>
      <c r="BA6" s="6"/>
      <c r="BB6" s="6"/>
      <c r="BC6" s="6"/>
    </row>
    <row r="7" spans="1:55" ht="15.75" customHeight="1" x14ac:dyDescent="0.35">
      <c r="A7" s="7" t="s">
        <v>58</v>
      </c>
      <c r="B7" s="7" t="s">
        <v>59</v>
      </c>
      <c r="C7" s="7" t="s">
        <v>34</v>
      </c>
      <c r="D7" s="7" t="s">
        <v>35</v>
      </c>
      <c r="E7" s="7" t="s">
        <v>36</v>
      </c>
      <c r="F7" s="7" t="s">
        <v>37</v>
      </c>
      <c r="G7" s="7" t="s">
        <v>38</v>
      </c>
      <c r="H7" s="7"/>
      <c r="N7" s="7">
        <v>2020</v>
      </c>
      <c r="O7" s="7" t="s">
        <v>39</v>
      </c>
      <c r="R7" s="7" t="s">
        <v>60</v>
      </c>
      <c r="S7" s="7" t="s">
        <v>52</v>
      </c>
      <c r="T7" s="7"/>
      <c r="U7" s="7"/>
      <c r="V7" s="7"/>
      <c r="W7" s="6">
        <f>IFERROR(VLOOKUP(B7, PlumX_snapshot!$A:$B, 2, FALSE), " ")</f>
        <v>49</v>
      </c>
      <c r="X7" s="6">
        <f>IFERROR(VLOOKUP(B7, PlumX_snapshot!$A:$C, 3, FALSE), " ")</f>
        <v>6</v>
      </c>
      <c r="Y7" s="8">
        <f>IFERROR(VLOOKUP(B7, PlumX_snapshot!$A:$D, 4, FALSE), " ")</f>
        <v>20</v>
      </c>
      <c r="Z7" s="8">
        <f>IFERROR(VLOOKUP(B7, PlumX_snapshot!$A:$E, 5, FALSE), " ")</f>
        <v>0</v>
      </c>
      <c r="AA7" s="8">
        <f>IFERROR(VLOOKUP(B7, PlumX_snapshot!$A:$F, 6, FALSE), " ")</f>
        <v>0</v>
      </c>
      <c r="AB7" s="9">
        <v>44978</v>
      </c>
      <c r="AC7" s="8"/>
      <c r="AD7" s="8"/>
      <c r="AE7" s="8"/>
      <c r="AF7" s="8"/>
      <c r="AG7" s="6"/>
      <c r="AH7" s="6"/>
      <c r="AI7" s="6"/>
      <c r="AJ7" s="6"/>
      <c r="AK7" s="6"/>
      <c r="AL7" s="6"/>
      <c r="AM7" s="6"/>
      <c r="AN7" s="6"/>
      <c r="AO7" s="6"/>
      <c r="AP7" s="6"/>
      <c r="AQ7" s="6"/>
      <c r="AR7" s="6"/>
      <c r="AS7" s="6"/>
      <c r="AT7" s="6"/>
      <c r="AU7" s="6"/>
      <c r="AV7" s="6"/>
      <c r="AW7" s="6"/>
      <c r="AX7" s="6"/>
      <c r="AY7" s="6"/>
      <c r="AZ7" s="6"/>
      <c r="BA7" s="6"/>
      <c r="BB7" s="6"/>
      <c r="BC7" s="6"/>
    </row>
    <row r="8" spans="1:55" ht="15.75" customHeight="1" x14ac:dyDescent="0.35">
      <c r="A8" s="7" t="s">
        <v>61</v>
      </c>
      <c r="B8" s="7" t="s">
        <v>62</v>
      </c>
      <c r="C8" s="7" t="s">
        <v>63</v>
      </c>
      <c r="D8" s="7" t="s">
        <v>35</v>
      </c>
      <c r="E8" s="7" t="s">
        <v>36</v>
      </c>
      <c r="F8" s="7" t="s">
        <v>64</v>
      </c>
      <c r="G8" s="7" t="s">
        <v>38</v>
      </c>
      <c r="H8" s="7"/>
      <c r="N8" s="7">
        <v>2020</v>
      </c>
      <c r="O8" s="7" t="s">
        <v>39</v>
      </c>
      <c r="R8" s="7" t="s">
        <v>65</v>
      </c>
      <c r="S8" s="7" t="s">
        <v>66</v>
      </c>
      <c r="T8" s="7"/>
      <c r="U8" s="7"/>
      <c r="V8" s="7"/>
      <c r="W8" s="6">
        <f>IFERROR(VLOOKUP(B8, PlumX_snapshot!$A:$B, 2, FALSE), " ")</f>
        <v>8</v>
      </c>
      <c r="X8" s="6">
        <f>IFERROR(VLOOKUP(B8, PlumX_snapshot!$A:$C, 3, FALSE), " ")</f>
        <v>11</v>
      </c>
      <c r="Y8" s="8">
        <f>IFERROR(VLOOKUP(B8, PlumX_snapshot!$A:$D, 4, FALSE), " ")</f>
        <v>0</v>
      </c>
      <c r="Z8" s="8">
        <f>IFERROR(VLOOKUP(B8, PlumX_snapshot!$A:$E, 5, FALSE), " ")</f>
        <v>0</v>
      </c>
      <c r="AA8" s="8">
        <f>IFERROR(VLOOKUP(B8, PlumX_snapshot!$A:$F, 6, FALSE), " ")</f>
        <v>0</v>
      </c>
      <c r="AB8" s="9">
        <v>44978</v>
      </c>
      <c r="AC8" s="8"/>
      <c r="AD8" s="8"/>
      <c r="AE8" s="6"/>
      <c r="AF8" s="6"/>
      <c r="AG8" s="6"/>
      <c r="AH8" s="6"/>
      <c r="AI8" s="6"/>
      <c r="AJ8" s="6"/>
      <c r="AK8" s="6"/>
      <c r="AL8" s="6"/>
      <c r="AM8" s="6"/>
      <c r="AN8" s="6"/>
      <c r="AO8" s="6"/>
      <c r="AP8" s="6"/>
      <c r="AQ8" s="6"/>
      <c r="AR8" s="6"/>
      <c r="AS8" s="6"/>
      <c r="AT8" s="6"/>
      <c r="AU8" s="6"/>
      <c r="AV8" s="6"/>
      <c r="AW8" s="6"/>
      <c r="AX8" s="6"/>
      <c r="AY8" s="6"/>
      <c r="AZ8" s="6"/>
      <c r="BA8" s="6"/>
      <c r="BB8" s="6"/>
      <c r="BC8" s="6"/>
    </row>
    <row r="9" spans="1:55" ht="15.75" customHeight="1" x14ac:dyDescent="0.35">
      <c r="A9" s="7" t="s">
        <v>67</v>
      </c>
      <c r="B9" s="7" t="s">
        <v>68</v>
      </c>
      <c r="C9" s="7" t="s">
        <v>69</v>
      </c>
      <c r="D9" s="7" t="s">
        <v>35</v>
      </c>
      <c r="E9" s="7" t="s">
        <v>36</v>
      </c>
      <c r="F9" s="7" t="s">
        <v>64</v>
      </c>
      <c r="G9" s="7" t="s">
        <v>38</v>
      </c>
      <c r="H9" s="7"/>
      <c r="N9" s="7">
        <v>2020</v>
      </c>
      <c r="O9" s="7" t="s">
        <v>39</v>
      </c>
      <c r="R9" s="7" t="s">
        <v>70</v>
      </c>
      <c r="S9" s="7" t="s">
        <v>66</v>
      </c>
      <c r="T9" s="7"/>
      <c r="U9" s="7"/>
      <c r="V9" s="7"/>
      <c r="W9" s="6">
        <f>IFERROR(VLOOKUP(B9, PlumX_snapshot!$A:$B, 2, FALSE), " ")</f>
        <v>6</v>
      </c>
      <c r="X9" s="6">
        <f>IFERROR(VLOOKUP(B9, PlumX_snapshot!$A:$C, 3, FALSE), " ")</f>
        <v>4</v>
      </c>
      <c r="Y9" s="8">
        <f>IFERROR(VLOOKUP(B9, PlumX_snapshot!$A:$D, 4, FALSE), " ")</f>
        <v>5</v>
      </c>
      <c r="Z9" s="8">
        <f>IFERROR(VLOOKUP(B9, PlumX_snapshot!$A:$E, 5, FALSE), " ")</f>
        <v>0</v>
      </c>
      <c r="AA9" s="8">
        <f>IFERROR(VLOOKUP(B9, PlumX_snapshot!$A:$F, 6, FALSE), " ")</f>
        <v>0</v>
      </c>
      <c r="AB9" s="9">
        <v>44978</v>
      </c>
      <c r="AC9" s="8"/>
      <c r="AD9" s="8"/>
      <c r="AE9" s="8"/>
      <c r="AF9" s="8"/>
      <c r="AG9" s="6"/>
      <c r="AH9" s="6"/>
      <c r="AI9" s="6"/>
      <c r="AJ9" s="6"/>
      <c r="AK9" s="6"/>
      <c r="AL9" s="6"/>
      <c r="AM9" s="6"/>
      <c r="AN9" s="6"/>
      <c r="AO9" s="6"/>
      <c r="AP9" s="6"/>
      <c r="AQ9" s="6"/>
      <c r="AR9" s="6"/>
      <c r="AS9" s="6"/>
      <c r="AT9" s="6"/>
      <c r="AU9" s="6"/>
      <c r="AV9" s="6"/>
      <c r="AW9" s="6"/>
      <c r="AX9" s="6"/>
      <c r="AY9" s="6"/>
      <c r="AZ9" s="6"/>
      <c r="BA9" s="6"/>
      <c r="BB9" s="6"/>
      <c r="BC9" s="6"/>
    </row>
    <row r="10" spans="1:55" ht="15.75" customHeight="1" x14ac:dyDescent="0.35">
      <c r="A10" s="7" t="s">
        <v>71</v>
      </c>
      <c r="B10" s="7" t="s">
        <v>72</v>
      </c>
      <c r="C10" s="7" t="s">
        <v>73</v>
      </c>
      <c r="D10" s="7" t="s">
        <v>35</v>
      </c>
      <c r="E10" s="7" t="s">
        <v>36</v>
      </c>
      <c r="F10" s="7" t="s">
        <v>37</v>
      </c>
      <c r="G10" s="7" t="s">
        <v>38</v>
      </c>
      <c r="H10" s="7"/>
      <c r="I10" s="7" t="s">
        <v>74</v>
      </c>
      <c r="L10" s="10">
        <v>44078</v>
      </c>
      <c r="M10" s="10">
        <v>44091</v>
      </c>
      <c r="N10" s="7">
        <v>2020</v>
      </c>
      <c r="O10" s="7" t="s">
        <v>39</v>
      </c>
      <c r="P10" s="7" t="s">
        <v>56</v>
      </c>
      <c r="R10" s="7" t="s">
        <v>75</v>
      </c>
      <c r="S10" s="7" t="s">
        <v>76</v>
      </c>
      <c r="T10" s="7"/>
      <c r="U10" s="7"/>
      <c r="V10" s="7"/>
      <c r="W10" s="6">
        <f>IFERROR(VLOOKUP(B10, PlumX_snapshot!$A:$B, 2, FALSE), " ")</f>
        <v>19</v>
      </c>
      <c r="X10" s="6">
        <f>IFERROR(VLOOKUP(B10, PlumX_snapshot!$A:$C, 3, FALSE), " ")</f>
        <v>13</v>
      </c>
      <c r="Y10" s="8">
        <f>IFERROR(VLOOKUP(B10, PlumX_snapshot!$A:$D, 4, FALSE), " ")</f>
        <v>10</v>
      </c>
      <c r="Z10" s="8">
        <f>IFERROR(VLOOKUP(B10, PlumX_snapshot!$A:$E, 5, FALSE), " ")</f>
        <v>0</v>
      </c>
      <c r="AA10" s="8">
        <f>IFERROR(VLOOKUP(B10, PlumX_snapshot!$A:$F, 6, FALSE), " ")</f>
        <v>0</v>
      </c>
      <c r="AB10" s="9">
        <v>44978</v>
      </c>
      <c r="AC10" s="8"/>
      <c r="AD10" s="8"/>
      <c r="AE10" s="8"/>
      <c r="AF10" s="8"/>
      <c r="AG10" s="6"/>
      <c r="AH10" s="6"/>
      <c r="AI10" s="6"/>
      <c r="AJ10" s="6"/>
      <c r="AK10" s="6"/>
      <c r="AL10" s="6"/>
      <c r="AM10" s="6"/>
      <c r="AN10" s="6"/>
      <c r="AO10" s="6"/>
      <c r="AP10" s="6"/>
      <c r="AQ10" s="6"/>
      <c r="AR10" s="6"/>
      <c r="AS10" s="6"/>
      <c r="AT10" s="6"/>
      <c r="AU10" s="6"/>
      <c r="AV10" s="6"/>
      <c r="AW10" s="6"/>
      <c r="AX10" s="6"/>
      <c r="AY10" s="6"/>
      <c r="AZ10" s="6"/>
      <c r="BA10" s="6"/>
      <c r="BB10" s="6"/>
      <c r="BC10" s="6"/>
    </row>
    <row r="11" spans="1:55" ht="15.75" customHeight="1" x14ac:dyDescent="0.35">
      <c r="A11" s="7" t="s">
        <v>77</v>
      </c>
      <c r="B11" s="7" t="s">
        <v>78</v>
      </c>
      <c r="C11" s="7" t="s">
        <v>79</v>
      </c>
      <c r="D11" s="7" t="s">
        <v>35</v>
      </c>
      <c r="E11" s="7" t="s">
        <v>36</v>
      </c>
      <c r="F11" s="7" t="s">
        <v>64</v>
      </c>
      <c r="G11" s="7" t="s">
        <v>38</v>
      </c>
      <c r="H11" s="7"/>
      <c r="I11" s="7"/>
      <c r="N11" s="7">
        <v>2020</v>
      </c>
      <c r="O11" s="7" t="s">
        <v>39</v>
      </c>
      <c r="P11" s="7" t="s">
        <v>56</v>
      </c>
      <c r="R11" s="7" t="s">
        <v>80</v>
      </c>
      <c r="S11" s="7" t="s">
        <v>66</v>
      </c>
      <c r="T11" s="7"/>
      <c r="U11" s="7"/>
      <c r="V11" s="7"/>
      <c r="W11" s="6">
        <f>IFERROR(VLOOKUP(B11, PlumX_snapshot!$A:$B, 2, FALSE), " ")</f>
        <v>22</v>
      </c>
      <c r="X11" s="6">
        <f>IFERROR(VLOOKUP(B11, PlumX_snapshot!$A:$C, 3, FALSE), " ")</f>
        <v>11</v>
      </c>
      <c r="Y11" s="8">
        <f>IFERROR(VLOOKUP(B11, PlumX_snapshot!$A:$D, 4, FALSE), " ")</f>
        <v>1</v>
      </c>
      <c r="Z11" s="8">
        <f>IFERROR(VLOOKUP(B11, PlumX_snapshot!$A:$E, 5, FALSE), " ")</f>
        <v>0</v>
      </c>
      <c r="AA11" s="8">
        <f>IFERROR(VLOOKUP(B11, PlumX_snapshot!$A:$F, 6, FALSE), " ")</f>
        <v>0</v>
      </c>
      <c r="AB11" s="9">
        <v>44978</v>
      </c>
      <c r="AC11" s="8"/>
      <c r="AD11" s="8"/>
      <c r="AE11" s="8"/>
      <c r="AF11" s="8"/>
      <c r="AG11" s="6"/>
      <c r="AH11" s="6"/>
      <c r="AI11" s="6"/>
      <c r="AJ11" s="6"/>
      <c r="AK11" s="6"/>
      <c r="AL11" s="6"/>
      <c r="AM11" s="6"/>
      <c r="AN11" s="6"/>
      <c r="AO11" s="6"/>
      <c r="AP11" s="6"/>
      <c r="AQ11" s="6"/>
      <c r="AR11" s="6"/>
      <c r="AS11" s="6"/>
      <c r="AT11" s="6"/>
      <c r="AU11" s="8"/>
      <c r="AV11" s="6"/>
      <c r="AW11" s="6"/>
      <c r="AX11" s="6"/>
      <c r="AY11" s="6"/>
      <c r="AZ11" s="6"/>
      <c r="BA11" s="6"/>
      <c r="BB11" s="6"/>
      <c r="BC11" s="6"/>
    </row>
    <row r="12" spans="1:55" ht="15.75" customHeight="1" x14ac:dyDescent="0.35">
      <c r="A12" s="7" t="s">
        <v>81</v>
      </c>
      <c r="B12" s="7" t="s">
        <v>82</v>
      </c>
      <c r="C12" s="7" t="s">
        <v>83</v>
      </c>
      <c r="D12" s="7" t="s">
        <v>35</v>
      </c>
      <c r="E12" s="7" t="s">
        <v>36</v>
      </c>
      <c r="F12" s="7" t="s">
        <v>64</v>
      </c>
      <c r="G12" s="7" t="s">
        <v>38</v>
      </c>
      <c r="H12" s="7"/>
      <c r="I12" s="7"/>
      <c r="N12" s="7">
        <v>2020</v>
      </c>
      <c r="O12" s="7" t="s">
        <v>39</v>
      </c>
      <c r="P12" s="7" t="s">
        <v>56</v>
      </c>
      <c r="Q12" s="7" t="s">
        <v>56</v>
      </c>
      <c r="R12" s="7" t="s">
        <v>84</v>
      </c>
      <c r="S12" s="7" t="s">
        <v>85</v>
      </c>
      <c r="T12" s="7"/>
      <c r="U12" s="7"/>
      <c r="V12" s="7"/>
      <c r="W12" s="6">
        <f>IFERROR(VLOOKUP(B12, PlumX_snapshot!$A:$B, 2, FALSE), " ")</f>
        <v>17</v>
      </c>
      <c r="X12" s="6">
        <f>IFERROR(VLOOKUP(B12, PlumX_snapshot!$A:$C, 3, FALSE), " ")</f>
        <v>4</v>
      </c>
      <c r="Y12" s="8">
        <f>IFERROR(VLOOKUP(B12, PlumX_snapshot!$A:$D, 4, FALSE), " ")</f>
        <v>4</v>
      </c>
      <c r="Z12" s="8">
        <f>IFERROR(VLOOKUP(B12, PlumX_snapshot!$A:$E, 5, FALSE), " ")</f>
        <v>0</v>
      </c>
      <c r="AA12" s="8">
        <f>IFERROR(VLOOKUP(B12, PlumX_snapshot!$A:$F, 6, FALSE), " ")</f>
        <v>2</v>
      </c>
      <c r="AB12" s="9">
        <v>44978</v>
      </c>
      <c r="AC12" s="8"/>
      <c r="AD12" s="8"/>
      <c r="AE12" s="8"/>
      <c r="AF12" s="8"/>
      <c r="AG12" s="8"/>
      <c r="AH12" s="8"/>
      <c r="AI12" s="6"/>
      <c r="AJ12" s="6"/>
      <c r="AK12" s="6"/>
      <c r="AL12" s="6"/>
      <c r="AM12" s="6"/>
      <c r="AN12" s="6"/>
      <c r="AO12" s="6"/>
      <c r="AP12" s="6"/>
      <c r="AQ12" s="6"/>
      <c r="AR12" s="6"/>
      <c r="AS12" s="6"/>
      <c r="AT12" s="6"/>
      <c r="AU12" s="8"/>
      <c r="AV12" s="6"/>
      <c r="AW12" s="6"/>
      <c r="AX12" s="6"/>
      <c r="AY12" s="6"/>
      <c r="AZ12" s="6"/>
      <c r="BA12" s="6"/>
      <c r="BB12" s="6"/>
      <c r="BC12" s="6"/>
    </row>
    <row r="13" spans="1:55" ht="15.75" customHeight="1" x14ac:dyDescent="0.35">
      <c r="A13" s="7" t="s">
        <v>86</v>
      </c>
      <c r="B13" s="7" t="s">
        <v>87</v>
      </c>
      <c r="C13" s="7" t="s">
        <v>88</v>
      </c>
      <c r="D13" s="7" t="s">
        <v>35</v>
      </c>
      <c r="E13" s="7" t="s">
        <v>36</v>
      </c>
      <c r="F13" s="7" t="s">
        <v>64</v>
      </c>
      <c r="G13" s="7" t="s">
        <v>38</v>
      </c>
      <c r="H13" s="7"/>
      <c r="N13" s="7">
        <v>2020</v>
      </c>
      <c r="O13" s="7" t="s">
        <v>39</v>
      </c>
      <c r="R13" s="7" t="s">
        <v>40</v>
      </c>
      <c r="T13" s="7"/>
      <c r="W13" s="6">
        <f>IFERROR(VLOOKUP(B13, PlumX_snapshot!$A:$B, 2, FALSE), " ")</f>
        <v>11</v>
      </c>
      <c r="X13" s="6">
        <f>IFERROR(VLOOKUP(B13, PlumX_snapshot!$A:$C, 3, FALSE), " ")</f>
        <v>9</v>
      </c>
      <c r="Y13" s="8">
        <f>IFERROR(VLOOKUP(B13, PlumX_snapshot!$A:$D, 4, FALSE), " ")</f>
        <v>6</v>
      </c>
      <c r="Z13" s="8">
        <f>IFERROR(VLOOKUP(B13, PlumX_snapshot!$A:$E, 5, FALSE), " ")</f>
        <v>0</v>
      </c>
      <c r="AA13" s="8">
        <f>IFERROR(VLOOKUP(B13, PlumX_snapshot!$A:$F, 6, FALSE), " ")</f>
        <v>0</v>
      </c>
      <c r="AB13" s="9">
        <v>44978</v>
      </c>
      <c r="AC13" s="8"/>
      <c r="AD13" s="8"/>
      <c r="AE13" s="8"/>
      <c r="AF13" s="8"/>
      <c r="AG13" s="6"/>
      <c r="AH13" s="6"/>
      <c r="AI13" s="6"/>
      <c r="AJ13" s="6"/>
      <c r="AK13" s="6"/>
      <c r="AL13" s="6"/>
      <c r="AM13" s="6"/>
      <c r="AN13" s="6"/>
      <c r="AO13" s="6"/>
      <c r="AP13" s="6"/>
      <c r="AQ13" s="6"/>
      <c r="AR13" s="6"/>
      <c r="AS13" s="6"/>
      <c r="AT13" s="6"/>
      <c r="AU13" s="8"/>
      <c r="AV13" s="6"/>
      <c r="AW13" s="6"/>
      <c r="AX13" s="6"/>
      <c r="AY13" s="6"/>
      <c r="AZ13" s="6"/>
      <c r="BA13" s="6"/>
      <c r="BB13" s="6"/>
      <c r="BC13" s="6"/>
    </row>
    <row r="14" spans="1:55" ht="15.75" customHeight="1" x14ac:dyDescent="0.35">
      <c r="A14" s="7" t="s">
        <v>89</v>
      </c>
      <c r="B14" s="7" t="s">
        <v>90</v>
      </c>
      <c r="C14" s="7" t="s">
        <v>55</v>
      </c>
      <c r="D14" s="7" t="s">
        <v>35</v>
      </c>
      <c r="E14" s="7" t="s">
        <v>36</v>
      </c>
      <c r="F14" s="7" t="s">
        <v>64</v>
      </c>
      <c r="G14" s="7" t="s">
        <v>38</v>
      </c>
      <c r="H14" s="7"/>
      <c r="N14" s="7">
        <v>2020</v>
      </c>
      <c r="O14" s="7" t="s">
        <v>39</v>
      </c>
      <c r="R14" s="7" t="s">
        <v>40</v>
      </c>
      <c r="T14" s="7"/>
      <c r="W14" s="6">
        <f>IFERROR(VLOOKUP(B14, PlumX_snapshot!$A:$B, 2, FALSE), " ")</f>
        <v>25</v>
      </c>
      <c r="X14" s="6">
        <f>IFERROR(VLOOKUP(B14, PlumX_snapshot!$A:$C, 3, FALSE), " ")</f>
        <v>10</v>
      </c>
      <c r="Y14" s="8">
        <f>IFERROR(VLOOKUP(B14, PlumX_snapshot!$A:$D, 4, FALSE), " ")</f>
        <v>5</v>
      </c>
      <c r="Z14" s="8">
        <f>IFERROR(VLOOKUP(B14, PlumX_snapshot!$A:$E, 5, FALSE), " ")</f>
        <v>0</v>
      </c>
      <c r="AA14" s="8">
        <f>IFERROR(VLOOKUP(B14, PlumX_snapshot!$A:$F, 6, FALSE), " ")</f>
        <v>0</v>
      </c>
      <c r="AB14" s="9">
        <v>44978</v>
      </c>
      <c r="AC14" s="8"/>
      <c r="AD14" s="8"/>
      <c r="AE14" s="8"/>
      <c r="AF14" s="8"/>
      <c r="AG14" s="6"/>
      <c r="AH14" s="6"/>
      <c r="AI14" s="6"/>
      <c r="AJ14" s="6"/>
      <c r="AK14" s="6"/>
      <c r="AL14" s="6"/>
      <c r="AM14" s="6"/>
      <c r="AN14" s="6"/>
      <c r="AO14" s="6"/>
      <c r="AP14" s="6"/>
      <c r="AQ14" s="6"/>
      <c r="AR14" s="6"/>
      <c r="AS14" s="6"/>
      <c r="AT14" s="6"/>
      <c r="AU14" s="8"/>
      <c r="AV14" s="6"/>
      <c r="AW14" s="6"/>
      <c r="AX14" s="6"/>
      <c r="AY14" s="6"/>
      <c r="AZ14" s="6"/>
      <c r="BA14" s="6"/>
      <c r="BB14" s="6"/>
      <c r="BC14" s="6"/>
    </row>
    <row r="15" spans="1:55" ht="15.75" customHeight="1" x14ac:dyDescent="0.35">
      <c r="A15" s="7" t="s">
        <v>91</v>
      </c>
      <c r="B15" s="7" t="s">
        <v>92</v>
      </c>
      <c r="C15" s="7" t="s">
        <v>55</v>
      </c>
      <c r="D15" s="7" t="s">
        <v>35</v>
      </c>
      <c r="E15" s="7" t="s">
        <v>36</v>
      </c>
      <c r="F15" s="7" t="s">
        <v>64</v>
      </c>
      <c r="G15" s="7" t="s">
        <v>38</v>
      </c>
      <c r="H15" s="7"/>
      <c r="I15" s="7"/>
      <c r="N15" s="7">
        <v>2020</v>
      </c>
      <c r="O15" s="7" t="s">
        <v>39</v>
      </c>
      <c r="P15" s="7" t="s">
        <v>56</v>
      </c>
      <c r="R15" s="7" t="s">
        <v>80</v>
      </c>
      <c r="T15" s="7"/>
      <c r="W15" s="6">
        <f>IFERROR(VLOOKUP(B15, PlumX_snapshot!$A:$B, 2, FALSE), " ")</f>
        <v>17</v>
      </c>
      <c r="X15" s="6">
        <f>IFERROR(VLOOKUP(B15, PlumX_snapshot!$A:$C, 3, FALSE), " ")</f>
        <v>9</v>
      </c>
      <c r="Y15" s="8">
        <f>IFERROR(VLOOKUP(B15, PlumX_snapshot!$A:$D, 4, FALSE), " ")</f>
        <v>17</v>
      </c>
      <c r="Z15" s="8">
        <f>IFERROR(VLOOKUP(B15, PlumX_snapshot!$A:$E, 5, FALSE), " ")</f>
        <v>0</v>
      </c>
      <c r="AA15" s="8">
        <f>IFERROR(VLOOKUP(B15, PlumX_snapshot!$A:$F, 6, FALSE), " ")</f>
        <v>0</v>
      </c>
      <c r="AB15" s="9">
        <v>44978</v>
      </c>
      <c r="AC15" s="8"/>
      <c r="AD15" s="8"/>
      <c r="AE15" s="8"/>
      <c r="AF15" s="8"/>
      <c r="AG15" s="6"/>
      <c r="AH15" s="6"/>
      <c r="AI15" s="6"/>
      <c r="AJ15" s="6"/>
      <c r="AK15" s="6"/>
      <c r="AL15" s="6"/>
      <c r="AM15" s="6"/>
      <c r="AN15" s="6"/>
      <c r="AO15" s="6"/>
      <c r="AP15" s="6"/>
      <c r="AQ15" s="6"/>
      <c r="AR15" s="6"/>
      <c r="AS15" s="6"/>
      <c r="AT15" s="6"/>
      <c r="AU15" s="6"/>
      <c r="AV15" s="6"/>
      <c r="AW15" s="6"/>
      <c r="AX15" s="6"/>
      <c r="AY15" s="6"/>
      <c r="AZ15" s="6"/>
      <c r="BA15" s="6"/>
      <c r="BB15" s="6"/>
      <c r="BC15" s="6"/>
    </row>
    <row r="16" spans="1:55" ht="15.75" customHeight="1" x14ac:dyDescent="0.35">
      <c r="A16" s="7" t="s">
        <v>93</v>
      </c>
      <c r="B16" s="7" t="s">
        <v>94</v>
      </c>
      <c r="C16" s="7" t="s">
        <v>34</v>
      </c>
      <c r="D16" s="7" t="s">
        <v>35</v>
      </c>
      <c r="E16" s="7" t="s">
        <v>36</v>
      </c>
      <c r="F16" s="7" t="s">
        <v>64</v>
      </c>
      <c r="G16" s="7" t="s">
        <v>38</v>
      </c>
      <c r="H16" s="7"/>
      <c r="N16" s="7">
        <v>2020</v>
      </c>
      <c r="O16" s="7" t="s">
        <v>39</v>
      </c>
      <c r="R16" s="7" t="s">
        <v>40</v>
      </c>
      <c r="T16" s="7"/>
      <c r="W16" s="6">
        <f>IFERROR(VLOOKUP(B16, PlumX_snapshot!$A:$B, 2, FALSE), " ")</f>
        <v>8</v>
      </c>
      <c r="X16" s="6">
        <f>IFERROR(VLOOKUP(B16, PlumX_snapshot!$A:$C, 3, FALSE), " ")</f>
        <v>1</v>
      </c>
      <c r="Y16" s="8">
        <f>IFERROR(VLOOKUP(B16, PlumX_snapshot!$A:$D, 4, FALSE), " ")</f>
        <v>8</v>
      </c>
      <c r="Z16" s="8">
        <f>IFERROR(VLOOKUP(B16, PlumX_snapshot!$A:$E, 5, FALSE), " ")</f>
        <v>0</v>
      </c>
      <c r="AA16" s="8">
        <f>IFERROR(VLOOKUP(B16, PlumX_snapshot!$A:$F, 6, FALSE), " ")</f>
        <v>0</v>
      </c>
      <c r="AB16" s="9">
        <v>44978</v>
      </c>
      <c r="AC16" s="8"/>
      <c r="AD16" s="6"/>
      <c r="AE16" s="8"/>
      <c r="AF16" s="8"/>
      <c r="AG16" s="6"/>
      <c r="AH16" s="6"/>
      <c r="AI16" s="6"/>
      <c r="AJ16" s="6"/>
      <c r="AK16" s="6"/>
      <c r="AL16" s="6"/>
      <c r="AM16" s="6"/>
      <c r="AN16" s="6"/>
      <c r="AO16" s="6"/>
      <c r="AP16" s="6"/>
      <c r="AQ16" s="6"/>
      <c r="AR16" s="6"/>
      <c r="AS16" s="6"/>
      <c r="AT16" s="6"/>
      <c r="AU16" s="6"/>
      <c r="AV16" s="6"/>
      <c r="AW16" s="6"/>
      <c r="AX16" s="6"/>
      <c r="AY16" s="6"/>
      <c r="AZ16" s="6"/>
      <c r="BA16" s="6"/>
      <c r="BB16" s="6"/>
      <c r="BC16" s="6"/>
    </row>
    <row r="17" spans="1:55" ht="15.75" customHeight="1" x14ac:dyDescent="0.35">
      <c r="A17" s="7" t="s">
        <v>95</v>
      </c>
      <c r="B17" s="7" t="s">
        <v>96</v>
      </c>
      <c r="C17" s="7" t="s">
        <v>97</v>
      </c>
      <c r="D17" s="7" t="s">
        <v>35</v>
      </c>
      <c r="E17" s="7" t="s">
        <v>36</v>
      </c>
      <c r="F17" s="7" t="s">
        <v>64</v>
      </c>
      <c r="G17" s="7" t="s">
        <v>38</v>
      </c>
      <c r="H17" s="7"/>
      <c r="I17" s="7"/>
      <c r="N17" s="7">
        <v>2020</v>
      </c>
      <c r="O17" s="7" t="s">
        <v>39</v>
      </c>
      <c r="P17" s="7" t="s">
        <v>56</v>
      </c>
      <c r="R17" s="7" t="s">
        <v>80</v>
      </c>
      <c r="T17" s="7"/>
      <c r="W17" s="6">
        <f>IFERROR(VLOOKUP(B17, PlumX_snapshot!$A:$B, 2, FALSE), " ")</f>
        <v>24</v>
      </c>
      <c r="X17" s="6">
        <f>IFERROR(VLOOKUP(B17, PlumX_snapshot!$A:$C, 3, FALSE), " ")</f>
        <v>5</v>
      </c>
      <c r="Y17" s="8">
        <f>IFERROR(VLOOKUP(B17, PlumX_snapshot!$A:$D, 4, FALSE), " ")</f>
        <v>0</v>
      </c>
      <c r="Z17" s="8">
        <f>IFERROR(VLOOKUP(B17, PlumX_snapshot!$A:$E, 5, FALSE), " ")</f>
        <v>0</v>
      </c>
      <c r="AA17" s="8">
        <f>IFERROR(VLOOKUP(B17, PlumX_snapshot!$A:$F, 6, FALSE), " ")</f>
        <v>0</v>
      </c>
      <c r="AB17" s="9">
        <v>44978</v>
      </c>
      <c r="AC17" s="8"/>
      <c r="AD17" s="8"/>
      <c r="AE17" s="6"/>
      <c r="AF17" s="6"/>
      <c r="AG17" s="6"/>
      <c r="AH17" s="6"/>
      <c r="AI17" s="6"/>
      <c r="AJ17" s="6"/>
      <c r="AK17" s="6"/>
      <c r="AL17" s="6"/>
      <c r="AM17" s="6"/>
      <c r="AN17" s="6"/>
      <c r="AO17" s="6"/>
      <c r="AP17" s="6"/>
      <c r="AQ17" s="6"/>
      <c r="AR17" s="6"/>
      <c r="AS17" s="6"/>
      <c r="AT17" s="6"/>
      <c r="AU17" s="6"/>
      <c r="AV17" s="6"/>
      <c r="AW17" s="6"/>
      <c r="AX17" s="6"/>
      <c r="AY17" s="6"/>
      <c r="AZ17" s="6"/>
      <c r="BA17" s="6"/>
      <c r="BB17" s="6"/>
      <c r="BC17" s="6"/>
    </row>
    <row r="18" spans="1:55" ht="14.5" x14ac:dyDescent="0.35">
      <c r="A18" s="7" t="s">
        <v>98</v>
      </c>
      <c r="B18" s="7" t="s">
        <v>99</v>
      </c>
      <c r="C18" s="7" t="s">
        <v>34</v>
      </c>
      <c r="D18" s="7" t="s">
        <v>35</v>
      </c>
      <c r="E18" s="7" t="s">
        <v>36</v>
      </c>
      <c r="F18" s="7" t="s">
        <v>64</v>
      </c>
      <c r="G18" s="7" t="s">
        <v>38</v>
      </c>
      <c r="H18" s="7"/>
      <c r="N18" s="7">
        <v>2020</v>
      </c>
      <c r="O18" s="7" t="s">
        <v>39</v>
      </c>
      <c r="R18" s="7" t="s">
        <v>70</v>
      </c>
      <c r="T18" s="7"/>
      <c r="W18" s="6">
        <f>IFERROR(VLOOKUP(B18, PlumX_snapshot!$A:$B, 2, FALSE), " ")</f>
        <v>46</v>
      </c>
      <c r="X18" s="6">
        <f>IFERROR(VLOOKUP(B18, PlumX_snapshot!$A:$C, 3, FALSE), " ")</f>
        <v>10</v>
      </c>
      <c r="Y18" s="8">
        <f>IFERROR(VLOOKUP(B18, PlumX_snapshot!$A:$D, 4, FALSE), " ")</f>
        <v>7</v>
      </c>
      <c r="Z18" s="8">
        <f>IFERROR(VLOOKUP(B18, PlumX_snapshot!$A:$E, 5, FALSE), " ")</f>
        <v>0</v>
      </c>
      <c r="AA18" s="8">
        <f>IFERROR(VLOOKUP(B18, PlumX_snapshot!$A:$F, 6, FALSE), " ")</f>
        <v>0</v>
      </c>
      <c r="AB18" s="9">
        <v>44978</v>
      </c>
      <c r="AC18" s="8"/>
      <c r="AD18" s="8"/>
      <c r="AE18" s="8"/>
      <c r="AF18" s="8"/>
      <c r="AG18" s="6"/>
      <c r="AH18" s="6"/>
      <c r="AI18" s="6"/>
      <c r="AJ18" s="6"/>
      <c r="AK18" s="6"/>
      <c r="AL18" s="6"/>
      <c r="AM18" s="6"/>
      <c r="AN18" s="6"/>
      <c r="AO18" s="6"/>
      <c r="AP18" s="6"/>
      <c r="AQ18" s="6"/>
      <c r="AR18" s="6"/>
      <c r="AS18" s="6"/>
      <c r="AT18" s="6"/>
      <c r="AU18" s="6"/>
      <c r="AV18" s="6"/>
      <c r="AW18" s="6"/>
      <c r="AX18" s="6"/>
      <c r="AY18" s="6"/>
      <c r="AZ18" s="6"/>
      <c r="BA18" s="6"/>
      <c r="BB18" s="6"/>
      <c r="BC18" s="6"/>
    </row>
    <row r="19" spans="1:55" ht="14.5" x14ac:dyDescent="0.35">
      <c r="A19" s="7" t="s">
        <v>100</v>
      </c>
      <c r="B19" s="7" t="s">
        <v>101</v>
      </c>
      <c r="C19" s="7" t="s">
        <v>73</v>
      </c>
      <c r="D19" s="7" t="s">
        <v>35</v>
      </c>
      <c r="E19" s="7" t="s">
        <v>36</v>
      </c>
      <c r="F19" s="7" t="s">
        <v>64</v>
      </c>
      <c r="G19" s="7" t="s">
        <v>38</v>
      </c>
      <c r="H19" s="7"/>
      <c r="I19" s="7"/>
      <c r="N19" s="7">
        <v>2020</v>
      </c>
      <c r="O19" s="7" t="s">
        <v>39</v>
      </c>
      <c r="P19" s="7" t="s">
        <v>56</v>
      </c>
      <c r="R19" s="7" t="s">
        <v>80</v>
      </c>
      <c r="T19" s="7"/>
      <c r="W19" s="6">
        <f>IFERROR(VLOOKUP(B19, PlumX_snapshot!$A:$B, 2, FALSE), " ")</f>
        <v>16</v>
      </c>
      <c r="X19" s="6">
        <f>IFERROR(VLOOKUP(B19, PlumX_snapshot!$A:$C, 3, FALSE), " ")</f>
        <v>8</v>
      </c>
      <c r="Y19" s="8">
        <f>IFERROR(VLOOKUP(B19, PlumX_snapshot!$A:$D, 4, FALSE), " ")</f>
        <v>0</v>
      </c>
      <c r="Z19" s="8">
        <f>IFERROR(VLOOKUP(B19, PlumX_snapshot!$A:$E, 5, FALSE), " ")</f>
        <v>0</v>
      </c>
      <c r="AA19" s="8">
        <f>IFERROR(VLOOKUP(B19, PlumX_snapshot!$A:$F, 6, FALSE), " ")</f>
        <v>0</v>
      </c>
      <c r="AB19" s="9">
        <v>44978</v>
      </c>
      <c r="AC19" s="8"/>
      <c r="AD19" s="8"/>
      <c r="AE19" s="6"/>
      <c r="AF19" s="6"/>
      <c r="AG19" s="6"/>
      <c r="AH19" s="6"/>
      <c r="AI19" s="6"/>
      <c r="AJ19" s="6"/>
      <c r="AK19" s="6"/>
      <c r="AL19" s="6"/>
      <c r="AM19" s="6"/>
      <c r="AN19" s="6"/>
      <c r="AO19" s="6"/>
      <c r="AP19" s="6"/>
      <c r="AQ19" s="6"/>
      <c r="AR19" s="6"/>
      <c r="AS19" s="6"/>
      <c r="AT19" s="6"/>
      <c r="AU19" s="6"/>
      <c r="AV19" s="6"/>
      <c r="AW19" s="6"/>
      <c r="AX19" s="6"/>
      <c r="AY19" s="6"/>
      <c r="AZ19" s="6"/>
      <c r="BA19" s="6"/>
      <c r="BB19" s="6"/>
      <c r="BC19" s="6"/>
    </row>
    <row r="20" spans="1:55" ht="14.5" x14ac:dyDescent="0.35">
      <c r="A20" s="7" t="s">
        <v>102</v>
      </c>
      <c r="B20" s="7" t="s">
        <v>103</v>
      </c>
      <c r="C20" s="7" t="s">
        <v>73</v>
      </c>
      <c r="D20" s="7" t="s">
        <v>35</v>
      </c>
      <c r="E20" s="7" t="s">
        <v>36</v>
      </c>
      <c r="F20" s="7" t="s">
        <v>64</v>
      </c>
      <c r="G20" s="7" t="s">
        <v>38</v>
      </c>
      <c r="H20" s="7"/>
      <c r="I20" s="7"/>
      <c r="N20" s="7">
        <v>2020</v>
      </c>
      <c r="O20" s="7" t="s">
        <v>39</v>
      </c>
      <c r="P20" s="7" t="s">
        <v>56</v>
      </c>
      <c r="R20" s="7" t="s">
        <v>80</v>
      </c>
      <c r="T20" s="7"/>
      <c r="W20" s="6">
        <f>IFERROR(VLOOKUP(B20, PlumX_snapshot!$A:$B, 2, FALSE), " ")</f>
        <v>25</v>
      </c>
      <c r="X20" s="6">
        <f>IFERROR(VLOOKUP(B20, PlumX_snapshot!$A:$C, 3, FALSE), " ")</f>
        <v>13</v>
      </c>
      <c r="Y20" s="8">
        <f>IFERROR(VLOOKUP(B20, PlumX_snapshot!$A:$D, 4, FALSE), " ")</f>
        <v>0</v>
      </c>
      <c r="Z20" s="8">
        <f>IFERROR(VLOOKUP(B20, PlumX_snapshot!$A:$E, 5, FALSE), " ")</f>
        <v>0</v>
      </c>
      <c r="AA20" s="8">
        <f>IFERROR(VLOOKUP(B20, PlumX_snapshot!$A:$F, 6, FALSE), " ")</f>
        <v>0</v>
      </c>
      <c r="AB20" s="9">
        <v>44978</v>
      </c>
      <c r="AC20" s="8"/>
      <c r="AD20" s="8"/>
      <c r="AE20" s="6"/>
      <c r="AF20" s="6"/>
      <c r="AG20" s="6"/>
      <c r="AH20" s="6"/>
      <c r="AI20" s="6"/>
      <c r="AJ20" s="6"/>
      <c r="AK20" s="6"/>
      <c r="AL20" s="6"/>
      <c r="AM20" s="6"/>
      <c r="AN20" s="6"/>
      <c r="AO20" s="6"/>
      <c r="AP20" s="6"/>
      <c r="AQ20" s="6"/>
      <c r="AR20" s="6"/>
      <c r="AS20" s="6"/>
      <c r="AT20" s="6"/>
      <c r="AU20" s="6"/>
      <c r="AV20" s="6"/>
      <c r="AW20" s="6"/>
      <c r="AX20" s="6"/>
      <c r="AY20" s="6"/>
      <c r="AZ20" s="6"/>
      <c r="BA20" s="6"/>
      <c r="BB20" s="6"/>
      <c r="BC20" s="6"/>
    </row>
    <row r="21" spans="1:55" ht="14.5" x14ac:dyDescent="0.35">
      <c r="A21" s="7" t="s">
        <v>104</v>
      </c>
      <c r="B21" s="7" t="s">
        <v>105</v>
      </c>
      <c r="C21" s="7" t="s">
        <v>73</v>
      </c>
      <c r="D21" s="7" t="s">
        <v>35</v>
      </c>
      <c r="E21" s="7" t="s">
        <v>36</v>
      </c>
      <c r="F21" s="7" t="s">
        <v>64</v>
      </c>
      <c r="G21" s="7" t="s">
        <v>38</v>
      </c>
      <c r="H21" s="7"/>
      <c r="N21" s="7">
        <v>2020</v>
      </c>
      <c r="O21" s="7" t="s">
        <v>39</v>
      </c>
      <c r="R21" s="7" t="s">
        <v>106</v>
      </c>
      <c r="T21" s="7"/>
      <c r="W21" s="6">
        <f>IFERROR(VLOOKUP(B21, PlumX_snapshot!$A:$B, 2, FALSE), " ")</f>
        <v>36</v>
      </c>
      <c r="X21" s="6">
        <f>IFERROR(VLOOKUP(B21, PlumX_snapshot!$A:$C, 3, FALSE), " ")</f>
        <v>15</v>
      </c>
      <c r="Y21" s="8">
        <f>IFERROR(VLOOKUP(B21, PlumX_snapshot!$A:$D, 4, FALSE), " ")</f>
        <v>5</v>
      </c>
      <c r="Z21" s="8">
        <f>IFERROR(VLOOKUP(B21, PlumX_snapshot!$A:$E, 5, FALSE), " ")</f>
        <v>0</v>
      </c>
      <c r="AA21" s="8">
        <f>IFERROR(VLOOKUP(B21, PlumX_snapshot!$A:$F, 6, FALSE), " ")</f>
        <v>1</v>
      </c>
      <c r="AB21" s="9">
        <v>44978</v>
      </c>
      <c r="AC21" s="8"/>
      <c r="AD21" s="8"/>
      <c r="AE21" s="8"/>
      <c r="AF21" s="8"/>
      <c r="AG21" s="8"/>
      <c r="AH21" s="8"/>
      <c r="AI21" s="6"/>
      <c r="AJ21" s="6"/>
      <c r="AK21" s="6"/>
      <c r="AL21" s="6"/>
      <c r="AM21" s="6"/>
      <c r="AN21" s="6"/>
      <c r="AO21" s="6"/>
      <c r="AP21" s="6"/>
      <c r="AQ21" s="6"/>
      <c r="AR21" s="6"/>
      <c r="AS21" s="6"/>
      <c r="AT21" s="6"/>
      <c r="AU21" s="6"/>
      <c r="AV21" s="6"/>
      <c r="AW21" s="6"/>
      <c r="AX21" s="6"/>
      <c r="AY21" s="6"/>
      <c r="AZ21" s="6"/>
      <c r="BA21" s="6"/>
      <c r="BB21" s="6"/>
      <c r="BC21" s="6"/>
    </row>
    <row r="22" spans="1:55" ht="14.5" x14ac:dyDescent="0.35">
      <c r="A22" s="7" t="s">
        <v>107</v>
      </c>
      <c r="B22" s="7" t="s">
        <v>108</v>
      </c>
      <c r="C22" s="7" t="s">
        <v>34</v>
      </c>
      <c r="D22" s="7" t="s">
        <v>35</v>
      </c>
      <c r="E22" s="7" t="s">
        <v>36</v>
      </c>
      <c r="F22" s="7" t="s">
        <v>64</v>
      </c>
      <c r="G22" s="7" t="s">
        <v>38</v>
      </c>
      <c r="H22" s="7"/>
      <c r="N22" s="7">
        <v>2020</v>
      </c>
      <c r="O22" s="7" t="s">
        <v>39</v>
      </c>
      <c r="R22" s="7" t="s">
        <v>40</v>
      </c>
      <c r="T22" s="7"/>
      <c r="W22" s="6">
        <f>IFERROR(VLOOKUP(B22, PlumX_snapshot!$A:$B, 2, FALSE), " ")</f>
        <v>61</v>
      </c>
      <c r="X22" s="6">
        <f>IFERROR(VLOOKUP(B22, PlumX_snapshot!$A:$C, 3, FALSE), " ")</f>
        <v>8</v>
      </c>
      <c r="Y22" s="8">
        <f>IFERROR(VLOOKUP(B22, PlumX_snapshot!$A:$D, 4, FALSE), " ")</f>
        <v>6</v>
      </c>
      <c r="Z22" s="8">
        <f>IFERROR(VLOOKUP(B22, PlumX_snapshot!$A:$E, 5, FALSE), " ")</f>
        <v>0</v>
      </c>
      <c r="AA22" s="8">
        <f>IFERROR(VLOOKUP(B22, PlumX_snapshot!$A:$F, 6, FALSE), " ")</f>
        <v>0</v>
      </c>
      <c r="AB22" s="9">
        <v>44978</v>
      </c>
      <c r="AC22" s="8"/>
      <c r="AD22" s="8"/>
      <c r="AE22" s="8"/>
      <c r="AF22" s="8"/>
      <c r="AG22" s="6"/>
      <c r="AH22" s="6"/>
      <c r="AI22" s="6"/>
      <c r="AJ22" s="6"/>
      <c r="AK22" s="6"/>
      <c r="AL22" s="6"/>
      <c r="AM22" s="6"/>
      <c r="AN22" s="6"/>
      <c r="AO22" s="6"/>
      <c r="AP22" s="6"/>
      <c r="AQ22" s="6"/>
      <c r="AR22" s="6"/>
      <c r="AS22" s="6"/>
      <c r="AT22" s="6"/>
      <c r="AU22" s="6"/>
      <c r="AV22" s="6"/>
      <c r="AW22" s="6"/>
      <c r="AX22" s="6"/>
      <c r="AY22" s="6"/>
      <c r="AZ22" s="6"/>
      <c r="BA22" s="6"/>
      <c r="BB22" s="6"/>
      <c r="BC22" s="6"/>
    </row>
    <row r="23" spans="1:55" ht="14.5" x14ac:dyDescent="0.35">
      <c r="A23" s="7" t="s">
        <v>109</v>
      </c>
      <c r="B23" s="7" t="s">
        <v>110</v>
      </c>
      <c r="C23" s="7" t="s">
        <v>97</v>
      </c>
      <c r="D23" s="7" t="s">
        <v>35</v>
      </c>
      <c r="E23" s="7" t="s">
        <v>36</v>
      </c>
      <c r="F23" s="7" t="s">
        <v>64</v>
      </c>
      <c r="G23" s="7" t="s">
        <v>38</v>
      </c>
      <c r="H23" s="7"/>
      <c r="I23" s="7"/>
      <c r="N23" s="7">
        <v>2020</v>
      </c>
      <c r="O23" s="7" t="s">
        <v>39</v>
      </c>
      <c r="P23" s="7" t="s">
        <v>56</v>
      </c>
      <c r="R23" s="7" t="s">
        <v>80</v>
      </c>
      <c r="S23" s="7" t="s">
        <v>111</v>
      </c>
      <c r="T23" s="7"/>
      <c r="U23" s="7"/>
      <c r="V23" s="7"/>
      <c r="W23" s="6">
        <f>IFERROR(VLOOKUP(B23, PlumX_snapshot!$A:$B, 2, FALSE), " ")</f>
        <v>14</v>
      </c>
      <c r="X23" s="6">
        <f>IFERROR(VLOOKUP(B23, PlumX_snapshot!$A:$C, 3, FALSE), " ")</f>
        <v>1</v>
      </c>
      <c r="Y23" s="8">
        <f>IFERROR(VLOOKUP(B23, PlumX_snapshot!$A:$D, 4, FALSE), " ")</f>
        <v>6</v>
      </c>
      <c r="Z23" s="8">
        <f>IFERROR(VLOOKUP(B23, PlumX_snapshot!$A:$E, 5, FALSE), " ")</f>
        <v>0</v>
      </c>
      <c r="AA23" s="8">
        <f>IFERROR(VLOOKUP(B23, PlumX_snapshot!$A:$F, 6, FALSE), " ")</f>
        <v>0</v>
      </c>
      <c r="AB23" s="9">
        <v>44978</v>
      </c>
      <c r="AC23" s="8"/>
      <c r="AD23" s="8"/>
      <c r="AE23" s="8"/>
      <c r="AF23" s="8"/>
      <c r="AG23" s="6"/>
      <c r="AH23" s="6"/>
      <c r="AI23" s="6"/>
      <c r="AJ23" s="6"/>
      <c r="AK23" s="6"/>
      <c r="AL23" s="6"/>
      <c r="AM23" s="6"/>
      <c r="AN23" s="6"/>
      <c r="AO23" s="6"/>
      <c r="AP23" s="6"/>
      <c r="AQ23" s="6"/>
      <c r="AR23" s="6"/>
      <c r="AS23" s="6"/>
      <c r="AT23" s="6"/>
      <c r="AU23" s="6"/>
      <c r="AV23" s="6"/>
      <c r="AW23" s="6"/>
      <c r="AX23" s="6"/>
      <c r="AY23" s="6"/>
      <c r="AZ23" s="6"/>
      <c r="BA23" s="6"/>
      <c r="BB23" s="6"/>
      <c r="BC23" s="6"/>
    </row>
    <row r="24" spans="1:55" ht="14.5" x14ac:dyDescent="0.35">
      <c r="A24" s="7" t="s">
        <v>112</v>
      </c>
      <c r="B24" s="7" t="s">
        <v>113</v>
      </c>
      <c r="C24" s="7" t="s">
        <v>114</v>
      </c>
      <c r="D24" s="7" t="s">
        <v>35</v>
      </c>
      <c r="E24" s="7" t="s">
        <v>36</v>
      </c>
      <c r="F24" s="7" t="s">
        <v>64</v>
      </c>
      <c r="G24" s="7" t="s">
        <v>38</v>
      </c>
      <c r="H24" s="7"/>
      <c r="I24" s="7"/>
      <c r="N24" s="7">
        <v>2020</v>
      </c>
      <c r="O24" s="7" t="s">
        <v>39</v>
      </c>
      <c r="P24" s="7" t="s">
        <v>56</v>
      </c>
      <c r="R24" s="7" t="s">
        <v>80</v>
      </c>
      <c r="T24" s="7"/>
      <c r="W24" s="6">
        <f>IFERROR(VLOOKUP(B24, PlumX_snapshot!$A:$B, 2, FALSE), " ")</f>
        <v>50</v>
      </c>
      <c r="X24" s="6">
        <f>IFERROR(VLOOKUP(B24, PlumX_snapshot!$A:$C, 3, FALSE), " ")</f>
        <v>16</v>
      </c>
      <c r="Y24" s="8">
        <f>IFERROR(VLOOKUP(B24, PlumX_snapshot!$A:$D, 4, FALSE), " ")</f>
        <v>2</v>
      </c>
      <c r="Z24" s="8">
        <f>IFERROR(VLOOKUP(B24, PlumX_snapshot!$A:$E, 5, FALSE), " ")</f>
        <v>0</v>
      </c>
      <c r="AA24" s="8">
        <f>IFERROR(VLOOKUP(B24, PlumX_snapshot!$A:$F, 6, FALSE), " ")</f>
        <v>0</v>
      </c>
      <c r="AB24" s="9">
        <v>44978</v>
      </c>
      <c r="AC24" s="8"/>
      <c r="AD24" s="8"/>
      <c r="AE24" s="8"/>
      <c r="AF24" s="8"/>
      <c r="AG24" s="6"/>
      <c r="AH24" s="6"/>
      <c r="AI24" s="6"/>
      <c r="AJ24" s="6"/>
      <c r="AK24" s="6"/>
      <c r="AL24" s="6"/>
      <c r="AM24" s="6"/>
      <c r="AN24" s="6"/>
      <c r="AO24" s="6"/>
      <c r="AP24" s="6"/>
      <c r="AQ24" s="6"/>
      <c r="AR24" s="6"/>
      <c r="AS24" s="6"/>
      <c r="AT24" s="6"/>
      <c r="AU24" s="6"/>
      <c r="AV24" s="6"/>
      <c r="AW24" s="6"/>
      <c r="AX24" s="6"/>
      <c r="AY24" s="6"/>
      <c r="AZ24" s="6"/>
      <c r="BA24" s="6"/>
      <c r="BB24" s="6"/>
      <c r="BC24" s="6"/>
    </row>
    <row r="25" spans="1:55" ht="14.5" x14ac:dyDescent="0.35">
      <c r="A25" s="7" t="s">
        <v>115</v>
      </c>
      <c r="B25" s="7" t="s">
        <v>116</v>
      </c>
      <c r="C25" s="7" t="s">
        <v>117</v>
      </c>
      <c r="D25" s="7" t="s">
        <v>35</v>
      </c>
      <c r="E25" s="7" t="s">
        <v>36</v>
      </c>
      <c r="F25" s="7" t="s">
        <v>64</v>
      </c>
      <c r="G25" s="7" t="s">
        <v>38</v>
      </c>
      <c r="H25" s="7"/>
      <c r="N25" s="7">
        <v>2020</v>
      </c>
      <c r="O25" s="7" t="s">
        <v>39</v>
      </c>
      <c r="R25" s="7" t="s">
        <v>60</v>
      </c>
      <c r="T25" s="7"/>
      <c r="W25" s="6">
        <f>IFERROR(VLOOKUP(B25, PlumX_snapshot!$A:$B, 2, FALSE), " ")</f>
        <v>2</v>
      </c>
      <c r="X25" s="6">
        <f>IFERROR(VLOOKUP(B25, PlumX_snapshot!$A:$C, 3, FALSE), " ")</f>
        <v>0</v>
      </c>
      <c r="Y25" s="8">
        <f>IFERROR(VLOOKUP(B25, PlumX_snapshot!$A:$D, 4, FALSE), " ")</f>
        <v>0</v>
      </c>
      <c r="Z25" s="8">
        <f>IFERROR(VLOOKUP(B25, PlumX_snapshot!$A:$E, 5, FALSE), " ")</f>
        <v>0</v>
      </c>
      <c r="AA25" s="8">
        <f>IFERROR(VLOOKUP(B25, PlumX_snapshot!$A:$F, 6, FALSE), " ")</f>
        <v>0</v>
      </c>
      <c r="AB25" s="9">
        <v>44978</v>
      </c>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row>
    <row r="26" spans="1:55" ht="14.5" x14ac:dyDescent="0.35">
      <c r="A26" s="7" t="s">
        <v>118</v>
      </c>
      <c r="B26" s="7" t="s">
        <v>119</v>
      </c>
      <c r="C26" s="7" t="s">
        <v>46</v>
      </c>
      <c r="D26" s="7" t="s">
        <v>35</v>
      </c>
      <c r="E26" s="7" t="s">
        <v>36</v>
      </c>
      <c r="F26" s="7" t="s">
        <v>37</v>
      </c>
      <c r="G26" s="7" t="s">
        <v>38</v>
      </c>
      <c r="H26" s="7"/>
      <c r="I26" s="7" t="s">
        <v>47</v>
      </c>
      <c r="L26" s="10"/>
      <c r="M26" s="10">
        <v>44174</v>
      </c>
      <c r="N26" s="7">
        <v>2020</v>
      </c>
      <c r="O26" s="7" t="s">
        <v>39</v>
      </c>
      <c r="P26" s="7" t="s">
        <v>56</v>
      </c>
      <c r="R26" s="7" t="s">
        <v>80</v>
      </c>
      <c r="S26" s="7" t="s">
        <v>48</v>
      </c>
      <c r="T26" s="7"/>
      <c r="U26" s="7"/>
      <c r="V26" s="7"/>
      <c r="W26" s="6">
        <f>IFERROR(VLOOKUP(B26, PlumX_snapshot!$A:$B, 2, FALSE), " ")</f>
        <v>15</v>
      </c>
      <c r="X26" s="6">
        <f>IFERROR(VLOOKUP(B26, PlumX_snapshot!$A:$C, 3, FALSE), " ")</f>
        <v>9</v>
      </c>
      <c r="Y26" s="8">
        <f>IFERROR(VLOOKUP(B26, PlumX_snapshot!$A:$D, 4, FALSE), " ")</f>
        <v>6</v>
      </c>
      <c r="Z26" s="8">
        <f>IFERROR(VLOOKUP(B26, PlumX_snapshot!$A:$E, 5, FALSE), " ")</f>
        <v>0</v>
      </c>
      <c r="AA26" s="8">
        <f>IFERROR(VLOOKUP(B26, PlumX_snapshot!$A:$F, 6, FALSE), " ")</f>
        <v>0</v>
      </c>
      <c r="AB26" s="9">
        <v>44978</v>
      </c>
      <c r="AC26" s="8"/>
      <c r="AD26" s="8"/>
      <c r="AE26" s="8"/>
      <c r="AF26" s="8"/>
      <c r="AG26" s="6"/>
      <c r="AH26" s="6"/>
      <c r="AI26" s="6"/>
      <c r="AJ26" s="6"/>
      <c r="AK26" s="6"/>
      <c r="AL26" s="6"/>
      <c r="AM26" s="6"/>
      <c r="AN26" s="6"/>
      <c r="AO26" s="6"/>
      <c r="AP26" s="6"/>
      <c r="AQ26" s="6"/>
      <c r="AR26" s="6"/>
      <c r="AS26" s="6"/>
      <c r="AT26" s="6"/>
      <c r="AU26" s="8"/>
      <c r="AV26" s="6"/>
      <c r="AW26" s="6"/>
      <c r="AX26" s="6"/>
      <c r="AY26" s="6"/>
      <c r="AZ26" s="6"/>
      <c r="BA26" s="6"/>
      <c r="BB26" s="6"/>
      <c r="BC26" s="6"/>
    </row>
    <row r="27" spans="1:55" ht="14.5" x14ac:dyDescent="0.35">
      <c r="A27" s="7" t="s">
        <v>120</v>
      </c>
      <c r="B27" s="7" t="s">
        <v>121</v>
      </c>
      <c r="C27" s="7" t="s">
        <v>73</v>
      </c>
      <c r="D27" s="7" t="s">
        <v>35</v>
      </c>
      <c r="E27" s="7" t="s">
        <v>36</v>
      </c>
      <c r="F27" s="7" t="s">
        <v>64</v>
      </c>
      <c r="G27" s="7" t="s">
        <v>38</v>
      </c>
      <c r="H27" s="7"/>
      <c r="L27" s="10"/>
      <c r="M27" s="10"/>
      <c r="N27" s="7">
        <v>2020</v>
      </c>
      <c r="O27" s="7" t="s">
        <v>39</v>
      </c>
      <c r="R27" s="7" t="s">
        <v>40</v>
      </c>
      <c r="T27" s="7"/>
      <c r="W27" s="6">
        <f>IFERROR(VLOOKUP(B27, PlumX_snapshot!$A:$B, 2, FALSE), " ")</f>
        <v>15</v>
      </c>
      <c r="X27" s="6">
        <f>IFERROR(VLOOKUP(B27, PlumX_snapshot!$A:$C, 3, FALSE), " ")</f>
        <v>3</v>
      </c>
      <c r="Y27" s="8">
        <f>IFERROR(VLOOKUP(B27, PlumX_snapshot!$A:$D, 4, FALSE), " ")</f>
        <v>0</v>
      </c>
      <c r="Z27" s="8">
        <f>IFERROR(VLOOKUP(B27, PlumX_snapshot!$A:$E, 5, FALSE), " ")</f>
        <v>0</v>
      </c>
      <c r="AA27" s="8">
        <f>IFERROR(VLOOKUP(B27, PlumX_snapshot!$A:$F, 6, FALSE), " ")</f>
        <v>0</v>
      </c>
      <c r="AB27" s="9">
        <v>44978</v>
      </c>
      <c r="AC27" s="8"/>
      <c r="AD27" s="8"/>
      <c r="AE27" s="6"/>
      <c r="AF27" s="6"/>
      <c r="AG27" s="6"/>
      <c r="AH27" s="6"/>
      <c r="AI27" s="6"/>
      <c r="AJ27" s="6"/>
      <c r="AK27" s="6"/>
      <c r="AL27" s="6"/>
      <c r="AM27" s="6"/>
      <c r="AN27" s="6"/>
      <c r="AO27" s="6"/>
      <c r="AP27" s="6"/>
      <c r="AQ27" s="6"/>
      <c r="AR27" s="6"/>
      <c r="AS27" s="6"/>
      <c r="AT27" s="6"/>
      <c r="AU27" s="6"/>
      <c r="AV27" s="6"/>
      <c r="AW27" s="6"/>
      <c r="AX27" s="6"/>
      <c r="AY27" s="6"/>
      <c r="AZ27" s="6"/>
      <c r="BA27" s="6"/>
      <c r="BB27" s="6"/>
      <c r="BC27" s="6"/>
    </row>
    <row r="28" spans="1:55" ht="14.5" x14ac:dyDescent="0.35">
      <c r="A28" s="7" t="s">
        <v>122</v>
      </c>
      <c r="B28" s="7" t="s">
        <v>123</v>
      </c>
      <c r="C28" s="7" t="s">
        <v>124</v>
      </c>
      <c r="D28" s="7" t="s">
        <v>35</v>
      </c>
      <c r="E28" s="7" t="s">
        <v>36</v>
      </c>
      <c r="F28" s="7" t="s">
        <v>37</v>
      </c>
      <c r="G28" s="7" t="s">
        <v>38</v>
      </c>
      <c r="H28" s="7"/>
      <c r="I28" s="7" t="s">
        <v>47</v>
      </c>
      <c r="L28" s="10">
        <v>44145</v>
      </c>
      <c r="M28" s="10">
        <v>44215</v>
      </c>
      <c r="N28" s="7">
        <v>2020</v>
      </c>
      <c r="O28" s="7" t="s">
        <v>39</v>
      </c>
      <c r="R28" s="7" t="s">
        <v>40</v>
      </c>
      <c r="T28" s="7"/>
      <c r="W28" s="6">
        <f>IFERROR(VLOOKUP(B28, PlumX_snapshot!$A:$B, 2, FALSE), " ")</f>
        <v>41</v>
      </c>
      <c r="X28" s="6">
        <f>IFERROR(VLOOKUP(B28, PlumX_snapshot!$A:$C, 3, FALSE), " ")</f>
        <v>10</v>
      </c>
      <c r="Y28" s="8">
        <f>IFERROR(VLOOKUP(B28, PlumX_snapshot!$A:$D, 4, FALSE), " ")</f>
        <v>14</v>
      </c>
      <c r="Z28" s="8">
        <f>IFERROR(VLOOKUP(B28, PlumX_snapshot!$A:$E, 5, FALSE), " ")</f>
        <v>0</v>
      </c>
      <c r="AA28" s="8">
        <f>IFERROR(VLOOKUP(B28, PlumX_snapshot!$A:$F, 6, FALSE), " ")</f>
        <v>1</v>
      </c>
      <c r="AB28" s="9">
        <v>44978</v>
      </c>
      <c r="AC28" s="8"/>
      <c r="AD28" s="8"/>
      <c r="AE28" s="8"/>
      <c r="AF28" s="8"/>
      <c r="AG28" s="8"/>
      <c r="AH28" s="6"/>
      <c r="AI28" s="8"/>
      <c r="AJ28" s="6"/>
      <c r="AK28" s="6"/>
      <c r="AL28" s="6"/>
      <c r="AM28" s="6"/>
      <c r="AN28" s="6"/>
      <c r="AO28" s="6"/>
      <c r="AP28" s="6"/>
      <c r="AQ28" s="6"/>
      <c r="AR28" s="6"/>
      <c r="AS28" s="6"/>
      <c r="AT28" s="6"/>
      <c r="AU28" s="8"/>
      <c r="AV28" s="6"/>
      <c r="AW28" s="6"/>
      <c r="AX28" s="6"/>
      <c r="AY28" s="6"/>
      <c r="AZ28" s="6"/>
      <c r="BA28" s="6"/>
      <c r="BB28" s="6"/>
      <c r="BC28" s="6"/>
    </row>
    <row r="29" spans="1:55" ht="14.5" x14ac:dyDescent="0.35">
      <c r="B29" s="7" t="s">
        <v>125</v>
      </c>
      <c r="C29" s="7" t="s">
        <v>126</v>
      </c>
      <c r="D29" s="7" t="s">
        <v>35</v>
      </c>
      <c r="E29" s="7" t="s">
        <v>36</v>
      </c>
      <c r="F29" s="7" t="s">
        <v>37</v>
      </c>
      <c r="G29" s="7" t="s">
        <v>38</v>
      </c>
      <c r="H29" s="7"/>
      <c r="I29" s="7" t="s">
        <v>74</v>
      </c>
      <c r="L29" s="10">
        <v>44103</v>
      </c>
      <c r="M29" s="10">
        <v>44124</v>
      </c>
      <c r="N29" s="7">
        <v>2020</v>
      </c>
      <c r="O29" s="7" t="s">
        <v>39</v>
      </c>
      <c r="P29" s="7" t="s">
        <v>56</v>
      </c>
      <c r="R29" s="7" t="s">
        <v>80</v>
      </c>
      <c r="S29" s="7" t="s">
        <v>127</v>
      </c>
      <c r="T29" s="7"/>
      <c r="U29" s="7"/>
      <c r="V29" s="7"/>
      <c r="W29" s="6">
        <f>IFERROR(VLOOKUP(B29, PlumX_snapshot!$A:$B, 2, FALSE), " ")</f>
        <v>23</v>
      </c>
      <c r="X29" s="6">
        <f>IFERROR(VLOOKUP(B29, PlumX_snapshot!$A:$C, 3, FALSE), " ")</f>
        <v>61</v>
      </c>
      <c r="Y29" s="8">
        <f>IFERROR(VLOOKUP(B29, PlumX_snapshot!$A:$D, 4, FALSE), " ")</f>
        <v>11</v>
      </c>
      <c r="Z29" s="8">
        <f>IFERROR(VLOOKUP(B29, PlumX_snapshot!$A:$E, 5, FALSE), " ")</f>
        <v>0</v>
      </c>
      <c r="AA29" s="8">
        <f>IFERROR(VLOOKUP(B29, PlumX_snapshot!$A:$F, 6, FALSE), " ")</f>
        <v>0</v>
      </c>
      <c r="AB29" s="9">
        <v>44978</v>
      </c>
      <c r="AC29" s="8"/>
      <c r="AD29" s="8"/>
      <c r="AE29" s="8"/>
      <c r="AF29" s="8"/>
      <c r="AG29" s="6"/>
      <c r="AH29" s="6"/>
      <c r="AI29" s="6"/>
      <c r="AJ29" s="6"/>
      <c r="AK29" s="6"/>
      <c r="AL29" s="6"/>
      <c r="AM29" s="6"/>
      <c r="AN29" s="6"/>
      <c r="AO29" s="6"/>
      <c r="AP29" s="6"/>
      <c r="AQ29" s="6"/>
      <c r="AR29" s="6"/>
      <c r="AS29" s="6"/>
      <c r="AT29" s="6"/>
      <c r="AU29" s="8"/>
      <c r="AV29" s="6"/>
      <c r="AW29" s="6"/>
      <c r="AX29" s="6"/>
      <c r="AY29" s="6"/>
      <c r="AZ29" s="6"/>
      <c r="BA29" s="6"/>
      <c r="BB29" s="6"/>
      <c r="BC29" s="6"/>
    </row>
    <row r="30" spans="1:55" ht="14.5" x14ac:dyDescent="0.35">
      <c r="B30" s="7" t="s">
        <v>128</v>
      </c>
      <c r="C30" s="7" t="s">
        <v>129</v>
      </c>
      <c r="D30" s="7" t="s">
        <v>35</v>
      </c>
      <c r="E30" s="7" t="s">
        <v>36</v>
      </c>
      <c r="F30" s="7" t="s">
        <v>37</v>
      </c>
      <c r="G30" s="7" t="s">
        <v>38</v>
      </c>
      <c r="H30" s="7"/>
      <c r="I30" s="7" t="s">
        <v>74</v>
      </c>
      <c r="L30" s="10">
        <v>44077</v>
      </c>
      <c r="M30" s="10">
        <v>44095</v>
      </c>
      <c r="N30" s="7">
        <v>2020</v>
      </c>
      <c r="O30" s="7" t="s">
        <v>39</v>
      </c>
      <c r="P30" s="7" t="s">
        <v>56</v>
      </c>
      <c r="R30" s="7" t="s">
        <v>80</v>
      </c>
      <c r="S30" s="7" t="s">
        <v>127</v>
      </c>
      <c r="T30" s="7"/>
      <c r="U30" s="7"/>
      <c r="V30" s="7"/>
      <c r="W30" s="6">
        <f>IFERROR(VLOOKUP(B30, PlumX_snapshot!$A:$B, 2, FALSE), " ")</f>
        <v>33</v>
      </c>
      <c r="X30" s="6">
        <f>IFERROR(VLOOKUP(B30, PlumX_snapshot!$A:$C, 3, FALSE), " ")</f>
        <v>11</v>
      </c>
      <c r="Y30" s="8">
        <f>IFERROR(VLOOKUP(B30, PlumX_snapshot!$A:$D, 4, FALSE), " ")</f>
        <v>13</v>
      </c>
      <c r="Z30" s="8">
        <f>IFERROR(VLOOKUP(B30, PlumX_snapshot!$A:$E, 5, FALSE), " ")</f>
        <v>0</v>
      </c>
      <c r="AA30" s="8">
        <f>IFERROR(VLOOKUP(B30, PlumX_snapshot!$A:$F, 6, FALSE), " ")</f>
        <v>0</v>
      </c>
      <c r="AB30" s="9">
        <v>44978</v>
      </c>
      <c r="AC30" s="8"/>
      <c r="AD30" s="8"/>
      <c r="AE30" s="8"/>
      <c r="AF30" s="8"/>
      <c r="AG30" s="6"/>
      <c r="AH30" s="6"/>
      <c r="AI30" s="6"/>
      <c r="AJ30" s="6"/>
      <c r="AK30" s="6"/>
      <c r="AL30" s="6"/>
      <c r="AM30" s="6"/>
      <c r="AN30" s="6"/>
      <c r="AO30" s="6"/>
      <c r="AP30" s="6"/>
      <c r="AQ30" s="6"/>
      <c r="AR30" s="6"/>
      <c r="AS30" s="6"/>
      <c r="AT30" s="6"/>
      <c r="AU30" s="8"/>
      <c r="AV30" s="6"/>
      <c r="AW30" s="6"/>
      <c r="AX30" s="6"/>
      <c r="AY30" s="6"/>
      <c r="AZ30" s="6"/>
      <c r="BA30" s="6"/>
      <c r="BB30" s="6"/>
      <c r="BC30" s="6"/>
    </row>
    <row r="31" spans="1:55" ht="14.5" x14ac:dyDescent="0.35">
      <c r="B31" s="7" t="s">
        <v>130</v>
      </c>
      <c r="C31" s="7" t="s">
        <v>97</v>
      </c>
      <c r="D31" s="7" t="s">
        <v>35</v>
      </c>
      <c r="E31" s="7" t="s">
        <v>36</v>
      </c>
      <c r="F31" s="7" t="s">
        <v>37</v>
      </c>
      <c r="G31" s="7" t="s">
        <v>38</v>
      </c>
      <c r="H31" s="7"/>
      <c r="I31" s="7" t="s">
        <v>74</v>
      </c>
      <c r="L31" s="10">
        <v>44053</v>
      </c>
      <c r="M31" s="10">
        <v>44088</v>
      </c>
      <c r="N31" s="7">
        <v>2020</v>
      </c>
      <c r="O31" s="7" t="s">
        <v>39</v>
      </c>
      <c r="P31" s="7" t="s">
        <v>56</v>
      </c>
      <c r="R31" s="7" t="s">
        <v>80</v>
      </c>
      <c r="S31" s="7" t="s">
        <v>127</v>
      </c>
      <c r="T31" s="7"/>
      <c r="U31" s="7"/>
      <c r="V31" s="7"/>
      <c r="W31" s="6">
        <f>IFERROR(VLOOKUP(B31, PlumX_snapshot!$A:$B, 2, FALSE), " ")</f>
        <v>21</v>
      </c>
      <c r="X31" s="6">
        <f>IFERROR(VLOOKUP(B31, PlumX_snapshot!$A:$C, 3, FALSE), " ")</f>
        <v>13</v>
      </c>
      <c r="Y31" s="8">
        <f>IFERROR(VLOOKUP(B31, PlumX_snapshot!$A:$D, 4, FALSE), " ")</f>
        <v>28</v>
      </c>
      <c r="Z31" s="8">
        <f>IFERROR(VLOOKUP(B31, PlumX_snapshot!$A:$E, 5, FALSE), " ")</f>
        <v>0</v>
      </c>
      <c r="AA31" s="8">
        <f>IFERROR(VLOOKUP(B31, PlumX_snapshot!$A:$F, 6, FALSE), " ")</f>
        <v>0</v>
      </c>
      <c r="AB31" s="9">
        <v>44978</v>
      </c>
      <c r="AC31" s="8"/>
      <c r="AD31" s="8"/>
      <c r="AE31" s="8"/>
      <c r="AF31" s="8"/>
      <c r="AG31" s="6"/>
      <c r="AH31" s="6"/>
      <c r="AI31" s="6"/>
      <c r="AJ31" s="6"/>
      <c r="AK31" s="6"/>
      <c r="AL31" s="6"/>
      <c r="AM31" s="6"/>
      <c r="AN31" s="6"/>
      <c r="AO31" s="6"/>
      <c r="AP31" s="6"/>
      <c r="AQ31" s="6"/>
      <c r="AR31" s="6"/>
      <c r="AS31" s="6"/>
      <c r="AT31" s="6"/>
      <c r="AU31" s="6"/>
      <c r="AV31" s="6"/>
      <c r="AW31" s="6"/>
      <c r="AX31" s="6"/>
      <c r="AY31" s="6"/>
      <c r="AZ31" s="6"/>
      <c r="BA31" s="6"/>
      <c r="BB31" s="6"/>
      <c r="BC31" s="6"/>
    </row>
    <row r="32" spans="1:55" ht="14.5" x14ac:dyDescent="0.35">
      <c r="B32" s="7" t="s">
        <v>131</v>
      </c>
      <c r="C32" s="7" t="s">
        <v>132</v>
      </c>
      <c r="D32" s="7" t="s">
        <v>35</v>
      </c>
      <c r="E32" s="7" t="s">
        <v>36</v>
      </c>
      <c r="F32" s="7" t="s">
        <v>37</v>
      </c>
      <c r="G32" s="7" t="s">
        <v>38</v>
      </c>
      <c r="H32" s="7"/>
      <c r="I32" s="7" t="s">
        <v>74</v>
      </c>
      <c r="L32" s="10">
        <v>44157</v>
      </c>
      <c r="M32" s="10">
        <v>44141</v>
      </c>
      <c r="N32" s="7">
        <v>2020</v>
      </c>
      <c r="O32" s="7" t="s">
        <v>39</v>
      </c>
      <c r="P32" s="7" t="s">
        <v>56</v>
      </c>
      <c r="R32" s="7" t="s">
        <v>80</v>
      </c>
      <c r="S32" s="7" t="s">
        <v>127</v>
      </c>
      <c r="T32" s="7"/>
      <c r="U32" s="7"/>
      <c r="V32" s="7"/>
      <c r="W32" s="6">
        <f>IFERROR(VLOOKUP(B32, PlumX_snapshot!$A:$B, 2, FALSE), " ")</f>
        <v>23</v>
      </c>
      <c r="X32" s="6">
        <f>IFERROR(VLOOKUP(B32, PlumX_snapshot!$A:$C, 3, FALSE), " ")</f>
        <v>9</v>
      </c>
      <c r="Y32" s="8">
        <f>IFERROR(VLOOKUP(B32, PlumX_snapshot!$A:$D, 4, FALSE), " ")</f>
        <v>7</v>
      </c>
      <c r="Z32" s="8">
        <f>IFERROR(VLOOKUP(B32, PlumX_snapshot!$A:$E, 5, FALSE), " ")</f>
        <v>0</v>
      </c>
      <c r="AA32" s="8">
        <f>IFERROR(VLOOKUP(B32, PlumX_snapshot!$A:$F, 6, FALSE), " ")</f>
        <v>0</v>
      </c>
      <c r="AB32" s="9">
        <v>44978</v>
      </c>
      <c r="AC32" s="8"/>
      <c r="AD32" s="8"/>
      <c r="AE32" s="8"/>
      <c r="AF32" s="8"/>
      <c r="AG32" s="6"/>
      <c r="AH32" s="6"/>
      <c r="AI32" s="6"/>
      <c r="AJ32" s="6"/>
      <c r="AK32" s="6"/>
      <c r="AL32" s="6"/>
      <c r="AM32" s="6"/>
      <c r="AN32" s="6"/>
      <c r="AO32" s="6"/>
      <c r="AP32" s="6"/>
      <c r="AQ32" s="6"/>
      <c r="AR32" s="6"/>
      <c r="AS32" s="6"/>
      <c r="AT32" s="6"/>
      <c r="AU32" s="8"/>
      <c r="AV32" s="6"/>
      <c r="AW32" s="6"/>
      <c r="AX32" s="6"/>
      <c r="AY32" s="6"/>
      <c r="AZ32" s="6"/>
      <c r="BA32" s="6"/>
      <c r="BB32" s="6"/>
      <c r="BC32" s="6"/>
    </row>
    <row r="33" spans="1:55" ht="14.5" x14ac:dyDescent="0.35">
      <c r="B33" s="7" t="s">
        <v>133</v>
      </c>
      <c r="C33" s="7" t="s">
        <v>134</v>
      </c>
      <c r="D33" s="7" t="s">
        <v>35</v>
      </c>
      <c r="E33" s="7" t="s">
        <v>36</v>
      </c>
      <c r="F33" s="7" t="s">
        <v>37</v>
      </c>
      <c r="G33" s="7" t="s">
        <v>38</v>
      </c>
      <c r="H33" s="7"/>
      <c r="I33" s="7" t="s">
        <v>74</v>
      </c>
      <c r="L33" s="10">
        <v>44112</v>
      </c>
      <c r="M33" s="10">
        <v>44134</v>
      </c>
      <c r="N33" s="7">
        <v>2020</v>
      </c>
      <c r="O33" s="7" t="s">
        <v>39</v>
      </c>
      <c r="P33" s="7" t="s">
        <v>56</v>
      </c>
      <c r="R33" s="7" t="s">
        <v>80</v>
      </c>
      <c r="S33" s="7" t="s">
        <v>127</v>
      </c>
      <c r="T33" s="7"/>
      <c r="U33" s="7"/>
      <c r="V33" s="7"/>
      <c r="W33" s="6">
        <f>IFERROR(VLOOKUP(B33, PlumX_snapshot!$A:$B, 2, FALSE), " ")</f>
        <v>14</v>
      </c>
      <c r="X33" s="6">
        <f>IFERROR(VLOOKUP(B33, PlumX_snapshot!$A:$C, 3, FALSE), " ")</f>
        <v>7</v>
      </c>
      <c r="Y33" s="8">
        <f>IFERROR(VLOOKUP(B33, PlumX_snapshot!$A:$D, 4, FALSE), " ")</f>
        <v>7</v>
      </c>
      <c r="Z33" s="8">
        <f>IFERROR(VLOOKUP(B33, PlumX_snapshot!$A:$E, 5, FALSE), " ")</f>
        <v>0</v>
      </c>
      <c r="AA33" s="8">
        <f>IFERROR(VLOOKUP(B33, PlumX_snapshot!$A:$F, 6, FALSE), " ")</f>
        <v>0</v>
      </c>
      <c r="AB33" s="9">
        <v>44978</v>
      </c>
      <c r="AC33" s="8"/>
      <c r="AD33" s="8"/>
      <c r="AE33" s="8"/>
      <c r="AF33" s="8"/>
      <c r="AG33" s="6"/>
      <c r="AH33" s="6"/>
      <c r="AI33" s="6"/>
      <c r="AJ33" s="6"/>
      <c r="AK33" s="6"/>
      <c r="AL33" s="6"/>
      <c r="AM33" s="6"/>
      <c r="AN33" s="6"/>
      <c r="AO33" s="6"/>
      <c r="AP33" s="6"/>
      <c r="AQ33" s="6"/>
      <c r="AR33" s="6"/>
      <c r="AS33" s="6"/>
      <c r="AT33" s="6"/>
      <c r="AU33" s="6"/>
      <c r="AV33" s="6"/>
      <c r="AW33" s="6"/>
      <c r="AX33" s="6"/>
      <c r="AY33" s="6"/>
      <c r="AZ33" s="6"/>
      <c r="BA33" s="6"/>
      <c r="BB33" s="6"/>
      <c r="BC33" s="6"/>
    </row>
    <row r="34" spans="1:55" ht="14.5" x14ac:dyDescent="0.35">
      <c r="A34" s="7" t="s">
        <v>135</v>
      </c>
      <c r="B34" s="7" t="s">
        <v>136</v>
      </c>
      <c r="C34" s="7" t="s">
        <v>126</v>
      </c>
      <c r="D34" s="7" t="s">
        <v>35</v>
      </c>
      <c r="E34" s="7" t="s">
        <v>36</v>
      </c>
      <c r="F34" s="7" t="s">
        <v>37</v>
      </c>
      <c r="G34" s="7" t="s">
        <v>38</v>
      </c>
      <c r="H34" s="7"/>
      <c r="I34" s="7" t="s">
        <v>74</v>
      </c>
      <c r="L34" s="10">
        <v>44159</v>
      </c>
      <c r="M34" s="10"/>
      <c r="N34" s="7">
        <v>2020</v>
      </c>
      <c r="O34" s="7" t="s">
        <v>39</v>
      </c>
      <c r="P34" s="7" t="s">
        <v>56</v>
      </c>
      <c r="R34" s="7" t="s">
        <v>80</v>
      </c>
      <c r="T34" s="7"/>
      <c r="W34" s="6">
        <f>IFERROR(VLOOKUP(B34, PlumX_snapshot!$A:$B, 2, FALSE), " ")</f>
        <v>52</v>
      </c>
      <c r="X34" s="6">
        <f>IFERROR(VLOOKUP(B34, PlumX_snapshot!$A:$C, 3, FALSE), " ")</f>
        <v>34</v>
      </c>
      <c r="Y34" s="8">
        <f>IFERROR(VLOOKUP(B34, PlumX_snapshot!$A:$D, 4, FALSE), " ")</f>
        <v>15</v>
      </c>
      <c r="Z34" s="8">
        <f>IFERROR(VLOOKUP(B34, PlumX_snapshot!$A:$E, 5, FALSE), " ")</f>
        <v>0</v>
      </c>
      <c r="AA34" s="8">
        <f>IFERROR(VLOOKUP(B34, PlumX_snapshot!$A:$F, 6, FALSE), " ")</f>
        <v>0</v>
      </c>
      <c r="AB34" s="9">
        <v>44978</v>
      </c>
      <c r="AC34" s="8"/>
      <c r="AD34" s="8"/>
      <c r="AE34" s="8"/>
      <c r="AF34" s="8"/>
      <c r="AG34" s="6"/>
      <c r="AH34" s="6"/>
      <c r="AI34" s="6"/>
      <c r="AJ34" s="6"/>
      <c r="AK34" s="6"/>
      <c r="AL34" s="6"/>
      <c r="AM34" s="6"/>
      <c r="AN34" s="6"/>
      <c r="AO34" s="6"/>
      <c r="AP34" s="6"/>
      <c r="AQ34" s="8"/>
      <c r="AR34" s="8"/>
      <c r="AS34" s="6"/>
      <c r="AT34" s="6"/>
      <c r="AU34" s="6"/>
      <c r="AV34" s="6"/>
      <c r="AW34" s="6"/>
      <c r="AX34" s="6"/>
      <c r="AY34" s="6"/>
      <c r="AZ34" s="6"/>
      <c r="BA34" s="6"/>
      <c r="BB34" s="6"/>
      <c r="BC34" s="6"/>
    </row>
    <row r="35" spans="1:55" ht="14.5" x14ac:dyDescent="0.35">
      <c r="B35" s="7" t="s">
        <v>137</v>
      </c>
      <c r="C35" s="7" t="s">
        <v>51</v>
      </c>
      <c r="D35" s="7" t="s">
        <v>35</v>
      </c>
      <c r="E35" s="7" t="s">
        <v>36</v>
      </c>
      <c r="F35" s="7" t="s">
        <v>37</v>
      </c>
      <c r="G35" s="7" t="s">
        <v>38</v>
      </c>
      <c r="H35" s="7"/>
      <c r="I35" s="7" t="s">
        <v>74</v>
      </c>
      <c r="L35" s="10">
        <v>44060</v>
      </c>
      <c r="M35" s="10">
        <v>44088</v>
      </c>
      <c r="N35" s="7">
        <v>2020</v>
      </c>
      <c r="O35" s="7" t="s">
        <v>39</v>
      </c>
      <c r="P35" s="7" t="s">
        <v>56</v>
      </c>
      <c r="R35" s="7" t="s">
        <v>80</v>
      </c>
      <c r="S35" s="7" t="s">
        <v>127</v>
      </c>
      <c r="T35" s="7"/>
      <c r="U35" s="7"/>
      <c r="V35" s="7"/>
      <c r="W35" s="6">
        <f>IFERROR(VLOOKUP(B35, PlumX_snapshot!$A:$B, 2, FALSE), " ")</f>
        <v>34</v>
      </c>
      <c r="X35" s="6">
        <f>IFERROR(VLOOKUP(B35, PlumX_snapshot!$A:$C, 3, FALSE), " ")</f>
        <v>14</v>
      </c>
      <c r="Y35" s="8">
        <f>IFERROR(VLOOKUP(B35, PlumX_snapshot!$A:$D, 4, FALSE), " ")</f>
        <v>14</v>
      </c>
      <c r="Z35" s="8">
        <f>IFERROR(VLOOKUP(B35, PlumX_snapshot!$A:$E, 5, FALSE), " ")</f>
        <v>0</v>
      </c>
      <c r="AA35" s="8">
        <f>IFERROR(VLOOKUP(B35, PlumX_snapshot!$A:$F, 6, FALSE), " ")</f>
        <v>0</v>
      </c>
      <c r="AB35" s="9">
        <v>44978</v>
      </c>
      <c r="AC35" s="8"/>
      <c r="AD35" s="8"/>
      <c r="AE35" s="8"/>
      <c r="AF35" s="8"/>
      <c r="AG35" s="6"/>
      <c r="AH35" s="6"/>
      <c r="AI35" s="6"/>
      <c r="AJ35" s="6"/>
      <c r="AK35" s="6"/>
      <c r="AL35" s="6"/>
      <c r="AM35" s="6"/>
      <c r="AN35" s="6"/>
      <c r="AO35" s="6"/>
      <c r="AP35" s="6"/>
      <c r="AQ35" s="6"/>
      <c r="AR35" s="6"/>
      <c r="AS35" s="6"/>
      <c r="AT35" s="6"/>
      <c r="AU35" s="8"/>
      <c r="AV35" s="6"/>
      <c r="AW35" s="6"/>
      <c r="AX35" s="6"/>
      <c r="AY35" s="6"/>
      <c r="AZ35" s="6"/>
      <c r="BA35" s="6"/>
      <c r="BB35" s="6"/>
      <c r="BC35" s="6"/>
    </row>
    <row r="36" spans="1:55" ht="14.5" x14ac:dyDescent="0.35">
      <c r="A36" s="7" t="s">
        <v>138</v>
      </c>
      <c r="B36" s="7" t="s">
        <v>139</v>
      </c>
      <c r="C36" s="7" t="s">
        <v>97</v>
      </c>
      <c r="D36" s="7" t="s">
        <v>35</v>
      </c>
      <c r="E36" s="7" t="s">
        <v>36</v>
      </c>
      <c r="F36" s="7" t="s">
        <v>37</v>
      </c>
      <c r="G36" s="7" t="s">
        <v>38</v>
      </c>
      <c r="H36" s="7"/>
      <c r="I36" s="7" t="s">
        <v>74</v>
      </c>
      <c r="L36" s="10">
        <v>44001</v>
      </c>
      <c r="M36" s="10">
        <v>44029</v>
      </c>
      <c r="N36" s="7">
        <v>2020</v>
      </c>
      <c r="O36" s="7" t="s">
        <v>39</v>
      </c>
      <c r="P36" s="7" t="s">
        <v>56</v>
      </c>
      <c r="R36" s="7" t="s">
        <v>80</v>
      </c>
      <c r="T36" s="7"/>
      <c r="W36" s="6">
        <f>IFERROR(VLOOKUP(B36, PlumX_snapshot!$A:$B, 2, FALSE), " ")</f>
        <v>18</v>
      </c>
      <c r="X36" s="6">
        <f>IFERROR(VLOOKUP(B36, PlumX_snapshot!$A:$C, 3, FALSE), " ")</f>
        <v>12</v>
      </c>
      <c r="Y36" s="8">
        <f>IFERROR(VLOOKUP(B36, PlumX_snapshot!$A:$D, 4, FALSE), " ")</f>
        <v>11</v>
      </c>
      <c r="Z36" s="8">
        <f>IFERROR(VLOOKUP(B36, PlumX_snapshot!$A:$E, 5, FALSE), " ")</f>
        <v>0</v>
      </c>
      <c r="AA36" s="8">
        <f>IFERROR(VLOOKUP(B36, PlumX_snapshot!$A:$F, 6, FALSE), " ")</f>
        <v>0</v>
      </c>
      <c r="AB36" s="9">
        <v>44978</v>
      </c>
      <c r="AC36" s="8"/>
      <c r="AD36" s="8"/>
      <c r="AE36" s="8"/>
      <c r="AF36" s="8"/>
      <c r="AG36" s="6"/>
      <c r="AH36" s="6"/>
      <c r="AI36" s="6"/>
      <c r="AJ36" s="6"/>
      <c r="AK36" s="6"/>
      <c r="AL36" s="6"/>
      <c r="AM36" s="6"/>
      <c r="AN36" s="6"/>
      <c r="AO36" s="6"/>
      <c r="AP36" s="6"/>
      <c r="AQ36" s="6"/>
      <c r="AR36" s="6"/>
      <c r="AS36" s="6"/>
      <c r="AT36" s="6"/>
      <c r="AU36" s="6"/>
      <c r="AV36" s="6"/>
      <c r="AW36" s="6"/>
      <c r="AX36" s="6"/>
      <c r="AY36" s="6"/>
      <c r="AZ36" s="6"/>
      <c r="BA36" s="6"/>
      <c r="BB36" s="6"/>
      <c r="BC36" s="6"/>
    </row>
    <row r="37" spans="1:55" ht="14.5" x14ac:dyDescent="0.35">
      <c r="A37" s="7" t="s">
        <v>140</v>
      </c>
      <c r="B37" s="7" t="s">
        <v>141</v>
      </c>
      <c r="C37" s="7" t="s">
        <v>129</v>
      </c>
      <c r="D37" s="7" t="s">
        <v>35</v>
      </c>
      <c r="E37" s="7" t="s">
        <v>36</v>
      </c>
      <c r="F37" s="7" t="s">
        <v>37</v>
      </c>
      <c r="G37" s="7" t="s">
        <v>56</v>
      </c>
      <c r="H37" s="7"/>
      <c r="I37" s="7" t="s">
        <v>74</v>
      </c>
      <c r="J37" s="10">
        <v>44272</v>
      </c>
      <c r="K37" s="10">
        <v>44339</v>
      </c>
      <c r="L37" s="10">
        <v>44341</v>
      </c>
      <c r="M37" s="10">
        <v>44361</v>
      </c>
      <c r="N37" s="7">
        <v>2021</v>
      </c>
      <c r="O37" s="7" t="s">
        <v>142</v>
      </c>
      <c r="R37" s="7" t="s">
        <v>143</v>
      </c>
      <c r="S37" s="7" t="s">
        <v>144</v>
      </c>
      <c r="T37" s="7"/>
      <c r="U37" s="7"/>
      <c r="V37" s="7"/>
      <c r="W37" s="6">
        <f>IFERROR(VLOOKUP(B37, PlumX_snapshot!$A:$B, 2, FALSE), " ")</f>
        <v>20</v>
      </c>
      <c r="X37" s="6">
        <f>IFERROR(VLOOKUP(B37, PlumX_snapshot!$A:$C, 3, FALSE), " ")</f>
        <v>8</v>
      </c>
      <c r="Y37" s="8">
        <f>IFERROR(VLOOKUP(B37, PlumX_snapshot!$A:$D, 4, FALSE), " ")</f>
        <v>0</v>
      </c>
      <c r="Z37" s="8">
        <f>IFERROR(VLOOKUP(B37, PlumX_snapshot!$A:$E, 5, FALSE), " ")</f>
        <v>0</v>
      </c>
      <c r="AA37" s="8">
        <f>IFERROR(VLOOKUP(B37, PlumX_snapshot!$A:$F, 6, FALSE), " ")</f>
        <v>0</v>
      </c>
      <c r="AB37" s="9">
        <v>44978</v>
      </c>
      <c r="AC37" s="8"/>
      <c r="AD37" s="8"/>
      <c r="AE37" s="6"/>
      <c r="AF37" s="6"/>
      <c r="AG37" s="6"/>
      <c r="AH37" s="6"/>
      <c r="AI37" s="6"/>
      <c r="AJ37" s="6"/>
      <c r="AK37" s="6"/>
      <c r="AL37" s="6"/>
      <c r="AM37" s="6"/>
      <c r="AN37" s="6"/>
      <c r="AO37" s="6"/>
      <c r="AP37" s="6"/>
      <c r="AQ37" s="6"/>
      <c r="AR37" s="6"/>
      <c r="AS37" s="6"/>
      <c r="AT37" s="6"/>
      <c r="AU37" s="8"/>
      <c r="AV37" s="6"/>
      <c r="AW37" s="6"/>
      <c r="AX37" s="6"/>
      <c r="AY37" s="6"/>
      <c r="AZ37" s="6"/>
      <c r="BA37" s="6"/>
      <c r="BB37" s="6"/>
      <c r="BC37" s="6"/>
    </row>
    <row r="38" spans="1:55" ht="14.5" x14ac:dyDescent="0.35">
      <c r="A38" s="7" t="s">
        <v>145</v>
      </c>
      <c r="B38" s="7" t="s">
        <v>146</v>
      </c>
      <c r="C38" s="7" t="s">
        <v>134</v>
      </c>
      <c r="D38" s="7" t="s">
        <v>35</v>
      </c>
      <c r="E38" s="7" t="s">
        <v>36</v>
      </c>
      <c r="F38" s="7" t="s">
        <v>37</v>
      </c>
      <c r="G38" s="7" t="s">
        <v>56</v>
      </c>
      <c r="H38" s="7"/>
      <c r="I38" s="7" t="s">
        <v>74</v>
      </c>
      <c r="J38" s="10">
        <v>44287</v>
      </c>
      <c r="K38" s="10">
        <v>44329</v>
      </c>
      <c r="L38" s="10">
        <v>44330</v>
      </c>
      <c r="M38" s="10">
        <v>44343</v>
      </c>
      <c r="N38" s="7">
        <v>2021</v>
      </c>
      <c r="O38" s="7" t="s">
        <v>142</v>
      </c>
      <c r="P38" s="7" t="s">
        <v>56</v>
      </c>
      <c r="R38" s="7" t="s">
        <v>147</v>
      </c>
      <c r="S38" s="7" t="s">
        <v>144</v>
      </c>
      <c r="T38" s="7"/>
      <c r="U38" s="7"/>
      <c r="V38" s="7"/>
      <c r="W38" s="6">
        <f>IFERROR(VLOOKUP(B38, PlumX_snapshot!$A:$B, 2, FALSE), " ")</f>
        <v>17</v>
      </c>
      <c r="X38" s="6">
        <f>IFERROR(VLOOKUP(B38, PlumX_snapshot!$A:$C, 3, FALSE), " ")</f>
        <v>9</v>
      </c>
      <c r="Y38" s="8">
        <f>IFERROR(VLOOKUP(B38, PlumX_snapshot!$A:$D, 4, FALSE), " ")</f>
        <v>6</v>
      </c>
      <c r="Z38" s="8">
        <f>IFERROR(VLOOKUP(B38, PlumX_snapshot!$A:$E, 5, FALSE), " ")</f>
        <v>0</v>
      </c>
      <c r="AA38" s="8">
        <f>IFERROR(VLOOKUP(B38, PlumX_snapshot!$A:$F, 6, FALSE), " ")</f>
        <v>0</v>
      </c>
      <c r="AB38" s="9">
        <v>44978</v>
      </c>
      <c r="AC38" s="8"/>
      <c r="AD38" s="6"/>
      <c r="AE38" s="8"/>
      <c r="AF38" s="8"/>
      <c r="AG38" s="6"/>
      <c r="AH38" s="6"/>
      <c r="AI38" s="6"/>
      <c r="AJ38" s="6"/>
      <c r="AK38" s="6"/>
      <c r="AL38" s="6"/>
      <c r="AM38" s="6"/>
      <c r="AN38" s="6"/>
      <c r="AO38" s="6"/>
      <c r="AP38" s="6"/>
      <c r="AQ38" s="6"/>
      <c r="AR38" s="6"/>
      <c r="AS38" s="6"/>
      <c r="AT38" s="6"/>
      <c r="AU38" s="6"/>
      <c r="AV38" s="6"/>
      <c r="AW38" s="6"/>
      <c r="AX38" s="6"/>
      <c r="AY38" s="6"/>
      <c r="AZ38" s="6"/>
      <c r="BA38" s="6"/>
      <c r="BB38" s="6"/>
      <c r="BC38" s="6"/>
    </row>
    <row r="39" spans="1:55" ht="14.5" x14ac:dyDescent="0.35">
      <c r="A39" s="7" t="s">
        <v>148</v>
      </c>
      <c r="B39" s="7" t="s">
        <v>149</v>
      </c>
      <c r="C39" s="7" t="s">
        <v>126</v>
      </c>
      <c r="D39" s="7" t="s">
        <v>35</v>
      </c>
      <c r="E39" s="7" t="s">
        <v>36</v>
      </c>
      <c r="F39" s="7" t="s">
        <v>37</v>
      </c>
      <c r="G39" s="7" t="s">
        <v>56</v>
      </c>
      <c r="H39" s="7"/>
      <c r="I39" s="7" t="s">
        <v>74</v>
      </c>
      <c r="J39" s="10">
        <v>44169</v>
      </c>
      <c r="K39" s="10">
        <v>44321</v>
      </c>
      <c r="L39" s="10">
        <v>44325</v>
      </c>
      <c r="M39" s="10">
        <v>44334</v>
      </c>
      <c r="N39" s="7">
        <v>2021</v>
      </c>
      <c r="O39" s="7" t="s">
        <v>142</v>
      </c>
      <c r="P39" s="7" t="s">
        <v>56</v>
      </c>
      <c r="R39" s="7" t="s">
        <v>150</v>
      </c>
      <c r="S39" s="7" t="s">
        <v>144</v>
      </c>
      <c r="T39" s="7"/>
      <c r="U39" s="7"/>
      <c r="V39" s="7"/>
      <c r="W39" s="6">
        <f>IFERROR(VLOOKUP(B39, PlumX_snapshot!$A:$B, 2, FALSE), " ")</f>
        <v>50</v>
      </c>
      <c r="X39" s="6">
        <f>IFERROR(VLOOKUP(B39, PlumX_snapshot!$A:$C, 3, FALSE), " ")</f>
        <v>68</v>
      </c>
      <c r="Y39" s="8">
        <f>IFERROR(VLOOKUP(B39, PlumX_snapshot!$A:$D, 4, FALSE), " ")</f>
        <v>11</v>
      </c>
      <c r="Z39" s="8">
        <f>IFERROR(VLOOKUP(B39, PlumX_snapshot!$A:$E, 5, FALSE), " ")</f>
        <v>0</v>
      </c>
      <c r="AA39" s="8">
        <f>IFERROR(VLOOKUP(B39, PlumX_snapshot!$A:$F, 6, FALSE), " ")</f>
        <v>0</v>
      </c>
      <c r="AB39" s="9">
        <v>44978</v>
      </c>
      <c r="AC39" s="8"/>
      <c r="AD39" s="6"/>
      <c r="AE39" s="8"/>
      <c r="AF39" s="8"/>
      <c r="AG39" s="6"/>
      <c r="AH39" s="6"/>
      <c r="AI39" s="6"/>
      <c r="AJ39" s="6"/>
      <c r="AK39" s="6"/>
      <c r="AL39" s="6"/>
      <c r="AM39" s="6"/>
      <c r="AN39" s="6"/>
      <c r="AO39" s="6"/>
      <c r="AP39" s="6"/>
      <c r="AQ39" s="6"/>
      <c r="AR39" s="6"/>
      <c r="AS39" s="6"/>
      <c r="AT39" s="6"/>
      <c r="AU39" s="8"/>
      <c r="AV39" s="6"/>
      <c r="AW39" s="6"/>
      <c r="AX39" s="6"/>
      <c r="AY39" s="6"/>
      <c r="AZ39" s="6"/>
      <c r="BA39" s="6"/>
      <c r="BB39" s="6"/>
      <c r="BC39" s="6"/>
    </row>
    <row r="40" spans="1:55" ht="14.5" x14ac:dyDescent="0.35">
      <c r="A40" s="7" t="s">
        <v>151</v>
      </c>
      <c r="B40" s="7" t="s">
        <v>152</v>
      </c>
      <c r="C40" s="7" t="s">
        <v>114</v>
      </c>
      <c r="D40" s="7" t="s">
        <v>35</v>
      </c>
      <c r="E40" s="7" t="s">
        <v>36</v>
      </c>
      <c r="F40" s="7" t="s">
        <v>37</v>
      </c>
      <c r="G40" s="7" t="s">
        <v>56</v>
      </c>
      <c r="H40" s="7"/>
      <c r="I40" s="7" t="s">
        <v>74</v>
      </c>
      <c r="J40" s="10">
        <v>44216</v>
      </c>
      <c r="K40" s="10">
        <v>44270</v>
      </c>
      <c r="L40" s="10">
        <v>44270</v>
      </c>
      <c r="M40" s="10">
        <v>44281</v>
      </c>
      <c r="N40" s="7">
        <v>2021</v>
      </c>
      <c r="O40" s="7" t="s">
        <v>142</v>
      </c>
      <c r="P40" s="7" t="s">
        <v>56</v>
      </c>
      <c r="R40" s="7" t="s">
        <v>153</v>
      </c>
      <c r="S40" s="7" t="s">
        <v>144</v>
      </c>
      <c r="T40" s="7"/>
      <c r="U40" s="7"/>
      <c r="V40" s="7"/>
      <c r="W40" s="6">
        <f>IFERROR(VLOOKUP(B40, PlumX_snapshot!$A:$B, 2, FALSE), " ")</f>
        <v>30</v>
      </c>
      <c r="X40" s="6">
        <f>IFERROR(VLOOKUP(B40, PlumX_snapshot!$A:$C, 3, FALSE), " ")</f>
        <v>69</v>
      </c>
      <c r="Y40" s="8">
        <f>IFERROR(VLOOKUP(B40, PlumX_snapshot!$A:$D, 4, FALSE), " ")</f>
        <v>43</v>
      </c>
      <c r="Z40" s="8">
        <f>IFERROR(VLOOKUP(B40, PlumX_snapshot!$A:$E, 5, FALSE), " ")</f>
        <v>0</v>
      </c>
      <c r="AA40" s="8">
        <f>IFERROR(VLOOKUP(B40, PlumX_snapshot!$A:$F, 6, FALSE), " ")</f>
        <v>0</v>
      </c>
      <c r="AB40" s="9">
        <v>44978</v>
      </c>
      <c r="AC40" s="8"/>
      <c r="AD40" s="8"/>
      <c r="AE40" s="8"/>
      <c r="AF40" s="8"/>
      <c r="AG40" s="6"/>
      <c r="AH40" s="6"/>
      <c r="AI40" s="6"/>
      <c r="AJ40" s="6"/>
      <c r="AK40" s="6"/>
      <c r="AL40" s="6"/>
      <c r="AM40" s="6"/>
      <c r="AN40" s="6"/>
      <c r="AO40" s="6"/>
      <c r="AP40" s="6"/>
      <c r="AQ40" s="6"/>
      <c r="AR40" s="6"/>
      <c r="AS40" s="6"/>
      <c r="AT40" s="6"/>
      <c r="AU40" s="8"/>
      <c r="AV40" s="6"/>
      <c r="AW40" s="6"/>
      <c r="AX40" s="6"/>
      <c r="AY40" s="6"/>
      <c r="AZ40" s="6"/>
      <c r="BA40" s="6"/>
      <c r="BB40" s="6"/>
      <c r="BC40" s="6"/>
    </row>
    <row r="41" spans="1:55" ht="14.5" x14ac:dyDescent="0.35">
      <c r="A41" s="7" t="s">
        <v>154</v>
      </c>
      <c r="B41" s="7" t="s">
        <v>155</v>
      </c>
      <c r="C41" s="7" t="s">
        <v>126</v>
      </c>
      <c r="D41" s="7" t="s">
        <v>35</v>
      </c>
      <c r="E41" s="7" t="s">
        <v>36</v>
      </c>
      <c r="F41" s="7" t="s">
        <v>37</v>
      </c>
      <c r="G41" s="7" t="s">
        <v>56</v>
      </c>
      <c r="H41" s="7"/>
      <c r="I41" s="7" t="s">
        <v>74</v>
      </c>
      <c r="J41" s="10">
        <v>44175</v>
      </c>
      <c r="K41" s="10">
        <v>44260</v>
      </c>
      <c r="L41" s="10">
        <v>44263</v>
      </c>
      <c r="M41" s="10">
        <v>44274</v>
      </c>
      <c r="N41" s="7">
        <v>2021</v>
      </c>
      <c r="O41" s="7" t="s">
        <v>142</v>
      </c>
      <c r="P41" s="7" t="s">
        <v>56</v>
      </c>
      <c r="R41" s="7" t="s">
        <v>156</v>
      </c>
      <c r="S41" s="7" t="s">
        <v>144</v>
      </c>
      <c r="T41" s="7"/>
      <c r="U41" s="7"/>
      <c r="V41" s="7"/>
      <c r="W41" s="6">
        <f>IFERROR(VLOOKUP(B41, PlumX_snapshot!$A:$B, 2, FALSE), " ")</f>
        <v>42</v>
      </c>
      <c r="X41" s="6">
        <f>IFERROR(VLOOKUP(B41, PlumX_snapshot!$A:$C, 3, FALSE), " ")</f>
        <v>41</v>
      </c>
      <c r="Y41" s="8">
        <f>IFERROR(VLOOKUP(B41, PlumX_snapshot!$A:$D, 4, FALSE), " ")</f>
        <v>9</v>
      </c>
      <c r="Z41" s="8">
        <f>IFERROR(VLOOKUP(B41, PlumX_snapshot!$A:$E, 5, FALSE), " ")</f>
        <v>0</v>
      </c>
      <c r="AA41" s="8">
        <f>IFERROR(VLOOKUP(B41, PlumX_snapshot!$A:$F, 6, FALSE), " ")</f>
        <v>0</v>
      </c>
      <c r="AB41" s="9">
        <v>44978</v>
      </c>
      <c r="AC41" s="8"/>
      <c r="AD41" s="6"/>
      <c r="AE41" s="8"/>
      <c r="AF41" s="8"/>
      <c r="AG41" s="6"/>
      <c r="AH41" s="6"/>
      <c r="AI41" s="6"/>
      <c r="AJ41" s="6"/>
      <c r="AK41" s="6"/>
      <c r="AL41" s="6"/>
      <c r="AM41" s="6"/>
      <c r="AN41" s="6"/>
      <c r="AO41" s="6"/>
      <c r="AP41" s="6"/>
      <c r="AQ41" s="6"/>
      <c r="AR41" s="6"/>
      <c r="AS41" s="6"/>
      <c r="AT41" s="6"/>
      <c r="AU41" s="8"/>
      <c r="AV41" s="6"/>
      <c r="AW41" s="6"/>
      <c r="AX41" s="6"/>
      <c r="AY41" s="6"/>
      <c r="AZ41" s="6"/>
      <c r="BA41" s="6"/>
      <c r="BB41" s="6"/>
      <c r="BC41" s="6"/>
    </row>
    <row r="42" spans="1:55" ht="14.5" x14ac:dyDescent="0.35">
      <c r="A42" s="7" t="s">
        <v>157</v>
      </c>
      <c r="B42" s="7" t="s">
        <v>158</v>
      </c>
      <c r="C42" s="7" t="s">
        <v>46</v>
      </c>
      <c r="D42" s="7" t="s">
        <v>35</v>
      </c>
      <c r="E42" s="7" t="s">
        <v>36</v>
      </c>
      <c r="F42" s="7" t="s">
        <v>37</v>
      </c>
      <c r="G42" s="7" t="s">
        <v>56</v>
      </c>
      <c r="H42" s="7"/>
      <c r="I42" s="7" t="s">
        <v>74</v>
      </c>
      <c r="J42" s="10">
        <v>44232</v>
      </c>
      <c r="K42" s="10">
        <v>44257</v>
      </c>
      <c r="L42" s="10">
        <v>44258</v>
      </c>
      <c r="M42" s="10">
        <v>44270</v>
      </c>
      <c r="N42" s="7">
        <v>2021</v>
      </c>
      <c r="O42" s="7" t="s">
        <v>142</v>
      </c>
      <c r="P42" s="7" t="s">
        <v>56</v>
      </c>
      <c r="R42" s="7" t="s">
        <v>153</v>
      </c>
      <c r="S42" s="7" t="s">
        <v>144</v>
      </c>
      <c r="T42" s="7"/>
      <c r="U42" s="7"/>
      <c r="V42" s="7"/>
      <c r="W42" s="6">
        <f>IFERROR(VLOOKUP(B42, PlumX_snapshot!$A:$B, 2, FALSE), " ")</f>
        <v>9</v>
      </c>
      <c r="X42" s="6">
        <f>IFERROR(VLOOKUP(B42, PlumX_snapshot!$A:$C, 3, FALSE), " ")</f>
        <v>9</v>
      </c>
      <c r="Y42" s="8">
        <f>IFERROR(VLOOKUP(B42, PlumX_snapshot!$A:$D, 4, FALSE), " ")</f>
        <v>15</v>
      </c>
      <c r="Z42" s="8">
        <f>IFERROR(VLOOKUP(B42, PlumX_snapshot!$A:$E, 5, FALSE), " ")</f>
        <v>0</v>
      </c>
      <c r="AA42" s="8">
        <f>IFERROR(VLOOKUP(B42, PlumX_snapshot!$A:$F, 6, FALSE), " ")</f>
        <v>0</v>
      </c>
      <c r="AB42" s="9">
        <v>44978</v>
      </c>
      <c r="AC42" s="8"/>
      <c r="AD42" s="8"/>
      <c r="AE42" s="8"/>
      <c r="AF42" s="8"/>
      <c r="AG42" s="6"/>
      <c r="AH42" s="6"/>
      <c r="AI42" s="6"/>
      <c r="AJ42" s="6"/>
      <c r="AK42" s="6"/>
      <c r="AL42" s="6"/>
      <c r="AM42" s="6"/>
      <c r="AN42" s="6"/>
      <c r="AO42" s="6"/>
      <c r="AP42" s="6"/>
      <c r="AQ42" s="6"/>
      <c r="AR42" s="6"/>
      <c r="AS42" s="6"/>
      <c r="AT42" s="6"/>
      <c r="AU42" s="8"/>
      <c r="AV42" s="6"/>
      <c r="AW42" s="6"/>
      <c r="AX42" s="6"/>
      <c r="AY42" s="6"/>
      <c r="AZ42" s="6"/>
      <c r="BA42" s="6"/>
      <c r="BB42" s="6"/>
      <c r="BC42" s="6"/>
    </row>
    <row r="43" spans="1:55" ht="14.5" x14ac:dyDescent="0.35">
      <c r="A43" s="7" t="s">
        <v>159</v>
      </c>
      <c r="B43" s="7" t="s">
        <v>160</v>
      </c>
      <c r="C43" s="7" t="s">
        <v>55</v>
      </c>
      <c r="D43" s="7" t="s">
        <v>35</v>
      </c>
      <c r="E43" s="7" t="s">
        <v>36</v>
      </c>
      <c r="F43" s="7" t="s">
        <v>37</v>
      </c>
      <c r="G43" s="7" t="s">
        <v>56</v>
      </c>
      <c r="H43" s="7"/>
      <c r="I43" s="7" t="s">
        <v>74</v>
      </c>
      <c r="J43" s="10">
        <v>44215</v>
      </c>
      <c r="K43" s="10">
        <v>44251</v>
      </c>
      <c r="L43" s="10">
        <v>44251</v>
      </c>
      <c r="M43" s="10">
        <v>44256</v>
      </c>
      <c r="N43" s="7">
        <v>2021</v>
      </c>
      <c r="O43" s="7" t="s">
        <v>142</v>
      </c>
      <c r="R43" s="7" t="s">
        <v>161</v>
      </c>
      <c r="S43" s="7" t="s">
        <v>144</v>
      </c>
      <c r="T43" s="7"/>
      <c r="U43" s="7"/>
      <c r="V43" s="7"/>
      <c r="W43" s="6">
        <f>IFERROR(VLOOKUP(B43, PlumX_snapshot!$A:$B, 2, FALSE), " ")</f>
        <v>6</v>
      </c>
      <c r="X43" s="6">
        <f>IFERROR(VLOOKUP(B43, PlumX_snapshot!$A:$C, 3, FALSE), " ")</f>
        <v>13</v>
      </c>
      <c r="Y43" s="8">
        <f>IFERROR(VLOOKUP(B43, PlumX_snapshot!$A:$D, 4, FALSE), " ")</f>
        <v>10</v>
      </c>
      <c r="Z43" s="8">
        <f>IFERROR(VLOOKUP(B43, PlumX_snapshot!$A:$E, 5, FALSE), " ")</f>
        <v>0</v>
      </c>
      <c r="AA43" s="8">
        <f>IFERROR(VLOOKUP(B43, PlumX_snapshot!$A:$F, 6, FALSE), " ")</f>
        <v>0</v>
      </c>
      <c r="AB43" s="9">
        <v>44978</v>
      </c>
      <c r="AC43" s="8"/>
      <c r="AD43" s="8"/>
      <c r="AE43" s="8"/>
      <c r="AF43" s="8"/>
      <c r="AG43" s="6"/>
      <c r="AH43" s="6"/>
      <c r="AI43" s="6"/>
      <c r="AJ43" s="6"/>
      <c r="AK43" s="6"/>
      <c r="AL43" s="6"/>
      <c r="AM43" s="6"/>
      <c r="AN43" s="6"/>
      <c r="AO43" s="6"/>
      <c r="AP43" s="6"/>
      <c r="AQ43" s="6"/>
      <c r="AR43" s="6"/>
      <c r="AS43" s="6"/>
      <c r="AT43" s="6"/>
      <c r="AU43" s="8"/>
      <c r="AV43" s="6"/>
      <c r="AW43" s="6"/>
      <c r="AX43" s="6"/>
      <c r="AY43" s="6"/>
      <c r="AZ43" s="6"/>
      <c r="BA43" s="6"/>
      <c r="BB43" s="6"/>
      <c r="BC43" s="6"/>
    </row>
    <row r="44" spans="1:55" ht="14.5" x14ac:dyDescent="0.35">
      <c r="A44" s="7" t="s">
        <v>162</v>
      </c>
      <c r="B44" s="7" t="s">
        <v>163</v>
      </c>
      <c r="C44" s="7" t="s">
        <v>97</v>
      </c>
      <c r="D44" s="7" t="s">
        <v>35</v>
      </c>
      <c r="E44" s="7" t="s">
        <v>36</v>
      </c>
      <c r="F44" s="7" t="s">
        <v>37</v>
      </c>
      <c r="G44" s="7" t="s">
        <v>56</v>
      </c>
      <c r="H44" s="7"/>
      <c r="I44" s="7" t="s">
        <v>74</v>
      </c>
      <c r="J44" s="10">
        <v>44122</v>
      </c>
      <c r="K44" s="10">
        <v>44193</v>
      </c>
      <c r="L44" s="10">
        <v>44242</v>
      </c>
      <c r="M44" s="10">
        <v>44244</v>
      </c>
      <c r="N44" s="7">
        <v>2021</v>
      </c>
      <c r="O44" s="7" t="s">
        <v>142</v>
      </c>
      <c r="Q44" s="7" t="s">
        <v>56</v>
      </c>
      <c r="R44" s="7" t="s">
        <v>164</v>
      </c>
      <c r="S44" s="7" t="s">
        <v>144</v>
      </c>
      <c r="T44" s="7"/>
      <c r="U44" s="7"/>
      <c r="V44" s="7"/>
      <c r="W44" s="6">
        <f>IFERROR(VLOOKUP(B44, PlumX_snapshot!$A:$B, 2, FALSE), " ")</f>
        <v>5</v>
      </c>
      <c r="X44" s="6">
        <f>IFERROR(VLOOKUP(B44, PlumX_snapshot!$A:$C, 3, FALSE), " ")</f>
        <v>2</v>
      </c>
      <c r="Y44" s="8">
        <f>IFERROR(VLOOKUP(B44, PlumX_snapshot!$A:$D, 4, FALSE), " ")</f>
        <v>15</v>
      </c>
      <c r="Z44" s="8">
        <f>IFERROR(VLOOKUP(B44, PlumX_snapshot!$A:$E, 5, FALSE), " ")</f>
        <v>0</v>
      </c>
      <c r="AA44" s="8">
        <f>IFERROR(VLOOKUP(B44, PlumX_snapshot!$A:$F, 6, FALSE), " ")</f>
        <v>0</v>
      </c>
      <c r="AB44" s="9">
        <v>44978</v>
      </c>
      <c r="AC44" s="8"/>
      <c r="AD44" s="6"/>
      <c r="AE44" s="8"/>
      <c r="AF44" s="8"/>
      <c r="AG44" s="6"/>
      <c r="AH44" s="6"/>
      <c r="AI44" s="6"/>
      <c r="AJ44" s="6"/>
      <c r="AK44" s="6"/>
      <c r="AL44" s="6"/>
      <c r="AM44" s="6"/>
      <c r="AN44" s="6"/>
      <c r="AO44" s="6"/>
      <c r="AP44" s="6"/>
      <c r="AQ44" s="6"/>
      <c r="AR44" s="6"/>
      <c r="AS44" s="6"/>
      <c r="AT44" s="6"/>
      <c r="AU44" s="8"/>
      <c r="AV44" s="6"/>
      <c r="AW44" s="6"/>
      <c r="AX44" s="6"/>
      <c r="AY44" s="6"/>
      <c r="AZ44" s="6"/>
      <c r="BA44" s="6"/>
      <c r="BB44" s="6"/>
      <c r="BC44" s="6"/>
    </row>
    <row r="45" spans="1:55" ht="14.5" x14ac:dyDescent="0.35">
      <c r="A45" s="7" t="s">
        <v>165</v>
      </c>
      <c r="B45" s="7" t="s">
        <v>166</v>
      </c>
      <c r="C45" s="7" t="s">
        <v>83</v>
      </c>
      <c r="D45" s="7" t="s">
        <v>35</v>
      </c>
      <c r="E45" s="7" t="s">
        <v>36</v>
      </c>
      <c r="F45" s="7" t="s">
        <v>37</v>
      </c>
      <c r="G45" s="7" t="s">
        <v>56</v>
      </c>
      <c r="H45" s="7"/>
      <c r="I45" s="7" t="s">
        <v>74</v>
      </c>
      <c r="J45" s="10">
        <v>44182</v>
      </c>
      <c r="K45" s="10">
        <v>44229</v>
      </c>
      <c r="L45" s="10">
        <v>44229</v>
      </c>
      <c r="M45" s="10">
        <v>44238</v>
      </c>
      <c r="N45" s="7">
        <v>2021</v>
      </c>
      <c r="O45" s="7" t="s">
        <v>142</v>
      </c>
      <c r="P45" s="7" t="s">
        <v>56</v>
      </c>
      <c r="R45" s="7" t="s">
        <v>167</v>
      </c>
      <c r="S45" s="7" t="s">
        <v>144</v>
      </c>
      <c r="T45" s="7"/>
      <c r="U45" s="7"/>
      <c r="V45" s="7"/>
      <c r="W45" s="6">
        <f>IFERROR(VLOOKUP(B45, PlumX_snapshot!$A:$B, 2, FALSE), " ")</f>
        <v>19</v>
      </c>
      <c r="X45" s="6">
        <f>IFERROR(VLOOKUP(B45, PlumX_snapshot!$A:$C, 3, FALSE), " ")</f>
        <v>8</v>
      </c>
      <c r="Y45" s="8">
        <f>IFERROR(VLOOKUP(B45, PlumX_snapshot!$A:$D, 4, FALSE), " ")</f>
        <v>9</v>
      </c>
      <c r="Z45" s="8">
        <f>IFERROR(VLOOKUP(B45, PlumX_snapshot!$A:$E, 5, FALSE), " ")</f>
        <v>0</v>
      </c>
      <c r="AA45" s="8">
        <f>IFERROR(VLOOKUP(B45, PlumX_snapshot!$A:$F, 6, FALSE), " ")</f>
        <v>1</v>
      </c>
      <c r="AB45" s="9">
        <v>44978</v>
      </c>
      <c r="AC45" s="8"/>
      <c r="AD45" s="8"/>
      <c r="AE45" s="8"/>
      <c r="AF45" s="8"/>
      <c r="AG45" s="8"/>
      <c r="AH45" s="8"/>
      <c r="AI45" s="6"/>
      <c r="AJ45" s="6"/>
      <c r="AK45" s="6"/>
      <c r="AL45" s="6"/>
      <c r="AM45" s="6"/>
      <c r="AN45" s="6"/>
      <c r="AO45" s="6"/>
      <c r="AP45" s="6"/>
      <c r="AQ45" s="6"/>
      <c r="AR45" s="6"/>
      <c r="AS45" s="6"/>
      <c r="AT45" s="6"/>
      <c r="AU45" s="8"/>
      <c r="AV45" s="6"/>
      <c r="AW45" s="6"/>
      <c r="AX45" s="6"/>
      <c r="AY45" s="6"/>
      <c r="AZ45" s="6"/>
      <c r="BA45" s="6"/>
      <c r="BB45" s="6"/>
      <c r="BC45" s="6"/>
    </row>
    <row r="46" spans="1:55" ht="14.5" x14ac:dyDescent="0.35">
      <c r="A46" s="7" t="s">
        <v>168</v>
      </c>
      <c r="B46" s="7" t="s">
        <v>169</v>
      </c>
      <c r="C46" s="7" t="s">
        <v>126</v>
      </c>
      <c r="D46" s="7" t="s">
        <v>35</v>
      </c>
      <c r="E46" s="7" t="s">
        <v>36</v>
      </c>
      <c r="F46" s="7" t="s">
        <v>37</v>
      </c>
      <c r="G46" s="7" t="s">
        <v>56</v>
      </c>
      <c r="H46" s="7"/>
      <c r="I46" s="7" t="s">
        <v>74</v>
      </c>
      <c r="J46" s="10">
        <v>44049</v>
      </c>
      <c r="K46" s="10">
        <v>44215</v>
      </c>
      <c r="L46" s="10">
        <v>44215</v>
      </c>
      <c r="M46" s="10">
        <v>44222</v>
      </c>
      <c r="N46" s="7">
        <v>2021</v>
      </c>
      <c r="O46" s="7" t="s">
        <v>142</v>
      </c>
      <c r="P46" s="7" t="s">
        <v>56</v>
      </c>
      <c r="R46" s="7" t="s">
        <v>170</v>
      </c>
      <c r="S46" s="7" t="s">
        <v>144</v>
      </c>
      <c r="T46" s="7"/>
      <c r="U46" s="7"/>
      <c r="V46" s="7"/>
      <c r="W46" s="6">
        <f>IFERROR(VLOOKUP(B46, PlumX_snapshot!$A:$B, 2, FALSE), " ")</f>
        <v>42</v>
      </c>
      <c r="X46" s="6">
        <f>IFERROR(VLOOKUP(B46, PlumX_snapshot!$A:$C, 3, FALSE), " ")</f>
        <v>44</v>
      </c>
      <c r="Y46" s="8">
        <f>IFERROR(VLOOKUP(B46, PlumX_snapshot!$A:$D, 4, FALSE), " ")</f>
        <v>6</v>
      </c>
      <c r="Z46" s="8">
        <f>IFERROR(VLOOKUP(B46, PlumX_snapshot!$A:$E, 5, FALSE), " ")</f>
        <v>0</v>
      </c>
      <c r="AA46" s="8">
        <f>IFERROR(VLOOKUP(B46, PlumX_snapshot!$A:$F, 6, FALSE), " ")</f>
        <v>0</v>
      </c>
      <c r="AB46" s="9">
        <v>44978</v>
      </c>
      <c r="AC46" s="8"/>
      <c r="AD46" s="8"/>
      <c r="AE46" s="8"/>
      <c r="AF46" s="8"/>
      <c r="AG46" s="6"/>
      <c r="AH46" s="6"/>
      <c r="AI46" s="6"/>
      <c r="AJ46" s="6"/>
      <c r="AK46" s="6"/>
      <c r="AL46" s="6"/>
      <c r="AM46" s="6"/>
      <c r="AN46" s="6"/>
      <c r="AO46" s="6"/>
      <c r="AP46" s="6"/>
      <c r="AQ46" s="6"/>
      <c r="AR46" s="6"/>
      <c r="AS46" s="6"/>
      <c r="AT46" s="6"/>
      <c r="AU46" s="8"/>
      <c r="AV46" s="6"/>
      <c r="AW46" s="6"/>
      <c r="AX46" s="6"/>
      <c r="AY46" s="6"/>
      <c r="AZ46" s="6"/>
      <c r="BA46" s="6"/>
      <c r="BB46" s="6"/>
      <c r="BC46" s="6"/>
    </row>
    <row r="47" spans="1:55" ht="14.5" x14ac:dyDescent="0.35">
      <c r="A47" s="7" t="s">
        <v>171</v>
      </c>
      <c r="B47" s="7" t="s">
        <v>172</v>
      </c>
      <c r="C47" s="7" t="s">
        <v>97</v>
      </c>
      <c r="D47" s="7" t="s">
        <v>35</v>
      </c>
      <c r="E47" s="7" t="s">
        <v>36</v>
      </c>
      <c r="F47" s="7" t="s">
        <v>37</v>
      </c>
      <c r="G47" s="7" t="s">
        <v>56</v>
      </c>
      <c r="H47" s="7"/>
      <c r="I47" s="7" t="s">
        <v>74</v>
      </c>
      <c r="K47" s="10">
        <v>43987</v>
      </c>
      <c r="L47" s="10">
        <v>43987</v>
      </c>
      <c r="M47" s="10"/>
      <c r="N47" s="7">
        <v>2020</v>
      </c>
      <c r="O47" s="7" t="s">
        <v>142</v>
      </c>
      <c r="P47" s="7" t="s">
        <v>56</v>
      </c>
      <c r="R47" s="7" t="s">
        <v>147</v>
      </c>
      <c r="S47" s="7" t="s">
        <v>144</v>
      </c>
      <c r="T47" s="7"/>
      <c r="U47" s="7"/>
      <c r="V47" s="7"/>
      <c r="W47" s="6">
        <f>IFERROR(VLOOKUP(B47, PlumX_snapshot!$A:$B, 2, FALSE), " ")</f>
        <v>90</v>
      </c>
      <c r="X47" s="6">
        <f>IFERROR(VLOOKUP(B47, PlumX_snapshot!$A:$C, 3, FALSE), " ")</f>
        <v>55</v>
      </c>
      <c r="Y47" s="8">
        <f>IFERROR(VLOOKUP(B47, PlumX_snapshot!$A:$D, 4, FALSE), " ")</f>
        <v>13</v>
      </c>
      <c r="Z47" s="8">
        <f>IFERROR(VLOOKUP(B47, PlumX_snapshot!$A:$E, 5, FALSE), " ")</f>
        <v>0</v>
      </c>
      <c r="AA47" s="8">
        <f>IFERROR(VLOOKUP(B47, PlumX_snapshot!$A:$F, 6, FALSE), " ")</f>
        <v>0</v>
      </c>
      <c r="AB47" s="9">
        <v>44978</v>
      </c>
      <c r="AC47" s="8"/>
      <c r="AD47" s="8"/>
      <c r="AE47" s="8"/>
      <c r="AF47" s="8"/>
      <c r="AG47" s="6"/>
      <c r="AH47" s="6"/>
      <c r="AI47" s="6"/>
      <c r="AJ47" s="6"/>
      <c r="AK47" s="6"/>
      <c r="AL47" s="6"/>
      <c r="AM47" s="6"/>
      <c r="AN47" s="6"/>
      <c r="AO47" s="6"/>
      <c r="AP47" s="6"/>
      <c r="AQ47" s="6"/>
      <c r="AR47" s="6"/>
      <c r="AS47" s="6"/>
      <c r="AT47" s="6"/>
      <c r="AU47" s="8"/>
      <c r="AV47" s="6"/>
      <c r="AW47" s="6"/>
      <c r="AX47" s="6"/>
      <c r="AY47" s="6"/>
      <c r="AZ47" s="6"/>
      <c r="BA47" s="6"/>
      <c r="BB47" s="6"/>
      <c r="BC47" s="6"/>
    </row>
    <row r="48" spans="1:55" ht="14.5" x14ac:dyDescent="0.35">
      <c r="A48" s="7" t="s">
        <v>173</v>
      </c>
      <c r="B48" s="7" t="s">
        <v>174</v>
      </c>
      <c r="C48" s="7" t="s">
        <v>175</v>
      </c>
      <c r="D48" s="7" t="s">
        <v>35</v>
      </c>
      <c r="E48" s="7" t="s">
        <v>36</v>
      </c>
      <c r="F48" s="7" t="s">
        <v>37</v>
      </c>
      <c r="G48" s="7" t="s">
        <v>56</v>
      </c>
      <c r="H48" s="7"/>
      <c r="I48" s="7" t="s">
        <v>74</v>
      </c>
      <c r="K48" s="10">
        <v>43966</v>
      </c>
      <c r="L48" s="10">
        <v>43966</v>
      </c>
      <c r="M48" s="10"/>
      <c r="N48" s="7">
        <v>2020</v>
      </c>
      <c r="O48" s="7" t="s">
        <v>142</v>
      </c>
      <c r="P48" s="7" t="s">
        <v>56</v>
      </c>
      <c r="R48" s="7" t="s">
        <v>147</v>
      </c>
      <c r="S48" s="7" t="s">
        <v>144</v>
      </c>
      <c r="T48" s="7"/>
      <c r="U48" s="7"/>
      <c r="V48" s="7"/>
      <c r="W48" s="6">
        <f>IFERROR(VLOOKUP(B48, PlumX_snapshot!$A:$B, 2, FALSE), " ")</f>
        <v>23</v>
      </c>
      <c r="X48" s="6">
        <f>IFERROR(VLOOKUP(B48, PlumX_snapshot!$A:$C, 3, FALSE), " ")</f>
        <v>12</v>
      </c>
      <c r="Y48" s="8">
        <f>IFERROR(VLOOKUP(B48, PlumX_snapshot!$A:$D, 4, FALSE), " ")</f>
        <v>11</v>
      </c>
      <c r="Z48" s="8">
        <f>IFERROR(VLOOKUP(B48, PlumX_snapshot!$A:$E, 5, FALSE), " ")</f>
        <v>0</v>
      </c>
      <c r="AA48" s="8">
        <f>IFERROR(VLOOKUP(B48, PlumX_snapshot!$A:$F, 6, FALSE), " ")</f>
        <v>0</v>
      </c>
      <c r="AB48" s="9">
        <v>44978</v>
      </c>
      <c r="AC48" s="8"/>
      <c r="AD48" s="8"/>
      <c r="AE48" s="8"/>
      <c r="AF48" s="8"/>
      <c r="AG48" s="6"/>
      <c r="AH48" s="6"/>
      <c r="AI48" s="6"/>
      <c r="AJ48" s="6"/>
      <c r="AK48" s="6"/>
      <c r="AL48" s="6"/>
      <c r="AM48" s="6"/>
      <c r="AN48" s="6"/>
      <c r="AO48" s="6"/>
      <c r="AP48" s="6"/>
      <c r="AQ48" s="6"/>
      <c r="AR48" s="6"/>
      <c r="AS48" s="6"/>
      <c r="AT48" s="6"/>
      <c r="AU48" s="8"/>
      <c r="AV48" s="6"/>
      <c r="AW48" s="6"/>
      <c r="AX48" s="6"/>
      <c r="AY48" s="6"/>
      <c r="AZ48" s="6"/>
      <c r="BA48" s="6"/>
      <c r="BB48" s="6"/>
      <c r="BC48" s="6"/>
    </row>
    <row r="49" spans="1:55" ht="14.5" x14ac:dyDescent="0.35">
      <c r="A49" s="7" t="s">
        <v>176</v>
      </c>
      <c r="B49" s="7" t="s">
        <v>177</v>
      </c>
      <c r="C49" s="7" t="s">
        <v>69</v>
      </c>
      <c r="D49" s="7" t="s">
        <v>35</v>
      </c>
      <c r="E49" s="7" t="s">
        <v>36</v>
      </c>
      <c r="F49" s="7" t="s">
        <v>37</v>
      </c>
      <c r="G49" s="7" t="s">
        <v>56</v>
      </c>
      <c r="H49" s="7"/>
      <c r="I49" s="7" t="s">
        <v>74</v>
      </c>
      <c r="K49" s="10">
        <v>43959</v>
      </c>
      <c r="L49" s="10">
        <v>43963</v>
      </c>
      <c r="M49" s="10"/>
      <c r="N49" s="7">
        <v>2020</v>
      </c>
      <c r="O49" s="7" t="s">
        <v>142</v>
      </c>
      <c r="P49" s="7" t="s">
        <v>56</v>
      </c>
      <c r="Q49" s="7" t="s">
        <v>56</v>
      </c>
      <c r="R49" s="7" t="s">
        <v>178</v>
      </c>
      <c r="S49" s="7" t="s">
        <v>144</v>
      </c>
      <c r="T49" s="7"/>
      <c r="U49" s="7"/>
      <c r="V49" s="7"/>
      <c r="W49" s="6">
        <f>IFERROR(VLOOKUP(B49, PlumX_snapshot!$A:$B, 2, FALSE), " ")</f>
        <v>26</v>
      </c>
      <c r="X49" s="6">
        <f>IFERROR(VLOOKUP(B49, PlumX_snapshot!$A:$C, 3, FALSE), " ")</f>
        <v>56</v>
      </c>
      <c r="Y49" s="8">
        <f>IFERROR(VLOOKUP(B49, PlumX_snapshot!$A:$D, 4, FALSE), " ")</f>
        <v>2</v>
      </c>
      <c r="Z49" s="8">
        <f>IFERROR(VLOOKUP(B49, PlumX_snapshot!$A:$E, 5, FALSE), " ")</f>
        <v>0</v>
      </c>
      <c r="AA49" s="8">
        <f>IFERROR(VLOOKUP(B49, PlumX_snapshot!$A:$F, 6, FALSE), " ")</f>
        <v>0</v>
      </c>
      <c r="AB49" s="9">
        <v>44978</v>
      </c>
      <c r="AC49" s="8"/>
      <c r="AD49" s="8"/>
      <c r="AE49" s="8"/>
      <c r="AF49" s="8"/>
      <c r="AG49" s="6"/>
      <c r="AH49" s="6"/>
      <c r="AI49" s="6"/>
      <c r="AJ49" s="6"/>
      <c r="AK49" s="6"/>
      <c r="AL49" s="6"/>
      <c r="AM49" s="6"/>
      <c r="AN49" s="6"/>
      <c r="AO49" s="6"/>
      <c r="AP49" s="6"/>
      <c r="AQ49" s="6"/>
      <c r="AR49" s="6"/>
      <c r="AS49" s="6"/>
      <c r="AT49" s="6"/>
      <c r="AU49" s="8"/>
      <c r="AV49" s="6"/>
      <c r="AW49" s="6"/>
      <c r="AX49" s="6"/>
      <c r="AY49" s="6"/>
      <c r="AZ49" s="6"/>
      <c r="BA49" s="6"/>
      <c r="BB49" s="6"/>
      <c r="BC49" s="6"/>
    </row>
    <row r="50" spans="1:55" ht="14.5" x14ac:dyDescent="0.35">
      <c r="A50" s="7" t="s">
        <v>179</v>
      </c>
      <c r="B50" s="7" t="s">
        <v>180</v>
      </c>
      <c r="C50" s="7" t="s">
        <v>181</v>
      </c>
      <c r="D50" s="7" t="s">
        <v>35</v>
      </c>
      <c r="E50" s="7" t="s">
        <v>36</v>
      </c>
      <c r="F50" s="7" t="s">
        <v>37</v>
      </c>
      <c r="G50" s="7" t="s">
        <v>56</v>
      </c>
      <c r="H50" s="7"/>
      <c r="I50" s="7" t="s">
        <v>74</v>
      </c>
      <c r="K50" s="10">
        <v>43948</v>
      </c>
      <c r="L50" s="10">
        <v>43949</v>
      </c>
      <c r="M50" s="10"/>
      <c r="N50" s="7">
        <v>2020</v>
      </c>
      <c r="O50" s="7" t="s">
        <v>142</v>
      </c>
      <c r="P50" s="7" t="s">
        <v>56</v>
      </c>
      <c r="R50" s="7" t="s">
        <v>170</v>
      </c>
      <c r="S50" s="7" t="s">
        <v>144</v>
      </c>
      <c r="T50" s="7"/>
      <c r="U50" s="7"/>
      <c r="V50" s="7"/>
      <c r="W50" s="6">
        <f>IFERROR(VLOOKUP(B50, PlumX_snapshot!$A:$B, 2, FALSE), " ")</f>
        <v>31</v>
      </c>
      <c r="X50" s="6">
        <f>IFERROR(VLOOKUP(B50, PlumX_snapshot!$A:$C, 3, FALSE), " ")</f>
        <v>9</v>
      </c>
      <c r="Y50" s="8">
        <f>IFERROR(VLOOKUP(B50, PlumX_snapshot!$A:$D, 4, FALSE), " ")</f>
        <v>31</v>
      </c>
      <c r="Z50" s="8">
        <f>IFERROR(VLOOKUP(B50, PlumX_snapshot!$A:$E, 5, FALSE), " ")</f>
        <v>0</v>
      </c>
      <c r="AA50" s="8">
        <f>IFERROR(VLOOKUP(B50, PlumX_snapshot!$A:$F, 6, FALSE), " ")</f>
        <v>3</v>
      </c>
      <c r="AB50" s="9">
        <v>44978</v>
      </c>
      <c r="AC50" s="8"/>
      <c r="AD50" s="8"/>
      <c r="AE50" s="8"/>
      <c r="AF50" s="8"/>
      <c r="AG50" s="8"/>
      <c r="AH50" s="8"/>
      <c r="AI50" s="6"/>
      <c r="AJ50" s="6"/>
      <c r="AK50" s="6"/>
      <c r="AL50" s="6"/>
      <c r="AM50" s="6"/>
      <c r="AN50" s="6"/>
      <c r="AO50" s="6"/>
      <c r="AP50" s="6"/>
      <c r="AQ50" s="6"/>
      <c r="AR50" s="6"/>
      <c r="AS50" s="6"/>
      <c r="AT50" s="6"/>
      <c r="AU50" s="8"/>
      <c r="AV50" s="6"/>
      <c r="AW50" s="6"/>
      <c r="AX50" s="6"/>
      <c r="AY50" s="6"/>
      <c r="AZ50" s="6"/>
      <c r="BA50" s="6"/>
      <c r="BB50" s="6"/>
      <c r="BC50" s="6"/>
    </row>
    <row r="51" spans="1:55" ht="14.5" x14ac:dyDescent="0.35">
      <c r="A51" s="7" t="s">
        <v>182</v>
      </c>
      <c r="B51" s="7" t="s">
        <v>183</v>
      </c>
      <c r="C51" s="7" t="s">
        <v>97</v>
      </c>
      <c r="D51" s="7" t="s">
        <v>35</v>
      </c>
      <c r="E51" s="7" t="s">
        <v>36</v>
      </c>
      <c r="F51" s="7" t="s">
        <v>37</v>
      </c>
      <c r="G51" s="7" t="s">
        <v>56</v>
      </c>
      <c r="H51" s="7"/>
      <c r="I51" s="7" t="s">
        <v>74</v>
      </c>
      <c r="K51" s="10">
        <v>43938</v>
      </c>
      <c r="L51" s="10">
        <v>43941</v>
      </c>
      <c r="M51" s="10"/>
      <c r="N51" s="7">
        <v>2020</v>
      </c>
      <c r="O51" s="7" t="s">
        <v>142</v>
      </c>
      <c r="P51" s="7" t="s">
        <v>56</v>
      </c>
      <c r="R51" s="7" t="s">
        <v>184</v>
      </c>
      <c r="S51" s="7" t="s">
        <v>144</v>
      </c>
      <c r="T51" s="7"/>
      <c r="U51" s="7"/>
      <c r="V51" s="7"/>
      <c r="W51" s="6">
        <f>IFERROR(VLOOKUP(B51, PlumX_snapshot!$A:$B, 2, FALSE), " ")</f>
        <v>53</v>
      </c>
      <c r="X51" s="6">
        <f>IFERROR(VLOOKUP(B51, PlumX_snapshot!$A:$C, 3, FALSE), " ")</f>
        <v>26</v>
      </c>
      <c r="Y51" s="8">
        <f>IFERROR(VLOOKUP(B51, PlumX_snapshot!$A:$D, 4, FALSE), " ")</f>
        <v>19</v>
      </c>
      <c r="Z51" s="8">
        <f>IFERROR(VLOOKUP(B51, PlumX_snapshot!$A:$E, 5, FALSE), " ")</f>
        <v>0</v>
      </c>
      <c r="AA51" s="8">
        <f>IFERROR(VLOOKUP(B51, PlumX_snapshot!$A:$F, 6, FALSE), " ")</f>
        <v>0</v>
      </c>
      <c r="AB51" s="9">
        <v>44978</v>
      </c>
      <c r="AC51" s="8"/>
      <c r="AD51" s="8"/>
      <c r="AE51" s="8"/>
      <c r="AF51" s="8"/>
      <c r="AG51" s="6"/>
      <c r="AH51" s="6"/>
      <c r="AI51" s="6"/>
      <c r="AJ51" s="6"/>
      <c r="AK51" s="6"/>
      <c r="AL51" s="6"/>
      <c r="AM51" s="6"/>
      <c r="AN51" s="6"/>
      <c r="AO51" s="6"/>
      <c r="AP51" s="6"/>
      <c r="AQ51" s="6"/>
      <c r="AR51" s="6"/>
      <c r="AS51" s="6"/>
      <c r="AT51" s="6"/>
      <c r="AU51" s="8"/>
      <c r="AV51" s="6"/>
      <c r="AW51" s="6"/>
      <c r="AX51" s="6"/>
      <c r="AY51" s="6"/>
      <c r="AZ51" s="6"/>
      <c r="BA51" s="6"/>
      <c r="BB51" s="6"/>
      <c r="BC51" s="6"/>
    </row>
    <row r="52" spans="1:55" ht="14.5" x14ac:dyDescent="0.35">
      <c r="A52" s="7" t="s">
        <v>185</v>
      </c>
      <c r="B52" s="7" t="s">
        <v>186</v>
      </c>
      <c r="C52" s="7" t="s">
        <v>175</v>
      </c>
      <c r="D52" s="7" t="s">
        <v>35</v>
      </c>
      <c r="E52" s="7" t="s">
        <v>36</v>
      </c>
      <c r="F52" s="7" t="s">
        <v>37</v>
      </c>
      <c r="G52" s="7" t="s">
        <v>56</v>
      </c>
      <c r="H52" s="7"/>
      <c r="I52" s="7" t="s">
        <v>74</v>
      </c>
      <c r="K52" s="10">
        <v>43934</v>
      </c>
      <c r="L52" s="10">
        <v>43938</v>
      </c>
      <c r="M52" s="10"/>
      <c r="N52" s="7">
        <v>2020</v>
      </c>
      <c r="O52" s="7" t="s">
        <v>142</v>
      </c>
      <c r="R52" s="7" t="s">
        <v>187</v>
      </c>
      <c r="S52" s="7" t="s">
        <v>144</v>
      </c>
      <c r="T52" s="7"/>
      <c r="U52" s="7"/>
      <c r="V52" s="7"/>
      <c r="W52" s="6">
        <f>IFERROR(VLOOKUP(B52, PlumX_snapshot!$A:$B, 2, FALSE), " ")</f>
        <v>64</v>
      </c>
      <c r="X52" s="6">
        <f>IFERROR(VLOOKUP(B52, PlumX_snapshot!$A:$C, 3, FALSE), " ")</f>
        <v>32</v>
      </c>
      <c r="Y52" s="8">
        <f>IFERROR(VLOOKUP(B52, PlumX_snapshot!$A:$D, 4, FALSE), " ")</f>
        <v>0</v>
      </c>
      <c r="Z52" s="8">
        <f>IFERROR(VLOOKUP(B52, PlumX_snapshot!$A:$E, 5, FALSE), " ")</f>
        <v>0</v>
      </c>
      <c r="AA52" s="8">
        <f>IFERROR(VLOOKUP(B52, PlumX_snapshot!$A:$F, 6, FALSE), " ")</f>
        <v>0</v>
      </c>
      <c r="AB52" s="9">
        <v>44978</v>
      </c>
      <c r="AC52" s="8"/>
      <c r="AD52" s="8"/>
      <c r="AE52" s="6"/>
      <c r="AF52" s="6"/>
      <c r="AG52" s="6"/>
      <c r="AH52" s="6"/>
      <c r="AI52" s="6"/>
      <c r="AJ52" s="6"/>
      <c r="AK52" s="6"/>
      <c r="AL52" s="6"/>
      <c r="AM52" s="6"/>
      <c r="AN52" s="6"/>
      <c r="AO52" s="6"/>
      <c r="AP52" s="6"/>
      <c r="AQ52" s="6"/>
      <c r="AR52" s="6"/>
      <c r="AS52" s="6"/>
      <c r="AT52" s="6"/>
      <c r="AU52" s="8"/>
      <c r="AV52" s="6"/>
      <c r="AW52" s="6"/>
      <c r="AX52" s="6"/>
      <c r="AY52" s="6"/>
      <c r="AZ52" s="6"/>
      <c r="BA52" s="6"/>
      <c r="BB52" s="6"/>
      <c r="BC52" s="6"/>
    </row>
    <row r="53" spans="1:55" ht="14.5" x14ac:dyDescent="0.35">
      <c r="A53" s="7" t="s">
        <v>188</v>
      </c>
      <c r="B53" s="7" t="s">
        <v>189</v>
      </c>
      <c r="C53" s="7" t="s">
        <v>34</v>
      </c>
      <c r="D53" s="7" t="s">
        <v>35</v>
      </c>
      <c r="E53" s="7" t="s">
        <v>36</v>
      </c>
      <c r="F53" s="7" t="s">
        <v>37</v>
      </c>
      <c r="G53" s="7" t="s">
        <v>56</v>
      </c>
      <c r="H53" s="7"/>
      <c r="I53" s="7" t="s">
        <v>74</v>
      </c>
      <c r="K53" s="10">
        <v>43935</v>
      </c>
      <c r="L53" s="10">
        <v>43936</v>
      </c>
      <c r="M53" s="10"/>
      <c r="N53" s="7">
        <v>2020</v>
      </c>
      <c r="O53" s="7" t="s">
        <v>142</v>
      </c>
      <c r="S53" s="7" t="s">
        <v>144</v>
      </c>
      <c r="T53" s="7"/>
      <c r="U53" s="7"/>
      <c r="V53" s="7"/>
      <c r="W53" s="6">
        <f>IFERROR(VLOOKUP(B53, PlumX_snapshot!$A:$B, 2, FALSE), " ")</f>
        <v>52</v>
      </c>
      <c r="X53" s="6">
        <f>IFERROR(VLOOKUP(B53, PlumX_snapshot!$A:$C, 3, FALSE), " ")</f>
        <v>8</v>
      </c>
      <c r="Y53" s="8">
        <f>IFERROR(VLOOKUP(B53, PlumX_snapshot!$A:$D, 4, FALSE), " ")</f>
        <v>24</v>
      </c>
      <c r="Z53" s="8">
        <f>IFERROR(VLOOKUP(B53, PlumX_snapshot!$A:$E, 5, FALSE), " ")</f>
        <v>0</v>
      </c>
      <c r="AA53" s="8">
        <f>IFERROR(VLOOKUP(B53, PlumX_snapshot!$A:$F, 6, FALSE), " ")</f>
        <v>0</v>
      </c>
      <c r="AB53" s="9">
        <v>44978</v>
      </c>
      <c r="AC53" s="8"/>
      <c r="AD53" s="8"/>
      <c r="AE53" s="8"/>
      <c r="AF53" s="8"/>
      <c r="AG53" s="6"/>
      <c r="AH53" s="6"/>
      <c r="AI53" s="6"/>
      <c r="AJ53" s="6"/>
      <c r="AK53" s="6"/>
      <c r="AL53" s="6"/>
      <c r="AM53" s="6"/>
      <c r="AN53" s="6"/>
      <c r="AO53" s="6"/>
      <c r="AP53" s="6"/>
      <c r="AQ53" s="6"/>
      <c r="AR53" s="6"/>
      <c r="AS53" s="6"/>
      <c r="AT53" s="6"/>
      <c r="AU53" s="8"/>
      <c r="AV53" s="6"/>
      <c r="AW53" s="6"/>
      <c r="AX53" s="6"/>
      <c r="AY53" s="6"/>
      <c r="AZ53" s="6"/>
      <c r="BA53" s="6"/>
      <c r="BB53" s="6"/>
      <c r="BC53" s="6"/>
    </row>
    <row r="54" spans="1:55" ht="14.5" x14ac:dyDescent="0.35">
      <c r="A54" s="7" t="s">
        <v>190</v>
      </c>
      <c r="B54" s="7" t="s">
        <v>191</v>
      </c>
      <c r="C54" s="7" t="s">
        <v>192</v>
      </c>
      <c r="D54" s="7" t="s">
        <v>35</v>
      </c>
      <c r="E54" s="7" t="s">
        <v>37</v>
      </c>
      <c r="F54" s="7" t="s">
        <v>37</v>
      </c>
      <c r="G54" s="7" t="s">
        <v>56</v>
      </c>
      <c r="H54" s="7"/>
      <c r="I54" s="7" t="s">
        <v>74</v>
      </c>
      <c r="K54" s="10">
        <v>43929</v>
      </c>
      <c r="L54" s="10">
        <v>43929</v>
      </c>
      <c r="M54" s="10"/>
      <c r="N54" s="7">
        <v>2020</v>
      </c>
      <c r="O54" s="7" t="s">
        <v>142</v>
      </c>
      <c r="P54" s="7" t="s">
        <v>56</v>
      </c>
      <c r="R54" s="7" t="s">
        <v>170</v>
      </c>
      <c r="S54" s="7" t="s">
        <v>144</v>
      </c>
      <c r="T54" s="7"/>
      <c r="U54" s="7"/>
      <c r="V54" s="7"/>
      <c r="W54" s="6">
        <f>IFERROR(VLOOKUP(B54, PlumX_snapshot!$A:$B, 2, FALSE), " ")</f>
        <v>30</v>
      </c>
      <c r="X54" s="6">
        <f>IFERROR(VLOOKUP(B54, PlumX_snapshot!$A:$C, 3, FALSE), " ")</f>
        <v>9</v>
      </c>
      <c r="Y54" s="8">
        <f>IFERROR(VLOOKUP(B54, PlumX_snapshot!$A:$D, 4, FALSE), " ")</f>
        <v>11</v>
      </c>
      <c r="Z54" s="8">
        <f>IFERROR(VLOOKUP(B54, PlumX_snapshot!$A:$E, 5, FALSE), " ")</f>
        <v>0</v>
      </c>
      <c r="AA54" s="8">
        <f>IFERROR(VLOOKUP(B54, PlumX_snapshot!$A:$F, 6, FALSE), " ")</f>
        <v>0</v>
      </c>
      <c r="AB54" s="9">
        <v>44978</v>
      </c>
      <c r="AC54" s="8"/>
      <c r="AD54" s="8"/>
      <c r="AE54" s="8"/>
      <c r="AF54" s="8"/>
      <c r="AG54" s="6"/>
      <c r="AH54" s="6"/>
      <c r="AI54" s="6"/>
      <c r="AJ54" s="6"/>
      <c r="AK54" s="6"/>
      <c r="AL54" s="6"/>
      <c r="AM54" s="6"/>
      <c r="AN54" s="6"/>
      <c r="AO54" s="6"/>
      <c r="AP54" s="6"/>
      <c r="AQ54" s="6"/>
      <c r="AR54" s="6"/>
      <c r="AS54" s="6"/>
      <c r="AT54" s="6"/>
      <c r="AU54" s="8"/>
      <c r="AV54" s="6"/>
      <c r="AW54" s="6"/>
      <c r="AX54" s="6"/>
      <c r="AY54" s="6"/>
      <c r="AZ54" s="6"/>
      <c r="BA54" s="6"/>
      <c r="BB54" s="6"/>
      <c r="BC54" s="6"/>
    </row>
    <row r="55" spans="1:55" ht="14.5" x14ac:dyDescent="0.35">
      <c r="A55" s="7" t="s">
        <v>193</v>
      </c>
      <c r="B55" s="7" t="s">
        <v>194</v>
      </c>
      <c r="C55" s="7" t="s">
        <v>97</v>
      </c>
      <c r="D55" s="7" t="s">
        <v>35</v>
      </c>
      <c r="E55" s="7" t="s">
        <v>36</v>
      </c>
      <c r="F55" s="7" t="s">
        <v>37</v>
      </c>
      <c r="G55" s="7" t="s">
        <v>56</v>
      </c>
      <c r="H55" s="7"/>
      <c r="I55" s="7" t="s">
        <v>74</v>
      </c>
      <c r="K55" s="10">
        <v>43920</v>
      </c>
      <c r="L55" s="10">
        <v>43922</v>
      </c>
      <c r="M55" s="10"/>
      <c r="N55" s="7">
        <v>2020</v>
      </c>
      <c r="O55" s="7" t="s">
        <v>142</v>
      </c>
      <c r="P55" s="7" t="s">
        <v>56</v>
      </c>
      <c r="R55" s="7" t="s">
        <v>195</v>
      </c>
      <c r="S55" s="7" t="s">
        <v>144</v>
      </c>
      <c r="T55" s="7"/>
      <c r="U55" s="7"/>
      <c r="V55" s="7"/>
      <c r="W55" s="6">
        <f>IFERROR(VLOOKUP(B55, PlumX_snapshot!$A:$B, 2, FALSE), " ")</f>
        <v>63</v>
      </c>
      <c r="X55" s="6">
        <f>IFERROR(VLOOKUP(B55, PlumX_snapshot!$A:$C, 3, FALSE), " ")</f>
        <v>24</v>
      </c>
      <c r="Y55" s="8">
        <f>IFERROR(VLOOKUP(B55, PlumX_snapshot!$A:$D, 4, FALSE), " ")</f>
        <v>14</v>
      </c>
      <c r="Z55" s="8">
        <f>IFERROR(VLOOKUP(B55, PlumX_snapshot!$A:$E, 5, FALSE), " ")</f>
        <v>0</v>
      </c>
      <c r="AA55" s="8">
        <f>IFERROR(VLOOKUP(B55, PlumX_snapshot!$A:$F, 6, FALSE), " ")</f>
        <v>1</v>
      </c>
      <c r="AB55" s="9">
        <v>44978</v>
      </c>
      <c r="AC55" s="8"/>
      <c r="AD55" s="8"/>
      <c r="AE55" s="8"/>
      <c r="AF55" s="8"/>
      <c r="AG55" s="8"/>
      <c r="AH55" s="8"/>
      <c r="AI55" s="6"/>
      <c r="AJ55" s="6"/>
      <c r="AK55" s="6"/>
      <c r="AL55" s="6"/>
      <c r="AM55" s="6"/>
      <c r="AN55" s="6"/>
      <c r="AO55" s="6"/>
      <c r="AP55" s="6"/>
      <c r="AQ55" s="6"/>
      <c r="AR55" s="6"/>
      <c r="AS55" s="6"/>
      <c r="AT55" s="6"/>
      <c r="AU55" s="8"/>
      <c r="AV55" s="6"/>
      <c r="AW55" s="6"/>
      <c r="AX55" s="6"/>
      <c r="AY55" s="6"/>
      <c r="AZ55" s="6"/>
      <c r="BA55" s="6"/>
      <c r="BB55" s="6"/>
      <c r="BC55" s="6"/>
    </row>
    <row r="56" spans="1:55" ht="14.5" x14ac:dyDescent="0.35">
      <c r="A56" s="7" t="s">
        <v>196</v>
      </c>
      <c r="B56" s="7" t="s">
        <v>197</v>
      </c>
      <c r="C56" s="7" t="s">
        <v>88</v>
      </c>
      <c r="D56" s="7" t="s">
        <v>35</v>
      </c>
      <c r="E56" s="7" t="s">
        <v>36</v>
      </c>
      <c r="F56" s="7" t="s">
        <v>37</v>
      </c>
      <c r="G56" s="7" t="s">
        <v>56</v>
      </c>
      <c r="H56" s="7"/>
      <c r="I56" s="7" t="s">
        <v>74</v>
      </c>
      <c r="K56" s="10">
        <v>43915</v>
      </c>
      <c r="L56" s="10">
        <v>43916</v>
      </c>
      <c r="M56" s="10"/>
      <c r="N56" s="7">
        <v>2020</v>
      </c>
      <c r="O56" s="7" t="s">
        <v>142</v>
      </c>
      <c r="R56" s="7" t="s">
        <v>198</v>
      </c>
      <c r="S56" s="7" t="s">
        <v>144</v>
      </c>
      <c r="T56" s="7"/>
      <c r="U56" s="7"/>
      <c r="V56" s="7"/>
      <c r="W56" s="6">
        <f>IFERROR(VLOOKUP(B56, PlumX_snapshot!$A:$B, 2, FALSE), " ")</f>
        <v>42</v>
      </c>
      <c r="X56" s="6">
        <f>IFERROR(VLOOKUP(B56, PlumX_snapshot!$A:$C, 3, FALSE), " ")</f>
        <v>27</v>
      </c>
      <c r="Y56" s="8">
        <f>IFERROR(VLOOKUP(B56, PlumX_snapshot!$A:$D, 4, FALSE), " ")</f>
        <v>10</v>
      </c>
      <c r="Z56" s="8">
        <f>IFERROR(VLOOKUP(B56, PlumX_snapshot!$A:$E, 5, FALSE), " ")</f>
        <v>0</v>
      </c>
      <c r="AA56" s="8">
        <f>IFERROR(VLOOKUP(B56, PlumX_snapshot!$A:$F, 6, FALSE), " ")</f>
        <v>0</v>
      </c>
      <c r="AB56" s="9">
        <v>44978</v>
      </c>
      <c r="AC56" s="8"/>
      <c r="AD56" s="8"/>
      <c r="AE56" s="8"/>
      <c r="AF56" s="8"/>
      <c r="AG56" s="6"/>
      <c r="AH56" s="6"/>
      <c r="AI56" s="6"/>
      <c r="AJ56" s="6"/>
      <c r="AK56" s="6"/>
      <c r="AL56" s="6"/>
      <c r="AM56" s="6"/>
      <c r="AN56" s="6"/>
      <c r="AO56" s="6"/>
      <c r="AP56" s="6"/>
      <c r="AQ56" s="6"/>
      <c r="AR56" s="6"/>
      <c r="AS56" s="6"/>
      <c r="AT56" s="6"/>
      <c r="AU56" s="8"/>
      <c r="AV56" s="6"/>
      <c r="AW56" s="6"/>
      <c r="AX56" s="6"/>
      <c r="AY56" s="6"/>
      <c r="AZ56" s="6"/>
      <c r="BA56" s="6"/>
      <c r="BB56" s="6"/>
      <c r="BC56" s="6"/>
    </row>
    <row r="57" spans="1:55" ht="14.5" x14ac:dyDescent="0.35">
      <c r="A57" s="7" t="s">
        <v>199</v>
      </c>
      <c r="B57" s="7" t="s">
        <v>200</v>
      </c>
      <c r="C57" s="7" t="s">
        <v>201</v>
      </c>
      <c r="D57" s="7" t="s">
        <v>35</v>
      </c>
      <c r="E57" s="7" t="s">
        <v>36</v>
      </c>
      <c r="F57" s="7" t="s">
        <v>37</v>
      </c>
      <c r="G57" s="7" t="s">
        <v>56</v>
      </c>
      <c r="H57" s="7"/>
      <c r="I57" s="7" t="s">
        <v>74</v>
      </c>
      <c r="K57" s="10">
        <v>43906</v>
      </c>
      <c r="L57" s="10">
        <v>43913</v>
      </c>
      <c r="M57" s="10"/>
      <c r="N57" s="7">
        <v>2020</v>
      </c>
      <c r="O57" s="7" t="s">
        <v>142</v>
      </c>
      <c r="P57" s="7" t="s">
        <v>56</v>
      </c>
      <c r="R57" s="7" t="s">
        <v>202</v>
      </c>
      <c r="S57" s="7" t="s">
        <v>144</v>
      </c>
      <c r="T57" s="7"/>
      <c r="U57" s="7"/>
      <c r="V57" s="7"/>
      <c r="W57" s="6">
        <f>IFERROR(VLOOKUP(B57, PlumX_snapshot!$A:$B, 2, FALSE), " ")</f>
        <v>40</v>
      </c>
      <c r="X57" s="6">
        <f>IFERROR(VLOOKUP(B57, PlumX_snapshot!$A:$C, 3, FALSE), " ")</f>
        <v>19</v>
      </c>
      <c r="Y57" s="8">
        <f>IFERROR(VLOOKUP(B57, PlumX_snapshot!$A:$D, 4, FALSE), " ")</f>
        <v>12</v>
      </c>
      <c r="Z57" s="8">
        <f>IFERROR(VLOOKUP(B57, PlumX_snapshot!$A:$E, 5, FALSE), " ")</f>
        <v>0</v>
      </c>
      <c r="AA57" s="8">
        <f>IFERROR(VLOOKUP(B57, PlumX_snapshot!$A:$F, 6, FALSE), " ")</f>
        <v>0</v>
      </c>
      <c r="AB57" s="9">
        <v>44978</v>
      </c>
      <c r="AC57" s="8"/>
      <c r="AD57" s="8"/>
      <c r="AE57" s="8"/>
      <c r="AF57" s="8"/>
      <c r="AG57" s="6"/>
      <c r="AH57" s="6"/>
      <c r="AI57" s="6"/>
      <c r="AJ57" s="6"/>
      <c r="AK57" s="6"/>
      <c r="AL57" s="6"/>
      <c r="AM57" s="6"/>
      <c r="AN57" s="6"/>
      <c r="AO57" s="6"/>
      <c r="AP57" s="6"/>
      <c r="AQ57" s="6"/>
      <c r="AR57" s="6"/>
      <c r="AS57" s="6"/>
      <c r="AT57" s="6"/>
      <c r="AU57" s="8"/>
      <c r="AV57" s="6"/>
      <c r="AW57" s="6"/>
      <c r="AX57" s="6"/>
      <c r="AY57" s="6"/>
      <c r="AZ57" s="6"/>
      <c r="BA57" s="6"/>
      <c r="BB57" s="6"/>
      <c r="BC57" s="6"/>
    </row>
    <row r="58" spans="1:55" ht="14.5" x14ac:dyDescent="0.35">
      <c r="A58" s="7" t="s">
        <v>203</v>
      </c>
      <c r="B58" s="7" t="s">
        <v>204</v>
      </c>
      <c r="C58" s="7" t="s">
        <v>114</v>
      </c>
      <c r="D58" s="7" t="s">
        <v>35</v>
      </c>
      <c r="E58" s="7" t="s">
        <v>36</v>
      </c>
      <c r="F58" s="7" t="s">
        <v>37</v>
      </c>
      <c r="G58" s="7" t="s">
        <v>56</v>
      </c>
      <c r="H58" s="7"/>
      <c r="I58" s="7" t="s">
        <v>74</v>
      </c>
      <c r="K58" s="10">
        <v>43874</v>
      </c>
      <c r="L58" s="10">
        <v>43875</v>
      </c>
      <c r="M58" s="10"/>
      <c r="N58" s="7">
        <v>2020</v>
      </c>
      <c r="O58" s="7" t="s">
        <v>142</v>
      </c>
      <c r="P58" s="7" t="s">
        <v>56</v>
      </c>
      <c r="R58" s="7" t="s">
        <v>205</v>
      </c>
      <c r="S58" s="7" t="s">
        <v>144</v>
      </c>
      <c r="T58" s="7"/>
      <c r="U58" s="7"/>
      <c r="V58" s="7"/>
      <c r="W58" s="6">
        <f>IFERROR(VLOOKUP(B58, PlumX_snapshot!$A:$B, 2, FALSE), " ")</f>
        <v>54</v>
      </c>
      <c r="X58" s="6">
        <f>IFERROR(VLOOKUP(B58, PlumX_snapshot!$A:$C, 3, FALSE), " ")</f>
        <v>68</v>
      </c>
      <c r="Y58" s="8">
        <f>IFERROR(VLOOKUP(B58, PlumX_snapshot!$A:$D, 4, FALSE), " ")</f>
        <v>12</v>
      </c>
      <c r="Z58" s="8">
        <f>IFERROR(VLOOKUP(B58, PlumX_snapshot!$A:$E, 5, FALSE), " ")</f>
        <v>0</v>
      </c>
      <c r="AA58" s="8">
        <f>IFERROR(VLOOKUP(B58, PlumX_snapshot!$A:$F, 6, FALSE), " ")</f>
        <v>0</v>
      </c>
      <c r="AB58" s="9">
        <v>44978</v>
      </c>
      <c r="AC58" s="8"/>
      <c r="AD58" s="8"/>
      <c r="AE58" s="8"/>
      <c r="AF58" s="8"/>
      <c r="AG58" s="6"/>
      <c r="AH58" s="6"/>
      <c r="AI58" s="6"/>
      <c r="AJ58" s="6"/>
      <c r="AK58" s="6"/>
      <c r="AL58" s="6"/>
      <c r="AM58" s="6"/>
      <c r="AN58" s="6"/>
      <c r="AO58" s="6"/>
      <c r="AP58" s="6"/>
      <c r="AQ58" s="6"/>
      <c r="AR58" s="6"/>
      <c r="AS58" s="6"/>
      <c r="AT58" s="6"/>
      <c r="AU58" s="8"/>
      <c r="AV58" s="6"/>
      <c r="AW58" s="6"/>
      <c r="AX58" s="6"/>
      <c r="AY58" s="6"/>
      <c r="AZ58" s="6"/>
      <c r="BA58" s="6"/>
      <c r="BB58" s="6"/>
      <c r="BC58" s="6"/>
    </row>
    <row r="59" spans="1:55" ht="14.5" x14ac:dyDescent="0.35">
      <c r="A59" s="7" t="s">
        <v>206</v>
      </c>
      <c r="B59" s="7" t="s">
        <v>207</v>
      </c>
      <c r="C59" s="7" t="s">
        <v>34</v>
      </c>
      <c r="D59" s="7" t="s">
        <v>35</v>
      </c>
      <c r="E59" s="7" t="s">
        <v>36</v>
      </c>
      <c r="F59" s="7" t="s">
        <v>37</v>
      </c>
      <c r="G59" s="7" t="s">
        <v>56</v>
      </c>
      <c r="H59" s="7"/>
      <c r="I59" s="7" t="s">
        <v>74</v>
      </c>
      <c r="K59" s="10">
        <v>43871</v>
      </c>
      <c r="L59" s="10">
        <v>43871</v>
      </c>
      <c r="M59" s="10"/>
      <c r="N59" s="7">
        <v>2020</v>
      </c>
      <c r="O59" s="7" t="s">
        <v>142</v>
      </c>
      <c r="S59" s="7" t="s">
        <v>144</v>
      </c>
      <c r="T59" s="7"/>
      <c r="U59" s="7"/>
      <c r="V59" s="7"/>
      <c r="W59" s="6">
        <f>IFERROR(VLOOKUP(B59, PlumX_snapshot!$A:$B, 2, FALSE), " ")</f>
        <v>47</v>
      </c>
      <c r="X59" s="6">
        <f>IFERROR(VLOOKUP(B59, PlumX_snapshot!$A:$C, 3, FALSE), " ")</f>
        <v>14</v>
      </c>
      <c r="Y59" s="8">
        <f>IFERROR(VLOOKUP(B59, PlumX_snapshot!$A:$D, 4, FALSE), " ")</f>
        <v>7</v>
      </c>
      <c r="Z59" s="8">
        <f>IFERROR(VLOOKUP(B59, PlumX_snapshot!$A:$E, 5, FALSE), " ")</f>
        <v>0</v>
      </c>
      <c r="AA59" s="8">
        <f>IFERROR(VLOOKUP(B59, PlumX_snapshot!$A:$F, 6, FALSE), " ")</f>
        <v>0</v>
      </c>
      <c r="AB59" s="9">
        <v>44978</v>
      </c>
      <c r="AC59" s="8"/>
      <c r="AD59" s="8"/>
      <c r="AE59" s="8"/>
      <c r="AF59" s="8"/>
      <c r="AG59" s="6"/>
      <c r="AH59" s="6"/>
      <c r="AI59" s="6"/>
      <c r="AJ59" s="6"/>
      <c r="AK59" s="6"/>
      <c r="AL59" s="6"/>
      <c r="AM59" s="6"/>
      <c r="AN59" s="8"/>
      <c r="AO59" s="8"/>
      <c r="AP59" s="6"/>
      <c r="AQ59" s="6"/>
      <c r="AR59" s="6"/>
      <c r="AS59" s="6"/>
      <c r="AT59" s="6"/>
      <c r="AU59" s="8"/>
      <c r="AV59" s="6"/>
      <c r="AW59" s="6"/>
      <c r="AX59" s="6"/>
      <c r="AY59" s="6"/>
      <c r="AZ59" s="6"/>
      <c r="BA59" s="6"/>
      <c r="BB59" s="6"/>
      <c r="BC59" s="6"/>
    </row>
    <row r="60" spans="1:55" ht="14.5" x14ac:dyDescent="0.35">
      <c r="A60" s="7" t="s">
        <v>208</v>
      </c>
      <c r="B60" s="7" t="s">
        <v>209</v>
      </c>
      <c r="C60" s="7" t="s">
        <v>114</v>
      </c>
      <c r="D60" s="7" t="s">
        <v>35</v>
      </c>
      <c r="E60" s="7" t="s">
        <v>36</v>
      </c>
      <c r="F60" s="7" t="s">
        <v>37</v>
      </c>
      <c r="G60" s="7" t="s">
        <v>56</v>
      </c>
      <c r="H60" s="7"/>
      <c r="I60" s="7" t="s">
        <v>74</v>
      </c>
      <c r="K60" s="10">
        <v>43866</v>
      </c>
      <c r="L60" s="10">
        <v>43867</v>
      </c>
      <c r="M60" s="10"/>
      <c r="N60" s="7">
        <v>2020</v>
      </c>
      <c r="O60" s="7" t="s">
        <v>142</v>
      </c>
      <c r="S60" s="7" t="s">
        <v>144</v>
      </c>
      <c r="T60" s="7"/>
      <c r="U60" s="7"/>
      <c r="V60" s="7"/>
      <c r="W60" s="6">
        <f>IFERROR(VLOOKUP(B60, PlumX_snapshot!$A:$B, 2, FALSE), " ")</f>
        <v>76</v>
      </c>
      <c r="X60" s="6">
        <f>IFERROR(VLOOKUP(B60, PlumX_snapshot!$A:$C, 3, FALSE), " ")</f>
        <v>47</v>
      </c>
      <c r="Y60" s="8">
        <f>IFERROR(VLOOKUP(B60, PlumX_snapshot!$A:$D, 4, FALSE), " ")</f>
        <v>36</v>
      </c>
      <c r="Z60" s="8">
        <f>IFERROR(VLOOKUP(B60, PlumX_snapshot!$A:$E, 5, FALSE), " ")</f>
        <v>0</v>
      </c>
      <c r="AA60" s="8">
        <f>IFERROR(VLOOKUP(B60, PlumX_snapshot!$A:$F, 6, FALSE), " ")</f>
        <v>0</v>
      </c>
      <c r="AB60" s="9">
        <v>44978</v>
      </c>
      <c r="AC60" s="8"/>
      <c r="AD60" s="8"/>
      <c r="AE60" s="8"/>
      <c r="AF60" s="8"/>
      <c r="AG60" s="6"/>
      <c r="AH60" s="6"/>
      <c r="AI60" s="6"/>
      <c r="AJ60" s="6"/>
      <c r="AK60" s="6"/>
      <c r="AL60" s="6"/>
      <c r="AM60" s="6"/>
      <c r="AN60" s="6"/>
      <c r="AO60" s="6"/>
      <c r="AP60" s="6"/>
      <c r="AQ60" s="6"/>
      <c r="AR60" s="6"/>
      <c r="AS60" s="6"/>
      <c r="AT60" s="6"/>
      <c r="AU60" s="8"/>
      <c r="AV60" s="6"/>
      <c r="AW60" s="6"/>
      <c r="AX60" s="6"/>
      <c r="AY60" s="6"/>
      <c r="AZ60" s="6"/>
      <c r="BA60" s="6"/>
      <c r="BB60" s="6"/>
      <c r="BC60" s="6"/>
    </row>
    <row r="61" spans="1:55" ht="14.5" x14ac:dyDescent="0.35">
      <c r="A61" s="7" t="s">
        <v>210</v>
      </c>
      <c r="B61" s="7" t="s">
        <v>211</v>
      </c>
      <c r="C61" s="7" t="s">
        <v>79</v>
      </c>
      <c r="D61" s="7" t="s">
        <v>35</v>
      </c>
      <c r="E61" s="7" t="s">
        <v>36</v>
      </c>
      <c r="F61" s="7" t="s">
        <v>37</v>
      </c>
      <c r="G61" s="7" t="s">
        <v>56</v>
      </c>
      <c r="H61" s="7"/>
      <c r="I61" s="7" t="s">
        <v>74</v>
      </c>
      <c r="K61" s="10">
        <v>43857</v>
      </c>
      <c r="L61" s="10">
        <v>43858</v>
      </c>
      <c r="M61" s="10"/>
      <c r="N61" s="7">
        <v>2020</v>
      </c>
      <c r="O61" s="7" t="s">
        <v>142</v>
      </c>
      <c r="S61" s="7" t="s">
        <v>144</v>
      </c>
      <c r="T61" s="7"/>
      <c r="U61" s="7"/>
      <c r="V61" s="7"/>
      <c r="W61" s="6">
        <f>IFERROR(VLOOKUP(B61, PlumX_snapshot!$A:$B, 2, FALSE), " ")</f>
        <v>23</v>
      </c>
      <c r="X61" s="6">
        <f>IFERROR(VLOOKUP(B61, PlumX_snapshot!$A:$C, 3, FALSE), " ")</f>
        <v>12</v>
      </c>
      <c r="Y61" s="8">
        <f>IFERROR(VLOOKUP(B61, PlumX_snapshot!$A:$D, 4, FALSE), " ")</f>
        <v>13</v>
      </c>
      <c r="Z61" s="8">
        <f>IFERROR(VLOOKUP(B61, PlumX_snapshot!$A:$E, 5, FALSE), " ")</f>
        <v>0</v>
      </c>
      <c r="AA61" s="8">
        <f>IFERROR(VLOOKUP(B61, PlumX_snapshot!$A:$F, 6, FALSE), " ")</f>
        <v>0</v>
      </c>
      <c r="AB61" s="9">
        <v>44978</v>
      </c>
      <c r="AC61" s="8"/>
      <c r="AD61" s="8"/>
      <c r="AE61" s="8"/>
      <c r="AF61" s="8"/>
      <c r="AG61" s="6"/>
      <c r="AH61" s="6"/>
      <c r="AI61" s="6"/>
      <c r="AJ61" s="6"/>
      <c r="AK61" s="6"/>
      <c r="AL61" s="6"/>
      <c r="AM61" s="6"/>
      <c r="AN61" s="6"/>
      <c r="AO61" s="6"/>
      <c r="AP61" s="6"/>
      <c r="AQ61" s="6"/>
      <c r="AR61" s="6"/>
      <c r="AS61" s="6"/>
      <c r="AT61" s="6"/>
      <c r="AU61" s="8"/>
      <c r="AV61" s="6"/>
      <c r="AW61" s="6"/>
      <c r="AX61" s="6"/>
      <c r="AY61" s="6"/>
      <c r="AZ61" s="6"/>
      <c r="BA61" s="6"/>
      <c r="BB61" s="6"/>
      <c r="BC61" s="6"/>
    </row>
    <row r="62" spans="1:55" ht="14.5" x14ac:dyDescent="0.35">
      <c r="A62" s="7" t="s">
        <v>212</v>
      </c>
      <c r="B62" s="7" t="s">
        <v>213</v>
      </c>
      <c r="C62" s="7" t="s">
        <v>214</v>
      </c>
      <c r="D62" s="7" t="s">
        <v>35</v>
      </c>
      <c r="E62" s="7" t="s">
        <v>36</v>
      </c>
      <c r="F62" s="7" t="s">
        <v>37</v>
      </c>
      <c r="G62" s="7" t="s">
        <v>56</v>
      </c>
      <c r="H62" s="7"/>
      <c r="I62" s="7" t="s">
        <v>74</v>
      </c>
      <c r="K62" s="10">
        <v>43853</v>
      </c>
      <c r="L62" s="10">
        <v>43854</v>
      </c>
      <c r="M62" s="10"/>
      <c r="N62" s="7">
        <v>2020</v>
      </c>
      <c r="O62" s="7" t="s">
        <v>142</v>
      </c>
      <c r="P62" s="7" t="s">
        <v>56</v>
      </c>
      <c r="R62" s="7" t="s">
        <v>147</v>
      </c>
      <c r="S62" s="7" t="s">
        <v>144</v>
      </c>
      <c r="T62" s="7"/>
      <c r="U62" s="7"/>
      <c r="V62" s="7"/>
      <c r="W62" s="6">
        <f>IFERROR(VLOOKUP(B62, PlumX_snapshot!$A:$B, 2, FALSE), " ")</f>
        <v>52</v>
      </c>
      <c r="X62" s="6">
        <f>IFERROR(VLOOKUP(B62, PlumX_snapshot!$A:$C, 3, FALSE), " ")</f>
        <v>31</v>
      </c>
      <c r="Y62" s="8">
        <f>IFERROR(VLOOKUP(B62, PlumX_snapshot!$A:$D, 4, FALSE), " ")</f>
        <v>0</v>
      </c>
      <c r="Z62" s="8">
        <f>IFERROR(VLOOKUP(B62, PlumX_snapshot!$A:$E, 5, FALSE), " ")</f>
        <v>0</v>
      </c>
      <c r="AA62" s="8">
        <f>IFERROR(VLOOKUP(B62, PlumX_snapshot!$A:$F, 6, FALSE), " ")</f>
        <v>0</v>
      </c>
      <c r="AB62" s="9">
        <v>44978</v>
      </c>
      <c r="AC62" s="8"/>
      <c r="AD62" s="8"/>
      <c r="AE62" s="6"/>
      <c r="AF62" s="6"/>
      <c r="AG62" s="6"/>
      <c r="AH62" s="6"/>
      <c r="AI62" s="6"/>
      <c r="AJ62" s="6"/>
      <c r="AK62" s="6"/>
      <c r="AL62" s="6"/>
      <c r="AM62" s="6"/>
      <c r="AN62" s="6"/>
      <c r="AO62" s="6"/>
      <c r="AP62" s="6"/>
      <c r="AQ62" s="6"/>
      <c r="AR62" s="6"/>
      <c r="AS62" s="6"/>
      <c r="AT62" s="6"/>
      <c r="AU62" s="8"/>
      <c r="AV62" s="6"/>
      <c r="AW62" s="6"/>
      <c r="AX62" s="6"/>
      <c r="AY62" s="6"/>
      <c r="AZ62" s="6"/>
      <c r="BA62" s="6"/>
      <c r="BB62" s="6"/>
      <c r="BC62" s="6"/>
    </row>
    <row r="63" spans="1:55" ht="14.5" x14ac:dyDescent="0.35">
      <c r="A63" s="7" t="s">
        <v>215</v>
      </c>
      <c r="B63" s="7" t="s">
        <v>216</v>
      </c>
      <c r="C63" s="7" t="s">
        <v>55</v>
      </c>
      <c r="D63" s="7" t="s">
        <v>35</v>
      </c>
      <c r="E63" s="7" t="s">
        <v>36</v>
      </c>
      <c r="F63" s="7" t="s">
        <v>37</v>
      </c>
      <c r="G63" s="7" t="s">
        <v>56</v>
      </c>
      <c r="H63" s="7"/>
      <c r="I63" s="7" t="s">
        <v>74</v>
      </c>
      <c r="K63" s="10">
        <v>43840</v>
      </c>
      <c r="L63" s="10">
        <v>43840</v>
      </c>
      <c r="M63" s="10"/>
      <c r="N63" s="7">
        <v>2020</v>
      </c>
      <c r="O63" s="7" t="s">
        <v>142</v>
      </c>
      <c r="P63" s="7" t="s">
        <v>56</v>
      </c>
      <c r="R63" s="7" t="s">
        <v>184</v>
      </c>
      <c r="S63" s="7" t="s">
        <v>144</v>
      </c>
      <c r="T63" s="7"/>
      <c r="U63" s="7"/>
      <c r="V63" s="7"/>
      <c r="W63" s="6">
        <f>IFERROR(VLOOKUP(B63, PlumX_snapshot!$A:$B, 2, FALSE), " ")</f>
        <v>11</v>
      </c>
      <c r="X63" s="6">
        <f>IFERROR(VLOOKUP(B63, PlumX_snapshot!$A:$C, 3, FALSE), " ")</f>
        <v>23</v>
      </c>
      <c r="Y63" s="8">
        <f>IFERROR(VLOOKUP(B63, PlumX_snapshot!$A:$D, 4, FALSE), " ")</f>
        <v>16</v>
      </c>
      <c r="Z63" s="8">
        <f>IFERROR(VLOOKUP(B63, PlumX_snapshot!$A:$E, 5, FALSE), " ")</f>
        <v>0</v>
      </c>
      <c r="AA63" s="8">
        <f>IFERROR(VLOOKUP(B63, PlumX_snapshot!$A:$F, 6, FALSE), " ")</f>
        <v>0</v>
      </c>
      <c r="AB63" s="9">
        <v>44978</v>
      </c>
      <c r="AC63" s="8"/>
      <c r="AD63" s="8"/>
      <c r="AE63" s="8"/>
      <c r="AF63" s="8"/>
      <c r="AG63" s="6"/>
      <c r="AH63" s="6"/>
      <c r="AI63" s="6"/>
      <c r="AJ63" s="6"/>
      <c r="AK63" s="6"/>
      <c r="AL63" s="6"/>
      <c r="AM63" s="6"/>
      <c r="AN63" s="6"/>
      <c r="AO63" s="6"/>
      <c r="AP63" s="6"/>
      <c r="AQ63" s="6"/>
      <c r="AR63" s="6"/>
      <c r="AS63" s="6"/>
      <c r="AT63" s="6"/>
      <c r="AU63" s="8"/>
      <c r="AV63" s="6"/>
      <c r="AW63" s="6"/>
      <c r="AX63" s="6"/>
      <c r="AY63" s="6"/>
      <c r="AZ63" s="6"/>
      <c r="BA63" s="6"/>
      <c r="BB63" s="6"/>
      <c r="BC63" s="6"/>
    </row>
    <row r="64" spans="1:55" ht="14.5" x14ac:dyDescent="0.35">
      <c r="A64" s="7" t="s">
        <v>217</v>
      </c>
      <c r="B64" s="7" t="s">
        <v>218</v>
      </c>
      <c r="C64" s="7" t="s">
        <v>97</v>
      </c>
      <c r="D64" s="7" t="s">
        <v>35</v>
      </c>
      <c r="E64" s="7" t="s">
        <v>36</v>
      </c>
      <c r="F64" s="7" t="s">
        <v>37</v>
      </c>
      <c r="G64" s="7" t="s">
        <v>56</v>
      </c>
      <c r="H64" s="7"/>
      <c r="I64" s="7" t="s">
        <v>74</v>
      </c>
      <c r="K64" s="10">
        <v>43836</v>
      </c>
      <c r="L64" s="10">
        <v>43838</v>
      </c>
      <c r="M64" s="10"/>
      <c r="N64" s="7">
        <v>2020</v>
      </c>
      <c r="O64" s="7" t="s">
        <v>142</v>
      </c>
      <c r="P64" s="7" t="s">
        <v>56</v>
      </c>
      <c r="R64" s="7" t="s">
        <v>219</v>
      </c>
      <c r="S64" s="7" t="s">
        <v>144</v>
      </c>
      <c r="T64" s="7"/>
      <c r="U64" s="7"/>
      <c r="V64" s="7"/>
      <c r="W64" s="6">
        <f>IFERROR(VLOOKUP(B64, PlumX_snapshot!$A:$B, 2, FALSE), " ")</f>
        <v>28</v>
      </c>
      <c r="X64" s="6">
        <f>IFERROR(VLOOKUP(B64, PlumX_snapshot!$A:$C, 3, FALSE), " ")</f>
        <v>12</v>
      </c>
      <c r="Y64" s="8">
        <f>IFERROR(VLOOKUP(B64, PlumX_snapshot!$A:$D, 4, FALSE), " ")</f>
        <v>12</v>
      </c>
      <c r="Z64" s="8">
        <f>IFERROR(VLOOKUP(B64, PlumX_snapshot!$A:$E, 5, FALSE), " ")</f>
        <v>0</v>
      </c>
      <c r="AA64" s="8">
        <f>IFERROR(VLOOKUP(B64, PlumX_snapshot!$A:$F, 6, FALSE), " ")</f>
        <v>0</v>
      </c>
      <c r="AB64" s="9">
        <v>44978</v>
      </c>
      <c r="AC64" s="8"/>
      <c r="AD64" s="8"/>
      <c r="AE64" s="8"/>
      <c r="AF64" s="8"/>
      <c r="AG64" s="6"/>
      <c r="AH64" s="6"/>
      <c r="AI64" s="6"/>
      <c r="AJ64" s="6"/>
      <c r="AK64" s="6"/>
      <c r="AL64" s="6"/>
      <c r="AM64" s="6"/>
      <c r="AN64" s="6"/>
      <c r="AO64" s="6"/>
      <c r="AP64" s="6"/>
      <c r="AQ64" s="6"/>
      <c r="AR64" s="6"/>
      <c r="AS64" s="6"/>
      <c r="AT64" s="6"/>
      <c r="AU64" s="8"/>
      <c r="AV64" s="6"/>
      <c r="AW64" s="6"/>
      <c r="AX64" s="6"/>
      <c r="AY64" s="6"/>
      <c r="AZ64" s="6"/>
      <c r="BA64" s="6"/>
      <c r="BB64" s="6"/>
      <c r="BC64" s="6"/>
    </row>
    <row r="65" spans="1:55" ht="14.5" x14ac:dyDescent="0.35">
      <c r="A65" s="7" t="s">
        <v>220</v>
      </c>
      <c r="B65" s="7" t="s">
        <v>221</v>
      </c>
      <c r="C65" s="7" t="s">
        <v>117</v>
      </c>
      <c r="D65" s="7" t="s">
        <v>35</v>
      </c>
      <c r="E65" s="7" t="s">
        <v>36</v>
      </c>
      <c r="F65" s="7" t="s">
        <v>37</v>
      </c>
      <c r="G65" s="7" t="s">
        <v>56</v>
      </c>
      <c r="H65" s="7"/>
      <c r="I65" s="7" t="s">
        <v>74</v>
      </c>
      <c r="K65" s="10">
        <v>43781</v>
      </c>
      <c r="L65" s="10">
        <v>43784</v>
      </c>
      <c r="M65" s="10"/>
      <c r="N65" s="7">
        <v>2019</v>
      </c>
      <c r="O65" s="7" t="s">
        <v>142</v>
      </c>
      <c r="S65" s="7" t="s">
        <v>144</v>
      </c>
      <c r="T65" s="7"/>
      <c r="U65" s="7"/>
      <c r="V65" s="7"/>
      <c r="W65" s="6">
        <f>IFERROR(VLOOKUP(B65, PlumX_snapshot!$A:$B, 2, FALSE), " ")</f>
        <v>10</v>
      </c>
      <c r="X65" s="6">
        <f>IFERROR(VLOOKUP(B65, PlumX_snapshot!$A:$C, 3, FALSE), " ")</f>
        <v>3</v>
      </c>
      <c r="Y65" s="8">
        <f>IFERROR(VLOOKUP(B65, PlumX_snapshot!$A:$D, 4, FALSE), " ")</f>
        <v>4</v>
      </c>
      <c r="Z65" s="8">
        <f>IFERROR(VLOOKUP(B65, PlumX_snapshot!$A:$E, 5, FALSE), " ")</f>
        <v>0</v>
      </c>
      <c r="AA65" s="8">
        <f>IFERROR(VLOOKUP(B65, PlumX_snapshot!$A:$F, 6, FALSE), " ")</f>
        <v>0</v>
      </c>
      <c r="AB65" s="9">
        <v>44978</v>
      </c>
      <c r="AC65" s="8"/>
      <c r="AD65" s="8"/>
      <c r="AE65" s="8"/>
      <c r="AF65" s="8"/>
      <c r="AG65" s="6"/>
      <c r="AH65" s="6"/>
      <c r="AI65" s="6"/>
      <c r="AJ65" s="6"/>
      <c r="AK65" s="6"/>
      <c r="AL65" s="6"/>
      <c r="AM65" s="6"/>
      <c r="AN65" s="6"/>
      <c r="AO65" s="6"/>
      <c r="AP65" s="6"/>
      <c r="AQ65" s="6"/>
      <c r="AR65" s="6"/>
      <c r="AS65" s="6"/>
      <c r="AT65" s="6"/>
      <c r="AU65" s="6"/>
      <c r="AV65" s="6"/>
      <c r="AW65" s="6"/>
      <c r="AX65" s="6"/>
      <c r="AY65" s="6"/>
      <c r="AZ65" s="6"/>
      <c r="BA65" s="6"/>
      <c r="BB65" s="6"/>
      <c r="BC65" s="6"/>
    </row>
    <row r="66" spans="1:55" ht="14.5" x14ac:dyDescent="0.35">
      <c r="A66" s="7" t="s">
        <v>222</v>
      </c>
      <c r="B66" s="7" t="s">
        <v>223</v>
      </c>
      <c r="C66" s="7" t="s">
        <v>117</v>
      </c>
      <c r="D66" s="7" t="s">
        <v>35</v>
      </c>
      <c r="E66" s="7" t="s">
        <v>36</v>
      </c>
      <c r="F66" s="7" t="s">
        <v>37</v>
      </c>
      <c r="G66" s="7" t="s">
        <v>56</v>
      </c>
      <c r="H66" s="7"/>
      <c r="I66" s="7" t="s">
        <v>74</v>
      </c>
      <c r="K66" s="10">
        <v>43775</v>
      </c>
      <c r="L66" s="10">
        <v>43777</v>
      </c>
      <c r="M66" s="10"/>
      <c r="N66" s="7">
        <v>2019</v>
      </c>
      <c r="O66" s="7" t="s">
        <v>142</v>
      </c>
      <c r="P66" s="7" t="s">
        <v>56</v>
      </c>
      <c r="Q66" s="7" t="s">
        <v>56</v>
      </c>
      <c r="R66" s="7" t="s">
        <v>224</v>
      </c>
      <c r="S66" s="7" t="s">
        <v>144</v>
      </c>
      <c r="T66" s="7"/>
      <c r="U66" s="7"/>
      <c r="V66" s="7"/>
      <c r="W66" s="6">
        <f>IFERROR(VLOOKUP(B66, PlumX_snapshot!$A:$B, 2, FALSE), " ")</f>
        <v>11</v>
      </c>
      <c r="X66" s="6">
        <f>IFERROR(VLOOKUP(B66, PlumX_snapshot!$A:$C, 3, FALSE), " ")</f>
        <v>8</v>
      </c>
      <c r="Y66" s="8">
        <f>IFERROR(VLOOKUP(B66, PlumX_snapshot!$A:$D, 4, FALSE), " ")</f>
        <v>0</v>
      </c>
      <c r="Z66" s="8">
        <f>IFERROR(VLOOKUP(B66, PlumX_snapshot!$A:$E, 5, FALSE), " ")</f>
        <v>0</v>
      </c>
      <c r="AA66" s="8">
        <f>IFERROR(VLOOKUP(B66, PlumX_snapshot!$A:$F, 6, FALSE), " ")</f>
        <v>0</v>
      </c>
      <c r="AB66" s="9">
        <v>44978</v>
      </c>
      <c r="AC66" s="8"/>
      <c r="AD66" s="8"/>
      <c r="AE66" s="6"/>
      <c r="AF66" s="6"/>
      <c r="AG66" s="6"/>
      <c r="AH66" s="6"/>
      <c r="AI66" s="6"/>
      <c r="AJ66" s="6"/>
      <c r="AK66" s="6"/>
      <c r="AL66" s="6"/>
      <c r="AM66" s="6"/>
      <c r="AN66" s="6"/>
      <c r="AO66" s="6"/>
      <c r="AP66" s="6"/>
      <c r="AQ66" s="6"/>
      <c r="AR66" s="6"/>
      <c r="AS66" s="6"/>
      <c r="AT66" s="6"/>
      <c r="AU66" s="8"/>
      <c r="AV66" s="6"/>
      <c r="AW66" s="6"/>
      <c r="AX66" s="6"/>
      <c r="AY66" s="6"/>
      <c r="AZ66" s="6"/>
      <c r="BA66" s="6"/>
      <c r="BB66" s="6"/>
      <c r="BC66" s="6"/>
    </row>
    <row r="67" spans="1:55" ht="14.5" x14ac:dyDescent="0.35">
      <c r="A67" s="7" t="s">
        <v>225</v>
      </c>
      <c r="B67" s="7" t="s">
        <v>226</v>
      </c>
      <c r="C67" s="7" t="s">
        <v>114</v>
      </c>
      <c r="D67" s="7" t="s">
        <v>35</v>
      </c>
      <c r="E67" s="7" t="s">
        <v>36</v>
      </c>
      <c r="F67" s="7" t="s">
        <v>37</v>
      </c>
      <c r="G67" s="7" t="s">
        <v>56</v>
      </c>
      <c r="H67" s="7"/>
      <c r="I67" s="7" t="s">
        <v>74</v>
      </c>
      <c r="K67" s="10">
        <v>43770</v>
      </c>
      <c r="L67" s="10">
        <v>43770</v>
      </c>
      <c r="M67" s="10"/>
      <c r="N67" s="7">
        <v>2019</v>
      </c>
      <c r="O67" s="7" t="s">
        <v>142</v>
      </c>
      <c r="P67" s="7" t="s">
        <v>56</v>
      </c>
      <c r="R67" s="7" t="s">
        <v>227</v>
      </c>
      <c r="S67" s="7" t="s">
        <v>144</v>
      </c>
      <c r="T67" s="7"/>
      <c r="U67" s="7"/>
      <c r="V67" s="7"/>
      <c r="W67" s="6">
        <f>IFERROR(VLOOKUP(B67, PlumX_snapshot!$A:$B, 2, FALSE), " ")</f>
        <v>82</v>
      </c>
      <c r="X67" s="6">
        <f>IFERROR(VLOOKUP(B67, PlumX_snapshot!$A:$C, 3, FALSE), " ")</f>
        <v>66</v>
      </c>
      <c r="Y67" s="8">
        <f>IFERROR(VLOOKUP(B67, PlumX_snapshot!$A:$D, 4, FALSE), " ")</f>
        <v>21</v>
      </c>
      <c r="Z67" s="8">
        <f>IFERROR(VLOOKUP(B67, PlumX_snapshot!$A:$E, 5, FALSE), " ")</f>
        <v>0</v>
      </c>
      <c r="AA67" s="8">
        <f>IFERROR(VLOOKUP(B67, PlumX_snapshot!$A:$F, 6, FALSE), " ")</f>
        <v>0</v>
      </c>
      <c r="AB67" s="9">
        <v>44978</v>
      </c>
      <c r="AC67" s="8"/>
      <c r="AD67" s="8"/>
      <c r="AE67" s="8"/>
      <c r="AF67" s="8"/>
      <c r="AG67" s="6"/>
      <c r="AH67" s="6"/>
      <c r="AI67" s="6"/>
      <c r="AJ67" s="6"/>
      <c r="AK67" s="6"/>
      <c r="AL67" s="6"/>
      <c r="AM67" s="6"/>
      <c r="AN67" s="6"/>
      <c r="AO67" s="6"/>
      <c r="AP67" s="6"/>
      <c r="AQ67" s="6"/>
      <c r="AR67" s="6"/>
      <c r="AS67" s="6"/>
      <c r="AT67" s="6"/>
      <c r="AU67" s="8"/>
      <c r="AV67" s="6"/>
      <c r="AW67" s="6"/>
      <c r="AX67" s="6"/>
      <c r="AY67" s="6"/>
      <c r="AZ67" s="6"/>
      <c r="BA67" s="6"/>
      <c r="BB67" s="6"/>
      <c r="BC67" s="6"/>
    </row>
    <row r="68" spans="1:55" ht="14.5" x14ac:dyDescent="0.35">
      <c r="A68" s="7" t="s">
        <v>228</v>
      </c>
      <c r="B68" s="7" t="s">
        <v>229</v>
      </c>
      <c r="C68" s="7" t="s">
        <v>230</v>
      </c>
      <c r="D68" s="7" t="s">
        <v>35</v>
      </c>
      <c r="E68" s="7" t="s">
        <v>36</v>
      </c>
      <c r="F68" s="7" t="s">
        <v>37</v>
      </c>
      <c r="G68" s="7" t="s">
        <v>56</v>
      </c>
      <c r="H68" s="7"/>
      <c r="I68" s="7" t="s">
        <v>74</v>
      </c>
      <c r="K68" s="10">
        <v>43756</v>
      </c>
      <c r="L68" s="10">
        <v>43756</v>
      </c>
      <c r="M68" s="10"/>
      <c r="N68" s="7">
        <v>2019</v>
      </c>
      <c r="O68" s="7" t="s">
        <v>142</v>
      </c>
      <c r="P68" s="7" t="s">
        <v>56</v>
      </c>
      <c r="R68" s="7" t="s">
        <v>231</v>
      </c>
      <c r="S68" s="7" t="s">
        <v>144</v>
      </c>
      <c r="T68" s="7"/>
      <c r="U68" s="7"/>
      <c r="V68" s="7"/>
      <c r="W68" s="6">
        <f>IFERROR(VLOOKUP(B68, PlumX_snapshot!$A:$B, 2, FALSE), " ")</f>
        <v>21</v>
      </c>
      <c r="X68" s="6">
        <f>IFERROR(VLOOKUP(B68, PlumX_snapshot!$A:$C, 3, FALSE), " ")</f>
        <v>6</v>
      </c>
      <c r="Y68" s="8">
        <f>IFERROR(VLOOKUP(B68, PlumX_snapshot!$A:$D, 4, FALSE), " ")</f>
        <v>0</v>
      </c>
      <c r="Z68" s="8">
        <f>IFERROR(VLOOKUP(B68, PlumX_snapshot!$A:$E, 5, FALSE), " ")</f>
        <v>0</v>
      </c>
      <c r="AA68" s="8">
        <f>IFERROR(VLOOKUP(B68, PlumX_snapshot!$A:$F, 6, FALSE), " ")</f>
        <v>0</v>
      </c>
      <c r="AB68" s="9">
        <v>44978</v>
      </c>
      <c r="AC68" s="8"/>
      <c r="AD68" s="8"/>
      <c r="AE68" s="6"/>
      <c r="AF68" s="6"/>
      <c r="AG68" s="6"/>
      <c r="AH68" s="6"/>
      <c r="AI68" s="6"/>
      <c r="AJ68" s="6"/>
      <c r="AK68" s="6"/>
      <c r="AL68" s="6"/>
      <c r="AM68" s="6"/>
      <c r="AN68" s="6"/>
      <c r="AO68" s="6"/>
      <c r="AP68" s="6"/>
      <c r="AQ68" s="6"/>
      <c r="AR68" s="6"/>
      <c r="AS68" s="6"/>
      <c r="AT68" s="6"/>
      <c r="AU68" s="8"/>
      <c r="AV68" s="6"/>
      <c r="AW68" s="6"/>
      <c r="AX68" s="6"/>
      <c r="AY68" s="6"/>
      <c r="AZ68" s="6"/>
      <c r="BA68" s="6"/>
      <c r="BB68" s="6"/>
      <c r="BC68" s="6"/>
    </row>
    <row r="69" spans="1:55" ht="14.5" x14ac:dyDescent="0.35">
      <c r="A69" s="7" t="s">
        <v>232</v>
      </c>
      <c r="B69" s="7" t="s">
        <v>233</v>
      </c>
      <c r="C69" s="7" t="s">
        <v>34</v>
      </c>
      <c r="D69" s="7" t="s">
        <v>35</v>
      </c>
      <c r="E69" s="7" t="s">
        <v>36</v>
      </c>
      <c r="F69" s="7" t="s">
        <v>37</v>
      </c>
      <c r="G69" s="7" t="s">
        <v>56</v>
      </c>
      <c r="H69" s="7"/>
      <c r="I69" s="7" t="s">
        <v>74</v>
      </c>
      <c r="K69" s="10">
        <v>43753</v>
      </c>
      <c r="L69" s="10">
        <v>43755</v>
      </c>
      <c r="M69" s="10"/>
      <c r="N69" s="7">
        <v>2019</v>
      </c>
      <c r="O69" s="7" t="s">
        <v>142</v>
      </c>
      <c r="S69" s="7" t="s">
        <v>144</v>
      </c>
      <c r="T69" s="7"/>
      <c r="U69" s="7"/>
      <c r="V69" s="7"/>
      <c r="W69" s="6">
        <f>IFERROR(VLOOKUP(B69, PlumX_snapshot!$A:$B, 2, FALSE), " ")</f>
        <v>94</v>
      </c>
      <c r="X69" s="6">
        <f>IFERROR(VLOOKUP(B69, PlumX_snapshot!$A:$C, 3, FALSE), " ")</f>
        <v>13</v>
      </c>
      <c r="Y69" s="8">
        <f>IFERROR(VLOOKUP(B69, PlumX_snapshot!$A:$D, 4, FALSE), " ")</f>
        <v>10</v>
      </c>
      <c r="Z69" s="8">
        <f>IFERROR(VLOOKUP(B69, PlumX_snapshot!$A:$E, 5, FALSE), " ")</f>
        <v>10</v>
      </c>
      <c r="AA69" s="8">
        <f>IFERROR(VLOOKUP(B69, PlumX_snapshot!$A:$F, 6, FALSE), " ")</f>
        <v>0</v>
      </c>
      <c r="AB69" s="9">
        <v>44978</v>
      </c>
      <c r="AC69" s="8"/>
      <c r="AD69" s="8"/>
      <c r="AE69" s="8"/>
      <c r="AF69" s="8"/>
      <c r="AG69" s="6"/>
      <c r="AH69" s="6"/>
      <c r="AI69" s="6"/>
      <c r="AJ69" s="6"/>
      <c r="AK69" s="6"/>
      <c r="AL69" s="6"/>
      <c r="AM69" s="6"/>
      <c r="AN69" s="6"/>
      <c r="AO69" s="6"/>
      <c r="AP69" s="6"/>
      <c r="AQ69" s="6"/>
      <c r="AR69" s="6"/>
      <c r="AS69" s="8"/>
      <c r="AT69" s="6"/>
      <c r="AU69" s="6"/>
      <c r="AV69" s="8"/>
      <c r="AW69" s="6"/>
      <c r="AX69" s="6"/>
      <c r="AY69" s="6"/>
      <c r="AZ69" s="6"/>
      <c r="BA69" s="6"/>
      <c r="BB69" s="6"/>
      <c r="BC69" s="6"/>
    </row>
    <row r="70" spans="1:55" ht="14.5" x14ac:dyDescent="0.35">
      <c r="A70" s="7" t="s">
        <v>234</v>
      </c>
      <c r="B70" s="7" t="s">
        <v>235</v>
      </c>
      <c r="C70" s="7" t="s">
        <v>69</v>
      </c>
      <c r="D70" s="7" t="s">
        <v>35</v>
      </c>
      <c r="E70" s="7" t="s">
        <v>36</v>
      </c>
      <c r="F70" s="7" t="s">
        <v>37</v>
      </c>
      <c r="G70" s="7" t="s">
        <v>56</v>
      </c>
      <c r="H70" s="7"/>
      <c r="I70" s="7" t="s">
        <v>74</v>
      </c>
      <c r="K70" s="10">
        <v>43734</v>
      </c>
      <c r="L70" s="10">
        <v>43741</v>
      </c>
      <c r="M70" s="10"/>
      <c r="N70" s="7">
        <v>2019</v>
      </c>
      <c r="O70" s="7" t="s">
        <v>142</v>
      </c>
      <c r="R70" s="7" t="s">
        <v>236</v>
      </c>
      <c r="S70" s="7" t="s">
        <v>144</v>
      </c>
      <c r="T70" s="7"/>
      <c r="U70" s="7"/>
      <c r="V70" s="7"/>
      <c r="W70" s="6">
        <f>IFERROR(VLOOKUP(B70, PlumX_snapshot!$A:$B, 2, FALSE), " ")</f>
        <v>15</v>
      </c>
      <c r="X70" s="6">
        <f>IFERROR(VLOOKUP(B70, PlumX_snapshot!$A:$C, 3, FALSE), " ")</f>
        <v>54</v>
      </c>
      <c r="Y70" s="8">
        <f>IFERROR(VLOOKUP(B70, PlumX_snapshot!$A:$D, 4, FALSE), " ")</f>
        <v>2</v>
      </c>
      <c r="Z70" s="8">
        <f>IFERROR(VLOOKUP(B70, PlumX_snapshot!$A:$E, 5, FALSE), " ")</f>
        <v>0</v>
      </c>
      <c r="AA70" s="8">
        <f>IFERROR(VLOOKUP(B70, PlumX_snapshot!$A:$F, 6, FALSE), " ")</f>
        <v>0</v>
      </c>
      <c r="AB70" s="9">
        <v>44978</v>
      </c>
      <c r="AC70" s="8"/>
      <c r="AD70" s="8"/>
      <c r="AE70" s="8"/>
      <c r="AF70" s="8"/>
      <c r="AG70" s="6"/>
      <c r="AH70" s="6"/>
      <c r="AI70" s="6"/>
      <c r="AJ70" s="6"/>
      <c r="AK70" s="6"/>
      <c r="AL70" s="6"/>
      <c r="AM70" s="6"/>
      <c r="AN70" s="6"/>
      <c r="AO70" s="6"/>
      <c r="AP70" s="6"/>
      <c r="AQ70" s="6"/>
      <c r="AR70" s="6"/>
      <c r="AS70" s="6"/>
      <c r="AT70" s="6"/>
      <c r="AU70" s="8"/>
      <c r="AV70" s="6"/>
      <c r="AW70" s="6"/>
      <c r="AX70" s="6"/>
      <c r="AY70" s="6"/>
      <c r="AZ70" s="6"/>
      <c r="BA70" s="6"/>
      <c r="BB70" s="6"/>
      <c r="BC70" s="6"/>
    </row>
    <row r="71" spans="1:55" ht="14.5" x14ac:dyDescent="0.35">
      <c r="A71" s="7" t="s">
        <v>237</v>
      </c>
      <c r="B71" s="7" t="s">
        <v>238</v>
      </c>
      <c r="C71" s="7" t="s">
        <v>239</v>
      </c>
      <c r="D71" s="7" t="s">
        <v>35</v>
      </c>
      <c r="E71" s="7" t="s">
        <v>36</v>
      </c>
      <c r="F71" s="7" t="s">
        <v>37</v>
      </c>
      <c r="G71" s="7" t="s">
        <v>56</v>
      </c>
      <c r="H71" s="7"/>
      <c r="I71" s="7" t="s">
        <v>74</v>
      </c>
      <c r="K71" s="10">
        <v>43727</v>
      </c>
      <c r="L71" s="10">
        <v>43733</v>
      </c>
      <c r="M71" s="10"/>
      <c r="N71" s="7">
        <v>2019</v>
      </c>
      <c r="O71" s="7" t="s">
        <v>142</v>
      </c>
      <c r="R71" s="7" t="s">
        <v>240</v>
      </c>
      <c r="S71" s="7" t="s">
        <v>144</v>
      </c>
      <c r="T71" s="7"/>
      <c r="U71" s="7"/>
      <c r="V71" s="7"/>
      <c r="W71" s="6">
        <f>IFERROR(VLOOKUP(B71, PlumX_snapshot!$A:$B, 2, FALSE), " ")</f>
        <v>12</v>
      </c>
      <c r="X71" s="6">
        <f>IFERROR(VLOOKUP(B71, PlumX_snapshot!$A:$C, 3, FALSE), " ")</f>
        <v>5</v>
      </c>
      <c r="Y71" s="8">
        <f>IFERROR(VLOOKUP(B71, PlumX_snapshot!$A:$D, 4, FALSE), " ")</f>
        <v>4</v>
      </c>
      <c r="Z71" s="8">
        <f>IFERROR(VLOOKUP(B71, PlumX_snapshot!$A:$E, 5, FALSE), " ")</f>
        <v>0</v>
      </c>
      <c r="AA71" s="8">
        <f>IFERROR(VLOOKUP(B71, PlumX_snapshot!$A:$F, 6, FALSE), " ")</f>
        <v>0</v>
      </c>
      <c r="AB71" s="9">
        <v>44978</v>
      </c>
      <c r="AC71" s="8"/>
      <c r="AD71" s="8"/>
      <c r="AE71" s="8"/>
      <c r="AF71" s="8"/>
      <c r="AG71" s="6"/>
      <c r="AH71" s="6"/>
      <c r="AI71" s="6"/>
      <c r="AJ71" s="6"/>
      <c r="AK71" s="6"/>
      <c r="AL71" s="6"/>
      <c r="AM71" s="6"/>
      <c r="AN71" s="6"/>
      <c r="AO71" s="6"/>
      <c r="AP71" s="6"/>
      <c r="AQ71" s="6"/>
      <c r="AR71" s="6"/>
      <c r="AS71" s="6"/>
      <c r="AT71" s="6"/>
      <c r="AU71" s="6"/>
      <c r="AV71" s="6"/>
      <c r="AW71" s="6"/>
      <c r="AX71" s="6"/>
      <c r="AY71" s="6"/>
      <c r="AZ71" s="6"/>
      <c r="BA71" s="6"/>
      <c r="BB71" s="6"/>
      <c r="BC71" s="6"/>
    </row>
    <row r="72" spans="1:55" ht="14.5" x14ac:dyDescent="0.35">
      <c r="A72" s="7" t="s">
        <v>241</v>
      </c>
      <c r="B72" s="7" t="s">
        <v>242</v>
      </c>
      <c r="C72" s="7" t="s">
        <v>34</v>
      </c>
      <c r="D72" s="7" t="s">
        <v>35</v>
      </c>
      <c r="E72" s="7" t="s">
        <v>36</v>
      </c>
      <c r="F72" s="7" t="s">
        <v>37</v>
      </c>
      <c r="G72" s="7" t="s">
        <v>56</v>
      </c>
      <c r="H72" s="7"/>
      <c r="I72" s="7" t="s">
        <v>74</v>
      </c>
      <c r="K72" s="10">
        <v>43726</v>
      </c>
      <c r="L72" s="10">
        <v>43727</v>
      </c>
      <c r="M72" s="10"/>
      <c r="N72" s="7">
        <v>2019</v>
      </c>
      <c r="O72" s="7" t="s">
        <v>142</v>
      </c>
      <c r="S72" s="7" t="s">
        <v>144</v>
      </c>
      <c r="T72" s="7"/>
      <c r="U72" s="7"/>
      <c r="V72" s="7"/>
      <c r="W72" s="6">
        <f>IFERROR(VLOOKUP(B72, PlumX_snapshot!$A:$B, 2, FALSE), " ")</f>
        <v>30</v>
      </c>
      <c r="X72" s="6">
        <f>IFERROR(VLOOKUP(B72, PlumX_snapshot!$A:$C, 3, FALSE), " ")</f>
        <v>8</v>
      </c>
      <c r="Y72" s="8">
        <f>IFERROR(VLOOKUP(B72, PlumX_snapshot!$A:$D, 4, FALSE), " ")</f>
        <v>31</v>
      </c>
      <c r="Z72" s="8">
        <f>IFERROR(VLOOKUP(B72, PlumX_snapshot!$A:$E, 5, FALSE), " ")</f>
        <v>0</v>
      </c>
      <c r="AA72" s="8">
        <f>IFERROR(VLOOKUP(B72, PlumX_snapshot!$A:$F, 6, FALSE), " ")</f>
        <v>0</v>
      </c>
      <c r="AB72" s="9">
        <v>44978</v>
      </c>
      <c r="AC72" s="8"/>
      <c r="AD72" s="8"/>
      <c r="AE72" s="8"/>
      <c r="AF72" s="8"/>
      <c r="AG72" s="6"/>
      <c r="AH72" s="6"/>
      <c r="AI72" s="6"/>
      <c r="AJ72" s="6"/>
      <c r="AK72" s="6"/>
      <c r="AL72" s="6"/>
      <c r="AM72" s="6"/>
      <c r="AN72" s="6"/>
      <c r="AO72" s="6"/>
      <c r="AP72" s="6"/>
      <c r="AQ72" s="6"/>
      <c r="AR72" s="6"/>
      <c r="AS72" s="6"/>
      <c r="AT72" s="6"/>
      <c r="AU72" s="6"/>
      <c r="AV72" s="6"/>
      <c r="AW72" s="6"/>
      <c r="AX72" s="6"/>
      <c r="AY72" s="6"/>
      <c r="AZ72" s="6"/>
      <c r="BA72" s="6"/>
      <c r="BB72" s="6"/>
      <c r="BC72" s="6"/>
    </row>
    <row r="73" spans="1:55" ht="14.5" x14ac:dyDescent="0.35">
      <c r="A73" s="7" t="s">
        <v>243</v>
      </c>
      <c r="B73" s="7" t="s">
        <v>244</v>
      </c>
      <c r="C73" s="7" t="s">
        <v>134</v>
      </c>
      <c r="D73" s="7" t="s">
        <v>35</v>
      </c>
      <c r="E73" s="7" t="s">
        <v>36</v>
      </c>
      <c r="F73" s="7" t="s">
        <v>37</v>
      </c>
      <c r="G73" s="7" t="s">
        <v>56</v>
      </c>
      <c r="H73" s="7"/>
      <c r="I73" s="7" t="s">
        <v>74</v>
      </c>
      <c r="K73" s="10">
        <v>43720</v>
      </c>
      <c r="L73" s="10">
        <v>43721</v>
      </c>
      <c r="M73" s="10"/>
      <c r="N73" s="7">
        <v>2019</v>
      </c>
      <c r="O73" s="7" t="s">
        <v>142</v>
      </c>
      <c r="P73" s="7" t="s">
        <v>56</v>
      </c>
      <c r="R73" s="7" t="s">
        <v>147</v>
      </c>
      <c r="S73" s="7" t="s">
        <v>144</v>
      </c>
      <c r="T73" s="7"/>
      <c r="U73" s="7"/>
      <c r="V73" s="7"/>
      <c r="W73" s="6">
        <f>IFERROR(VLOOKUP(B73, PlumX_snapshot!$A:$B, 2, FALSE), " ")</f>
        <v>23</v>
      </c>
      <c r="X73" s="6">
        <f>IFERROR(VLOOKUP(B73, PlumX_snapshot!$A:$C, 3, FALSE), " ")</f>
        <v>15</v>
      </c>
      <c r="Y73" s="8">
        <f>IFERROR(VLOOKUP(B73, PlumX_snapshot!$A:$D, 4, FALSE), " ")</f>
        <v>0</v>
      </c>
      <c r="Z73" s="8">
        <f>IFERROR(VLOOKUP(B73, PlumX_snapshot!$A:$E, 5, FALSE), " ")</f>
        <v>0</v>
      </c>
      <c r="AA73" s="8">
        <f>IFERROR(VLOOKUP(B73, PlumX_snapshot!$A:$F, 6, FALSE), " ")</f>
        <v>0</v>
      </c>
      <c r="AB73" s="9">
        <v>44978</v>
      </c>
      <c r="AC73" s="8"/>
      <c r="AD73" s="8"/>
      <c r="AE73" s="6"/>
      <c r="AF73" s="6"/>
      <c r="AG73" s="6"/>
      <c r="AH73" s="6"/>
      <c r="AI73" s="6"/>
      <c r="AJ73" s="6"/>
      <c r="AK73" s="6"/>
      <c r="AL73" s="6"/>
      <c r="AM73" s="6"/>
      <c r="AN73" s="6"/>
      <c r="AO73" s="6"/>
      <c r="AP73" s="6"/>
      <c r="AQ73" s="6"/>
      <c r="AR73" s="6"/>
      <c r="AS73" s="6"/>
      <c r="AT73" s="6"/>
      <c r="AU73" s="6"/>
      <c r="AV73" s="6"/>
      <c r="AW73" s="6"/>
      <c r="AX73" s="6"/>
      <c r="AY73" s="6"/>
      <c r="AZ73" s="6"/>
      <c r="BA73" s="6"/>
      <c r="BB73" s="6"/>
      <c r="BC73" s="6"/>
    </row>
    <row r="74" spans="1:55" ht="14.5" x14ac:dyDescent="0.35">
      <c r="A74" s="7" t="s">
        <v>245</v>
      </c>
      <c r="B74" s="7" t="s">
        <v>246</v>
      </c>
      <c r="C74" s="7" t="s">
        <v>247</v>
      </c>
      <c r="D74" s="7" t="s">
        <v>35</v>
      </c>
      <c r="E74" s="7" t="s">
        <v>36</v>
      </c>
      <c r="F74" s="7" t="s">
        <v>37</v>
      </c>
      <c r="G74" s="7" t="s">
        <v>56</v>
      </c>
      <c r="H74" s="7"/>
      <c r="I74" s="7" t="s">
        <v>74</v>
      </c>
      <c r="K74" s="10">
        <v>43641</v>
      </c>
      <c r="L74" s="10">
        <v>43706</v>
      </c>
      <c r="M74" s="10"/>
      <c r="N74" s="7">
        <v>2019</v>
      </c>
      <c r="O74" s="7" t="s">
        <v>142</v>
      </c>
      <c r="P74" s="7" t="s">
        <v>56</v>
      </c>
      <c r="R74" s="7" t="s">
        <v>147</v>
      </c>
      <c r="S74" s="7" t="s">
        <v>144</v>
      </c>
      <c r="T74" s="7"/>
      <c r="U74" s="7"/>
      <c r="V74" s="7"/>
      <c r="W74" s="6">
        <f>IFERROR(VLOOKUP(B74, PlumX_snapshot!$A:$B, 2, FALSE), " ")</f>
        <v>39</v>
      </c>
      <c r="X74" s="6">
        <f>IFERROR(VLOOKUP(B74, PlumX_snapshot!$A:$C, 3, FALSE), " ")</f>
        <v>5</v>
      </c>
      <c r="Y74" s="8">
        <f>IFERROR(VLOOKUP(B74, PlumX_snapshot!$A:$D, 4, FALSE), " ")</f>
        <v>46</v>
      </c>
      <c r="Z74" s="8">
        <f>IFERROR(VLOOKUP(B74, PlumX_snapshot!$A:$E, 5, FALSE), " ")</f>
        <v>0</v>
      </c>
      <c r="AA74" s="8">
        <f>IFERROR(VLOOKUP(B74, PlumX_snapshot!$A:$F, 6, FALSE), " ")</f>
        <v>4</v>
      </c>
      <c r="AB74" s="9">
        <v>44978</v>
      </c>
      <c r="AC74" s="8"/>
      <c r="AD74" s="8"/>
      <c r="AE74" s="8"/>
      <c r="AF74" s="8"/>
      <c r="AG74" s="8"/>
      <c r="AH74" s="8"/>
      <c r="AI74" s="6"/>
      <c r="AJ74" s="6"/>
      <c r="AK74" s="6"/>
      <c r="AL74" s="6"/>
      <c r="AM74" s="6"/>
      <c r="AN74" s="6"/>
      <c r="AO74" s="6"/>
      <c r="AP74" s="6"/>
      <c r="AQ74" s="6"/>
      <c r="AR74" s="6"/>
      <c r="AS74" s="6"/>
      <c r="AT74" s="6"/>
      <c r="AU74" s="8"/>
      <c r="AV74" s="6"/>
      <c r="AW74" s="6"/>
      <c r="AX74" s="6"/>
      <c r="AY74" s="6"/>
      <c r="AZ74" s="6"/>
      <c r="BA74" s="6"/>
      <c r="BB74" s="6"/>
      <c r="BC74" s="6"/>
    </row>
    <row r="75" spans="1:55" ht="14.5" x14ac:dyDescent="0.35">
      <c r="A75" s="7" t="s">
        <v>248</v>
      </c>
      <c r="B75" s="7" t="s">
        <v>249</v>
      </c>
      <c r="C75" s="7" t="s">
        <v>34</v>
      </c>
      <c r="D75" s="7" t="s">
        <v>35</v>
      </c>
      <c r="E75" s="7" t="s">
        <v>36</v>
      </c>
      <c r="F75" s="7" t="s">
        <v>37</v>
      </c>
      <c r="G75" s="7" t="s">
        <v>56</v>
      </c>
      <c r="H75" s="7"/>
      <c r="I75" s="7" t="s">
        <v>74</v>
      </c>
      <c r="K75" s="10">
        <v>43699</v>
      </c>
      <c r="L75" s="10">
        <v>43699</v>
      </c>
      <c r="M75" s="10"/>
      <c r="N75" s="7">
        <v>2019</v>
      </c>
      <c r="O75" s="7" t="s">
        <v>142</v>
      </c>
      <c r="S75" s="7" t="s">
        <v>144</v>
      </c>
      <c r="T75" s="7"/>
      <c r="U75" s="7"/>
      <c r="V75" s="7"/>
      <c r="W75" s="6">
        <f>IFERROR(VLOOKUP(B75, PlumX_snapshot!$A:$B, 2, FALSE), " ")</f>
        <v>102</v>
      </c>
      <c r="X75" s="6">
        <f>IFERROR(VLOOKUP(B75, PlumX_snapshot!$A:$C, 3, FALSE), " ")</f>
        <v>24</v>
      </c>
      <c r="Y75" s="8">
        <f>IFERROR(VLOOKUP(B75, PlumX_snapshot!$A:$D, 4, FALSE), " ")</f>
        <v>18</v>
      </c>
      <c r="Z75" s="8">
        <f>IFERROR(VLOOKUP(B75, PlumX_snapshot!$A:$E, 5, FALSE), " ")</f>
        <v>1</v>
      </c>
      <c r="AA75" s="8">
        <f>IFERROR(VLOOKUP(B75, PlumX_snapshot!$A:$F, 6, FALSE), " ")</f>
        <v>0</v>
      </c>
      <c r="AB75" s="9">
        <v>44978</v>
      </c>
      <c r="AC75" s="8"/>
      <c r="AD75" s="8"/>
      <c r="AE75" s="8"/>
      <c r="AF75" s="8"/>
      <c r="AG75" s="6"/>
      <c r="AH75" s="6"/>
      <c r="AI75" s="6"/>
      <c r="AJ75" s="6"/>
      <c r="AK75" s="6"/>
      <c r="AL75" s="6"/>
      <c r="AM75" s="6"/>
      <c r="AN75" s="6"/>
      <c r="AO75" s="6"/>
      <c r="AP75" s="6"/>
      <c r="AQ75" s="6"/>
      <c r="AR75" s="6"/>
      <c r="AS75" s="8"/>
      <c r="AT75" s="8"/>
      <c r="AU75" s="8"/>
      <c r="AV75" s="6"/>
      <c r="AW75" s="6"/>
      <c r="AX75" s="6"/>
      <c r="AY75" s="6"/>
      <c r="AZ75" s="6"/>
      <c r="BA75" s="6"/>
      <c r="BB75" s="6"/>
      <c r="BC75" s="6"/>
    </row>
    <row r="76" spans="1:55" ht="14.5" x14ac:dyDescent="0.35">
      <c r="A76" s="7" t="s">
        <v>250</v>
      </c>
      <c r="B76" s="7" t="s">
        <v>251</v>
      </c>
      <c r="C76" s="7" t="s">
        <v>34</v>
      </c>
      <c r="D76" s="7" t="s">
        <v>35</v>
      </c>
      <c r="E76" s="7" t="s">
        <v>36</v>
      </c>
      <c r="F76" s="7" t="s">
        <v>64</v>
      </c>
      <c r="G76" s="7" t="s">
        <v>38</v>
      </c>
      <c r="H76" s="7"/>
      <c r="K76" s="10">
        <v>42740</v>
      </c>
      <c r="L76" s="10">
        <v>43696</v>
      </c>
      <c r="M76" s="10"/>
      <c r="N76" s="7">
        <v>2019</v>
      </c>
      <c r="O76" s="7" t="s">
        <v>142</v>
      </c>
      <c r="R76" s="7" t="s">
        <v>252</v>
      </c>
      <c r="T76" s="7" t="s">
        <v>253</v>
      </c>
      <c r="U76" s="7" t="s">
        <v>254</v>
      </c>
      <c r="V76" s="7"/>
      <c r="W76" s="6">
        <f>IFERROR(VLOOKUP(B76, PlumX_snapshot!$A:$B, 2, FALSE), " ")</f>
        <v>41</v>
      </c>
      <c r="X76" s="6">
        <f>IFERROR(VLOOKUP(B76, PlumX_snapshot!$A:$C, 3, FALSE), " ")</f>
        <v>17</v>
      </c>
      <c r="Y76" s="8">
        <f>IFERROR(VLOOKUP(B76, PlumX_snapshot!$A:$D, 4, FALSE), " ")</f>
        <v>19</v>
      </c>
      <c r="Z76" s="8">
        <f>IFERROR(VLOOKUP(B76, PlumX_snapshot!$A:$E, 5, FALSE), " ")</f>
        <v>741</v>
      </c>
      <c r="AA76" s="8">
        <f>IFERROR(VLOOKUP(B76, PlumX_snapshot!$A:$F, 6, FALSE), " ")</f>
        <v>0</v>
      </c>
      <c r="AB76" s="9">
        <v>44978</v>
      </c>
      <c r="AC76" s="8"/>
      <c r="AD76" s="8"/>
      <c r="AE76" s="8"/>
      <c r="AF76" s="8"/>
      <c r="AG76" s="6"/>
      <c r="AH76" s="6"/>
      <c r="AI76" s="6"/>
      <c r="AJ76" s="6"/>
      <c r="AK76" s="6"/>
      <c r="AL76" s="6"/>
      <c r="AM76" s="6"/>
      <c r="AN76" s="6"/>
      <c r="AO76" s="6"/>
      <c r="AP76" s="6"/>
      <c r="AQ76" s="6"/>
      <c r="AR76" s="6"/>
      <c r="AS76" s="8"/>
      <c r="AT76" s="8"/>
      <c r="AU76" s="6"/>
      <c r="AV76" s="6"/>
      <c r="AW76" s="8"/>
      <c r="AX76" s="8"/>
      <c r="AY76" s="6"/>
      <c r="AZ76" s="6"/>
      <c r="BA76" s="6"/>
      <c r="BB76" s="6"/>
      <c r="BC76" s="6"/>
    </row>
    <row r="77" spans="1:55" ht="14.5" x14ac:dyDescent="0.35">
      <c r="A77" s="7" t="s">
        <v>255</v>
      </c>
      <c r="B77" s="7" t="s">
        <v>256</v>
      </c>
      <c r="C77" s="7" t="s">
        <v>34</v>
      </c>
      <c r="D77" s="7" t="s">
        <v>35</v>
      </c>
      <c r="E77" s="7" t="s">
        <v>36</v>
      </c>
      <c r="F77" s="7" t="s">
        <v>64</v>
      </c>
      <c r="G77" s="7" t="s">
        <v>38</v>
      </c>
      <c r="H77" s="7"/>
      <c r="K77" s="10">
        <v>42949</v>
      </c>
      <c r="L77" s="10">
        <v>43696</v>
      </c>
      <c r="M77" s="10"/>
      <c r="N77" s="7">
        <v>2019</v>
      </c>
      <c r="O77" s="7" t="s">
        <v>142</v>
      </c>
      <c r="T77" s="7" t="s">
        <v>253</v>
      </c>
      <c r="U77" s="7" t="s">
        <v>254</v>
      </c>
      <c r="V77" s="7"/>
      <c r="W77" s="6">
        <f>IFERROR(VLOOKUP(B77, PlumX_snapshot!$A:$B, 2, FALSE), " ")</f>
        <v>62</v>
      </c>
      <c r="X77" s="6">
        <f>IFERROR(VLOOKUP(B77, PlumX_snapshot!$A:$C, 3, FALSE), " ")</f>
        <v>23</v>
      </c>
      <c r="Y77" s="8">
        <f>IFERROR(VLOOKUP(B77, PlumX_snapshot!$A:$D, 4, FALSE), " ")</f>
        <v>1</v>
      </c>
      <c r="Z77" s="8">
        <f>IFERROR(VLOOKUP(B77, PlumX_snapshot!$A:$E, 5, FALSE), " ")</f>
        <v>161</v>
      </c>
      <c r="AA77" s="8">
        <f>IFERROR(VLOOKUP(B77, PlumX_snapshot!$A:$F, 6, FALSE), " ")</f>
        <v>0</v>
      </c>
      <c r="AB77" s="9">
        <v>44978</v>
      </c>
      <c r="AC77" s="8"/>
      <c r="AD77" s="8"/>
      <c r="AE77" s="8"/>
      <c r="AF77" s="8"/>
      <c r="AG77" s="6"/>
      <c r="AH77" s="6"/>
      <c r="AI77" s="6"/>
      <c r="AJ77" s="6"/>
      <c r="AK77" s="6"/>
      <c r="AL77" s="6"/>
      <c r="AM77" s="6"/>
      <c r="AN77" s="6"/>
      <c r="AO77" s="6"/>
      <c r="AP77" s="6"/>
      <c r="AQ77" s="6"/>
      <c r="AR77" s="6"/>
      <c r="AS77" s="8"/>
      <c r="AT77" s="8"/>
      <c r="AU77" s="6"/>
      <c r="AV77" s="6"/>
      <c r="AW77" s="8"/>
      <c r="AX77" s="8"/>
      <c r="AY77" s="6"/>
      <c r="AZ77" s="6"/>
      <c r="BA77" s="6"/>
      <c r="BB77" s="6"/>
      <c r="BC77" s="6"/>
    </row>
    <row r="78" spans="1:55" ht="14.5" x14ac:dyDescent="0.35">
      <c r="A78" s="7" t="s">
        <v>257</v>
      </c>
      <c r="B78" s="7" t="s">
        <v>258</v>
      </c>
      <c r="C78" s="7" t="s">
        <v>34</v>
      </c>
      <c r="D78" s="7" t="s">
        <v>35</v>
      </c>
      <c r="E78" s="7" t="s">
        <v>36</v>
      </c>
      <c r="F78" s="7" t="s">
        <v>64</v>
      </c>
      <c r="G78" s="7" t="s">
        <v>38</v>
      </c>
      <c r="H78" s="7"/>
      <c r="K78" s="10">
        <v>43538</v>
      </c>
      <c r="L78" s="10">
        <v>43696</v>
      </c>
      <c r="M78" s="10"/>
      <c r="N78" s="7">
        <v>2019</v>
      </c>
      <c r="O78" s="7" t="s">
        <v>142</v>
      </c>
      <c r="T78" s="7" t="s">
        <v>253</v>
      </c>
      <c r="U78" s="7" t="s">
        <v>254</v>
      </c>
      <c r="V78" s="7"/>
      <c r="W78" s="6">
        <f>IFERROR(VLOOKUP(B78, PlumX_snapshot!$A:$B, 2, FALSE), " ")</f>
        <v>8</v>
      </c>
      <c r="X78" s="6">
        <f>IFERROR(VLOOKUP(B78, PlumX_snapshot!$A:$C, 3, FALSE), " ")</f>
        <v>1</v>
      </c>
      <c r="Y78" s="8">
        <f>IFERROR(VLOOKUP(B78, PlumX_snapshot!$A:$D, 4, FALSE), " ")</f>
        <v>17</v>
      </c>
      <c r="Z78" s="8">
        <f>IFERROR(VLOOKUP(B78, PlumX_snapshot!$A:$E, 5, FALSE), " ")</f>
        <v>207</v>
      </c>
      <c r="AA78" s="8">
        <f>IFERROR(VLOOKUP(B78, PlumX_snapshot!$A:$F, 6, FALSE), " ")</f>
        <v>0</v>
      </c>
      <c r="AB78" s="9">
        <v>44978</v>
      </c>
      <c r="AC78" s="8"/>
      <c r="AD78" s="8"/>
      <c r="AE78" s="8"/>
      <c r="AF78" s="8"/>
      <c r="AG78" s="6"/>
      <c r="AH78" s="6"/>
      <c r="AI78" s="6"/>
      <c r="AJ78" s="6"/>
      <c r="AK78" s="6"/>
      <c r="AL78" s="6"/>
      <c r="AM78" s="6"/>
      <c r="AN78" s="6"/>
      <c r="AO78" s="6"/>
      <c r="AP78" s="6"/>
      <c r="AQ78" s="6"/>
      <c r="AR78" s="6"/>
      <c r="AS78" s="8"/>
      <c r="AT78" s="8"/>
      <c r="AU78" s="6"/>
      <c r="AV78" s="6"/>
      <c r="AW78" s="6"/>
      <c r="AX78" s="8"/>
      <c r="AY78" s="6"/>
      <c r="AZ78" s="6"/>
      <c r="BA78" s="6"/>
      <c r="BB78" s="6"/>
      <c r="BC78" s="6"/>
    </row>
    <row r="79" spans="1:55" ht="14.5" x14ac:dyDescent="0.35">
      <c r="A79" s="7" t="s">
        <v>259</v>
      </c>
      <c r="B79" s="7" t="s">
        <v>260</v>
      </c>
      <c r="C79" s="7" t="s">
        <v>34</v>
      </c>
      <c r="D79" s="7" t="s">
        <v>35</v>
      </c>
      <c r="E79" s="7" t="s">
        <v>36</v>
      </c>
      <c r="F79" s="7" t="s">
        <v>64</v>
      </c>
      <c r="G79" s="7" t="s">
        <v>38</v>
      </c>
      <c r="H79" s="7"/>
      <c r="K79" s="10">
        <v>43544</v>
      </c>
      <c r="L79" s="10">
        <v>43696</v>
      </c>
      <c r="M79" s="10"/>
      <c r="N79" s="7">
        <v>2019</v>
      </c>
      <c r="O79" s="7" t="s">
        <v>142</v>
      </c>
      <c r="T79" s="7" t="s">
        <v>253</v>
      </c>
      <c r="U79" s="7" t="s">
        <v>254</v>
      </c>
      <c r="V79" s="7"/>
      <c r="W79" s="6">
        <f>IFERROR(VLOOKUP(B79, PlumX_snapshot!$A:$B, 2, FALSE), " ")</f>
        <v>46</v>
      </c>
      <c r="X79" s="6">
        <f>IFERROR(VLOOKUP(B79, PlumX_snapshot!$A:$C, 3, FALSE), " ")</f>
        <v>24</v>
      </c>
      <c r="Y79" s="8">
        <f>IFERROR(VLOOKUP(B79, PlumX_snapshot!$A:$D, 4, FALSE), " ")</f>
        <v>20</v>
      </c>
      <c r="Z79" s="8">
        <f>IFERROR(VLOOKUP(B79, PlumX_snapshot!$A:$E, 5, FALSE), " ")</f>
        <v>0</v>
      </c>
      <c r="AA79" s="8">
        <f>IFERROR(VLOOKUP(B79, PlumX_snapshot!$A:$F, 6, FALSE), " ")</f>
        <v>0</v>
      </c>
      <c r="AB79" s="9">
        <v>44978</v>
      </c>
      <c r="AC79" s="8"/>
      <c r="AD79" s="8"/>
      <c r="AE79" s="8"/>
      <c r="AF79" s="8"/>
      <c r="AG79" s="6"/>
      <c r="AH79" s="6"/>
      <c r="AI79" s="6"/>
      <c r="AJ79" s="6"/>
      <c r="AK79" s="6"/>
      <c r="AL79" s="6"/>
      <c r="AM79" s="6"/>
      <c r="AN79" s="6"/>
      <c r="AO79" s="6"/>
      <c r="AP79" s="6"/>
      <c r="AQ79" s="6"/>
      <c r="AR79" s="6"/>
      <c r="AS79" s="6"/>
      <c r="AT79" s="6"/>
      <c r="AU79" s="6"/>
      <c r="AV79" s="6"/>
      <c r="AW79" s="6"/>
      <c r="AX79" s="6"/>
      <c r="AY79" s="6"/>
      <c r="AZ79" s="6"/>
      <c r="BA79" s="6"/>
      <c r="BB79" s="6"/>
      <c r="BC79" s="6"/>
    </row>
    <row r="80" spans="1:55" ht="14.5" x14ac:dyDescent="0.35">
      <c r="A80" s="7" t="s">
        <v>261</v>
      </c>
      <c r="B80" s="7" t="s">
        <v>262</v>
      </c>
      <c r="C80" s="7" t="s">
        <v>134</v>
      </c>
      <c r="D80" s="7" t="s">
        <v>35</v>
      </c>
      <c r="E80" s="7" t="s">
        <v>36</v>
      </c>
      <c r="F80" s="7" t="s">
        <v>37</v>
      </c>
      <c r="G80" s="7" t="s">
        <v>56</v>
      </c>
      <c r="H80" s="7"/>
      <c r="I80" s="7" t="s">
        <v>74</v>
      </c>
      <c r="K80" s="10">
        <v>43683</v>
      </c>
      <c r="L80" s="10">
        <v>43689</v>
      </c>
      <c r="M80" s="10"/>
      <c r="N80" s="7">
        <v>2019</v>
      </c>
      <c r="O80" s="7" t="s">
        <v>142</v>
      </c>
      <c r="P80" s="7" t="s">
        <v>56</v>
      </c>
      <c r="R80" s="7" t="s">
        <v>147</v>
      </c>
      <c r="S80" s="7" t="s">
        <v>144</v>
      </c>
      <c r="T80" s="7"/>
      <c r="U80" s="7"/>
      <c r="V80" s="7"/>
      <c r="W80" s="6">
        <f>IFERROR(VLOOKUP(B80, PlumX_snapshot!$A:$B, 2, FALSE), " ")</f>
        <v>29</v>
      </c>
      <c r="X80" s="6">
        <f>IFERROR(VLOOKUP(B80, PlumX_snapshot!$A:$C, 3, FALSE), " ")</f>
        <v>23</v>
      </c>
      <c r="Y80" s="8">
        <f>IFERROR(VLOOKUP(B80, PlumX_snapshot!$A:$D, 4, FALSE), " ")</f>
        <v>5</v>
      </c>
      <c r="Z80" s="8">
        <f>IFERROR(VLOOKUP(B80, PlumX_snapshot!$A:$E, 5, FALSE), " ")</f>
        <v>0</v>
      </c>
      <c r="AA80" s="8">
        <f>IFERROR(VLOOKUP(B80, PlumX_snapshot!$A:$F, 6, FALSE), " ")</f>
        <v>0</v>
      </c>
      <c r="AB80" s="9">
        <v>44978</v>
      </c>
      <c r="AC80" s="8"/>
      <c r="AD80" s="8"/>
      <c r="AE80" s="8"/>
      <c r="AF80" s="8"/>
      <c r="AG80" s="6"/>
      <c r="AH80" s="6"/>
      <c r="AI80" s="6"/>
      <c r="AJ80" s="6"/>
      <c r="AK80" s="6"/>
      <c r="AL80" s="6"/>
      <c r="AM80" s="6"/>
      <c r="AN80" s="6"/>
      <c r="AO80" s="6"/>
      <c r="AP80" s="6"/>
      <c r="AQ80" s="6"/>
      <c r="AR80" s="6"/>
      <c r="AS80" s="6"/>
      <c r="AT80" s="6"/>
      <c r="AU80" s="8"/>
      <c r="AV80" s="6"/>
      <c r="AW80" s="6"/>
      <c r="AX80" s="6"/>
      <c r="AY80" s="6"/>
      <c r="AZ80" s="6"/>
      <c r="BA80" s="6"/>
      <c r="BB80" s="6"/>
      <c r="BC80" s="6"/>
    </row>
    <row r="81" spans="1:55" ht="14.5" x14ac:dyDescent="0.35">
      <c r="A81" s="7" t="s">
        <v>263</v>
      </c>
      <c r="B81" s="7" t="s">
        <v>264</v>
      </c>
      <c r="C81" s="7" t="s">
        <v>34</v>
      </c>
      <c r="D81" s="7" t="s">
        <v>35</v>
      </c>
      <c r="E81" s="7" t="s">
        <v>36</v>
      </c>
      <c r="F81" s="7" t="s">
        <v>37</v>
      </c>
      <c r="G81" s="7" t="s">
        <v>56</v>
      </c>
      <c r="H81" s="7"/>
      <c r="I81" s="7" t="s">
        <v>74</v>
      </c>
      <c r="K81" s="10">
        <v>43665</v>
      </c>
      <c r="L81" s="10">
        <v>43684</v>
      </c>
      <c r="M81" s="10"/>
      <c r="N81" s="7">
        <v>2019</v>
      </c>
      <c r="O81" s="7" t="s">
        <v>142</v>
      </c>
      <c r="S81" s="7" t="s">
        <v>144</v>
      </c>
      <c r="T81" s="7"/>
      <c r="U81" s="7"/>
      <c r="V81" s="7"/>
      <c r="W81" s="6">
        <f>IFERROR(VLOOKUP(B81, PlumX_snapshot!$A:$B, 2, FALSE), " ")</f>
        <v>21</v>
      </c>
      <c r="X81" s="6">
        <f>IFERROR(VLOOKUP(B81, PlumX_snapshot!$A:$C, 3, FALSE), " ")</f>
        <v>2</v>
      </c>
      <c r="Y81" s="8">
        <f>IFERROR(VLOOKUP(B81, PlumX_snapshot!$A:$D, 4, FALSE), " ")</f>
        <v>12</v>
      </c>
      <c r="Z81" s="8">
        <f>IFERROR(VLOOKUP(B81, PlumX_snapshot!$A:$E, 5, FALSE), " ")</f>
        <v>0</v>
      </c>
      <c r="AA81" s="8">
        <f>IFERROR(VLOOKUP(B81, PlumX_snapshot!$A:$F, 6, FALSE), " ")</f>
        <v>0</v>
      </c>
      <c r="AB81" s="9">
        <v>44978</v>
      </c>
      <c r="AC81" s="8"/>
      <c r="AD81" s="8"/>
      <c r="AE81" s="8"/>
      <c r="AF81" s="8"/>
      <c r="AG81" s="6"/>
      <c r="AH81" s="6"/>
      <c r="AI81" s="6"/>
      <c r="AJ81" s="6"/>
      <c r="AK81" s="6"/>
      <c r="AL81" s="6"/>
      <c r="AM81" s="6"/>
      <c r="AN81" s="6"/>
      <c r="AO81" s="6"/>
      <c r="AP81" s="6"/>
      <c r="AQ81" s="6"/>
      <c r="AR81" s="6"/>
      <c r="AS81" s="6"/>
      <c r="AT81" s="6"/>
      <c r="AU81" s="6"/>
      <c r="AV81" s="6"/>
      <c r="AW81" s="6"/>
      <c r="AX81" s="6"/>
      <c r="AY81" s="6"/>
      <c r="AZ81" s="6"/>
      <c r="BA81" s="6"/>
      <c r="BB81" s="6"/>
      <c r="BC81" s="6"/>
    </row>
    <row r="82" spans="1:55" ht="14.5" x14ac:dyDescent="0.35">
      <c r="A82" s="7" t="s">
        <v>265</v>
      </c>
      <c r="B82" s="7" t="s">
        <v>266</v>
      </c>
      <c r="C82" s="7" t="s">
        <v>134</v>
      </c>
      <c r="D82" s="7" t="s">
        <v>35</v>
      </c>
      <c r="E82" s="7" t="s">
        <v>36</v>
      </c>
      <c r="F82" s="7" t="s">
        <v>37</v>
      </c>
      <c r="G82" s="7" t="s">
        <v>56</v>
      </c>
      <c r="H82" s="7"/>
      <c r="I82" s="7" t="s">
        <v>74</v>
      </c>
      <c r="K82" s="10">
        <v>43672</v>
      </c>
      <c r="L82" s="10">
        <v>43678</v>
      </c>
      <c r="M82" s="10"/>
      <c r="N82" s="7">
        <v>2019</v>
      </c>
      <c r="O82" s="7" t="s">
        <v>142</v>
      </c>
      <c r="P82" s="7" t="s">
        <v>56</v>
      </c>
      <c r="R82" s="7" t="s">
        <v>147</v>
      </c>
      <c r="S82" s="7" t="s">
        <v>144</v>
      </c>
      <c r="T82" s="7"/>
      <c r="U82" s="7"/>
      <c r="V82" s="7"/>
      <c r="W82" s="6">
        <f>IFERROR(VLOOKUP(B82, PlumX_snapshot!$A:$B, 2, FALSE), " ")</f>
        <v>19</v>
      </c>
      <c r="X82" s="6">
        <f>IFERROR(VLOOKUP(B82, PlumX_snapshot!$A:$C, 3, FALSE), " ")</f>
        <v>6</v>
      </c>
      <c r="Y82" s="8">
        <f>IFERROR(VLOOKUP(B82, PlumX_snapshot!$A:$D, 4, FALSE), " ")</f>
        <v>0</v>
      </c>
      <c r="Z82" s="8">
        <f>IFERROR(VLOOKUP(B82, PlumX_snapshot!$A:$E, 5, FALSE), " ")</f>
        <v>0</v>
      </c>
      <c r="AA82" s="8">
        <f>IFERROR(VLOOKUP(B82, PlumX_snapshot!$A:$F, 6, FALSE), " ")</f>
        <v>0</v>
      </c>
      <c r="AB82" s="9">
        <v>44978</v>
      </c>
      <c r="AC82" s="8"/>
      <c r="AD82" s="8"/>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1:55" ht="14.5" x14ac:dyDescent="0.35">
      <c r="A83" s="7" t="s">
        <v>267</v>
      </c>
      <c r="B83" s="7" t="s">
        <v>268</v>
      </c>
      <c r="C83" s="7" t="s">
        <v>192</v>
      </c>
      <c r="D83" s="7" t="s">
        <v>35</v>
      </c>
      <c r="E83" s="7" t="s">
        <v>37</v>
      </c>
      <c r="F83" s="7" t="s">
        <v>37</v>
      </c>
      <c r="G83" s="7" t="s">
        <v>56</v>
      </c>
      <c r="H83" s="7"/>
      <c r="I83" s="7" t="s">
        <v>74</v>
      </c>
      <c r="K83" s="10">
        <v>43598</v>
      </c>
      <c r="L83" s="10">
        <v>43622</v>
      </c>
      <c r="M83" s="10"/>
      <c r="N83" s="7">
        <v>2019</v>
      </c>
      <c r="O83" s="7" t="s">
        <v>142</v>
      </c>
      <c r="S83" s="7" t="s">
        <v>144</v>
      </c>
      <c r="T83" s="7"/>
      <c r="U83" s="7"/>
      <c r="V83" s="7"/>
      <c r="W83" s="6">
        <f>IFERROR(VLOOKUP(B83, PlumX_snapshot!$A:$B, 2, FALSE), " ")</f>
        <v>19</v>
      </c>
      <c r="X83" s="6">
        <f>IFERROR(VLOOKUP(B83, PlumX_snapshot!$A:$C, 3, FALSE), " ")</f>
        <v>11</v>
      </c>
      <c r="Y83" s="8">
        <f>IFERROR(VLOOKUP(B83, PlumX_snapshot!$A:$D, 4, FALSE), " ")</f>
        <v>9</v>
      </c>
      <c r="Z83" s="8">
        <f>IFERROR(VLOOKUP(B83, PlumX_snapshot!$A:$E, 5, FALSE), " ")</f>
        <v>0</v>
      </c>
      <c r="AA83" s="8">
        <f>IFERROR(VLOOKUP(B83, PlumX_snapshot!$A:$F, 6, FALSE), " ")</f>
        <v>0</v>
      </c>
      <c r="AB83" s="9">
        <v>44978</v>
      </c>
      <c r="AC83" s="8"/>
      <c r="AD83" s="8"/>
      <c r="AE83" s="8"/>
      <c r="AF83" s="8"/>
      <c r="AG83" s="6"/>
      <c r="AH83" s="6"/>
      <c r="AI83" s="6"/>
      <c r="AJ83" s="6"/>
      <c r="AK83" s="6"/>
      <c r="AL83" s="6"/>
      <c r="AM83" s="6"/>
      <c r="AN83" s="6"/>
      <c r="AO83" s="6"/>
      <c r="AP83" s="6"/>
      <c r="AQ83" s="6"/>
      <c r="AR83" s="6"/>
      <c r="AS83" s="6"/>
      <c r="AT83" s="6"/>
      <c r="AU83" s="8"/>
      <c r="AV83" s="6"/>
      <c r="AW83" s="6"/>
      <c r="AX83" s="6"/>
      <c r="AY83" s="6"/>
      <c r="AZ83" s="6"/>
      <c r="BA83" s="6"/>
      <c r="BB83" s="6"/>
      <c r="BC83" s="6"/>
    </row>
    <row r="84" spans="1:55" ht="14.5" x14ac:dyDescent="0.35">
      <c r="A84" s="7" t="s">
        <v>269</v>
      </c>
      <c r="B84" s="7" t="s">
        <v>270</v>
      </c>
      <c r="C84" s="7" t="s">
        <v>126</v>
      </c>
      <c r="D84" s="7" t="s">
        <v>35</v>
      </c>
      <c r="E84" s="7" t="s">
        <v>36</v>
      </c>
      <c r="F84" s="7" t="s">
        <v>37</v>
      </c>
      <c r="G84" s="7" t="s">
        <v>56</v>
      </c>
      <c r="H84" s="7"/>
      <c r="I84" s="7" t="s">
        <v>74</v>
      </c>
      <c r="K84" s="10">
        <v>43601</v>
      </c>
      <c r="L84" s="10">
        <v>43602</v>
      </c>
      <c r="M84" s="10"/>
      <c r="N84" s="7">
        <v>2019</v>
      </c>
      <c r="O84" s="7" t="s">
        <v>142</v>
      </c>
      <c r="S84" s="7" t="s">
        <v>144</v>
      </c>
      <c r="T84" s="7"/>
      <c r="U84" s="7"/>
      <c r="V84" s="7"/>
      <c r="W84" s="6">
        <f>IFERROR(VLOOKUP(B84, PlumX_snapshot!$A:$B, 2, FALSE), " ")</f>
        <v>86</v>
      </c>
      <c r="X84" s="6">
        <f>IFERROR(VLOOKUP(B84, PlumX_snapshot!$A:$C, 3, FALSE), " ")</f>
        <v>71</v>
      </c>
      <c r="Y84" s="8">
        <f>IFERROR(VLOOKUP(B84, PlumX_snapshot!$A:$D, 4, FALSE), " ")</f>
        <v>8</v>
      </c>
      <c r="Z84" s="8">
        <f>IFERROR(VLOOKUP(B84, PlumX_snapshot!$A:$E, 5, FALSE), " ")</f>
        <v>0</v>
      </c>
      <c r="AA84" s="8">
        <f>IFERROR(VLOOKUP(B84, PlumX_snapshot!$A:$F, 6, FALSE), " ")</f>
        <v>1</v>
      </c>
      <c r="AB84" s="9">
        <v>44978</v>
      </c>
      <c r="AC84" s="8"/>
      <c r="AD84" s="8"/>
      <c r="AE84" s="8"/>
      <c r="AF84" s="8"/>
      <c r="AG84" s="8"/>
      <c r="AH84" s="8"/>
      <c r="AI84" s="6"/>
      <c r="AJ84" s="6"/>
      <c r="AK84" s="6"/>
      <c r="AL84" s="6"/>
      <c r="AM84" s="6"/>
      <c r="AN84" s="6"/>
      <c r="AO84" s="6"/>
      <c r="AP84" s="6"/>
      <c r="AQ84" s="8"/>
      <c r="AR84" s="8"/>
      <c r="AS84" s="6"/>
      <c r="AT84" s="6"/>
      <c r="AU84" s="8"/>
      <c r="AV84" s="6"/>
      <c r="AW84" s="6"/>
      <c r="AX84" s="6"/>
      <c r="AY84" s="6"/>
      <c r="AZ84" s="6"/>
      <c r="BA84" s="6"/>
      <c r="BB84" s="6"/>
      <c r="BC84" s="6"/>
    </row>
    <row r="85" spans="1:55" ht="14.5" x14ac:dyDescent="0.35">
      <c r="A85" s="7" t="s">
        <v>271</v>
      </c>
      <c r="B85" s="7" t="s">
        <v>272</v>
      </c>
      <c r="C85" s="7" t="s">
        <v>97</v>
      </c>
      <c r="D85" s="7" t="s">
        <v>35</v>
      </c>
      <c r="E85" s="7" t="s">
        <v>36</v>
      </c>
      <c r="F85" s="7" t="s">
        <v>37</v>
      </c>
      <c r="G85" s="7" t="s">
        <v>56</v>
      </c>
      <c r="H85" s="7"/>
      <c r="I85" s="7" t="s">
        <v>74</v>
      </c>
      <c r="K85" s="10">
        <v>43577</v>
      </c>
      <c r="L85" s="10">
        <v>43600</v>
      </c>
      <c r="M85" s="10"/>
      <c r="N85" s="7">
        <v>2019</v>
      </c>
      <c r="O85" s="7" t="s">
        <v>142</v>
      </c>
      <c r="R85" s="7" t="s">
        <v>273</v>
      </c>
      <c r="S85" s="7" t="s">
        <v>144</v>
      </c>
      <c r="T85" s="7"/>
      <c r="U85" s="7"/>
      <c r="V85" s="7"/>
      <c r="W85" s="6">
        <f>IFERROR(VLOOKUP(B85, PlumX_snapshot!$A:$B, 2, FALSE), " ")</f>
        <v>108</v>
      </c>
      <c r="X85" s="6">
        <f>IFERROR(VLOOKUP(B85, PlumX_snapshot!$A:$C, 3, FALSE), " ")</f>
        <v>61</v>
      </c>
      <c r="Y85" s="8">
        <f>IFERROR(VLOOKUP(B85, PlumX_snapshot!$A:$D, 4, FALSE), " ")</f>
        <v>13</v>
      </c>
      <c r="Z85" s="8">
        <f>IFERROR(VLOOKUP(B85, PlumX_snapshot!$A:$E, 5, FALSE), " ")</f>
        <v>0</v>
      </c>
      <c r="AA85" s="8">
        <f>IFERROR(VLOOKUP(B85, PlumX_snapshot!$A:$F, 6, FALSE), " ")</f>
        <v>0</v>
      </c>
      <c r="AB85" s="9">
        <v>44978</v>
      </c>
      <c r="AC85" s="8"/>
      <c r="AD85" s="8"/>
      <c r="AE85" s="8"/>
      <c r="AF85" s="8"/>
      <c r="AG85" s="6"/>
      <c r="AH85" s="6"/>
      <c r="AI85" s="6"/>
      <c r="AJ85" s="6"/>
      <c r="AK85" s="6"/>
      <c r="AL85" s="6"/>
      <c r="AM85" s="6"/>
      <c r="AN85" s="6"/>
      <c r="AO85" s="6"/>
      <c r="AP85" s="6"/>
      <c r="AQ85" s="6"/>
      <c r="AR85" s="6"/>
      <c r="AS85" s="6"/>
      <c r="AT85" s="6"/>
      <c r="AU85" s="8"/>
      <c r="AV85" s="6"/>
      <c r="AW85" s="6"/>
      <c r="AX85" s="6"/>
      <c r="AY85" s="6"/>
      <c r="AZ85" s="6"/>
      <c r="BA85" s="6"/>
      <c r="BB85" s="6"/>
      <c r="BC85" s="6"/>
    </row>
    <row r="86" spans="1:55" ht="14.5" x14ac:dyDescent="0.35">
      <c r="A86" s="7" t="s">
        <v>274</v>
      </c>
      <c r="B86" s="7" t="s">
        <v>275</v>
      </c>
      <c r="C86" s="7" t="s">
        <v>34</v>
      </c>
      <c r="D86" s="7" t="s">
        <v>35</v>
      </c>
      <c r="E86" s="7" t="s">
        <v>36</v>
      </c>
      <c r="F86" s="7" t="s">
        <v>37</v>
      </c>
      <c r="G86" s="7" t="s">
        <v>56</v>
      </c>
      <c r="H86" s="7"/>
      <c r="I86" s="7" t="s">
        <v>74</v>
      </c>
      <c r="J86" s="10">
        <v>44340</v>
      </c>
      <c r="K86" s="10">
        <v>44447</v>
      </c>
      <c r="L86" s="10">
        <v>44447</v>
      </c>
      <c r="M86" s="10">
        <v>44454</v>
      </c>
      <c r="N86" s="7">
        <v>2021</v>
      </c>
      <c r="O86" s="7" t="s">
        <v>276</v>
      </c>
      <c r="S86" s="7" t="s">
        <v>144</v>
      </c>
      <c r="T86" s="7"/>
      <c r="U86" s="7"/>
      <c r="V86" s="7"/>
      <c r="W86" s="6">
        <f>IFERROR(VLOOKUP(B86, PlumX_snapshot!$A:$B, 2, FALSE), " ")</f>
        <v>9</v>
      </c>
      <c r="X86" s="6">
        <f>IFERROR(VLOOKUP(B86, PlumX_snapshot!$A:$C, 3, FALSE), " ")</f>
        <v>0</v>
      </c>
      <c r="Y86" s="8">
        <f>IFERROR(VLOOKUP(B86, PlumX_snapshot!$A:$D, 4, FALSE), " ")</f>
        <v>3</v>
      </c>
      <c r="Z86" s="8">
        <f>IFERROR(VLOOKUP(B86, PlumX_snapshot!$A:$E, 5, FALSE), " ")</f>
        <v>0</v>
      </c>
      <c r="AA86" s="8">
        <f>IFERROR(VLOOKUP(B86, PlumX_snapshot!$A:$F, 6, FALSE), " ")</f>
        <v>0</v>
      </c>
      <c r="AB86" s="9">
        <v>44978</v>
      </c>
      <c r="AC86" s="6"/>
      <c r="AD86" s="6"/>
      <c r="AE86" s="8"/>
      <c r="AF86" s="8"/>
      <c r="AG86" s="6"/>
      <c r="AH86" s="6"/>
      <c r="AI86" s="6"/>
      <c r="AJ86" s="6"/>
      <c r="AK86" s="6"/>
      <c r="AL86" s="6"/>
      <c r="AM86" s="6"/>
      <c r="AN86" s="6"/>
      <c r="AO86" s="6"/>
      <c r="AP86" s="6"/>
      <c r="AQ86" s="6"/>
      <c r="AR86" s="6"/>
      <c r="AS86" s="6"/>
      <c r="AT86" s="6"/>
      <c r="AU86" s="6"/>
      <c r="AV86" s="6"/>
      <c r="AW86" s="6"/>
      <c r="AX86" s="6"/>
      <c r="AY86" s="6"/>
      <c r="AZ86" s="6"/>
      <c r="BA86" s="6"/>
      <c r="BB86" s="6"/>
      <c r="BC86" s="6"/>
    </row>
    <row r="87" spans="1:55" ht="14.5" x14ac:dyDescent="0.35">
      <c r="A87" s="7" t="s">
        <v>277</v>
      </c>
      <c r="B87" s="7" t="s">
        <v>278</v>
      </c>
      <c r="C87" s="7" t="s">
        <v>279</v>
      </c>
      <c r="D87" s="7" t="s">
        <v>35</v>
      </c>
      <c r="E87" s="7" t="s">
        <v>36</v>
      </c>
      <c r="F87" s="7" t="s">
        <v>37</v>
      </c>
      <c r="G87" s="7" t="s">
        <v>56</v>
      </c>
      <c r="H87" s="7"/>
      <c r="I87" s="7" t="s">
        <v>74</v>
      </c>
      <c r="J87" s="10">
        <v>44358</v>
      </c>
      <c r="K87" s="10">
        <v>44432</v>
      </c>
      <c r="L87" s="10">
        <v>44433</v>
      </c>
      <c r="M87" s="10">
        <v>44444</v>
      </c>
      <c r="N87" s="7">
        <v>2021</v>
      </c>
      <c r="O87" s="7" t="s">
        <v>276</v>
      </c>
      <c r="P87" s="7" t="s">
        <v>56</v>
      </c>
      <c r="R87" s="7" t="s">
        <v>170</v>
      </c>
      <c r="S87" s="7" t="s">
        <v>144</v>
      </c>
      <c r="T87" s="7"/>
      <c r="U87" s="7"/>
      <c r="V87" s="7"/>
      <c r="W87" s="6">
        <f>IFERROR(VLOOKUP(B87, PlumX_snapshot!$A:$B, 2, FALSE), " ")</f>
        <v>15</v>
      </c>
      <c r="X87" s="6">
        <f>IFERROR(VLOOKUP(B87, PlumX_snapshot!$A:$C, 3, FALSE), " ")</f>
        <v>9</v>
      </c>
      <c r="Y87" s="8">
        <f>IFERROR(VLOOKUP(B87, PlumX_snapshot!$A:$D, 4, FALSE), " ")</f>
        <v>9</v>
      </c>
      <c r="Z87" s="8">
        <f>IFERROR(VLOOKUP(B87, PlumX_snapshot!$A:$E, 5, FALSE), " ")</f>
        <v>0</v>
      </c>
      <c r="AA87" s="8">
        <f>IFERROR(VLOOKUP(B87, PlumX_snapshot!$A:$F, 6, FALSE), " ")</f>
        <v>0</v>
      </c>
      <c r="AB87" s="9">
        <v>44978</v>
      </c>
      <c r="AC87" s="8"/>
      <c r="AD87" s="6"/>
      <c r="AE87" s="8"/>
      <c r="AF87" s="8"/>
      <c r="AG87" s="6"/>
      <c r="AH87" s="6"/>
      <c r="AI87" s="6"/>
      <c r="AJ87" s="6"/>
      <c r="AK87" s="6"/>
      <c r="AL87" s="6"/>
      <c r="AM87" s="6"/>
      <c r="AN87" s="6"/>
      <c r="AO87" s="6"/>
      <c r="AP87" s="6"/>
      <c r="AQ87" s="6"/>
      <c r="AR87" s="6"/>
      <c r="AS87" s="6"/>
      <c r="AT87" s="6"/>
      <c r="AU87" s="6"/>
      <c r="AV87" s="6"/>
      <c r="AW87" s="6"/>
      <c r="AX87" s="6"/>
      <c r="AY87" s="6"/>
      <c r="AZ87" s="6"/>
      <c r="BA87" s="6"/>
      <c r="BB87" s="6"/>
      <c r="BC87" s="6"/>
    </row>
    <row r="88" spans="1:55" ht="14.5" x14ac:dyDescent="0.35">
      <c r="A88" s="7" t="s">
        <v>280</v>
      </c>
      <c r="B88" s="7" t="s">
        <v>281</v>
      </c>
      <c r="C88" s="7" t="s">
        <v>129</v>
      </c>
      <c r="D88" s="7" t="s">
        <v>35</v>
      </c>
      <c r="E88" s="7" t="s">
        <v>36</v>
      </c>
      <c r="F88" s="7" t="s">
        <v>37</v>
      </c>
      <c r="G88" s="7" t="s">
        <v>56</v>
      </c>
      <c r="H88" s="7"/>
      <c r="I88" s="7" t="s">
        <v>74</v>
      </c>
      <c r="J88" s="10">
        <v>44359</v>
      </c>
      <c r="K88" s="10">
        <v>44431</v>
      </c>
      <c r="L88" s="10">
        <v>44432</v>
      </c>
      <c r="M88" s="10">
        <v>44448</v>
      </c>
      <c r="N88" s="7">
        <v>2021</v>
      </c>
      <c r="O88" s="7" t="s">
        <v>276</v>
      </c>
      <c r="R88" s="7" t="s">
        <v>282</v>
      </c>
      <c r="S88" s="7" t="s">
        <v>144</v>
      </c>
      <c r="T88" s="7"/>
      <c r="U88" s="7"/>
      <c r="V88" s="7"/>
      <c r="W88" s="6">
        <f>IFERROR(VLOOKUP(B88, PlumX_snapshot!$A:$B, 2, FALSE), " ")</f>
        <v>20</v>
      </c>
      <c r="X88" s="6">
        <f>IFERROR(VLOOKUP(B88, PlumX_snapshot!$A:$C, 3, FALSE), " ")</f>
        <v>4</v>
      </c>
      <c r="Y88" s="8">
        <f>IFERROR(VLOOKUP(B88, PlumX_snapshot!$A:$D, 4, FALSE), " ")</f>
        <v>0</v>
      </c>
      <c r="Z88" s="8">
        <f>IFERROR(VLOOKUP(B88, PlumX_snapshot!$A:$E, 5, FALSE), " ")</f>
        <v>0</v>
      </c>
      <c r="AA88" s="8">
        <f>IFERROR(VLOOKUP(B88, PlumX_snapshot!$A:$F, 6, FALSE), " ")</f>
        <v>0</v>
      </c>
      <c r="AB88" s="9">
        <v>44978</v>
      </c>
      <c r="AC88" s="8"/>
      <c r="AD88" s="6"/>
      <c r="AE88" s="6"/>
      <c r="AF88" s="6"/>
      <c r="AG88" s="6"/>
      <c r="AH88" s="6"/>
      <c r="AI88" s="6"/>
      <c r="AJ88" s="6"/>
      <c r="AK88" s="6"/>
      <c r="AL88" s="6"/>
      <c r="AM88" s="6"/>
      <c r="AN88" s="6"/>
      <c r="AO88" s="6"/>
      <c r="AP88" s="6"/>
      <c r="AQ88" s="6"/>
      <c r="AR88" s="6"/>
      <c r="AS88" s="6"/>
      <c r="AT88" s="6"/>
      <c r="AU88" s="8"/>
      <c r="AV88" s="6"/>
      <c r="AW88" s="6"/>
      <c r="AX88" s="6"/>
      <c r="AY88" s="6"/>
      <c r="AZ88" s="6"/>
      <c r="BA88" s="6"/>
      <c r="BB88" s="6"/>
      <c r="BC88" s="6"/>
    </row>
    <row r="89" spans="1:55" ht="14.5" x14ac:dyDescent="0.35">
      <c r="A89" s="7" t="s">
        <v>283</v>
      </c>
      <c r="B89" s="7" t="s">
        <v>284</v>
      </c>
      <c r="C89" s="7" t="s">
        <v>117</v>
      </c>
      <c r="D89" s="7" t="s">
        <v>35</v>
      </c>
      <c r="E89" s="7" t="s">
        <v>36</v>
      </c>
      <c r="F89" s="7" t="s">
        <v>37</v>
      </c>
      <c r="G89" s="7" t="s">
        <v>56</v>
      </c>
      <c r="H89" s="7"/>
      <c r="I89" s="7" t="s">
        <v>74</v>
      </c>
      <c r="J89" s="10">
        <v>44358</v>
      </c>
      <c r="K89" s="10">
        <v>44418</v>
      </c>
      <c r="L89" s="10">
        <v>44425</v>
      </c>
      <c r="M89" s="10">
        <v>44427</v>
      </c>
      <c r="N89" s="7">
        <v>2021</v>
      </c>
      <c r="O89" s="7" t="s">
        <v>276</v>
      </c>
      <c r="P89" s="7" t="s">
        <v>56</v>
      </c>
      <c r="R89" s="7" t="s">
        <v>285</v>
      </c>
      <c r="S89" s="7" t="s">
        <v>144</v>
      </c>
      <c r="T89" s="7"/>
      <c r="U89" s="7"/>
      <c r="V89" s="7"/>
      <c r="W89" s="6">
        <f>IFERROR(VLOOKUP(B89, PlumX_snapshot!$A:$B, 2, FALSE), " ")</f>
        <v>14</v>
      </c>
      <c r="X89" s="6">
        <f>IFERROR(VLOOKUP(B89, PlumX_snapshot!$A:$C, 3, FALSE), " ")</f>
        <v>3</v>
      </c>
      <c r="Y89" s="8">
        <f>IFERROR(VLOOKUP(B89, PlumX_snapshot!$A:$D, 4, FALSE), " ")</f>
        <v>14</v>
      </c>
      <c r="Z89" s="8">
        <f>IFERROR(VLOOKUP(B89, PlumX_snapshot!$A:$E, 5, FALSE), " ")</f>
        <v>0</v>
      </c>
      <c r="AA89" s="8">
        <f>IFERROR(VLOOKUP(B89, PlumX_snapshot!$A:$F, 6, FALSE), " ")</f>
        <v>0</v>
      </c>
      <c r="AB89" s="9">
        <v>44978</v>
      </c>
      <c r="AC89" s="8"/>
      <c r="AD89" s="6"/>
      <c r="AE89" s="8"/>
      <c r="AF89" s="8"/>
      <c r="AG89" s="6"/>
      <c r="AH89" s="6"/>
      <c r="AI89" s="6"/>
      <c r="AJ89" s="6"/>
      <c r="AK89" s="6"/>
      <c r="AL89" s="6"/>
      <c r="AM89" s="6"/>
      <c r="AN89" s="6"/>
      <c r="AO89" s="6"/>
      <c r="AP89" s="6"/>
      <c r="AQ89" s="6"/>
      <c r="AR89" s="6"/>
      <c r="AS89" s="6"/>
      <c r="AT89" s="6"/>
      <c r="AU89" s="8"/>
      <c r="AV89" s="6"/>
      <c r="AW89" s="6"/>
      <c r="AX89" s="6"/>
      <c r="AY89" s="6"/>
      <c r="AZ89" s="6"/>
      <c r="BA89" s="6"/>
      <c r="BB89" s="6"/>
      <c r="BC89" s="6"/>
    </row>
    <row r="90" spans="1:55" ht="14.5" x14ac:dyDescent="0.35">
      <c r="A90" s="7" t="s">
        <v>286</v>
      </c>
      <c r="B90" s="7" t="s">
        <v>287</v>
      </c>
      <c r="C90" s="7" t="s">
        <v>129</v>
      </c>
      <c r="D90" s="7" t="s">
        <v>35</v>
      </c>
      <c r="E90" s="7" t="s">
        <v>36</v>
      </c>
      <c r="F90" s="7" t="s">
        <v>37</v>
      </c>
      <c r="G90" s="7" t="s">
        <v>56</v>
      </c>
      <c r="H90" s="7"/>
      <c r="I90" s="7" t="s">
        <v>74</v>
      </c>
      <c r="J90" s="10">
        <v>44324</v>
      </c>
      <c r="K90" s="10">
        <v>44412</v>
      </c>
      <c r="L90" s="10">
        <v>44412</v>
      </c>
      <c r="M90" s="10">
        <v>44427</v>
      </c>
      <c r="N90" s="7">
        <v>2021</v>
      </c>
      <c r="O90" s="7" t="s">
        <v>276</v>
      </c>
      <c r="R90" s="7" t="s">
        <v>143</v>
      </c>
      <c r="S90" s="7" t="s">
        <v>144</v>
      </c>
      <c r="T90" s="7"/>
      <c r="U90" s="7"/>
      <c r="V90" s="7"/>
      <c r="W90" s="6">
        <f>IFERROR(VLOOKUP(B90, PlumX_snapshot!$A:$B, 2, FALSE), " ")</f>
        <v>17</v>
      </c>
      <c r="X90" s="6">
        <f>IFERROR(VLOOKUP(B90, PlumX_snapshot!$A:$C, 3, FALSE), " ")</f>
        <v>8</v>
      </c>
      <c r="Y90" s="8">
        <f>IFERROR(VLOOKUP(B90, PlumX_snapshot!$A:$D, 4, FALSE), " ")</f>
        <v>0</v>
      </c>
      <c r="Z90" s="8">
        <f>IFERROR(VLOOKUP(B90, PlumX_snapshot!$A:$E, 5, FALSE), " ")</f>
        <v>0</v>
      </c>
      <c r="AA90" s="8">
        <f>IFERROR(VLOOKUP(B90, PlumX_snapshot!$A:$F, 6, FALSE), " ")</f>
        <v>0</v>
      </c>
      <c r="AB90" s="9">
        <v>44978</v>
      </c>
      <c r="AC90" s="8"/>
      <c r="AD90" s="6"/>
      <c r="AE90" s="6"/>
      <c r="AF90" s="6"/>
      <c r="AG90" s="6"/>
      <c r="AH90" s="6"/>
      <c r="AI90" s="6"/>
      <c r="AJ90" s="6"/>
      <c r="AK90" s="6"/>
      <c r="AL90" s="6"/>
      <c r="AM90" s="6"/>
      <c r="AN90" s="6"/>
      <c r="AO90" s="6"/>
      <c r="AP90" s="6"/>
      <c r="AQ90" s="6"/>
      <c r="AR90" s="6"/>
      <c r="AS90" s="6"/>
      <c r="AT90" s="6"/>
      <c r="AU90" s="8"/>
      <c r="AV90" s="6"/>
      <c r="AW90" s="6"/>
      <c r="AX90" s="6"/>
      <c r="AY90" s="6"/>
      <c r="AZ90" s="6"/>
      <c r="BA90" s="6"/>
      <c r="BB90" s="6"/>
      <c r="BC90" s="6"/>
    </row>
    <row r="91" spans="1:55" ht="14.5" x14ac:dyDescent="0.35">
      <c r="A91" s="7" t="s">
        <v>288</v>
      </c>
      <c r="B91" s="7" t="s">
        <v>289</v>
      </c>
      <c r="C91" s="7" t="s">
        <v>290</v>
      </c>
      <c r="D91" s="7" t="s">
        <v>35</v>
      </c>
      <c r="E91" s="7" t="s">
        <v>36</v>
      </c>
      <c r="F91" s="7" t="s">
        <v>37</v>
      </c>
      <c r="G91" s="7" t="s">
        <v>56</v>
      </c>
      <c r="H91" s="7"/>
      <c r="I91" s="7" t="s">
        <v>74</v>
      </c>
      <c r="J91" s="10">
        <v>44258</v>
      </c>
      <c r="K91" s="10">
        <v>44396</v>
      </c>
      <c r="L91" s="10">
        <v>44396</v>
      </c>
      <c r="M91" s="10">
        <v>44400</v>
      </c>
      <c r="N91" s="7">
        <v>2021</v>
      </c>
      <c r="O91" s="7" t="s">
        <v>276</v>
      </c>
      <c r="P91" s="7" t="s">
        <v>56</v>
      </c>
      <c r="Q91" s="7" t="s">
        <v>56</v>
      </c>
      <c r="R91" s="7" t="s">
        <v>291</v>
      </c>
      <c r="S91" s="7" t="s">
        <v>144</v>
      </c>
      <c r="T91" s="7"/>
      <c r="U91" s="7"/>
      <c r="V91" s="7"/>
      <c r="W91" s="6">
        <f>IFERROR(VLOOKUP(B91, PlumX_snapshot!$A:$B, 2, FALSE), " ")</f>
        <v>10</v>
      </c>
      <c r="X91" s="6">
        <f>IFERROR(VLOOKUP(B91, PlumX_snapshot!$A:$C, 3, FALSE), " ")</f>
        <v>2</v>
      </c>
      <c r="Y91" s="8">
        <f>IFERROR(VLOOKUP(B91, PlumX_snapshot!$A:$D, 4, FALSE), " ")</f>
        <v>6</v>
      </c>
      <c r="Z91" s="8">
        <f>IFERROR(VLOOKUP(B91, PlumX_snapshot!$A:$E, 5, FALSE), " ")</f>
        <v>0</v>
      </c>
      <c r="AA91" s="8">
        <f>IFERROR(VLOOKUP(B91, PlumX_snapshot!$A:$F, 6, FALSE), " ")</f>
        <v>3</v>
      </c>
      <c r="AB91" s="9">
        <v>44978</v>
      </c>
      <c r="AC91" s="8"/>
      <c r="AD91" s="6"/>
      <c r="AE91" s="8"/>
      <c r="AF91" s="8"/>
      <c r="AG91" s="8"/>
      <c r="AH91" s="6"/>
      <c r="AI91" s="6"/>
      <c r="AJ91" s="8"/>
      <c r="AK91" s="6"/>
      <c r="AL91" s="6"/>
      <c r="AM91" s="6"/>
      <c r="AN91" s="6"/>
      <c r="AO91" s="6"/>
      <c r="AP91" s="6"/>
      <c r="AQ91" s="6"/>
      <c r="AR91" s="6"/>
      <c r="AS91" s="6"/>
      <c r="AT91" s="6"/>
      <c r="AU91" s="6"/>
      <c r="AV91" s="6"/>
      <c r="AW91" s="6"/>
      <c r="AX91" s="6"/>
      <c r="AY91" s="6"/>
      <c r="AZ91" s="6"/>
      <c r="BA91" s="6"/>
      <c r="BB91" s="6"/>
      <c r="BC91" s="6"/>
    </row>
    <row r="92" spans="1:55" ht="14.5" x14ac:dyDescent="0.35">
      <c r="A92" s="7" t="s">
        <v>292</v>
      </c>
      <c r="B92" s="7" t="s">
        <v>293</v>
      </c>
      <c r="C92" s="7" t="s">
        <v>294</v>
      </c>
      <c r="D92" s="7" t="s">
        <v>35</v>
      </c>
      <c r="E92" s="7" t="s">
        <v>37</v>
      </c>
      <c r="F92" s="7" t="s">
        <v>37</v>
      </c>
      <c r="G92" s="7" t="s">
        <v>56</v>
      </c>
      <c r="H92" s="7"/>
      <c r="I92" s="7" t="s">
        <v>74</v>
      </c>
      <c r="J92" s="10">
        <v>44351</v>
      </c>
      <c r="K92" s="10">
        <v>44390</v>
      </c>
      <c r="L92" s="10">
        <v>44392</v>
      </c>
      <c r="M92" s="10">
        <v>44403</v>
      </c>
      <c r="N92" s="7">
        <v>2021</v>
      </c>
      <c r="O92" s="7" t="s">
        <v>276</v>
      </c>
      <c r="S92" s="7" t="s">
        <v>144</v>
      </c>
      <c r="T92" s="7"/>
      <c r="U92" s="7"/>
      <c r="V92" s="7"/>
      <c r="W92" s="6">
        <f>IFERROR(VLOOKUP(B92, PlumX_snapshot!$A:$B, 2, FALSE), " ")</f>
        <v>39</v>
      </c>
      <c r="X92" s="6">
        <f>IFERROR(VLOOKUP(B92, PlumX_snapshot!$A:$C, 3, FALSE), " ")</f>
        <v>21</v>
      </c>
      <c r="Y92" s="8">
        <f>IFERROR(VLOOKUP(B92, PlumX_snapshot!$A:$D, 4, FALSE), " ")</f>
        <v>1</v>
      </c>
      <c r="Z92" s="8">
        <f>IFERROR(VLOOKUP(B92, PlumX_snapshot!$A:$E, 5, FALSE), " ")</f>
        <v>0</v>
      </c>
      <c r="AA92" s="8">
        <f>IFERROR(VLOOKUP(B92, PlumX_snapshot!$A:$F, 6, FALSE), " ")</f>
        <v>0</v>
      </c>
      <c r="AB92" s="9">
        <v>44978</v>
      </c>
      <c r="AC92" s="8"/>
      <c r="AD92" s="8"/>
      <c r="AE92" s="8"/>
      <c r="AF92" s="8"/>
      <c r="AG92" s="6"/>
      <c r="AH92" s="6"/>
      <c r="AI92" s="6"/>
      <c r="AJ92" s="6"/>
      <c r="AK92" s="6"/>
      <c r="AL92" s="6"/>
      <c r="AM92" s="6"/>
      <c r="AN92" s="6"/>
      <c r="AO92" s="6"/>
      <c r="AP92" s="6"/>
      <c r="AQ92" s="6"/>
      <c r="AR92" s="6"/>
      <c r="AS92" s="6"/>
      <c r="AT92" s="6"/>
      <c r="AU92" s="8"/>
      <c r="AV92" s="6"/>
      <c r="AW92" s="6"/>
      <c r="AX92" s="6"/>
      <c r="AY92" s="6"/>
      <c r="AZ92" s="6"/>
      <c r="BA92" s="6"/>
      <c r="BB92" s="6"/>
      <c r="BC92" s="6"/>
    </row>
    <row r="93" spans="1:55" ht="14.5" x14ac:dyDescent="0.35">
      <c r="A93" s="7" t="s">
        <v>295</v>
      </c>
      <c r="B93" s="7" t="s">
        <v>296</v>
      </c>
      <c r="C93" s="7" t="s">
        <v>88</v>
      </c>
      <c r="D93" s="7" t="s">
        <v>35</v>
      </c>
      <c r="E93" s="7" t="s">
        <v>36</v>
      </c>
      <c r="F93" s="7" t="s">
        <v>37</v>
      </c>
      <c r="G93" s="7" t="s">
        <v>56</v>
      </c>
      <c r="H93" s="7"/>
      <c r="I93" s="7" t="s">
        <v>74</v>
      </c>
      <c r="J93" s="10">
        <v>44350</v>
      </c>
      <c r="K93" s="10">
        <v>44385</v>
      </c>
      <c r="L93" s="10">
        <v>44386</v>
      </c>
      <c r="M93" s="10">
        <v>44411</v>
      </c>
      <c r="N93" s="7">
        <v>2021</v>
      </c>
      <c r="O93" s="7" t="s">
        <v>276</v>
      </c>
      <c r="P93" s="7" t="s">
        <v>56</v>
      </c>
      <c r="R93" s="7" t="s">
        <v>297</v>
      </c>
      <c r="S93" s="7" t="s">
        <v>144</v>
      </c>
      <c r="T93" s="7"/>
      <c r="U93" s="7"/>
      <c r="V93" s="7"/>
      <c r="W93" s="6">
        <f>IFERROR(VLOOKUP(B93, PlumX_snapshot!$A:$B, 2, FALSE), " ")</f>
        <v>8</v>
      </c>
      <c r="X93" s="6">
        <f>IFERROR(VLOOKUP(B93, PlumX_snapshot!$A:$C, 3, FALSE), " ")</f>
        <v>3</v>
      </c>
      <c r="Y93" s="8">
        <f>IFERROR(VLOOKUP(B93, PlumX_snapshot!$A:$D, 4, FALSE), " ")</f>
        <v>22</v>
      </c>
      <c r="Z93" s="8">
        <f>IFERROR(VLOOKUP(B93, PlumX_snapshot!$A:$E, 5, FALSE), " ")</f>
        <v>0</v>
      </c>
      <c r="AA93" s="8">
        <f>IFERROR(VLOOKUP(B93, PlumX_snapshot!$A:$F, 6, FALSE), " ")</f>
        <v>0</v>
      </c>
      <c r="AB93" s="9">
        <v>44978</v>
      </c>
      <c r="AC93" s="8"/>
      <c r="AD93" s="6"/>
      <c r="AE93" s="8"/>
      <c r="AF93" s="8"/>
      <c r="AG93" s="6"/>
      <c r="AH93" s="6"/>
      <c r="AI93" s="6"/>
      <c r="AJ93" s="6"/>
      <c r="AK93" s="6"/>
      <c r="AL93" s="6"/>
      <c r="AM93" s="6"/>
      <c r="AN93" s="6"/>
      <c r="AO93" s="6"/>
      <c r="AP93" s="6"/>
      <c r="AQ93" s="6"/>
      <c r="AR93" s="6"/>
      <c r="AS93" s="6"/>
      <c r="AT93" s="6"/>
      <c r="AU93" s="8"/>
      <c r="AV93" s="6"/>
      <c r="AW93" s="6"/>
      <c r="AX93" s="6"/>
      <c r="AY93" s="6"/>
      <c r="AZ93" s="6"/>
      <c r="BA93" s="6"/>
      <c r="BB93" s="6"/>
      <c r="BC93" s="6"/>
    </row>
    <row r="94" spans="1:55" ht="14.5" x14ac:dyDescent="0.35">
      <c r="A94" s="7" t="s">
        <v>298</v>
      </c>
      <c r="B94" s="7" t="s">
        <v>299</v>
      </c>
      <c r="C94" s="7" t="s">
        <v>300</v>
      </c>
      <c r="D94" s="7" t="s">
        <v>35</v>
      </c>
      <c r="E94" s="7" t="s">
        <v>36</v>
      </c>
      <c r="F94" s="7" t="s">
        <v>37</v>
      </c>
      <c r="G94" s="7" t="s">
        <v>56</v>
      </c>
      <c r="H94" s="7"/>
      <c r="I94" s="7" t="s">
        <v>74</v>
      </c>
      <c r="J94" s="10">
        <v>44312</v>
      </c>
      <c r="K94" s="10">
        <v>44369</v>
      </c>
      <c r="L94" s="10">
        <v>44370</v>
      </c>
      <c r="M94" s="10">
        <v>44378</v>
      </c>
      <c r="N94" s="7">
        <v>2021</v>
      </c>
      <c r="O94" s="7" t="s">
        <v>276</v>
      </c>
      <c r="R94" s="7" t="s">
        <v>301</v>
      </c>
      <c r="S94" s="7" t="s">
        <v>144</v>
      </c>
      <c r="T94" s="7"/>
      <c r="U94" s="7"/>
      <c r="V94" s="7"/>
      <c r="W94" s="6">
        <f>IFERROR(VLOOKUP(B94, PlumX_snapshot!$A:$B, 2, FALSE), " ")</f>
        <v>98</v>
      </c>
      <c r="X94" s="6">
        <f>IFERROR(VLOOKUP(B94, PlumX_snapshot!$A:$C, 3, FALSE), " ")</f>
        <v>117</v>
      </c>
      <c r="Y94" s="8">
        <f>IFERROR(VLOOKUP(B94, PlumX_snapshot!$A:$D, 4, FALSE), " ")</f>
        <v>21</v>
      </c>
      <c r="Z94" s="8">
        <f>IFERROR(VLOOKUP(B94, PlumX_snapshot!$A:$E, 5, FALSE), " ")</f>
        <v>0</v>
      </c>
      <c r="AA94" s="8">
        <f>IFERROR(VLOOKUP(B94, PlumX_snapshot!$A:$F, 6, FALSE), " ")</f>
        <v>0</v>
      </c>
      <c r="AB94" s="9">
        <v>44978</v>
      </c>
      <c r="AC94" s="8"/>
      <c r="AD94" s="6"/>
      <c r="AE94" s="8"/>
      <c r="AF94" s="8"/>
      <c r="AG94" s="6"/>
      <c r="AH94" s="6"/>
      <c r="AI94" s="6"/>
      <c r="AJ94" s="6"/>
      <c r="AK94" s="6"/>
      <c r="AL94" s="6"/>
      <c r="AM94" s="6"/>
      <c r="AN94" s="6"/>
      <c r="AO94" s="6"/>
      <c r="AP94" s="6"/>
      <c r="AQ94" s="6"/>
      <c r="AR94" s="6"/>
      <c r="AS94" s="6"/>
      <c r="AT94" s="6"/>
      <c r="AU94" s="8"/>
      <c r="AV94" s="6"/>
      <c r="AW94" s="6"/>
      <c r="AX94" s="6"/>
      <c r="AY94" s="6"/>
      <c r="AZ94" s="6"/>
      <c r="BA94" s="6"/>
      <c r="BB94" s="6"/>
      <c r="BC94" s="6"/>
    </row>
    <row r="95" spans="1:55" ht="14.5" x14ac:dyDescent="0.35">
      <c r="A95" s="7" t="s">
        <v>302</v>
      </c>
      <c r="B95" s="7" t="s">
        <v>303</v>
      </c>
      <c r="C95" s="7" t="s">
        <v>114</v>
      </c>
      <c r="D95" s="7" t="s">
        <v>35</v>
      </c>
      <c r="E95" s="7" t="s">
        <v>36</v>
      </c>
      <c r="F95" s="7" t="s">
        <v>37</v>
      </c>
      <c r="G95" s="7" t="s">
        <v>56</v>
      </c>
      <c r="H95" s="7"/>
      <c r="I95" s="7" t="s">
        <v>74</v>
      </c>
      <c r="J95" s="10">
        <v>44221</v>
      </c>
      <c r="K95" s="10">
        <v>44351</v>
      </c>
      <c r="L95" s="10">
        <v>44354</v>
      </c>
      <c r="M95" s="10">
        <v>44368</v>
      </c>
      <c r="N95" s="7">
        <v>2021</v>
      </c>
      <c r="O95" s="7" t="s">
        <v>276</v>
      </c>
      <c r="P95" s="7" t="s">
        <v>56</v>
      </c>
      <c r="R95" s="7" t="s">
        <v>304</v>
      </c>
      <c r="S95" s="7" t="s">
        <v>144</v>
      </c>
      <c r="T95" s="7"/>
      <c r="U95" s="7"/>
      <c r="V95" s="7"/>
      <c r="W95" s="6">
        <f>IFERROR(VLOOKUP(B95, PlumX_snapshot!$A:$B, 2, FALSE), " ")</f>
        <v>46</v>
      </c>
      <c r="X95" s="6">
        <f>IFERROR(VLOOKUP(B95, PlumX_snapshot!$A:$C, 3, FALSE), " ")</f>
        <v>71</v>
      </c>
      <c r="Y95" s="8">
        <f>IFERROR(VLOOKUP(B95, PlumX_snapshot!$A:$D, 4, FALSE), " ")</f>
        <v>20</v>
      </c>
      <c r="Z95" s="8">
        <f>IFERROR(VLOOKUP(B95, PlumX_snapshot!$A:$E, 5, FALSE), " ")</f>
        <v>0</v>
      </c>
      <c r="AA95" s="8">
        <f>IFERROR(VLOOKUP(B95, PlumX_snapshot!$A:$F, 6, FALSE), " ")</f>
        <v>0</v>
      </c>
      <c r="AB95" s="9">
        <v>44978</v>
      </c>
      <c r="AC95" s="8"/>
      <c r="AD95" s="8"/>
      <c r="AE95" s="8"/>
      <c r="AF95" s="8"/>
      <c r="AG95" s="6"/>
      <c r="AH95" s="6"/>
      <c r="AI95" s="6"/>
      <c r="AJ95" s="6"/>
      <c r="AK95" s="6"/>
      <c r="AL95" s="6"/>
      <c r="AM95" s="6"/>
      <c r="AN95" s="6"/>
      <c r="AO95" s="6"/>
      <c r="AP95" s="6"/>
      <c r="AQ95" s="6"/>
      <c r="AR95" s="6"/>
      <c r="AS95" s="6"/>
      <c r="AT95" s="6"/>
      <c r="AU95" s="8"/>
      <c r="AV95" s="6"/>
      <c r="AW95" s="6"/>
      <c r="AX95" s="6"/>
      <c r="AY95" s="6"/>
      <c r="AZ95" s="6"/>
      <c r="BA95" s="6"/>
      <c r="BB95" s="6"/>
      <c r="BC95" s="6"/>
    </row>
    <row r="96" spans="1:55" ht="14.5" x14ac:dyDescent="0.35">
      <c r="A96" s="7" t="s">
        <v>305</v>
      </c>
      <c r="B96" s="7" t="s">
        <v>306</v>
      </c>
      <c r="C96" s="7" t="s">
        <v>88</v>
      </c>
      <c r="D96" s="7" t="s">
        <v>35</v>
      </c>
      <c r="E96" s="7" t="s">
        <v>36</v>
      </c>
      <c r="F96" s="7" t="s">
        <v>37</v>
      </c>
      <c r="G96" s="7" t="s">
        <v>56</v>
      </c>
      <c r="H96" s="7" t="s">
        <v>307</v>
      </c>
      <c r="I96" s="7" t="s">
        <v>74</v>
      </c>
      <c r="J96" s="10">
        <v>44577</v>
      </c>
      <c r="K96" s="10">
        <v>44676</v>
      </c>
      <c r="L96" s="10">
        <v>44676</v>
      </c>
      <c r="M96" s="10">
        <v>44687</v>
      </c>
      <c r="N96" s="7">
        <v>2022</v>
      </c>
      <c r="O96" s="7" t="s">
        <v>308</v>
      </c>
      <c r="R96" s="7" t="s">
        <v>309</v>
      </c>
      <c r="T96" s="7"/>
      <c r="W96" s="6">
        <f>IFERROR(VLOOKUP(B96, PlumX_snapshot!$A:$B, 2, FALSE), " ")</f>
        <v>4</v>
      </c>
      <c r="X96" s="6">
        <f>IFERROR(VLOOKUP(B96, PlumX_snapshot!$A:$C, 3, FALSE), " ")</f>
        <v>1</v>
      </c>
      <c r="Y96" s="8">
        <f>IFERROR(VLOOKUP(B96, PlumX_snapshot!$A:$D, 4, FALSE), " ")</f>
        <v>0</v>
      </c>
      <c r="Z96" s="8">
        <f>IFERROR(VLOOKUP(B96, PlumX_snapshot!$A:$E, 5, FALSE), " ")</f>
        <v>0</v>
      </c>
      <c r="AA96" s="8">
        <f>IFERROR(VLOOKUP(B96, PlumX_snapshot!$A:$F, 6, FALSE), " ")</f>
        <v>0</v>
      </c>
      <c r="AB96" s="9">
        <v>44978</v>
      </c>
      <c r="AC96" s="8"/>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1:55" ht="14.5" x14ac:dyDescent="0.35">
      <c r="A97" s="7" t="s">
        <v>310</v>
      </c>
      <c r="B97" s="7" t="s">
        <v>311</v>
      </c>
      <c r="C97" s="7" t="s">
        <v>114</v>
      </c>
      <c r="D97" s="7" t="s">
        <v>35</v>
      </c>
      <c r="E97" s="7" t="s">
        <v>36</v>
      </c>
      <c r="F97" s="7" t="s">
        <v>37</v>
      </c>
      <c r="G97" s="7" t="s">
        <v>56</v>
      </c>
      <c r="H97" s="7" t="s">
        <v>307</v>
      </c>
      <c r="I97" s="7" t="s">
        <v>74</v>
      </c>
      <c r="J97" s="10">
        <v>44629</v>
      </c>
      <c r="K97" s="10">
        <v>44670</v>
      </c>
      <c r="L97" s="10">
        <v>44670</v>
      </c>
      <c r="M97" s="10">
        <v>44685</v>
      </c>
      <c r="N97" s="7">
        <v>2022</v>
      </c>
      <c r="O97" s="7" t="s">
        <v>308</v>
      </c>
      <c r="P97" s="7" t="s">
        <v>56</v>
      </c>
      <c r="R97" s="7" t="s">
        <v>312</v>
      </c>
      <c r="T97" s="7"/>
      <c r="W97" s="6">
        <f>IFERROR(VLOOKUP(B97, PlumX_snapshot!$A:$B, 2, FALSE), " ")</f>
        <v>12</v>
      </c>
      <c r="X97" s="6">
        <f>IFERROR(VLOOKUP(B97, PlumX_snapshot!$A:$C, 3, FALSE), " ")</f>
        <v>129</v>
      </c>
      <c r="Y97" s="8">
        <f>IFERROR(VLOOKUP(B97, PlumX_snapshot!$A:$D, 4, FALSE), " ")</f>
        <v>7</v>
      </c>
      <c r="Z97" s="8">
        <f>IFERROR(VLOOKUP(B97, PlumX_snapshot!$A:$E, 5, FALSE), " ")</f>
        <v>0</v>
      </c>
      <c r="AA97" s="8">
        <f>IFERROR(VLOOKUP(B97, PlumX_snapshot!$A:$F, 6, FALSE), " ")</f>
        <v>0</v>
      </c>
      <c r="AB97" s="9">
        <v>44978</v>
      </c>
      <c r="AC97" s="8"/>
      <c r="AD97" s="6"/>
      <c r="AE97" s="8"/>
      <c r="AF97" s="8"/>
      <c r="AG97" s="6"/>
      <c r="AH97" s="6"/>
      <c r="AI97" s="6"/>
      <c r="AJ97" s="6"/>
      <c r="AK97" s="6"/>
      <c r="AL97" s="6"/>
      <c r="AM97" s="6"/>
      <c r="AN97" s="6"/>
      <c r="AO97" s="6"/>
      <c r="AP97" s="6"/>
      <c r="AQ97" s="6"/>
      <c r="AR97" s="6"/>
      <c r="AS97" s="6"/>
      <c r="AT97" s="6"/>
      <c r="AU97" s="8"/>
      <c r="AV97" s="6"/>
      <c r="AW97" s="6"/>
      <c r="AX97" s="6"/>
      <c r="AY97" s="6"/>
      <c r="AZ97" s="6"/>
      <c r="BA97" s="6"/>
      <c r="BB97" s="6"/>
      <c r="BC97" s="6"/>
    </row>
    <row r="98" spans="1:55" ht="14.5" x14ac:dyDescent="0.35">
      <c r="A98" s="7" t="s">
        <v>313</v>
      </c>
      <c r="B98" s="7" t="s">
        <v>314</v>
      </c>
      <c r="C98" s="7" t="s">
        <v>117</v>
      </c>
      <c r="D98" s="7" t="s">
        <v>35</v>
      </c>
      <c r="E98" s="7" t="s">
        <v>36</v>
      </c>
      <c r="F98" s="7" t="s">
        <v>37</v>
      </c>
      <c r="G98" s="7" t="s">
        <v>56</v>
      </c>
      <c r="H98" s="7" t="s">
        <v>307</v>
      </c>
      <c r="I98" s="7" t="s">
        <v>74</v>
      </c>
      <c r="J98" s="10">
        <v>44594</v>
      </c>
      <c r="K98" s="10">
        <v>44651</v>
      </c>
      <c r="L98" s="10">
        <v>44659</v>
      </c>
      <c r="M98" s="10">
        <v>44668</v>
      </c>
      <c r="N98" s="7">
        <v>2022</v>
      </c>
      <c r="O98" s="7" t="s">
        <v>308</v>
      </c>
      <c r="R98" s="7" t="s">
        <v>315</v>
      </c>
      <c r="T98" s="7"/>
      <c r="W98" s="6">
        <f>IFERROR(VLOOKUP(B98, PlumX_snapshot!$A:$B, 2, FALSE), " ")</f>
        <v>16</v>
      </c>
      <c r="X98" s="6">
        <f>IFERROR(VLOOKUP(B98, PlumX_snapshot!$A:$C, 3, FALSE), " ")</f>
        <v>1</v>
      </c>
      <c r="Y98" s="8">
        <f>IFERROR(VLOOKUP(B98, PlumX_snapshot!$A:$D, 4, FALSE), " ")</f>
        <v>31</v>
      </c>
      <c r="Z98" s="8">
        <f>IFERROR(VLOOKUP(B98, PlumX_snapshot!$A:$E, 5, FALSE), " ")</f>
        <v>0</v>
      </c>
      <c r="AA98" s="8">
        <f>IFERROR(VLOOKUP(B98, PlumX_snapshot!$A:$F, 6, FALSE), " ")</f>
        <v>0</v>
      </c>
      <c r="AB98" s="9">
        <v>44978</v>
      </c>
      <c r="AC98" s="8"/>
      <c r="AD98" s="8"/>
      <c r="AE98" s="8"/>
      <c r="AF98" s="8"/>
      <c r="AG98" s="6"/>
      <c r="AH98" s="6"/>
      <c r="AI98" s="6"/>
      <c r="AJ98" s="6"/>
      <c r="AK98" s="6"/>
      <c r="AL98" s="6"/>
      <c r="AM98" s="6"/>
      <c r="AN98" s="6"/>
      <c r="AO98" s="6"/>
      <c r="AP98" s="6"/>
      <c r="AQ98" s="6"/>
      <c r="AR98" s="6"/>
      <c r="AS98" s="6"/>
      <c r="AT98" s="6"/>
      <c r="AU98" s="6"/>
      <c r="AV98" s="6"/>
      <c r="AW98" s="6"/>
      <c r="AX98" s="6"/>
      <c r="AY98" s="6"/>
      <c r="AZ98" s="6"/>
      <c r="BA98" s="6"/>
      <c r="BB98" s="6"/>
      <c r="BC98" s="6"/>
    </row>
    <row r="99" spans="1:55" ht="14.5" x14ac:dyDescent="0.35">
      <c r="A99" s="7" t="s">
        <v>316</v>
      </c>
      <c r="B99" s="7" t="s">
        <v>317</v>
      </c>
      <c r="C99" s="7" t="s">
        <v>117</v>
      </c>
      <c r="D99" s="7" t="s">
        <v>35</v>
      </c>
      <c r="E99" s="7" t="s">
        <v>36</v>
      </c>
      <c r="F99" s="7" t="s">
        <v>37</v>
      </c>
      <c r="G99" s="7" t="s">
        <v>56</v>
      </c>
      <c r="H99" s="7" t="s">
        <v>307</v>
      </c>
      <c r="I99" s="7" t="s">
        <v>74</v>
      </c>
      <c r="J99" s="10">
        <v>44501</v>
      </c>
      <c r="K99" s="10">
        <v>44587</v>
      </c>
      <c r="L99" s="10">
        <v>44658</v>
      </c>
      <c r="M99" s="10">
        <v>44602</v>
      </c>
      <c r="N99" s="7">
        <v>2022</v>
      </c>
      <c r="O99" s="7" t="s">
        <v>308</v>
      </c>
      <c r="P99" s="7" t="s">
        <v>56</v>
      </c>
      <c r="R99" s="7" t="s">
        <v>318</v>
      </c>
      <c r="T99" s="7"/>
      <c r="W99" s="6">
        <f>IFERROR(VLOOKUP(B99, PlumX_snapshot!$A:$B, 2, FALSE), " ")</f>
        <v>5</v>
      </c>
      <c r="X99" s="6">
        <f>IFERROR(VLOOKUP(B99, PlumX_snapshot!$A:$C, 3, FALSE), " ")</f>
        <v>3</v>
      </c>
      <c r="Y99" s="8">
        <f>IFERROR(VLOOKUP(B99, PlumX_snapshot!$A:$D, 4, FALSE), " ")</f>
        <v>18</v>
      </c>
      <c r="Z99" s="8">
        <f>IFERROR(VLOOKUP(B99, PlumX_snapshot!$A:$E, 5, FALSE), " ")</f>
        <v>0</v>
      </c>
      <c r="AA99" s="8">
        <f>IFERROR(VLOOKUP(B99, PlumX_snapshot!$A:$F, 6, FALSE), " ")</f>
        <v>0</v>
      </c>
      <c r="AB99" s="9">
        <v>44978</v>
      </c>
      <c r="AC99" s="8"/>
      <c r="AD99" s="6"/>
      <c r="AE99" s="8"/>
      <c r="AF99" s="8"/>
      <c r="AG99" s="6"/>
      <c r="AH99" s="6"/>
      <c r="AI99" s="6"/>
      <c r="AJ99" s="6"/>
      <c r="AK99" s="6"/>
      <c r="AL99" s="6"/>
      <c r="AM99" s="6"/>
      <c r="AN99" s="6"/>
      <c r="AO99" s="6"/>
      <c r="AP99" s="6"/>
      <c r="AQ99" s="6"/>
      <c r="AR99" s="6"/>
      <c r="AS99" s="6"/>
      <c r="AT99" s="6"/>
      <c r="AU99" s="6"/>
      <c r="AV99" s="6"/>
      <c r="AW99" s="6"/>
      <c r="AX99" s="6"/>
      <c r="AY99" s="6"/>
      <c r="AZ99" s="6"/>
      <c r="BA99" s="6"/>
      <c r="BB99" s="6"/>
      <c r="BC99" s="6"/>
    </row>
    <row r="100" spans="1:55" ht="14.5" x14ac:dyDescent="0.35">
      <c r="A100" s="7" t="s">
        <v>319</v>
      </c>
      <c r="B100" s="7" t="s">
        <v>320</v>
      </c>
      <c r="C100" s="7" t="s">
        <v>321</v>
      </c>
      <c r="D100" s="7" t="s">
        <v>35</v>
      </c>
      <c r="E100" s="7" t="s">
        <v>36</v>
      </c>
      <c r="F100" s="7" t="s">
        <v>37</v>
      </c>
      <c r="G100" s="7" t="s">
        <v>56</v>
      </c>
      <c r="H100" s="7" t="s">
        <v>307</v>
      </c>
      <c r="I100" s="7" t="s">
        <v>74</v>
      </c>
      <c r="J100" s="10">
        <v>44592</v>
      </c>
      <c r="K100" s="10">
        <v>44650</v>
      </c>
      <c r="L100" s="10">
        <v>44657</v>
      </c>
      <c r="M100" s="10">
        <v>44666</v>
      </c>
      <c r="N100" s="7">
        <v>2022</v>
      </c>
      <c r="O100" s="7" t="s">
        <v>308</v>
      </c>
      <c r="P100" s="7" t="s">
        <v>56</v>
      </c>
      <c r="R100" s="7" t="s">
        <v>322</v>
      </c>
      <c r="T100" s="7"/>
      <c r="W100" s="6">
        <f>IFERROR(VLOOKUP(B100, PlumX_snapshot!$A:$B, 2, FALSE), " ")</f>
        <v>21</v>
      </c>
      <c r="X100" s="6">
        <f>IFERROR(VLOOKUP(B100, PlumX_snapshot!$A:$C, 3, FALSE), " ")</f>
        <v>5</v>
      </c>
      <c r="Y100" s="8">
        <f>IFERROR(VLOOKUP(B100, PlumX_snapshot!$A:$D, 4, FALSE), " ")</f>
        <v>0</v>
      </c>
      <c r="Z100" s="8">
        <f>IFERROR(VLOOKUP(B100, PlumX_snapshot!$A:$E, 5, FALSE), " ")</f>
        <v>0</v>
      </c>
      <c r="AA100" s="8">
        <f>IFERROR(VLOOKUP(B100, PlumX_snapshot!$A:$F, 6, FALSE), " ")</f>
        <v>0</v>
      </c>
      <c r="AB100" s="9">
        <v>44978</v>
      </c>
      <c r="AC100" s="8"/>
      <c r="AD100" s="6"/>
      <c r="AE100" s="6"/>
      <c r="AF100" s="6"/>
      <c r="AG100" s="6"/>
      <c r="AH100" s="6"/>
      <c r="AI100" s="6"/>
      <c r="AJ100" s="6"/>
      <c r="AK100" s="6"/>
      <c r="AL100" s="6"/>
      <c r="AM100" s="6"/>
      <c r="AN100" s="6"/>
      <c r="AO100" s="6"/>
      <c r="AP100" s="6"/>
      <c r="AQ100" s="6"/>
      <c r="AR100" s="6"/>
      <c r="AS100" s="6"/>
      <c r="AT100" s="6"/>
      <c r="AU100" s="8"/>
      <c r="AV100" s="6"/>
      <c r="AW100" s="6"/>
      <c r="AX100" s="6"/>
      <c r="AY100" s="6"/>
      <c r="AZ100" s="6"/>
      <c r="BA100" s="6"/>
      <c r="BB100" s="6"/>
      <c r="BC100" s="6"/>
    </row>
    <row r="101" spans="1:55" ht="14.5" x14ac:dyDescent="0.35">
      <c r="A101" s="7" t="s">
        <v>323</v>
      </c>
      <c r="B101" s="7" t="s">
        <v>324</v>
      </c>
      <c r="C101" s="7" t="s">
        <v>34</v>
      </c>
      <c r="D101" s="7" t="s">
        <v>35</v>
      </c>
      <c r="E101" s="7" t="s">
        <v>36</v>
      </c>
      <c r="F101" s="7" t="s">
        <v>37</v>
      </c>
      <c r="G101" s="7" t="s">
        <v>56</v>
      </c>
      <c r="H101" s="7" t="s">
        <v>307</v>
      </c>
      <c r="I101" s="7" t="s">
        <v>74</v>
      </c>
      <c r="J101" s="10">
        <v>44298</v>
      </c>
      <c r="K101" s="10">
        <v>44656</v>
      </c>
      <c r="L101" s="10">
        <v>44656</v>
      </c>
      <c r="M101" s="10">
        <v>44671</v>
      </c>
      <c r="N101" s="7">
        <v>2022</v>
      </c>
      <c r="O101" s="7" t="s">
        <v>308</v>
      </c>
      <c r="R101" s="7" t="s">
        <v>315</v>
      </c>
      <c r="T101" s="7"/>
      <c r="W101" s="6">
        <f>IFERROR(VLOOKUP(B101, PlumX_snapshot!$A:$B, 2, FALSE), " ")</f>
        <v>19</v>
      </c>
      <c r="X101" s="6">
        <f>IFERROR(VLOOKUP(B101, PlumX_snapshot!$A:$C, 3, FALSE), " ")</f>
        <v>0</v>
      </c>
      <c r="Y101" s="8">
        <f>IFERROR(VLOOKUP(B101, PlumX_snapshot!$A:$D, 4, FALSE), " ")</f>
        <v>8</v>
      </c>
      <c r="Z101" s="8">
        <f>IFERROR(VLOOKUP(B101, PlumX_snapshot!$A:$E, 5, FALSE), " ")</f>
        <v>0</v>
      </c>
      <c r="AA101" s="8">
        <f>IFERROR(VLOOKUP(B101, PlumX_snapshot!$A:$F, 6, FALSE), " ")</f>
        <v>0</v>
      </c>
      <c r="AB101" s="9">
        <v>44978</v>
      </c>
      <c r="AC101" s="6"/>
      <c r="AD101" s="6"/>
      <c r="AE101" s="8"/>
      <c r="AF101" s="8"/>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1:55" ht="14.5" x14ac:dyDescent="0.35">
      <c r="A102" s="7" t="s">
        <v>325</v>
      </c>
      <c r="B102" s="7" t="s">
        <v>326</v>
      </c>
      <c r="C102" s="7" t="s">
        <v>327</v>
      </c>
      <c r="D102" s="7" t="s">
        <v>35</v>
      </c>
      <c r="E102" s="11" t="s">
        <v>36</v>
      </c>
      <c r="F102" s="7" t="s">
        <v>37</v>
      </c>
      <c r="G102" s="7" t="s">
        <v>56</v>
      </c>
      <c r="H102" s="7" t="s">
        <v>307</v>
      </c>
      <c r="I102" s="7" t="s">
        <v>74</v>
      </c>
      <c r="J102" s="10">
        <v>44610</v>
      </c>
      <c r="K102" s="10">
        <v>44719</v>
      </c>
      <c r="L102" s="10">
        <v>44719</v>
      </c>
      <c r="M102" s="10"/>
      <c r="N102" s="7">
        <v>2022</v>
      </c>
      <c r="O102" s="7" t="s">
        <v>328</v>
      </c>
      <c r="P102" s="7" t="s">
        <v>56</v>
      </c>
      <c r="R102" s="7" t="s">
        <v>147</v>
      </c>
      <c r="T102" s="7"/>
      <c r="W102" s="6">
        <f>IFERROR(VLOOKUP(B102, PlumX_snapshot!$A:$B, 2, FALSE), " ")</f>
        <v>23</v>
      </c>
      <c r="X102" s="6">
        <f>IFERROR(VLOOKUP(B102, PlumX_snapshot!$A:$C, 3, FALSE), " ")</f>
        <v>2</v>
      </c>
      <c r="Y102" s="8">
        <f>IFERROR(VLOOKUP(B102, PlumX_snapshot!$A:$D, 4, FALSE), " ")</f>
        <v>22</v>
      </c>
      <c r="Z102" s="8">
        <f>IFERROR(VLOOKUP(B102, PlumX_snapshot!$A:$E, 5, FALSE), " ")</f>
        <v>0</v>
      </c>
      <c r="AA102" s="8">
        <f>IFERROR(VLOOKUP(B102, PlumX_snapshot!$A:$F, 6, FALSE), " ")</f>
        <v>0</v>
      </c>
      <c r="AB102" s="9">
        <v>44978</v>
      </c>
      <c r="AC102" s="8"/>
      <c r="AD102" s="6"/>
      <c r="AE102" s="8"/>
      <c r="AF102" s="8"/>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1:55" ht="14.5" x14ac:dyDescent="0.35">
      <c r="A103" s="7" t="s">
        <v>329</v>
      </c>
      <c r="B103" s="7" t="s">
        <v>330</v>
      </c>
      <c r="C103" s="7" t="s">
        <v>192</v>
      </c>
      <c r="D103" s="7" t="s">
        <v>35</v>
      </c>
      <c r="E103" s="11" t="s">
        <v>37</v>
      </c>
      <c r="F103" s="7" t="s">
        <v>37</v>
      </c>
      <c r="G103" s="7" t="s">
        <v>56</v>
      </c>
      <c r="H103" s="7" t="s">
        <v>307</v>
      </c>
      <c r="I103" s="7" t="s">
        <v>74</v>
      </c>
      <c r="J103" s="10">
        <v>44624</v>
      </c>
      <c r="K103" s="10">
        <v>44718</v>
      </c>
      <c r="L103" s="10">
        <v>44718</v>
      </c>
      <c r="M103" s="10"/>
      <c r="N103" s="7">
        <v>2022</v>
      </c>
      <c r="O103" s="7" t="s">
        <v>328</v>
      </c>
      <c r="R103" s="7" t="s">
        <v>331</v>
      </c>
      <c r="T103" s="7"/>
      <c r="W103" s="6">
        <f>IFERROR(VLOOKUP(B103, PlumX_snapshot!$A:$B, 2, FALSE), " ")</f>
        <v>0</v>
      </c>
      <c r="X103" s="6">
        <f>IFERROR(VLOOKUP(B103, PlumX_snapshot!$A:$C, 3, FALSE), " ")</f>
        <v>0</v>
      </c>
      <c r="Y103" s="8">
        <f>IFERROR(VLOOKUP(B103, PlumX_snapshot!$A:$D, 4, FALSE), " ")</f>
        <v>0</v>
      </c>
      <c r="Z103" s="8">
        <f>IFERROR(VLOOKUP(B103, PlumX_snapshot!$A:$E, 5, FALSE), " ")</f>
        <v>0</v>
      </c>
      <c r="AA103" s="8">
        <f>IFERROR(VLOOKUP(B103, PlumX_snapshot!$A:$F, 6, FALSE), " ")</f>
        <v>0</v>
      </c>
      <c r="AB103" s="9">
        <v>44978</v>
      </c>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1:55" ht="14.5" x14ac:dyDescent="0.35">
      <c r="A104" s="7" t="s">
        <v>332</v>
      </c>
      <c r="B104" s="7" t="s">
        <v>333</v>
      </c>
      <c r="C104" s="7" t="s">
        <v>46</v>
      </c>
      <c r="D104" s="7" t="s">
        <v>35</v>
      </c>
      <c r="E104" s="11" t="s">
        <v>36</v>
      </c>
      <c r="F104" s="7" t="s">
        <v>37</v>
      </c>
      <c r="G104" s="7" t="s">
        <v>56</v>
      </c>
      <c r="H104" s="7" t="s">
        <v>307</v>
      </c>
      <c r="I104" s="7" t="s">
        <v>74</v>
      </c>
      <c r="J104" s="10">
        <v>44629</v>
      </c>
      <c r="K104" s="10">
        <v>44712</v>
      </c>
      <c r="L104" s="10">
        <v>44712</v>
      </c>
      <c r="M104" s="10"/>
      <c r="N104" s="7">
        <v>2022</v>
      </c>
      <c r="O104" s="7" t="s">
        <v>328</v>
      </c>
      <c r="P104" s="7" t="s">
        <v>56</v>
      </c>
      <c r="R104" s="7" t="s">
        <v>334</v>
      </c>
      <c r="T104" s="7"/>
      <c r="W104" s="6">
        <f>IFERROR(VLOOKUP(B104, PlumX_snapshot!$A:$B, 2, FALSE), " ")</f>
        <v>17</v>
      </c>
      <c r="X104" s="6">
        <f>IFERROR(VLOOKUP(B104, PlumX_snapshot!$A:$C, 3, FALSE), " ")</f>
        <v>2</v>
      </c>
      <c r="Y104" s="8">
        <f>IFERROR(VLOOKUP(B104, PlumX_snapshot!$A:$D, 4, FALSE), " ")</f>
        <v>24</v>
      </c>
      <c r="Z104" s="8">
        <f>IFERROR(VLOOKUP(B104, PlumX_snapshot!$A:$E, 5, FALSE), " ")</f>
        <v>0</v>
      </c>
      <c r="AA104" s="8">
        <f>IFERROR(VLOOKUP(B104, PlumX_snapshot!$A:$F, 6, FALSE), " ")</f>
        <v>3</v>
      </c>
      <c r="AB104" s="9">
        <v>44978</v>
      </c>
      <c r="AC104" s="8"/>
      <c r="AD104" s="6"/>
      <c r="AE104" s="8"/>
      <c r="AF104" s="8"/>
      <c r="AG104" s="8"/>
      <c r="AH104" s="8"/>
      <c r="AI104" s="6"/>
      <c r="AJ104" s="6"/>
      <c r="AK104" s="6"/>
      <c r="AL104" s="6"/>
      <c r="AM104" s="6"/>
      <c r="AN104" s="6"/>
      <c r="AO104" s="6"/>
      <c r="AP104" s="6"/>
      <c r="AQ104" s="6"/>
      <c r="AR104" s="6"/>
      <c r="AS104" s="6"/>
      <c r="AT104" s="6"/>
      <c r="AU104" s="6"/>
      <c r="AV104" s="6"/>
      <c r="AW104" s="6"/>
      <c r="AX104" s="6"/>
      <c r="AY104" s="6"/>
      <c r="AZ104" s="6"/>
      <c r="BA104" s="6"/>
      <c r="BB104" s="6"/>
      <c r="BC104" s="6"/>
    </row>
    <row r="105" spans="1:55" ht="14.5" x14ac:dyDescent="0.35">
      <c r="A105" s="7" t="s">
        <v>335</v>
      </c>
      <c r="B105" s="7" t="s">
        <v>336</v>
      </c>
      <c r="C105" s="7" t="s">
        <v>129</v>
      </c>
      <c r="D105" s="7" t="s">
        <v>35</v>
      </c>
      <c r="E105" s="11" t="s">
        <v>36</v>
      </c>
      <c r="F105" s="7" t="s">
        <v>37</v>
      </c>
      <c r="G105" s="7" t="s">
        <v>56</v>
      </c>
      <c r="H105" s="7" t="s">
        <v>307</v>
      </c>
      <c r="I105" s="7" t="s">
        <v>74</v>
      </c>
      <c r="J105" s="10">
        <v>44644</v>
      </c>
      <c r="K105" s="10">
        <v>44708</v>
      </c>
      <c r="L105" s="10">
        <v>44708</v>
      </c>
      <c r="M105" s="10"/>
      <c r="N105" s="7">
        <v>2022</v>
      </c>
      <c r="O105" s="7" t="s">
        <v>328</v>
      </c>
      <c r="R105" s="7" t="s">
        <v>143</v>
      </c>
      <c r="T105" s="7"/>
      <c r="W105" s="6">
        <f>IFERROR(VLOOKUP(B105, PlumX_snapshot!$A:$B, 2, FALSE), " ")</f>
        <v>25</v>
      </c>
      <c r="X105" s="6">
        <f>IFERROR(VLOOKUP(B105, PlumX_snapshot!$A:$C, 3, FALSE), " ")</f>
        <v>3</v>
      </c>
      <c r="Y105" s="8">
        <f>IFERROR(VLOOKUP(B105, PlumX_snapshot!$A:$D, 4, FALSE), " ")</f>
        <v>3</v>
      </c>
      <c r="Z105" s="8">
        <f>IFERROR(VLOOKUP(B105, PlumX_snapshot!$A:$E, 5, FALSE), " ")</f>
        <v>0</v>
      </c>
      <c r="AA105" s="8">
        <f>IFERROR(VLOOKUP(B105, PlumX_snapshot!$A:$F, 6, FALSE), " ")</f>
        <v>0</v>
      </c>
      <c r="AB105" s="9">
        <v>44978</v>
      </c>
      <c r="AC105" s="8"/>
      <c r="AD105" s="6"/>
      <c r="AE105" s="8"/>
      <c r="AF105" s="8"/>
      <c r="AG105" s="6"/>
      <c r="AH105" s="6"/>
      <c r="AI105" s="6"/>
      <c r="AJ105" s="6"/>
      <c r="AK105" s="6"/>
      <c r="AL105" s="6"/>
      <c r="AM105" s="6"/>
      <c r="AN105" s="6"/>
      <c r="AO105" s="6"/>
      <c r="AP105" s="6"/>
      <c r="AQ105" s="6"/>
      <c r="AR105" s="6"/>
      <c r="AS105" s="6"/>
      <c r="AT105" s="6"/>
      <c r="AU105" s="8"/>
      <c r="AV105" s="6"/>
      <c r="AW105" s="6"/>
      <c r="AX105" s="6"/>
      <c r="AY105" s="6"/>
      <c r="AZ105" s="6"/>
      <c r="BA105" s="6"/>
      <c r="BB105" s="6"/>
      <c r="BC105" s="6"/>
    </row>
    <row r="106" spans="1:55" ht="14.5" x14ac:dyDescent="0.35">
      <c r="A106" s="7" t="s">
        <v>337</v>
      </c>
      <c r="B106" s="7" t="s">
        <v>338</v>
      </c>
      <c r="C106" s="7" t="s">
        <v>34</v>
      </c>
      <c r="D106" s="7" t="s">
        <v>35</v>
      </c>
      <c r="E106" s="11" t="s">
        <v>36</v>
      </c>
      <c r="F106" s="7" t="s">
        <v>37</v>
      </c>
      <c r="G106" s="7" t="s">
        <v>56</v>
      </c>
      <c r="H106" s="7" t="s">
        <v>307</v>
      </c>
      <c r="I106" s="7" t="s">
        <v>74</v>
      </c>
      <c r="J106" s="10">
        <v>44607</v>
      </c>
      <c r="K106" s="10">
        <v>44707</v>
      </c>
      <c r="L106" s="10">
        <v>44707</v>
      </c>
      <c r="M106" s="10"/>
      <c r="N106" s="7">
        <v>2022</v>
      </c>
      <c r="O106" s="7" t="s">
        <v>328</v>
      </c>
      <c r="T106" s="7"/>
      <c r="W106" s="6">
        <f>IFERROR(VLOOKUP(B106, PlumX_snapshot!$A:$B, 2, FALSE), " ")</f>
        <v>10</v>
      </c>
      <c r="X106" s="6">
        <f>IFERROR(VLOOKUP(B106, PlumX_snapshot!$A:$C, 3, FALSE), " ")</f>
        <v>0</v>
      </c>
      <c r="Y106" s="8">
        <f>IFERROR(VLOOKUP(B106, PlumX_snapshot!$A:$D, 4, FALSE), " ")</f>
        <v>6</v>
      </c>
      <c r="Z106" s="8">
        <f>IFERROR(VLOOKUP(B106, PlumX_snapshot!$A:$E, 5, FALSE), " ")</f>
        <v>0</v>
      </c>
      <c r="AA106" s="8">
        <f>IFERROR(VLOOKUP(B106, PlumX_snapshot!$A:$F, 6, FALSE), " ")</f>
        <v>1</v>
      </c>
      <c r="AB106" s="9">
        <v>44978</v>
      </c>
      <c r="AC106" s="6"/>
      <c r="AD106" s="6"/>
      <c r="AE106" s="8"/>
      <c r="AF106" s="8"/>
      <c r="AG106" s="8"/>
      <c r="AH106" s="8"/>
      <c r="AI106" s="6"/>
      <c r="AJ106" s="6"/>
      <c r="AK106" s="6"/>
      <c r="AL106" s="6"/>
      <c r="AM106" s="6"/>
      <c r="AN106" s="6"/>
      <c r="AO106" s="6"/>
      <c r="AP106" s="6"/>
      <c r="AQ106" s="6"/>
      <c r="AR106" s="6"/>
      <c r="AS106" s="6"/>
      <c r="AT106" s="6"/>
      <c r="AU106" s="6"/>
      <c r="AV106" s="6"/>
      <c r="AW106" s="6"/>
      <c r="AX106" s="6"/>
      <c r="AY106" s="6"/>
      <c r="AZ106" s="6"/>
      <c r="BA106" s="6"/>
      <c r="BB106" s="6"/>
      <c r="BC106" s="6"/>
    </row>
    <row r="107" spans="1:55" ht="14.5" x14ac:dyDescent="0.35">
      <c r="A107" s="7" t="s">
        <v>339</v>
      </c>
      <c r="B107" s="7" t="s">
        <v>340</v>
      </c>
      <c r="C107" s="7" t="s">
        <v>34</v>
      </c>
      <c r="D107" s="7" t="s">
        <v>35</v>
      </c>
      <c r="E107" s="11" t="s">
        <v>36</v>
      </c>
      <c r="F107" s="7" t="s">
        <v>37</v>
      </c>
      <c r="G107" s="7" t="s">
        <v>56</v>
      </c>
      <c r="H107" s="7" t="s">
        <v>307</v>
      </c>
      <c r="I107" s="7" t="s">
        <v>74</v>
      </c>
      <c r="K107" s="10">
        <v>44861</v>
      </c>
      <c r="L107" s="10">
        <v>44861</v>
      </c>
      <c r="M107" s="10"/>
      <c r="N107" s="7">
        <v>2022</v>
      </c>
      <c r="O107" s="7" t="s">
        <v>341</v>
      </c>
      <c r="T107" s="7"/>
      <c r="W107" s="6">
        <f>IFERROR(VLOOKUP(B107, PlumX_snapshot!$A:$B, 2, FALSE), " ")</f>
        <v>6</v>
      </c>
      <c r="X107" s="6">
        <f>IFERROR(VLOOKUP(B107, PlumX_snapshot!$A:$C, 3, FALSE), " ")</f>
        <v>0</v>
      </c>
      <c r="Y107" s="8">
        <f>IFERROR(VLOOKUP(B107, PlumX_snapshot!$A:$D, 4, FALSE), " ")</f>
        <v>12</v>
      </c>
      <c r="Z107" s="8">
        <f>IFERROR(VLOOKUP(B107, PlumX_snapshot!$A:$E, 5, FALSE), " ")</f>
        <v>0</v>
      </c>
      <c r="AA107" s="8">
        <f>IFERROR(VLOOKUP(B107, PlumX_snapshot!$A:$F, 6, FALSE), " ")</f>
        <v>0</v>
      </c>
      <c r="AB107" s="9">
        <v>44978</v>
      </c>
      <c r="AC107" s="6"/>
      <c r="AD107" s="6"/>
      <c r="AE107" s="8"/>
      <c r="AF107" s="8"/>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1:55" ht="14.5" x14ac:dyDescent="0.35">
      <c r="A108" s="7" t="s">
        <v>342</v>
      </c>
      <c r="B108" s="7" t="s">
        <v>343</v>
      </c>
      <c r="C108" s="7" t="s">
        <v>344</v>
      </c>
      <c r="D108" s="7" t="s">
        <v>35</v>
      </c>
      <c r="E108" s="11" t="s">
        <v>37</v>
      </c>
      <c r="F108" s="7" t="s">
        <v>37</v>
      </c>
      <c r="G108" s="7" t="s">
        <v>56</v>
      </c>
      <c r="H108" s="7" t="s">
        <v>307</v>
      </c>
      <c r="I108" s="7" t="s">
        <v>74</v>
      </c>
      <c r="K108" s="10">
        <v>44860</v>
      </c>
      <c r="L108" s="10">
        <v>44860</v>
      </c>
      <c r="M108" s="10"/>
      <c r="N108" s="7">
        <v>2022</v>
      </c>
      <c r="O108" s="7" t="s">
        <v>341</v>
      </c>
      <c r="P108" s="7" t="s">
        <v>56</v>
      </c>
      <c r="R108" s="7" t="s">
        <v>345</v>
      </c>
      <c r="T108" s="7"/>
      <c r="W108" s="6">
        <f>IFERROR(VLOOKUP(B108, PlumX_snapshot!$A:$B, 2, FALSE), " ")</f>
        <v>5</v>
      </c>
      <c r="X108" s="6">
        <f>IFERROR(VLOOKUP(B108, PlumX_snapshot!$A:$C, 3, FALSE), " ")</f>
        <v>0</v>
      </c>
      <c r="Y108" s="8">
        <f>IFERROR(VLOOKUP(B108, PlumX_snapshot!$A:$D, 4, FALSE), " ")</f>
        <v>4</v>
      </c>
      <c r="Z108" s="8">
        <f>IFERROR(VLOOKUP(B108, PlumX_snapshot!$A:$E, 5, FALSE), " ")</f>
        <v>0</v>
      </c>
      <c r="AA108" s="8">
        <f>IFERROR(VLOOKUP(B108, PlumX_snapshot!$A:$F, 6, FALSE), " ")</f>
        <v>0</v>
      </c>
      <c r="AB108" s="9">
        <v>44978</v>
      </c>
      <c r="AC108" s="6"/>
      <c r="AD108" s="6"/>
      <c r="AE108" s="8"/>
      <c r="AF108" s="8"/>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1:55" ht="14.5" x14ac:dyDescent="0.35">
      <c r="A109" s="7" t="s">
        <v>346</v>
      </c>
      <c r="B109" s="7" t="s">
        <v>347</v>
      </c>
      <c r="C109" s="7" t="s">
        <v>83</v>
      </c>
      <c r="D109" s="7" t="s">
        <v>35</v>
      </c>
      <c r="E109" s="11" t="s">
        <v>36</v>
      </c>
      <c r="F109" s="7" t="s">
        <v>37</v>
      </c>
      <c r="G109" s="7" t="s">
        <v>56</v>
      </c>
      <c r="H109" s="7" t="s">
        <v>307</v>
      </c>
      <c r="I109" s="7" t="s">
        <v>74</v>
      </c>
      <c r="K109" s="10">
        <v>44839</v>
      </c>
      <c r="L109" s="10">
        <v>44839</v>
      </c>
      <c r="M109" s="10"/>
      <c r="N109" s="7">
        <v>2022</v>
      </c>
      <c r="O109" s="7" t="s">
        <v>341</v>
      </c>
      <c r="P109" s="7" t="s">
        <v>56</v>
      </c>
      <c r="R109" s="7" t="s">
        <v>348</v>
      </c>
      <c r="T109" s="7"/>
      <c r="W109" s="6">
        <f>IFERROR(VLOOKUP(B109, PlumX_snapshot!$A:$B, 2, FALSE), " ")</f>
        <v>5</v>
      </c>
      <c r="X109" s="6">
        <f>IFERROR(VLOOKUP(B109, PlumX_snapshot!$A:$C, 3, FALSE), " ")</f>
        <v>0</v>
      </c>
      <c r="Y109" s="8">
        <f>IFERROR(VLOOKUP(B109, PlumX_snapshot!$A:$D, 4, FALSE), " ")</f>
        <v>31</v>
      </c>
      <c r="Z109" s="8">
        <f>IFERROR(VLOOKUP(B109, PlumX_snapshot!$A:$E, 5, FALSE), " ")</f>
        <v>0</v>
      </c>
      <c r="AA109" s="8">
        <f>IFERROR(VLOOKUP(B109, PlumX_snapshot!$A:$F, 6, FALSE), " ")</f>
        <v>0</v>
      </c>
      <c r="AB109" s="9">
        <v>44978</v>
      </c>
      <c r="AC109" s="6"/>
      <c r="AD109" s="6"/>
      <c r="AE109" s="8"/>
      <c r="AF109" s="8"/>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1:55" ht="14.5" x14ac:dyDescent="0.35">
      <c r="A110" s="7" t="s">
        <v>349</v>
      </c>
      <c r="B110" s="7" t="s">
        <v>350</v>
      </c>
      <c r="C110" s="7" t="s">
        <v>129</v>
      </c>
      <c r="D110" s="7" t="s">
        <v>35</v>
      </c>
      <c r="E110" s="11" t="s">
        <v>36</v>
      </c>
      <c r="F110" s="7" t="s">
        <v>37</v>
      </c>
      <c r="G110" s="7" t="s">
        <v>56</v>
      </c>
      <c r="H110" s="7" t="s">
        <v>307</v>
      </c>
      <c r="I110" s="7" t="s">
        <v>74</v>
      </c>
      <c r="K110" s="10">
        <v>44839</v>
      </c>
      <c r="L110" s="10">
        <v>44839</v>
      </c>
      <c r="M110" s="10"/>
      <c r="N110" s="7">
        <v>2022</v>
      </c>
      <c r="O110" s="7" t="s">
        <v>341</v>
      </c>
      <c r="R110" s="7" t="s">
        <v>143</v>
      </c>
      <c r="T110" s="7"/>
      <c r="W110" s="6">
        <f>IFERROR(VLOOKUP(B110, PlumX_snapshot!$A:$B, 2, FALSE), " ")</f>
        <v>1</v>
      </c>
      <c r="X110" s="6">
        <f>IFERROR(VLOOKUP(B110, PlumX_snapshot!$A:$C, 3, FALSE), " ")</f>
        <v>54</v>
      </c>
      <c r="Y110" s="8">
        <f>IFERROR(VLOOKUP(B110, PlumX_snapshot!$A:$D, 4, FALSE), " ")</f>
        <v>3</v>
      </c>
      <c r="Z110" s="8">
        <f>IFERROR(VLOOKUP(B110, PlumX_snapshot!$A:$E, 5, FALSE), " ")</f>
        <v>0</v>
      </c>
      <c r="AA110" s="8">
        <f>IFERROR(VLOOKUP(B110, PlumX_snapshot!$A:$F, 6, FALSE), " ")</f>
        <v>0</v>
      </c>
      <c r="AB110" s="9">
        <v>44978</v>
      </c>
      <c r="AC110" s="6"/>
      <c r="AD110" s="6"/>
      <c r="AE110" s="8"/>
      <c r="AF110" s="8"/>
      <c r="AG110" s="6"/>
      <c r="AH110" s="6"/>
      <c r="AI110" s="6"/>
      <c r="AJ110" s="6"/>
      <c r="AK110" s="6"/>
      <c r="AL110" s="6"/>
      <c r="AM110" s="6"/>
      <c r="AN110" s="6"/>
      <c r="AO110" s="6"/>
      <c r="AP110" s="6"/>
      <c r="AQ110" s="6"/>
      <c r="AR110" s="6"/>
      <c r="AS110" s="6"/>
      <c r="AT110" s="6"/>
      <c r="AU110" s="8"/>
      <c r="AV110" s="6"/>
      <c r="AW110" s="6"/>
      <c r="AX110" s="6"/>
      <c r="AY110" s="6"/>
      <c r="AZ110" s="6"/>
      <c r="BA110" s="6"/>
      <c r="BB110" s="6"/>
      <c r="BC110" s="6"/>
    </row>
    <row r="111" spans="1:55" ht="14.5" x14ac:dyDescent="0.35">
      <c r="A111" s="7" t="s">
        <v>351</v>
      </c>
      <c r="B111" s="7" t="s">
        <v>352</v>
      </c>
      <c r="C111" s="7" t="s">
        <v>97</v>
      </c>
      <c r="D111" s="7" t="s">
        <v>35</v>
      </c>
      <c r="E111" s="11" t="s">
        <v>36</v>
      </c>
      <c r="F111" s="7" t="s">
        <v>37</v>
      </c>
      <c r="G111" s="7" t="s">
        <v>56</v>
      </c>
      <c r="H111" s="7" t="s">
        <v>307</v>
      </c>
      <c r="I111" s="7" t="s">
        <v>74</v>
      </c>
      <c r="K111" s="10">
        <v>44831</v>
      </c>
      <c r="L111" s="10">
        <v>44831</v>
      </c>
      <c r="M111" s="10"/>
      <c r="N111" s="7">
        <v>2022</v>
      </c>
      <c r="O111" s="7" t="s">
        <v>341</v>
      </c>
      <c r="P111" s="7" t="s">
        <v>56</v>
      </c>
      <c r="R111" s="7" t="s">
        <v>353</v>
      </c>
      <c r="T111" s="7"/>
      <c r="W111" s="6">
        <f>IFERROR(VLOOKUP(B111, PlumX_snapshot!$A:$B, 2, FALSE), " ")</f>
        <v>3</v>
      </c>
      <c r="X111" s="6">
        <f>IFERROR(VLOOKUP(B111, PlumX_snapshot!$A:$C, 3, FALSE), " ")</f>
        <v>0</v>
      </c>
      <c r="Y111" s="8">
        <f>IFERROR(VLOOKUP(B111, PlumX_snapshot!$A:$D, 4, FALSE), " ")</f>
        <v>12</v>
      </c>
      <c r="Z111" s="8">
        <f>IFERROR(VLOOKUP(B111, PlumX_snapshot!$A:$E, 5, FALSE), " ")</f>
        <v>0</v>
      </c>
      <c r="AA111" s="8">
        <f>IFERROR(VLOOKUP(B111, PlumX_snapshot!$A:$F, 6, FALSE), " ")</f>
        <v>0</v>
      </c>
      <c r="AB111" s="9">
        <v>44978</v>
      </c>
      <c r="AC111" s="6"/>
      <c r="AD111" s="6"/>
      <c r="AE111" s="8"/>
      <c r="AF111" s="8"/>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1:55" ht="14.5" x14ac:dyDescent="0.35">
      <c r="A112" s="7" t="s">
        <v>354</v>
      </c>
      <c r="B112" s="7" t="s">
        <v>355</v>
      </c>
      <c r="C112" s="7" t="s">
        <v>46</v>
      </c>
      <c r="D112" s="7" t="s">
        <v>35</v>
      </c>
      <c r="E112" s="11" t="s">
        <v>36</v>
      </c>
      <c r="F112" s="7" t="s">
        <v>37</v>
      </c>
      <c r="G112" s="7" t="s">
        <v>56</v>
      </c>
      <c r="H112" s="7" t="s">
        <v>307</v>
      </c>
      <c r="I112" s="7" t="s">
        <v>74</v>
      </c>
      <c r="K112" s="10">
        <v>44827</v>
      </c>
      <c r="L112" s="10">
        <v>44827</v>
      </c>
      <c r="M112" s="10"/>
      <c r="N112" s="7">
        <v>2022</v>
      </c>
      <c r="O112" s="7" t="s">
        <v>341</v>
      </c>
      <c r="R112" s="7" t="s">
        <v>70</v>
      </c>
      <c r="T112" s="7"/>
      <c r="W112" s="6">
        <f>IFERROR(VLOOKUP(B112, PlumX_snapshot!$A:$B, 2, FALSE), " ")</f>
        <v>4</v>
      </c>
      <c r="X112" s="6">
        <f>IFERROR(VLOOKUP(B112, PlumX_snapshot!$A:$C, 3, FALSE), " ")</f>
        <v>0</v>
      </c>
      <c r="Y112" s="8">
        <f>IFERROR(VLOOKUP(B112, PlumX_snapshot!$A:$D, 4, FALSE), " ")</f>
        <v>3</v>
      </c>
      <c r="Z112" s="8">
        <f>IFERROR(VLOOKUP(B112, PlumX_snapshot!$A:$E, 5, FALSE), " ")</f>
        <v>0</v>
      </c>
      <c r="AA112" s="8">
        <f>IFERROR(VLOOKUP(B112, PlumX_snapshot!$A:$F, 6, FALSE), " ")</f>
        <v>0</v>
      </c>
      <c r="AB112" s="9">
        <v>44978</v>
      </c>
      <c r="AC112" s="6"/>
      <c r="AD112" s="6"/>
      <c r="AE112" s="8"/>
      <c r="AF112" s="8"/>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1:55" ht="14.5" x14ac:dyDescent="0.35">
      <c r="A113" s="7" t="s">
        <v>356</v>
      </c>
      <c r="B113" s="7" t="s">
        <v>357</v>
      </c>
      <c r="C113" s="7" t="s">
        <v>34</v>
      </c>
      <c r="D113" s="7" t="s">
        <v>35</v>
      </c>
      <c r="E113" s="11" t="s">
        <v>36</v>
      </c>
      <c r="F113" s="7" t="s">
        <v>37</v>
      </c>
      <c r="G113" s="7" t="s">
        <v>56</v>
      </c>
      <c r="H113" s="7" t="s">
        <v>307</v>
      </c>
      <c r="I113" s="7" t="s">
        <v>74</v>
      </c>
      <c r="K113" s="10">
        <v>44803</v>
      </c>
      <c r="L113" s="10">
        <v>44803</v>
      </c>
      <c r="M113" s="10"/>
      <c r="N113" s="7">
        <v>2022</v>
      </c>
      <c r="O113" s="7" t="s">
        <v>341</v>
      </c>
      <c r="T113" s="7"/>
      <c r="W113" s="6">
        <f>IFERROR(VLOOKUP(B113, PlumX_snapshot!$A:$B, 2, FALSE), " ")</f>
        <v>9</v>
      </c>
      <c r="X113" s="6">
        <f>IFERROR(VLOOKUP(B113, PlumX_snapshot!$A:$C, 3, FALSE), " ")</f>
        <v>0</v>
      </c>
      <c r="Y113" s="8">
        <f>IFERROR(VLOOKUP(B113, PlumX_snapshot!$A:$D, 4, FALSE), " ")</f>
        <v>5</v>
      </c>
      <c r="Z113" s="8">
        <f>IFERROR(VLOOKUP(B113, PlumX_snapshot!$A:$E, 5, FALSE), " ")</f>
        <v>0</v>
      </c>
      <c r="AA113" s="8">
        <f>IFERROR(VLOOKUP(B113, PlumX_snapshot!$A:$F, 6, FALSE), " ")</f>
        <v>0</v>
      </c>
      <c r="AB113" s="9">
        <v>44978</v>
      </c>
      <c r="AC113" s="6"/>
      <c r="AD113" s="6"/>
      <c r="AE113" s="8"/>
      <c r="AF113" s="8"/>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1:55" ht="14.5" x14ac:dyDescent="0.35">
      <c r="A114" s="7" t="s">
        <v>358</v>
      </c>
      <c r="B114" s="7" t="s">
        <v>359</v>
      </c>
      <c r="C114" s="7" t="s">
        <v>97</v>
      </c>
      <c r="D114" s="7" t="s">
        <v>35</v>
      </c>
      <c r="E114" s="11" t="s">
        <v>36</v>
      </c>
      <c r="F114" s="7" t="s">
        <v>37</v>
      </c>
      <c r="G114" s="7" t="s">
        <v>56</v>
      </c>
      <c r="H114" s="7" t="s">
        <v>307</v>
      </c>
      <c r="I114" s="7" t="s">
        <v>74</v>
      </c>
      <c r="K114" s="10">
        <v>44802</v>
      </c>
      <c r="L114" s="10">
        <v>44802</v>
      </c>
      <c r="M114" s="10"/>
      <c r="N114" s="7">
        <v>2022</v>
      </c>
      <c r="O114" s="7" t="s">
        <v>341</v>
      </c>
      <c r="R114" s="7" t="s">
        <v>360</v>
      </c>
      <c r="T114" s="7"/>
      <c r="W114" s="6">
        <f>IFERROR(VLOOKUP(B114, PlumX_snapshot!$A:$B, 2, FALSE), " ")</f>
        <v>9</v>
      </c>
      <c r="X114" s="6">
        <f>IFERROR(VLOOKUP(B114, PlumX_snapshot!$A:$C, 3, FALSE), " ")</f>
        <v>1</v>
      </c>
      <c r="Y114" s="8">
        <f>IFERROR(VLOOKUP(B114, PlumX_snapshot!$A:$D, 4, FALSE), " ")</f>
        <v>8</v>
      </c>
      <c r="Z114" s="8">
        <f>IFERROR(VLOOKUP(B114, PlumX_snapshot!$A:$E, 5, FALSE), " ")</f>
        <v>0</v>
      </c>
      <c r="AA114" s="8">
        <f>IFERROR(VLOOKUP(B114, PlumX_snapshot!$A:$F, 6, FALSE), " ")</f>
        <v>0</v>
      </c>
      <c r="AB114" s="9">
        <v>44978</v>
      </c>
      <c r="AC114" s="8"/>
      <c r="AD114" s="6"/>
      <c r="AE114" s="8"/>
      <c r="AF114" s="8"/>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1:55" ht="14.5" x14ac:dyDescent="0.35">
      <c r="A115" s="7" t="s">
        <v>361</v>
      </c>
      <c r="B115" s="7" t="s">
        <v>362</v>
      </c>
      <c r="C115" s="7" t="s">
        <v>34</v>
      </c>
      <c r="D115" s="7" t="s">
        <v>35</v>
      </c>
      <c r="E115" s="11" t="s">
        <v>36</v>
      </c>
      <c r="F115" s="7" t="s">
        <v>37</v>
      </c>
      <c r="G115" s="7" t="s">
        <v>56</v>
      </c>
      <c r="H115" s="7" t="s">
        <v>307</v>
      </c>
      <c r="I115" s="7" t="s">
        <v>74</v>
      </c>
      <c r="K115" s="10">
        <v>44785</v>
      </c>
      <c r="L115" s="10">
        <v>44785</v>
      </c>
      <c r="M115" s="10"/>
      <c r="N115" s="7">
        <v>2022</v>
      </c>
      <c r="O115" s="7" t="s">
        <v>341</v>
      </c>
      <c r="T115" s="7"/>
      <c r="W115" s="6">
        <f>IFERROR(VLOOKUP(B115, PlumX_snapshot!$A:$B, 2, FALSE), " ")</f>
        <v>8</v>
      </c>
      <c r="X115" s="6">
        <f>IFERROR(VLOOKUP(B115, PlumX_snapshot!$A:$C, 3, FALSE), " ")</f>
        <v>2</v>
      </c>
      <c r="Y115" s="8">
        <f>IFERROR(VLOOKUP(B115, PlumX_snapshot!$A:$D, 4, FALSE), " ")</f>
        <v>6</v>
      </c>
      <c r="Z115" s="8">
        <f>IFERROR(VLOOKUP(B115, PlumX_snapshot!$A:$E, 5, FALSE), " ")</f>
        <v>0</v>
      </c>
      <c r="AA115" s="8">
        <f>IFERROR(VLOOKUP(B115, PlumX_snapshot!$A:$F, 6, FALSE), " ")</f>
        <v>0</v>
      </c>
      <c r="AB115" s="9">
        <v>44978</v>
      </c>
      <c r="AC115" s="8"/>
      <c r="AD115" s="8"/>
      <c r="AE115" s="8"/>
      <c r="AF115" s="8"/>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1:55" ht="14.5" x14ac:dyDescent="0.35">
      <c r="A116" s="7" t="s">
        <v>363</v>
      </c>
      <c r="B116" s="7" t="s">
        <v>364</v>
      </c>
      <c r="C116" s="7" t="s">
        <v>114</v>
      </c>
      <c r="D116" s="7" t="s">
        <v>35</v>
      </c>
      <c r="E116" s="11" t="s">
        <v>36</v>
      </c>
      <c r="F116" s="7" t="s">
        <v>37</v>
      </c>
      <c r="G116" s="7" t="s">
        <v>56</v>
      </c>
      <c r="H116" s="7" t="s">
        <v>307</v>
      </c>
      <c r="I116" s="7" t="s">
        <v>74</v>
      </c>
      <c r="K116" s="10">
        <v>44783</v>
      </c>
      <c r="L116" s="10">
        <v>44783</v>
      </c>
      <c r="M116" s="10"/>
      <c r="N116" s="7">
        <v>2022</v>
      </c>
      <c r="O116" s="7" t="s">
        <v>341</v>
      </c>
      <c r="P116" s="7" t="s">
        <v>56</v>
      </c>
      <c r="R116" s="7" t="s">
        <v>365</v>
      </c>
      <c r="T116" s="7"/>
      <c r="W116" s="6">
        <f>IFERROR(VLOOKUP(B116, PlumX_snapshot!$A:$B, 2, FALSE), " ")</f>
        <v>36</v>
      </c>
      <c r="X116" s="6">
        <f>IFERROR(VLOOKUP(B116, PlumX_snapshot!$A:$C, 3, FALSE), " ")</f>
        <v>52</v>
      </c>
      <c r="Y116" s="8">
        <f>IFERROR(VLOOKUP(B116, PlumX_snapshot!$A:$D, 4, FALSE), " ")</f>
        <v>35</v>
      </c>
      <c r="Z116" s="8">
        <f>IFERROR(VLOOKUP(B116, PlumX_snapshot!$A:$E, 5, FALSE), " ")</f>
        <v>0</v>
      </c>
      <c r="AA116" s="8">
        <f>IFERROR(VLOOKUP(B116, PlumX_snapshot!$A:$F, 6, FALSE), " ")</f>
        <v>0</v>
      </c>
      <c r="AB116" s="9">
        <v>44978</v>
      </c>
      <c r="AC116" s="8"/>
      <c r="AD116" s="6"/>
      <c r="AE116" s="8"/>
      <c r="AF116" s="8"/>
      <c r="AG116" s="6"/>
      <c r="AH116" s="6"/>
      <c r="AI116" s="6"/>
      <c r="AJ116" s="6"/>
      <c r="AK116" s="6"/>
      <c r="AL116" s="6"/>
      <c r="AM116" s="6"/>
      <c r="AN116" s="6"/>
      <c r="AO116" s="6"/>
      <c r="AP116" s="6"/>
      <c r="AQ116" s="6"/>
      <c r="AR116" s="6"/>
      <c r="AS116" s="6"/>
      <c r="AT116" s="6"/>
      <c r="AU116" s="8"/>
      <c r="AV116" s="6"/>
      <c r="AW116" s="6"/>
      <c r="AX116" s="6"/>
      <c r="AY116" s="6"/>
      <c r="AZ116" s="6"/>
      <c r="BA116" s="6"/>
      <c r="BB116" s="6"/>
      <c r="BC116" s="6"/>
    </row>
    <row r="117" spans="1:55" ht="14.5" x14ac:dyDescent="0.35">
      <c r="A117" s="7" t="s">
        <v>366</v>
      </c>
      <c r="B117" s="7" t="s">
        <v>367</v>
      </c>
      <c r="C117" s="7" t="s">
        <v>117</v>
      </c>
      <c r="D117" s="7" t="s">
        <v>35</v>
      </c>
      <c r="E117" s="11" t="s">
        <v>36</v>
      </c>
      <c r="F117" s="7" t="s">
        <v>37</v>
      </c>
      <c r="G117" s="7" t="s">
        <v>56</v>
      </c>
      <c r="H117" s="7" t="s">
        <v>307</v>
      </c>
      <c r="I117" s="7" t="s">
        <v>74</v>
      </c>
      <c r="K117" s="10">
        <v>44756</v>
      </c>
      <c r="L117" s="10">
        <v>44756</v>
      </c>
      <c r="M117" s="10"/>
      <c r="N117" s="7">
        <v>2022</v>
      </c>
      <c r="O117" s="7" t="s">
        <v>341</v>
      </c>
      <c r="P117" s="7" t="s">
        <v>56</v>
      </c>
      <c r="R117" s="7" t="s">
        <v>368</v>
      </c>
      <c r="T117" s="7"/>
      <c r="W117" s="6">
        <f>IFERROR(VLOOKUP(B117, PlumX_snapshot!$A:$B, 2, FALSE), " ")</f>
        <v>5</v>
      </c>
      <c r="X117" s="6">
        <f>IFERROR(VLOOKUP(B117, PlumX_snapshot!$A:$C, 3, FALSE), " ")</f>
        <v>0</v>
      </c>
      <c r="Y117" s="8">
        <f>IFERROR(VLOOKUP(B117, PlumX_snapshot!$A:$D, 4, FALSE), " ")</f>
        <v>19</v>
      </c>
      <c r="Z117" s="8">
        <f>IFERROR(VLOOKUP(B117, PlumX_snapshot!$A:$E, 5, FALSE), " ")</f>
        <v>0</v>
      </c>
      <c r="AA117" s="8">
        <f>IFERROR(VLOOKUP(B117, PlumX_snapshot!$A:$F, 6, FALSE), " ")</f>
        <v>0</v>
      </c>
      <c r="AB117" s="9">
        <v>44978</v>
      </c>
      <c r="AC117" s="6"/>
      <c r="AD117" s="6"/>
      <c r="AE117" s="8"/>
      <c r="AF117" s="8"/>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1:55" ht="14.5" x14ac:dyDescent="0.35">
      <c r="A118" s="7" t="s">
        <v>369</v>
      </c>
      <c r="B118" s="7" t="s">
        <v>370</v>
      </c>
      <c r="C118" s="7" t="s">
        <v>192</v>
      </c>
      <c r="D118" s="7" t="s">
        <v>35</v>
      </c>
      <c r="E118" s="11" t="s">
        <v>37</v>
      </c>
      <c r="F118" s="7" t="s">
        <v>37</v>
      </c>
      <c r="G118" s="7" t="s">
        <v>56</v>
      </c>
      <c r="H118" s="7" t="s">
        <v>307</v>
      </c>
      <c r="I118" s="7" t="s">
        <v>74</v>
      </c>
      <c r="K118" s="10">
        <v>44740</v>
      </c>
      <c r="L118" s="10">
        <v>44740</v>
      </c>
      <c r="M118" s="10"/>
      <c r="N118" s="7">
        <v>2022</v>
      </c>
      <c r="O118" s="7" t="s">
        <v>341</v>
      </c>
      <c r="R118" s="7" t="s">
        <v>65</v>
      </c>
      <c r="T118" s="7"/>
      <c r="W118" s="6">
        <f>IFERROR(VLOOKUP(B118, PlumX_snapshot!$A:$B, 2, FALSE), " ")</f>
        <v>0</v>
      </c>
      <c r="X118" s="6">
        <f>IFERROR(VLOOKUP(B118, PlumX_snapshot!$A:$C, 3, FALSE), " ")</f>
        <v>1</v>
      </c>
      <c r="Y118" s="8">
        <f>IFERROR(VLOOKUP(B118, PlumX_snapshot!$A:$D, 4, FALSE), " ")</f>
        <v>0</v>
      </c>
      <c r="Z118" s="8">
        <f>IFERROR(VLOOKUP(B118, PlumX_snapshot!$A:$E, 5, FALSE), " ")</f>
        <v>0</v>
      </c>
      <c r="AA118" s="8">
        <f>IFERROR(VLOOKUP(B118, PlumX_snapshot!$A:$F, 6, FALSE), " ")</f>
        <v>0</v>
      </c>
      <c r="AB118" s="9">
        <v>44978</v>
      </c>
      <c r="AC118" s="8"/>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1:55" ht="14.5" x14ac:dyDescent="0.35">
      <c r="A119" s="7" t="s">
        <v>371</v>
      </c>
      <c r="B119" s="7" t="s">
        <v>372</v>
      </c>
      <c r="C119" s="7" t="s">
        <v>46</v>
      </c>
      <c r="D119" s="7" t="s">
        <v>35</v>
      </c>
      <c r="E119" s="11" t="s">
        <v>36</v>
      </c>
      <c r="F119" s="7" t="s">
        <v>37</v>
      </c>
      <c r="G119" s="7" t="s">
        <v>56</v>
      </c>
      <c r="H119" s="7" t="s">
        <v>307</v>
      </c>
      <c r="I119" s="7" t="s">
        <v>74</v>
      </c>
      <c r="K119" s="10">
        <v>44734</v>
      </c>
      <c r="L119" s="10">
        <v>44734</v>
      </c>
      <c r="M119" s="10"/>
      <c r="N119" s="7">
        <v>2022</v>
      </c>
      <c r="O119" s="7" t="s">
        <v>341</v>
      </c>
      <c r="Q119" s="7" t="s">
        <v>56</v>
      </c>
      <c r="R119" s="7" t="s">
        <v>373</v>
      </c>
      <c r="T119" s="7"/>
      <c r="W119" s="6">
        <f>IFERROR(VLOOKUP(B119, PlumX_snapshot!$A:$B, 2, FALSE), " ")</f>
        <v>3</v>
      </c>
      <c r="X119" s="6">
        <f>IFERROR(VLOOKUP(B119, PlumX_snapshot!$A:$C, 3, FALSE), " ")</f>
        <v>0</v>
      </c>
      <c r="Y119" s="8">
        <f>IFERROR(VLOOKUP(B119, PlumX_snapshot!$A:$D, 4, FALSE), " ")</f>
        <v>2</v>
      </c>
      <c r="Z119" s="8">
        <f>IFERROR(VLOOKUP(B119, PlumX_snapshot!$A:$E, 5, FALSE), " ")</f>
        <v>0</v>
      </c>
      <c r="AA119" s="8">
        <f>IFERROR(VLOOKUP(B119, PlumX_snapshot!$A:$F, 6, FALSE), " ")</f>
        <v>0</v>
      </c>
      <c r="AB119" s="9">
        <v>44978</v>
      </c>
      <c r="AC119" s="6"/>
      <c r="AD119" s="6"/>
      <c r="AE119" s="8"/>
      <c r="AF119" s="8"/>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1:55" ht="14.5" x14ac:dyDescent="0.35">
      <c r="A120" s="7" t="s">
        <v>374</v>
      </c>
      <c r="B120" s="7" t="s">
        <v>375</v>
      </c>
      <c r="C120" s="7" t="s">
        <v>376</v>
      </c>
      <c r="D120" s="7" t="s">
        <v>377</v>
      </c>
      <c r="E120" s="7" t="s">
        <v>36</v>
      </c>
      <c r="F120" s="7" t="s">
        <v>37</v>
      </c>
      <c r="G120" s="7" t="s">
        <v>56</v>
      </c>
      <c r="H120" s="7" t="s">
        <v>378</v>
      </c>
      <c r="I120" s="7" t="s">
        <v>74</v>
      </c>
      <c r="M120" s="10">
        <v>44077</v>
      </c>
      <c r="N120" s="7">
        <v>2020</v>
      </c>
      <c r="O120" s="7" t="s">
        <v>379</v>
      </c>
      <c r="R120" s="7" t="s">
        <v>380</v>
      </c>
      <c r="T120" s="7"/>
      <c r="W120" s="6">
        <f>IFERROR(VLOOKUP(B120, PlumX_snapshot!$A:$B, 2, FALSE), " ")</f>
        <v>2</v>
      </c>
      <c r="X120" s="6">
        <f>IFERROR(VLOOKUP(B120, PlumX_snapshot!$A:$C, 3, FALSE), " ")</f>
        <v>0</v>
      </c>
      <c r="Y120" s="8">
        <f>IFERROR(VLOOKUP(B120, PlumX_snapshot!$A:$D, 4, FALSE), " ")</f>
        <v>0</v>
      </c>
      <c r="Z120" s="8">
        <f>IFERROR(VLOOKUP(B120, PlumX_snapshot!$A:$E, 5, FALSE), " ")</f>
        <v>0</v>
      </c>
      <c r="AA120" s="8">
        <f>IFERROR(VLOOKUP(B120, PlumX_snapshot!$A:$F, 6, FALSE), " ")</f>
        <v>0</v>
      </c>
      <c r="AB120" s="9">
        <v>44978</v>
      </c>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1:55" ht="14.5" x14ac:dyDescent="0.35">
      <c r="A121" s="7" t="s">
        <v>381</v>
      </c>
      <c r="B121" s="7" t="s">
        <v>382</v>
      </c>
      <c r="C121" s="7" t="s">
        <v>383</v>
      </c>
      <c r="D121" s="7" t="s">
        <v>377</v>
      </c>
      <c r="E121" s="7" t="s">
        <v>36</v>
      </c>
      <c r="F121" s="7" t="s">
        <v>37</v>
      </c>
      <c r="G121" s="7" t="s">
        <v>56</v>
      </c>
      <c r="H121" s="7" t="s">
        <v>378</v>
      </c>
      <c r="I121" s="7" t="s">
        <v>74</v>
      </c>
      <c r="M121" s="10">
        <v>44110</v>
      </c>
      <c r="N121" s="7">
        <v>2020</v>
      </c>
      <c r="O121" s="7" t="s">
        <v>379</v>
      </c>
      <c r="R121" s="7" t="s">
        <v>380</v>
      </c>
      <c r="S121" s="7" t="s">
        <v>384</v>
      </c>
      <c r="T121" s="7"/>
      <c r="U121" s="7"/>
      <c r="V121" s="7"/>
      <c r="W121" s="6">
        <f>IFERROR(VLOOKUP(B121, PlumX_snapshot!$A:$B, 2, FALSE), " ")</f>
        <v>3</v>
      </c>
      <c r="X121" s="6">
        <f>IFERROR(VLOOKUP(B121, PlumX_snapshot!$A:$C, 3, FALSE), " ")</f>
        <v>0</v>
      </c>
      <c r="Y121" s="8">
        <f>IFERROR(VLOOKUP(B121, PlumX_snapshot!$A:$D, 4, FALSE), " ")</f>
        <v>0</v>
      </c>
      <c r="Z121" s="8">
        <f>IFERROR(VLOOKUP(B121, PlumX_snapshot!$A:$E, 5, FALSE), " ")</f>
        <v>0</v>
      </c>
      <c r="AA121" s="8">
        <f>IFERROR(VLOOKUP(B121, PlumX_snapshot!$A:$F, 6, FALSE), " ")</f>
        <v>1</v>
      </c>
      <c r="AB121" s="9">
        <v>44978</v>
      </c>
      <c r="AC121" s="6"/>
      <c r="AD121" s="6"/>
      <c r="AE121" s="6"/>
      <c r="AF121" s="6"/>
      <c r="AG121" s="8"/>
      <c r="AH121" s="6"/>
      <c r="AI121" s="6"/>
      <c r="AJ121" s="8"/>
      <c r="AK121" s="6"/>
      <c r="AL121" s="6"/>
      <c r="AM121" s="6"/>
      <c r="AN121" s="6"/>
      <c r="AO121" s="6"/>
      <c r="AP121" s="6"/>
      <c r="AQ121" s="6"/>
      <c r="AR121" s="6"/>
      <c r="AS121" s="6"/>
      <c r="AT121" s="6"/>
      <c r="AU121" s="6"/>
      <c r="AV121" s="6"/>
      <c r="AW121" s="6"/>
      <c r="AX121" s="6"/>
      <c r="AY121" s="6"/>
      <c r="AZ121" s="6"/>
      <c r="BA121" s="6"/>
      <c r="BB121" s="6"/>
      <c r="BC121" s="6"/>
    </row>
    <row r="122" spans="1:55" ht="14.5" x14ac:dyDescent="0.35">
      <c r="A122" s="7" t="s">
        <v>385</v>
      </c>
      <c r="B122" s="7" t="s">
        <v>386</v>
      </c>
      <c r="C122" s="7" t="s">
        <v>387</v>
      </c>
      <c r="D122" s="7" t="s">
        <v>377</v>
      </c>
      <c r="E122" s="7" t="s">
        <v>36</v>
      </c>
      <c r="F122" s="7" t="s">
        <v>37</v>
      </c>
      <c r="G122" s="7" t="s">
        <v>56</v>
      </c>
      <c r="H122" s="7" t="s">
        <v>378</v>
      </c>
      <c r="I122" s="7" t="s">
        <v>74</v>
      </c>
      <c r="M122" s="10">
        <v>44138</v>
      </c>
      <c r="N122" s="7">
        <v>2020</v>
      </c>
      <c r="O122" s="7" t="s">
        <v>388</v>
      </c>
      <c r="R122" s="7" t="s">
        <v>380</v>
      </c>
      <c r="S122" s="7" t="s">
        <v>389</v>
      </c>
      <c r="T122" s="7"/>
      <c r="U122" s="7"/>
      <c r="V122" s="7"/>
      <c r="W122" s="6">
        <f>IFERROR(VLOOKUP(B122, PlumX_snapshot!$A:$B, 2, FALSE), " ")</f>
        <v>8</v>
      </c>
      <c r="X122" s="6">
        <f>IFERROR(VLOOKUP(B122, PlumX_snapshot!$A:$C, 3, FALSE), " ")</f>
        <v>0</v>
      </c>
      <c r="Y122" s="8">
        <f>IFERROR(VLOOKUP(B122, PlumX_snapshot!$A:$D, 4, FALSE), " ")</f>
        <v>1</v>
      </c>
      <c r="Z122" s="8">
        <f>IFERROR(VLOOKUP(B122, PlumX_snapshot!$A:$E, 5, FALSE), " ")</f>
        <v>0</v>
      </c>
      <c r="AA122" s="8">
        <f>IFERROR(VLOOKUP(B122, PlumX_snapshot!$A:$F, 6, FALSE), " ")</f>
        <v>0</v>
      </c>
      <c r="AB122" s="9">
        <v>44978</v>
      </c>
      <c r="AC122" s="6"/>
      <c r="AD122" s="6"/>
      <c r="AE122" s="8"/>
      <c r="AF122" s="8"/>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1:55" ht="14.5" x14ac:dyDescent="0.35">
      <c r="A123" s="7" t="s">
        <v>390</v>
      </c>
      <c r="B123" s="7" t="s">
        <v>391</v>
      </c>
      <c r="C123" s="7" t="s">
        <v>392</v>
      </c>
      <c r="D123" s="7" t="s">
        <v>377</v>
      </c>
      <c r="E123" s="7" t="s">
        <v>36</v>
      </c>
      <c r="F123" s="7" t="s">
        <v>37</v>
      </c>
      <c r="G123" s="7" t="s">
        <v>56</v>
      </c>
      <c r="H123" s="7" t="s">
        <v>378</v>
      </c>
      <c r="I123" s="7" t="s">
        <v>74</v>
      </c>
      <c r="M123" s="10">
        <v>43938</v>
      </c>
      <c r="N123" s="7">
        <v>2020</v>
      </c>
      <c r="O123" s="7" t="s">
        <v>388</v>
      </c>
      <c r="R123" s="7" t="s">
        <v>380</v>
      </c>
      <c r="T123" s="7"/>
      <c r="W123" s="6">
        <f>IFERROR(VLOOKUP(B123, PlumX_snapshot!$A:$B, 2, FALSE), " ")</f>
        <v>1</v>
      </c>
      <c r="X123" s="6">
        <f>IFERROR(VLOOKUP(B123, PlumX_snapshot!$A:$C, 3, FALSE), " ")</f>
        <v>0</v>
      </c>
      <c r="Y123" s="8">
        <f>IFERROR(VLOOKUP(B123, PlumX_snapshot!$A:$D, 4, FALSE), " ")</f>
        <v>0</v>
      </c>
      <c r="Z123" s="8">
        <f>IFERROR(VLOOKUP(B123, PlumX_snapshot!$A:$E, 5, FALSE), " ")</f>
        <v>0</v>
      </c>
      <c r="AA123" s="8">
        <f>IFERROR(VLOOKUP(B123, PlumX_snapshot!$A:$F, 6, FALSE), " ")</f>
        <v>0</v>
      </c>
      <c r="AB123" s="9">
        <v>44978</v>
      </c>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1:55" ht="14.5" x14ac:dyDescent="0.35">
      <c r="A124" s="7" t="s">
        <v>393</v>
      </c>
      <c r="B124" s="7" t="s">
        <v>394</v>
      </c>
      <c r="C124" s="7" t="s">
        <v>395</v>
      </c>
      <c r="D124" s="7" t="s">
        <v>377</v>
      </c>
      <c r="E124" s="7" t="s">
        <v>36</v>
      </c>
      <c r="F124" s="7" t="s">
        <v>37</v>
      </c>
      <c r="G124" s="7" t="s">
        <v>56</v>
      </c>
      <c r="H124" s="7" t="s">
        <v>378</v>
      </c>
      <c r="I124" s="7" t="s">
        <v>74</v>
      </c>
      <c r="M124" s="10">
        <v>44147</v>
      </c>
      <c r="N124" s="7">
        <v>2020</v>
      </c>
      <c r="O124" s="7" t="s">
        <v>388</v>
      </c>
      <c r="R124" s="7" t="s">
        <v>380</v>
      </c>
      <c r="T124" s="7"/>
      <c r="W124" s="6">
        <f>IFERROR(VLOOKUP(B124, PlumX_snapshot!$A:$B, 2, FALSE), " ")</f>
        <v>1</v>
      </c>
      <c r="X124" s="6">
        <f>IFERROR(VLOOKUP(B124, PlumX_snapshot!$A:$C, 3, FALSE), " ")</f>
        <v>0</v>
      </c>
      <c r="Y124" s="8">
        <f>IFERROR(VLOOKUP(B124, PlumX_snapshot!$A:$D, 4, FALSE), " ")</f>
        <v>0</v>
      </c>
      <c r="Z124" s="8">
        <f>IFERROR(VLOOKUP(B124, PlumX_snapshot!$A:$E, 5, FALSE), " ")</f>
        <v>0</v>
      </c>
      <c r="AA124" s="8">
        <f>IFERROR(VLOOKUP(B124, PlumX_snapshot!$A:$F, 6, FALSE), " ")</f>
        <v>0</v>
      </c>
      <c r="AB124" s="9">
        <v>44978</v>
      </c>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1:55" ht="14.5" x14ac:dyDescent="0.35">
      <c r="A125" s="7" t="s">
        <v>396</v>
      </c>
      <c r="B125" s="7" t="s">
        <v>397</v>
      </c>
      <c r="C125" s="7" t="s">
        <v>398</v>
      </c>
      <c r="D125" s="7" t="s">
        <v>377</v>
      </c>
      <c r="E125" s="7" t="s">
        <v>36</v>
      </c>
      <c r="F125" s="7" t="s">
        <v>37</v>
      </c>
      <c r="G125" s="7" t="s">
        <v>56</v>
      </c>
      <c r="H125" s="7" t="s">
        <v>378</v>
      </c>
      <c r="I125" s="7" t="s">
        <v>399</v>
      </c>
      <c r="M125" s="10">
        <v>44151</v>
      </c>
      <c r="N125" s="7">
        <v>2020</v>
      </c>
      <c r="O125" s="7" t="s">
        <v>400</v>
      </c>
      <c r="P125" s="7" t="s">
        <v>56</v>
      </c>
      <c r="R125" s="7" t="s">
        <v>401</v>
      </c>
      <c r="S125" s="7" t="s">
        <v>402</v>
      </c>
      <c r="T125" s="7"/>
      <c r="U125" s="7"/>
      <c r="V125" s="7"/>
      <c r="W125" s="6">
        <f>IFERROR(VLOOKUP(B125, PlumX_snapshot!$A:$B, 2, FALSE), " ")</f>
        <v>4</v>
      </c>
      <c r="X125" s="6">
        <f>IFERROR(VLOOKUP(B125, PlumX_snapshot!$A:$C, 3, FALSE), " ")</f>
        <v>0</v>
      </c>
      <c r="Y125" s="8">
        <f>IFERROR(VLOOKUP(B125, PlumX_snapshot!$A:$D, 4, FALSE), " ")</f>
        <v>0</v>
      </c>
      <c r="Z125" s="8">
        <f>IFERROR(VLOOKUP(B125, PlumX_snapshot!$A:$E, 5, FALSE), " ")</f>
        <v>0</v>
      </c>
      <c r="AA125" s="8">
        <f>IFERROR(VLOOKUP(B125, PlumX_snapshot!$A:$F, 6, FALSE), " ")</f>
        <v>0</v>
      </c>
      <c r="AB125" s="9">
        <v>44978</v>
      </c>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1:55" ht="14.5" x14ac:dyDescent="0.35">
      <c r="A126" s="7" t="s">
        <v>403</v>
      </c>
      <c r="B126" s="7" t="s">
        <v>404</v>
      </c>
      <c r="C126" s="7" t="s">
        <v>405</v>
      </c>
      <c r="D126" s="7" t="s">
        <v>377</v>
      </c>
      <c r="E126" s="7" t="s">
        <v>36</v>
      </c>
      <c r="F126" s="7" t="s">
        <v>37</v>
      </c>
      <c r="G126" s="7" t="s">
        <v>56</v>
      </c>
      <c r="H126" s="7" t="s">
        <v>406</v>
      </c>
      <c r="I126" s="7" t="s">
        <v>74</v>
      </c>
      <c r="M126" s="10">
        <v>44340</v>
      </c>
      <c r="N126" s="7">
        <v>2021</v>
      </c>
      <c r="O126" s="7" t="s">
        <v>407</v>
      </c>
      <c r="R126" s="7" t="s">
        <v>380</v>
      </c>
      <c r="T126" s="7"/>
      <c r="W126" s="6">
        <f>IFERROR(VLOOKUP(B126, PlumX_snapshot!$A:$B, 2, FALSE), " ")</f>
        <v>30</v>
      </c>
      <c r="X126" s="6">
        <f>IFERROR(VLOOKUP(B126, PlumX_snapshot!$A:$C, 3, FALSE), " ")</f>
        <v>1</v>
      </c>
      <c r="Y126" s="8">
        <f>IFERROR(VLOOKUP(B126, PlumX_snapshot!$A:$D, 4, FALSE), " ")</f>
        <v>1</v>
      </c>
      <c r="Z126" s="8">
        <f>IFERROR(VLOOKUP(B126, PlumX_snapshot!$A:$E, 5, FALSE), " ")</f>
        <v>0</v>
      </c>
      <c r="AA126" s="8">
        <f>IFERROR(VLOOKUP(B126, PlumX_snapshot!$A:$F, 6, FALSE), " ")</f>
        <v>0</v>
      </c>
      <c r="AB126" s="9">
        <v>44978</v>
      </c>
      <c r="AC126" s="8"/>
      <c r="AD126" s="6"/>
      <c r="AE126" s="8"/>
      <c r="AF126" s="8"/>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1:55" ht="14.5" x14ac:dyDescent="0.35">
      <c r="A127" s="7" t="s">
        <v>408</v>
      </c>
      <c r="B127" s="7" t="s">
        <v>409</v>
      </c>
      <c r="C127" s="7" t="s">
        <v>410</v>
      </c>
      <c r="D127" s="7" t="s">
        <v>377</v>
      </c>
      <c r="E127" s="7" t="s">
        <v>36</v>
      </c>
      <c r="F127" s="7" t="s">
        <v>37</v>
      </c>
      <c r="G127" s="7" t="s">
        <v>56</v>
      </c>
      <c r="H127" s="7" t="s">
        <v>406</v>
      </c>
      <c r="I127" s="7" t="s">
        <v>74</v>
      </c>
      <c r="M127" s="10">
        <v>44270</v>
      </c>
      <c r="N127" s="7">
        <v>2021</v>
      </c>
      <c r="O127" s="7" t="s">
        <v>407</v>
      </c>
      <c r="R127" s="7" t="s">
        <v>380</v>
      </c>
      <c r="T127" s="7"/>
      <c r="W127" s="6">
        <f>IFERROR(VLOOKUP(B127, PlumX_snapshot!$A:$B, 2, FALSE), " ")</f>
        <v>0</v>
      </c>
      <c r="X127" s="6">
        <f>IFERROR(VLOOKUP(B127, PlumX_snapshot!$A:$C, 3, FALSE), " ")</f>
        <v>0</v>
      </c>
      <c r="Y127" s="8">
        <f>IFERROR(VLOOKUP(B127, PlumX_snapshot!$A:$D, 4, FALSE), " ")</f>
        <v>0</v>
      </c>
      <c r="Z127" s="8">
        <f>IFERROR(VLOOKUP(B127, PlumX_snapshot!$A:$E, 5, FALSE), " ")</f>
        <v>0</v>
      </c>
      <c r="AA127" s="8">
        <f>IFERROR(VLOOKUP(B127, PlumX_snapshot!$A:$F, 6, FALSE), " ")</f>
        <v>0</v>
      </c>
      <c r="AB127" s="9">
        <v>44978</v>
      </c>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1:55" ht="14.5" x14ac:dyDescent="0.35">
      <c r="A128" s="7" t="s">
        <v>411</v>
      </c>
      <c r="B128" s="7" t="s">
        <v>412</v>
      </c>
      <c r="C128" s="7" t="s">
        <v>413</v>
      </c>
      <c r="D128" s="7" t="s">
        <v>377</v>
      </c>
      <c r="E128" s="7" t="s">
        <v>36</v>
      </c>
      <c r="F128" s="7" t="s">
        <v>37</v>
      </c>
      <c r="G128" s="7" t="s">
        <v>56</v>
      </c>
      <c r="H128" s="7" t="s">
        <v>406</v>
      </c>
      <c r="I128" s="7" t="s">
        <v>74</v>
      </c>
      <c r="M128" s="10">
        <v>44421</v>
      </c>
      <c r="N128" s="7">
        <v>2021</v>
      </c>
      <c r="O128" s="7" t="s">
        <v>414</v>
      </c>
      <c r="R128" s="7" t="s">
        <v>380</v>
      </c>
      <c r="T128" s="7"/>
      <c r="W128" s="6">
        <f>IFERROR(VLOOKUP(B128, PlumX_snapshot!$A:$B, 2, FALSE), " ")</f>
        <v>1</v>
      </c>
      <c r="X128" s="6">
        <f>IFERROR(VLOOKUP(B128, PlumX_snapshot!$A:$C, 3, FALSE), " ")</f>
        <v>0</v>
      </c>
      <c r="Y128" s="8">
        <f>IFERROR(VLOOKUP(B128, PlumX_snapshot!$A:$D, 4, FALSE), " ")</f>
        <v>0</v>
      </c>
      <c r="Z128" s="8">
        <f>IFERROR(VLOOKUP(B128, PlumX_snapshot!$A:$E, 5, FALSE), " ")</f>
        <v>0</v>
      </c>
      <c r="AA128" s="8">
        <f>IFERROR(VLOOKUP(B128, PlumX_snapshot!$A:$F, 6, FALSE), " ")</f>
        <v>0</v>
      </c>
      <c r="AB128" s="9">
        <v>44978</v>
      </c>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1:55" ht="14.5" x14ac:dyDescent="0.35">
      <c r="A129" s="7" t="s">
        <v>415</v>
      </c>
      <c r="B129" s="7" t="s">
        <v>416</v>
      </c>
      <c r="C129" s="7" t="s">
        <v>417</v>
      </c>
      <c r="D129" s="7" t="s">
        <v>377</v>
      </c>
      <c r="E129" s="7" t="s">
        <v>36</v>
      </c>
      <c r="F129" s="7" t="s">
        <v>37</v>
      </c>
      <c r="G129" s="7" t="s">
        <v>56</v>
      </c>
      <c r="H129" s="7" t="s">
        <v>406</v>
      </c>
      <c r="I129" s="7" t="s">
        <v>74</v>
      </c>
      <c r="M129" s="10">
        <v>44377</v>
      </c>
      <c r="N129" s="7">
        <v>2021</v>
      </c>
      <c r="O129" s="7" t="s">
        <v>414</v>
      </c>
      <c r="R129" s="7" t="s">
        <v>380</v>
      </c>
      <c r="S129" s="7" t="s">
        <v>389</v>
      </c>
      <c r="T129" s="7"/>
      <c r="U129" s="7"/>
      <c r="V129" s="7"/>
      <c r="W129" s="6">
        <f>IFERROR(VLOOKUP(B129, PlumX_snapshot!$A:$B, 2, FALSE), " ")</f>
        <v>0</v>
      </c>
      <c r="X129" s="6">
        <f>IFERROR(VLOOKUP(B129, PlumX_snapshot!$A:$C, 3, FALSE), " ")</f>
        <v>0</v>
      </c>
      <c r="Y129" s="8">
        <f>IFERROR(VLOOKUP(B129, PlumX_snapshot!$A:$D, 4, FALSE), " ")</f>
        <v>0</v>
      </c>
      <c r="Z129" s="8">
        <f>IFERROR(VLOOKUP(B129, PlumX_snapshot!$A:$E, 5, FALSE), " ")</f>
        <v>0</v>
      </c>
      <c r="AA129" s="8">
        <f>IFERROR(VLOOKUP(B129, PlumX_snapshot!$A:$F, 6, FALSE), " ")</f>
        <v>0</v>
      </c>
      <c r="AB129" s="9">
        <v>44978</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1:55" ht="14.5" x14ac:dyDescent="0.35">
      <c r="A130" s="7" t="s">
        <v>418</v>
      </c>
      <c r="B130" s="7" t="s">
        <v>419</v>
      </c>
      <c r="C130" s="7" t="s">
        <v>420</v>
      </c>
      <c r="D130" s="7" t="s">
        <v>377</v>
      </c>
      <c r="E130" s="7" t="s">
        <v>36</v>
      </c>
      <c r="F130" s="7" t="s">
        <v>37</v>
      </c>
      <c r="G130" s="7" t="s">
        <v>56</v>
      </c>
      <c r="H130" s="7" t="s">
        <v>406</v>
      </c>
      <c r="I130" s="7" t="s">
        <v>74</v>
      </c>
      <c r="M130" s="10">
        <v>44510</v>
      </c>
      <c r="N130" s="7">
        <v>2021</v>
      </c>
      <c r="O130" s="7" t="s">
        <v>421</v>
      </c>
      <c r="R130" s="7" t="s">
        <v>380</v>
      </c>
      <c r="T130" s="7"/>
      <c r="W130" s="6">
        <f>IFERROR(VLOOKUP(B130, PlumX_snapshot!$A:$B, 2, FALSE), " ")</f>
        <v>2</v>
      </c>
      <c r="X130" s="6">
        <f>IFERROR(VLOOKUP(B130, PlumX_snapshot!$A:$C, 3, FALSE), " ")</f>
        <v>0</v>
      </c>
      <c r="Y130" s="8">
        <f>IFERROR(VLOOKUP(B130, PlumX_snapshot!$A:$D, 4, FALSE), " ")</f>
        <v>0</v>
      </c>
      <c r="Z130" s="8">
        <f>IFERROR(VLOOKUP(B130, PlumX_snapshot!$A:$E, 5, FALSE), " ")</f>
        <v>0</v>
      </c>
      <c r="AA130" s="8">
        <f>IFERROR(VLOOKUP(B130, PlumX_snapshot!$A:$F, 6, FALSE), " ")</f>
        <v>0</v>
      </c>
      <c r="AB130" s="9">
        <v>44978</v>
      </c>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1:55" ht="14.5" x14ac:dyDescent="0.35">
      <c r="A131" s="7" t="s">
        <v>422</v>
      </c>
      <c r="B131" s="7" t="s">
        <v>423</v>
      </c>
      <c r="C131" s="7" t="s">
        <v>424</v>
      </c>
      <c r="D131" s="7" t="s">
        <v>425</v>
      </c>
      <c r="E131" s="7" t="s">
        <v>36</v>
      </c>
      <c r="F131" s="7" t="s">
        <v>37</v>
      </c>
      <c r="G131" s="7" t="s">
        <v>38</v>
      </c>
      <c r="H131" s="7"/>
      <c r="I131" s="7" t="s">
        <v>74</v>
      </c>
      <c r="J131" s="10">
        <v>44136</v>
      </c>
      <c r="K131" s="10">
        <v>44136</v>
      </c>
      <c r="L131" s="10"/>
      <c r="M131" s="10"/>
      <c r="N131" s="7">
        <v>2020</v>
      </c>
      <c r="O131" s="7" t="s">
        <v>426</v>
      </c>
      <c r="T131" s="7" t="s">
        <v>427</v>
      </c>
      <c r="W131" s="6">
        <f>IFERROR(VLOOKUP(B131, PlumX_snapshot!$A:$B, 2, FALSE), " ")</f>
        <v>24</v>
      </c>
      <c r="X131" s="6">
        <f>IFERROR(VLOOKUP(B131, PlumX_snapshot!$A:$C, 3, FALSE), " ")</f>
        <v>4</v>
      </c>
      <c r="Y131" s="8">
        <f>IFERROR(VLOOKUP(B131, PlumX_snapshot!$A:$D, 4, FALSE), " ")</f>
        <v>0</v>
      </c>
      <c r="Z131" s="8">
        <f>IFERROR(VLOOKUP(B131, PlumX_snapshot!$A:$E, 5, FALSE), " ")</f>
        <v>0</v>
      </c>
      <c r="AA131" s="8">
        <f>IFERROR(VLOOKUP(B131, PlumX_snapshot!$A:$F, 6, FALSE), " ")</f>
        <v>2</v>
      </c>
      <c r="AB131" s="9">
        <v>44978</v>
      </c>
      <c r="AC131" s="8"/>
      <c r="AD131" s="8"/>
      <c r="AE131" s="6"/>
      <c r="AF131" s="6"/>
      <c r="AG131" s="8"/>
      <c r="AH131" s="6"/>
      <c r="AI131" s="6"/>
      <c r="AJ131" s="8"/>
      <c r="AK131" s="6"/>
      <c r="AL131" s="6"/>
      <c r="AM131" s="6"/>
      <c r="AN131" s="6"/>
      <c r="AO131" s="6"/>
      <c r="AP131" s="6"/>
      <c r="AQ131" s="6"/>
      <c r="AR131" s="6"/>
      <c r="AS131" s="6"/>
      <c r="AT131" s="6"/>
      <c r="AU131" s="8"/>
      <c r="AV131" s="6"/>
      <c r="AW131" s="6"/>
      <c r="AX131" s="6"/>
      <c r="AY131" s="6"/>
      <c r="AZ131" s="6"/>
      <c r="BA131" s="6"/>
      <c r="BB131" s="6"/>
      <c r="BC131" s="6"/>
    </row>
    <row r="132" spans="1:55" ht="14.5" x14ac:dyDescent="0.35">
      <c r="A132" s="7" t="s">
        <v>428</v>
      </c>
      <c r="B132" s="7" t="s">
        <v>429</v>
      </c>
      <c r="C132" s="7" t="s">
        <v>424</v>
      </c>
      <c r="D132" s="7" t="s">
        <v>425</v>
      </c>
      <c r="E132" s="7" t="s">
        <v>36</v>
      </c>
      <c r="F132" s="7" t="s">
        <v>64</v>
      </c>
      <c r="G132" s="7" t="s">
        <v>38</v>
      </c>
      <c r="H132" s="7"/>
      <c r="J132" s="10">
        <v>44105</v>
      </c>
      <c r="K132" s="10">
        <v>44105</v>
      </c>
      <c r="L132" s="10"/>
      <c r="M132" s="10"/>
      <c r="N132" s="7">
        <v>2020</v>
      </c>
      <c r="O132" s="7" t="s">
        <v>426</v>
      </c>
      <c r="T132" s="7" t="s">
        <v>427</v>
      </c>
      <c r="W132" s="6">
        <f>IFERROR(VLOOKUP(B132, PlumX_snapshot!$A:$B, 2, FALSE), " ")</f>
        <v>21</v>
      </c>
      <c r="X132" s="6">
        <f>IFERROR(VLOOKUP(B132, PlumX_snapshot!$A:$C, 3, FALSE), " ")</f>
        <v>1</v>
      </c>
      <c r="Y132" s="8">
        <f>IFERROR(VLOOKUP(B132, PlumX_snapshot!$A:$D, 4, FALSE), " ")</f>
        <v>0</v>
      </c>
      <c r="Z132" s="8">
        <f>IFERROR(VLOOKUP(B132, PlumX_snapshot!$A:$E, 5, FALSE), " ")</f>
        <v>0</v>
      </c>
      <c r="AA132" s="8">
        <f>IFERROR(VLOOKUP(B132, PlumX_snapshot!$A:$F, 6, FALSE), " ")</f>
        <v>0</v>
      </c>
      <c r="AB132" s="9">
        <v>44978</v>
      </c>
      <c r="AC132" s="8"/>
      <c r="AD132" s="8"/>
      <c r="AE132" s="6"/>
      <c r="AF132" s="6"/>
      <c r="AG132" s="6"/>
      <c r="AH132" s="6"/>
      <c r="AI132" s="6"/>
      <c r="AJ132" s="6"/>
      <c r="AK132" s="6"/>
      <c r="AL132" s="6"/>
      <c r="AM132" s="6"/>
      <c r="AN132" s="6"/>
      <c r="AO132" s="6"/>
      <c r="AP132" s="6"/>
      <c r="AQ132" s="6"/>
      <c r="AR132" s="6"/>
      <c r="AS132" s="6"/>
      <c r="AT132" s="6"/>
      <c r="AU132" s="8"/>
      <c r="AV132" s="6"/>
      <c r="AW132" s="6"/>
      <c r="AX132" s="6"/>
      <c r="AY132" s="6"/>
      <c r="AZ132" s="6"/>
      <c r="BA132" s="6"/>
      <c r="BB132" s="6"/>
      <c r="BC132" s="6"/>
    </row>
    <row r="133" spans="1:55" ht="14.5" x14ac:dyDescent="0.35">
      <c r="A133" s="7" t="s">
        <v>430</v>
      </c>
      <c r="B133" s="7" t="s">
        <v>431</v>
      </c>
      <c r="C133" s="7" t="s">
        <v>432</v>
      </c>
      <c r="D133" s="7" t="s">
        <v>425</v>
      </c>
      <c r="E133" s="7" t="s">
        <v>37</v>
      </c>
      <c r="F133" s="7" t="s">
        <v>37</v>
      </c>
      <c r="G133" s="7" t="s">
        <v>38</v>
      </c>
      <c r="H133" s="7"/>
      <c r="I133" s="7" t="s">
        <v>74</v>
      </c>
      <c r="J133" s="10">
        <v>43952</v>
      </c>
      <c r="K133" s="10">
        <v>43952</v>
      </c>
      <c r="L133" s="10"/>
      <c r="M133" s="10">
        <v>44074</v>
      </c>
      <c r="N133" s="7">
        <v>2020</v>
      </c>
      <c r="O133" s="7" t="s">
        <v>426</v>
      </c>
      <c r="P133" s="7" t="s">
        <v>56</v>
      </c>
      <c r="R133" s="7" t="s">
        <v>433</v>
      </c>
      <c r="T133" s="7" t="s">
        <v>427</v>
      </c>
      <c r="W133" s="6">
        <f>IFERROR(VLOOKUP(B133, PlumX_snapshot!$A:$B, 2, FALSE), " ")</f>
        <v>19</v>
      </c>
      <c r="X133" s="6">
        <f>IFERROR(VLOOKUP(B133, PlumX_snapshot!$A:$C, 3, FALSE), " ")</f>
        <v>3</v>
      </c>
      <c r="Y133" s="8">
        <f>IFERROR(VLOOKUP(B133, PlumX_snapshot!$A:$D, 4, FALSE), " ")</f>
        <v>33</v>
      </c>
      <c r="Z133" s="8">
        <f>IFERROR(VLOOKUP(B133, PlumX_snapshot!$A:$E, 5, FALSE), " ")</f>
        <v>0</v>
      </c>
      <c r="AA133" s="8">
        <f>IFERROR(VLOOKUP(B133, PlumX_snapshot!$A:$F, 6, FALSE), " ")</f>
        <v>0</v>
      </c>
      <c r="AB133" s="9">
        <v>44978</v>
      </c>
      <c r="AC133" s="8"/>
      <c r="AD133" s="6"/>
      <c r="AE133" s="8"/>
      <c r="AF133" s="8"/>
      <c r="AG133" s="6"/>
      <c r="AH133" s="6"/>
      <c r="AI133" s="6"/>
      <c r="AJ133" s="6"/>
      <c r="AK133" s="6"/>
      <c r="AL133" s="6"/>
      <c r="AM133" s="6"/>
      <c r="AN133" s="6"/>
      <c r="AO133" s="6"/>
      <c r="AP133" s="8"/>
      <c r="AQ133" s="6"/>
      <c r="AR133" s="6"/>
      <c r="AS133" s="6"/>
      <c r="AT133" s="6"/>
      <c r="AU133" s="8"/>
      <c r="AV133" s="6"/>
      <c r="AW133" s="6"/>
      <c r="AX133" s="6"/>
      <c r="AY133" s="6"/>
      <c r="AZ133" s="6"/>
      <c r="BA133" s="6"/>
      <c r="BB133" s="6"/>
      <c r="BC133" s="6"/>
    </row>
    <row r="134" spans="1:55" ht="14.5" x14ac:dyDescent="0.35">
      <c r="A134" s="7" t="s">
        <v>434</v>
      </c>
      <c r="B134" s="7" t="s">
        <v>435</v>
      </c>
      <c r="C134" s="7" t="s">
        <v>432</v>
      </c>
      <c r="D134" s="7" t="s">
        <v>425</v>
      </c>
      <c r="E134" s="7" t="s">
        <v>37</v>
      </c>
      <c r="F134" s="7" t="s">
        <v>37</v>
      </c>
      <c r="G134" s="7" t="s">
        <v>38</v>
      </c>
      <c r="H134" s="7"/>
      <c r="I134" s="7" t="s">
        <v>74</v>
      </c>
      <c r="J134" s="10">
        <v>44013</v>
      </c>
      <c r="K134" s="10">
        <v>44013</v>
      </c>
      <c r="L134" s="10"/>
      <c r="M134" s="10">
        <v>44089</v>
      </c>
      <c r="N134" s="7">
        <v>2020</v>
      </c>
      <c r="O134" s="7" t="s">
        <v>426</v>
      </c>
      <c r="P134" s="7" t="s">
        <v>56</v>
      </c>
      <c r="R134" s="7" t="s">
        <v>436</v>
      </c>
      <c r="T134" s="7" t="s">
        <v>427</v>
      </c>
      <c r="W134" s="6">
        <f>IFERROR(VLOOKUP(B134, PlumX_snapshot!$A:$B, 2, FALSE), " ")</f>
        <v>43</v>
      </c>
      <c r="X134" s="6">
        <f>IFERROR(VLOOKUP(B134, PlumX_snapshot!$A:$C, 3, FALSE), " ")</f>
        <v>3</v>
      </c>
      <c r="Y134" s="8">
        <f>IFERROR(VLOOKUP(B134, PlumX_snapshot!$A:$D, 4, FALSE), " ")</f>
        <v>49</v>
      </c>
      <c r="Z134" s="8">
        <f>IFERROR(VLOOKUP(B134, PlumX_snapshot!$A:$E, 5, FALSE), " ")</f>
        <v>0</v>
      </c>
      <c r="AA134" s="8">
        <f>IFERROR(VLOOKUP(B134, PlumX_snapshot!$A:$F, 6, FALSE), " ")</f>
        <v>0</v>
      </c>
      <c r="AB134" s="9">
        <v>44978</v>
      </c>
      <c r="AC134" s="8"/>
      <c r="AD134" s="6"/>
      <c r="AE134" s="8"/>
      <c r="AF134" s="8"/>
      <c r="AG134" s="6"/>
      <c r="AH134" s="6"/>
      <c r="AI134" s="6"/>
      <c r="AJ134" s="6"/>
      <c r="AK134" s="6"/>
      <c r="AL134" s="6"/>
      <c r="AM134" s="6"/>
      <c r="AN134" s="6"/>
      <c r="AO134" s="6"/>
      <c r="AP134" s="8"/>
      <c r="AQ134" s="6"/>
      <c r="AR134" s="6"/>
      <c r="AS134" s="6"/>
      <c r="AT134" s="6"/>
      <c r="AU134" s="6"/>
      <c r="AV134" s="6"/>
      <c r="AW134" s="6"/>
      <c r="AX134" s="6"/>
      <c r="AY134" s="6"/>
      <c r="AZ134" s="6"/>
      <c r="BA134" s="6"/>
      <c r="BB134" s="6"/>
      <c r="BC134" s="6"/>
    </row>
    <row r="135" spans="1:55" ht="14.5" x14ac:dyDescent="0.35">
      <c r="A135" s="7" t="s">
        <v>437</v>
      </c>
      <c r="B135" s="7" t="s">
        <v>438</v>
      </c>
      <c r="C135" s="7" t="s">
        <v>432</v>
      </c>
      <c r="D135" s="7" t="s">
        <v>425</v>
      </c>
      <c r="E135" s="7" t="s">
        <v>37</v>
      </c>
      <c r="F135" s="7" t="s">
        <v>37</v>
      </c>
      <c r="G135" s="7" t="s">
        <v>38</v>
      </c>
      <c r="H135" s="7"/>
      <c r="I135" s="7" t="s">
        <v>74</v>
      </c>
      <c r="J135" s="10">
        <v>44013</v>
      </c>
      <c r="K135" s="10">
        <v>44013</v>
      </c>
      <c r="L135" s="10"/>
      <c r="M135" s="10">
        <v>44068</v>
      </c>
      <c r="N135" s="7">
        <v>2020</v>
      </c>
      <c r="O135" s="7" t="s">
        <v>426</v>
      </c>
      <c r="P135" s="7" t="s">
        <v>56</v>
      </c>
      <c r="R135" s="7" t="s">
        <v>439</v>
      </c>
      <c r="T135" s="7" t="s">
        <v>427</v>
      </c>
      <c r="W135" s="6">
        <f>IFERROR(VLOOKUP(B135, PlumX_snapshot!$A:$B, 2, FALSE), " ")</f>
        <v>46</v>
      </c>
      <c r="X135" s="6">
        <f>IFERROR(VLOOKUP(B135, PlumX_snapshot!$A:$C, 3, FALSE), " ")</f>
        <v>5</v>
      </c>
      <c r="Y135" s="8">
        <f>IFERROR(VLOOKUP(B135, PlumX_snapshot!$A:$D, 4, FALSE), " ")</f>
        <v>67</v>
      </c>
      <c r="Z135" s="8">
        <f>IFERROR(VLOOKUP(B135, PlumX_snapshot!$A:$E, 5, FALSE), " ")</f>
        <v>0</v>
      </c>
      <c r="AA135" s="8">
        <f>IFERROR(VLOOKUP(B135, PlumX_snapshot!$A:$F, 6, FALSE), " ")</f>
        <v>0</v>
      </c>
      <c r="AB135" s="9">
        <v>44978</v>
      </c>
      <c r="AC135" s="8"/>
      <c r="AD135" s="8"/>
      <c r="AE135" s="8"/>
      <c r="AF135" s="8"/>
      <c r="AG135" s="6"/>
      <c r="AH135" s="6"/>
      <c r="AI135" s="6"/>
      <c r="AJ135" s="6"/>
      <c r="AK135" s="6"/>
      <c r="AL135" s="6"/>
      <c r="AM135" s="6"/>
      <c r="AN135" s="6"/>
      <c r="AO135" s="6"/>
      <c r="AP135" s="8"/>
      <c r="AQ135" s="8"/>
      <c r="AR135" s="8"/>
      <c r="AS135" s="6"/>
      <c r="AT135" s="6"/>
      <c r="AU135" s="8"/>
      <c r="AV135" s="6"/>
      <c r="AW135" s="6"/>
      <c r="AX135" s="6"/>
      <c r="AY135" s="6"/>
      <c r="AZ135" s="6"/>
      <c r="BA135" s="6"/>
      <c r="BB135" s="6"/>
      <c r="BC135" s="6"/>
    </row>
    <row r="136" spans="1:55" ht="14.5" x14ac:dyDescent="0.35">
      <c r="B136" s="7" t="s">
        <v>440</v>
      </c>
      <c r="C136" s="7" t="s">
        <v>432</v>
      </c>
      <c r="D136" s="7" t="s">
        <v>425</v>
      </c>
      <c r="E136" s="7" t="s">
        <v>37</v>
      </c>
      <c r="F136" s="7" t="s">
        <v>37</v>
      </c>
      <c r="G136" s="7" t="s">
        <v>38</v>
      </c>
      <c r="H136" s="7"/>
      <c r="J136" s="10">
        <v>44044</v>
      </c>
      <c r="K136" s="10">
        <v>44044</v>
      </c>
      <c r="L136" s="10"/>
      <c r="M136" s="10"/>
      <c r="N136" s="7">
        <v>2020</v>
      </c>
      <c r="O136" s="7" t="s">
        <v>426</v>
      </c>
      <c r="T136" s="7" t="s">
        <v>427</v>
      </c>
      <c r="W136" s="6">
        <f>IFERROR(VLOOKUP(B136, PlumX_snapshot!$A:$B, 2, FALSE), " ")</f>
        <v>45</v>
      </c>
      <c r="X136" s="6">
        <f>IFERROR(VLOOKUP(B136, PlumX_snapshot!$A:$C, 3, FALSE), " ")</f>
        <v>40</v>
      </c>
      <c r="Y136" s="8">
        <f>IFERROR(VLOOKUP(B136, PlumX_snapshot!$A:$D, 4, FALSE), " ")</f>
        <v>40</v>
      </c>
      <c r="Z136" s="8">
        <f>IFERROR(VLOOKUP(B136, PlumX_snapshot!$A:$E, 5, FALSE), " ")</f>
        <v>0</v>
      </c>
      <c r="AA136" s="8">
        <f>IFERROR(VLOOKUP(B136, PlumX_snapshot!$A:$F, 6, FALSE), " ")</f>
        <v>0</v>
      </c>
      <c r="AB136" s="9">
        <v>44978</v>
      </c>
      <c r="AC136" s="8"/>
      <c r="AD136" s="8"/>
      <c r="AE136" s="8"/>
      <c r="AF136" s="8"/>
      <c r="AG136" s="6"/>
      <c r="AH136" s="6"/>
      <c r="AI136" s="6"/>
      <c r="AJ136" s="6"/>
      <c r="AK136" s="6"/>
      <c r="AL136" s="6"/>
      <c r="AM136" s="6"/>
      <c r="AN136" s="6"/>
      <c r="AO136" s="6"/>
      <c r="AP136" s="8"/>
      <c r="AQ136" s="8"/>
      <c r="AR136" s="8"/>
      <c r="AS136" s="6"/>
      <c r="AT136" s="6"/>
      <c r="AU136" s="8"/>
      <c r="AV136" s="6"/>
      <c r="AW136" s="6"/>
      <c r="AX136" s="6"/>
      <c r="AY136" s="6"/>
      <c r="AZ136" s="6"/>
      <c r="BA136" s="6"/>
      <c r="BB136" s="6"/>
      <c r="BC136" s="6"/>
    </row>
    <row r="137" spans="1:55" ht="14.5" x14ac:dyDescent="0.35">
      <c r="B137" s="7" t="s">
        <v>441</v>
      </c>
      <c r="C137" s="7" t="s">
        <v>442</v>
      </c>
      <c r="D137" s="7" t="s">
        <v>425</v>
      </c>
      <c r="E137" s="7" t="s">
        <v>37</v>
      </c>
      <c r="F137" s="7" t="s">
        <v>37</v>
      </c>
      <c r="G137" s="7" t="s">
        <v>38</v>
      </c>
      <c r="H137" s="7"/>
      <c r="J137" s="10">
        <v>43983</v>
      </c>
      <c r="K137" s="10">
        <v>43983</v>
      </c>
      <c r="L137" s="10"/>
      <c r="M137" s="10"/>
      <c r="N137" s="7">
        <v>2020</v>
      </c>
      <c r="O137" s="7" t="s">
        <v>426</v>
      </c>
      <c r="T137" s="7" t="s">
        <v>427</v>
      </c>
      <c r="W137" s="6">
        <f>IFERROR(VLOOKUP(B137, PlumX_snapshot!$A:$B, 2, FALSE), " ")</f>
        <v>22</v>
      </c>
      <c r="X137" s="6">
        <f>IFERROR(VLOOKUP(B137, PlumX_snapshot!$A:$C, 3, FALSE), " ")</f>
        <v>23</v>
      </c>
      <c r="Y137" s="8">
        <f>IFERROR(VLOOKUP(B137, PlumX_snapshot!$A:$D, 4, FALSE), " ")</f>
        <v>3</v>
      </c>
      <c r="Z137" s="8">
        <f>IFERROR(VLOOKUP(B137, PlumX_snapshot!$A:$E, 5, FALSE), " ")</f>
        <v>0</v>
      </c>
      <c r="AA137" s="8">
        <f>IFERROR(VLOOKUP(B137, PlumX_snapshot!$A:$F, 6, FALSE), " ")</f>
        <v>0</v>
      </c>
      <c r="AB137" s="9">
        <v>44978</v>
      </c>
      <c r="AC137" s="8"/>
      <c r="AD137" s="6"/>
      <c r="AE137" s="8"/>
      <c r="AF137" s="8"/>
      <c r="AG137" s="6"/>
      <c r="AH137" s="6"/>
      <c r="AI137" s="6"/>
      <c r="AJ137" s="6"/>
      <c r="AK137" s="6"/>
      <c r="AL137" s="6"/>
      <c r="AM137" s="6"/>
      <c r="AN137" s="6"/>
      <c r="AO137" s="6"/>
      <c r="AP137" s="6"/>
      <c r="AQ137" s="6"/>
      <c r="AR137" s="6"/>
      <c r="AS137" s="6"/>
      <c r="AT137" s="6"/>
      <c r="AU137" s="8"/>
      <c r="AV137" s="6"/>
      <c r="AW137" s="6"/>
      <c r="AX137" s="6"/>
      <c r="AY137" s="6"/>
      <c r="AZ137" s="6"/>
      <c r="BA137" s="6"/>
      <c r="BB137" s="6"/>
      <c r="BC137" s="6"/>
    </row>
    <row r="138" spans="1:55" ht="14.5" x14ac:dyDescent="0.35">
      <c r="A138" s="7" t="s">
        <v>443</v>
      </c>
      <c r="B138" s="7" t="s">
        <v>444</v>
      </c>
      <c r="C138" s="7" t="s">
        <v>442</v>
      </c>
      <c r="D138" s="7" t="s">
        <v>425</v>
      </c>
      <c r="E138" s="7" t="s">
        <v>37</v>
      </c>
      <c r="F138" s="7" t="s">
        <v>37</v>
      </c>
      <c r="G138" s="7" t="s">
        <v>38</v>
      </c>
      <c r="H138" s="7"/>
      <c r="I138" s="7" t="s">
        <v>74</v>
      </c>
      <c r="J138" s="10">
        <v>43800</v>
      </c>
      <c r="K138" s="10">
        <v>43831</v>
      </c>
      <c r="L138" s="10"/>
      <c r="M138" s="10">
        <v>43873</v>
      </c>
      <c r="N138" s="7">
        <v>2020</v>
      </c>
      <c r="O138" s="7" t="s">
        <v>426</v>
      </c>
      <c r="R138" s="7" t="s">
        <v>445</v>
      </c>
      <c r="T138" s="7" t="s">
        <v>427</v>
      </c>
      <c r="W138" s="6">
        <f>IFERROR(VLOOKUP(B138, PlumX_snapshot!$A:$B, 2, FALSE), " ")</f>
        <v>20</v>
      </c>
      <c r="X138" s="6">
        <f>IFERROR(VLOOKUP(B138, PlumX_snapshot!$A:$C, 3, FALSE), " ")</f>
        <v>50</v>
      </c>
      <c r="Y138" s="8">
        <f>IFERROR(VLOOKUP(B138, PlumX_snapshot!$A:$D, 4, FALSE), " ")</f>
        <v>6</v>
      </c>
      <c r="Z138" s="8">
        <f>IFERROR(VLOOKUP(B138, PlumX_snapshot!$A:$E, 5, FALSE), " ")</f>
        <v>0</v>
      </c>
      <c r="AA138" s="8">
        <f>IFERROR(VLOOKUP(B138, PlumX_snapshot!$A:$F, 6, FALSE), " ")</f>
        <v>0</v>
      </c>
      <c r="AB138" s="9">
        <v>44978</v>
      </c>
      <c r="AC138" s="8"/>
      <c r="AD138" s="8"/>
      <c r="AE138" s="8"/>
      <c r="AF138" s="8"/>
      <c r="AG138" s="6"/>
      <c r="AH138" s="6"/>
      <c r="AI138" s="6"/>
      <c r="AJ138" s="6"/>
      <c r="AK138" s="6"/>
      <c r="AL138" s="6"/>
      <c r="AM138" s="6"/>
      <c r="AN138" s="6"/>
      <c r="AO138" s="6"/>
      <c r="AP138" s="6"/>
      <c r="AQ138" s="6"/>
      <c r="AR138" s="6"/>
      <c r="AS138" s="6"/>
      <c r="AT138" s="6"/>
      <c r="AU138" s="8"/>
      <c r="AV138" s="6"/>
      <c r="AW138" s="6"/>
      <c r="AX138" s="6"/>
      <c r="AY138" s="6"/>
      <c r="AZ138" s="6"/>
      <c r="BA138" s="6"/>
      <c r="BB138" s="6"/>
      <c r="BC138" s="6"/>
    </row>
    <row r="139" spans="1:55" ht="14.5" x14ac:dyDescent="0.35">
      <c r="B139" s="7" t="s">
        <v>446</v>
      </c>
      <c r="C139" s="7" t="s">
        <v>442</v>
      </c>
      <c r="D139" s="7" t="s">
        <v>425</v>
      </c>
      <c r="E139" s="7" t="s">
        <v>37</v>
      </c>
      <c r="F139" s="7" t="s">
        <v>37</v>
      </c>
      <c r="G139" s="7" t="s">
        <v>38</v>
      </c>
      <c r="H139" s="7"/>
      <c r="J139" s="10">
        <v>43891</v>
      </c>
      <c r="K139" s="10">
        <v>43922</v>
      </c>
      <c r="L139" s="10"/>
      <c r="M139" s="10"/>
      <c r="N139" s="7">
        <v>2020</v>
      </c>
      <c r="O139" s="7" t="s">
        <v>426</v>
      </c>
      <c r="T139" s="7" t="s">
        <v>427</v>
      </c>
      <c r="W139" s="6">
        <f>IFERROR(VLOOKUP(B139, PlumX_snapshot!$A:$B, 2, FALSE), " ")</f>
        <v>70</v>
      </c>
      <c r="X139" s="6">
        <f>IFERROR(VLOOKUP(B139, PlumX_snapshot!$A:$C, 3, FALSE), " ")</f>
        <v>39</v>
      </c>
      <c r="Y139" s="8">
        <f>IFERROR(VLOOKUP(B139, PlumX_snapshot!$A:$D, 4, FALSE), " ")</f>
        <v>19</v>
      </c>
      <c r="Z139" s="8">
        <f>IFERROR(VLOOKUP(B139, PlumX_snapshot!$A:$E, 5, FALSE), " ")</f>
        <v>0</v>
      </c>
      <c r="AA139" s="8">
        <f>IFERROR(VLOOKUP(B139, PlumX_snapshot!$A:$F, 6, FALSE), " ")</f>
        <v>0</v>
      </c>
      <c r="AB139" s="9">
        <v>44978</v>
      </c>
      <c r="AC139" s="8"/>
      <c r="AD139" s="8"/>
      <c r="AE139" s="8"/>
      <c r="AF139" s="8"/>
      <c r="AG139" s="6"/>
      <c r="AH139" s="6"/>
      <c r="AI139" s="6"/>
      <c r="AJ139" s="6"/>
      <c r="AK139" s="6"/>
      <c r="AL139" s="6"/>
      <c r="AM139" s="6"/>
      <c r="AN139" s="6"/>
      <c r="AO139" s="6"/>
      <c r="AP139" s="6"/>
      <c r="AQ139" s="6"/>
      <c r="AR139" s="6"/>
      <c r="AS139" s="6"/>
      <c r="AT139" s="6"/>
      <c r="AU139" s="8"/>
      <c r="AV139" s="6"/>
      <c r="AW139" s="6"/>
      <c r="AX139" s="6"/>
      <c r="AY139" s="6"/>
      <c r="AZ139" s="6"/>
      <c r="BA139" s="6"/>
      <c r="BB139" s="6"/>
      <c r="BC139" s="6"/>
    </row>
    <row r="140" spans="1:55" ht="14.5" x14ac:dyDescent="0.35">
      <c r="A140" s="7" t="s">
        <v>447</v>
      </c>
      <c r="B140" s="7" t="s">
        <v>448</v>
      </c>
      <c r="C140" s="7" t="s">
        <v>442</v>
      </c>
      <c r="D140" s="7" t="s">
        <v>425</v>
      </c>
      <c r="E140" s="7" t="s">
        <v>37</v>
      </c>
      <c r="F140" s="7" t="s">
        <v>37</v>
      </c>
      <c r="G140" s="7" t="s">
        <v>38</v>
      </c>
      <c r="H140" s="7"/>
      <c r="I140" s="7" t="s">
        <v>399</v>
      </c>
      <c r="J140" s="10">
        <v>43983</v>
      </c>
      <c r="K140" s="10">
        <v>44044</v>
      </c>
      <c r="L140" s="10"/>
      <c r="M140" s="10">
        <v>44112</v>
      </c>
      <c r="N140" s="7">
        <v>2020</v>
      </c>
      <c r="O140" s="7" t="s">
        <v>426</v>
      </c>
      <c r="R140" s="7" t="s">
        <v>449</v>
      </c>
      <c r="T140" s="7" t="s">
        <v>427</v>
      </c>
      <c r="W140" s="6">
        <f>IFERROR(VLOOKUP(B140, PlumX_snapshot!$A:$B, 2, FALSE), " ")</f>
        <v>39</v>
      </c>
      <c r="X140" s="6">
        <f>IFERROR(VLOOKUP(B140, PlumX_snapshot!$A:$C, 3, FALSE), " ")</f>
        <v>85</v>
      </c>
      <c r="Y140" s="8">
        <f>IFERROR(VLOOKUP(B140, PlumX_snapshot!$A:$D, 4, FALSE), " ")</f>
        <v>3</v>
      </c>
      <c r="Z140" s="8">
        <f>IFERROR(VLOOKUP(B140, PlumX_snapshot!$A:$E, 5, FALSE), " ")</f>
        <v>0</v>
      </c>
      <c r="AA140" s="8">
        <f>IFERROR(VLOOKUP(B140, PlumX_snapshot!$A:$F, 6, FALSE), " ")</f>
        <v>0</v>
      </c>
      <c r="AB140" s="9">
        <v>44978</v>
      </c>
      <c r="AC140" s="8"/>
      <c r="AD140" s="6"/>
      <c r="AE140" s="8"/>
      <c r="AF140" s="8"/>
      <c r="AG140" s="6"/>
      <c r="AH140" s="6"/>
      <c r="AI140" s="6"/>
      <c r="AJ140" s="6"/>
      <c r="AK140" s="6"/>
      <c r="AL140" s="6"/>
      <c r="AM140" s="6"/>
      <c r="AN140" s="6"/>
      <c r="AO140" s="6"/>
      <c r="AP140" s="6"/>
      <c r="AQ140" s="6"/>
      <c r="AR140" s="6"/>
      <c r="AS140" s="6"/>
      <c r="AT140" s="6"/>
      <c r="AU140" s="8"/>
      <c r="AV140" s="6"/>
      <c r="AW140" s="6"/>
      <c r="AX140" s="6"/>
      <c r="AY140" s="6"/>
      <c r="AZ140" s="6"/>
      <c r="BA140" s="6"/>
      <c r="BB140" s="6"/>
      <c r="BC140" s="6"/>
    </row>
    <row r="141" spans="1:55" ht="14.5" x14ac:dyDescent="0.35">
      <c r="B141" s="7" t="s">
        <v>450</v>
      </c>
      <c r="C141" s="7" t="s">
        <v>442</v>
      </c>
      <c r="D141" s="7" t="s">
        <v>425</v>
      </c>
      <c r="E141" s="7" t="s">
        <v>37</v>
      </c>
      <c r="F141" s="7" t="s">
        <v>37</v>
      </c>
      <c r="G141" s="7" t="s">
        <v>38</v>
      </c>
      <c r="H141" s="7"/>
      <c r="J141" s="10">
        <v>44013</v>
      </c>
      <c r="K141" s="10">
        <v>44044</v>
      </c>
      <c r="L141" s="10"/>
      <c r="M141" s="10"/>
      <c r="N141" s="7">
        <v>2020</v>
      </c>
      <c r="O141" s="7" t="s">
        <v>426</v>
      </c>
      <c r="T141" s="7" t="s">
        <v>427</v>
      </c>
      <c r="W141" s="6">
        <f>IFERROR(VLOOKUP(B141, PlumX_snapshot!$A:$B, 2, FALSE), " ")</f>
        <v>41</v>
      </c>
      <c r="X141" s="6">
        <f>IFERROR(VLOOKUP(B141, PlumX_snapshot!$A:$C, 3, FALSE), " ")</f>
        <v>28</v>
      </c>
      <c r="Y141" s="8">
        <f>IFERROR(VLOOKUP(B141, PlumX_snapshot!$A:$D, 4, FALSE), " ")</f>
        <v>59</v>
      </c>
      <c r="Z141" s="8">
        <f>IFERROR(VLOOKUP(B141, PlumX_snapshot!$A:$E, 5, FALSE), " ")</f>
        <v>0</v>
      </c>
      <c r="AA141" s="8">
        <f>IFERROR(VLOOKUP(B141, PlumX_snapshot!$A:$F, 6, FALSE), " ")</f>
        <v>0</v>
      </c>
      <c r="AB141" s="9">
        <v>44978</v>
      </c>
      <c r="AC141" s="8"/>
      <c r="AD141" s="6"/>
      <c r="AE141" s="8"/>
      <c r="AF141" s="8"/>
      <c r="AG141" s="6"/>
      <c r="AH141" s="6"/>
      <c r="AI141" s="6"/>
      <c r="AJ141" s="6"/>
      <c r="AK141" s="6"/>
      <c r="AL141" s="6"/>
      <c r="AM141" s="6"/>
      <c r="AN141" s="6"/>
      <c r="AO141" s="6"/>
      <c r="AP141" s="8"/>
      <c r="AQ141" s="8"/>
      <c r="AR141" s="8"/>
      <c r="AS141" s="6"/>
      <c r="AT141" s="6"/>
      <c r="AU141" s="8"/>
      <c r="AV141" s="6"/>
      <c r="AW141" s="6"/>
      <c r="AX141" s="6"/>
      <c r="AY141" s="6"/>
      <c r="AZ141" s="6"/>
      <c r="BA141" s="6"/>
      <c r="BB141" s="6"/>
      <c r="BC141" s="6"/>
    </row>
    <row r="142" spans="1:55" ht="14.5" x14ac:dyDescent="0.35">
      <c r="B142" s="7" t="s">
        <v>451</v>
      </c>
      <c r="C142" s="7" t="s">
        <v>442</v>
      </c>
      <c r="D142" s="7" t="s">
        <v>425</v>
      </c>
      <c r="E142" s="7" t="s">
        <v>37</v>
      </c>
      <c r="F142" s="7" t="s">
        <v>37</v>
      </c>
      <c r="G142" s="7" t="s">
        <v>38</v>
      </c>
      <c r="H142" s="7"/>
      <c r="J142" s="10">
        <v>44013</v>
      </c>
      <c r="K142" s="10">
        <v>44013</v>
      </c>
      <c r="L142" s="10"/>
      <c r="M142" s="10"/>
      <c r="N142" s="7">
        <v>2020</v>
      </c>
      <c r="O142" s="7" t="s">
        <v>426</v>
      </c>
      <c r="T142" s="7" t="s">
        <v>427</v>
      </c>
      <c r="W142" s="6">
        <f>IFERROR(VLOOKUP(B142, PlumX_snapshot!$A:$B, 2, FALSE), " ")</f>
        <v>58</v>
      </c>
      <c r="X142" s="6">
        <f>IFERROR(VLOOKUP(B142, PlumX_snapshot!$A:$C, 3, FALSE), " ")</f>
        <v>41</v>
      </c>
      <c r="Y142" s="8">
        <f>IFERROR(VLOOKUP(B142, PlumX_snapshot!$A:$D, 4, FALSE), " ")</f>
        <v>28</v>
      </c>
      <c r="Z142" s="8">
        <f>IFERROR(VLOOKUP(B142, PlumX_snapshot!$A:$E, 5, FALSE), " ")</f>
        <v>0</v>
      </c>
      <c r="AA142" s="8">
        <f>IFERROR(VLOOKUP(B142, PlumX_snapshot!$A:$F, 6, FALSE), " ")</f>
        <v>0</v>
      </c>
      <c r="AB142" s="9">
        <v>44978</v>
      </c>
      <c r="AC142" s="8"/>
      <c r="AD142" s="6"/>
      <c r="AE142" s="8"/>
      <c r="AF142" s="8"/>
      <c r="AG142" s="6"/>
      <c r="AH142" s="6"/>
      <c r="AI142" s="6"/>
      <c r="AJ142" s="6"/>
      <c r="AK142" s="6"/>
      <c r="AL142" s="6"/>
      <c r="AM142" s="6"/>
      <c r="AN142" s="6"/>
      <c r="AO142" s="6"/>
      <c r="AP142" s="6"/>
      <c r="AQ142" s="6"/>
      <c r="AR142" s="6"/>
      <c r="AS142" s="6"/>
      <c r="AT142" s="6"/>
      <c r="AU142" s="8"/>
      <c r="AV142" s="6"/>
      <c r="AW142" s="6"/>
      <c r="AX142" s="6"/>
      <c r="AY142" s="6"/>
      <c r="AZ142" s="6"/>
      <c r="BA142" s="6"/>
      <c r="BB142" s="6"/>
      <c r="BC142" s="6"/>
    </row>
    <row r="143" spans="1:55" ht="14.5" x14ac:dyDescent="0.35">
      <c r="B143" s="7" t="s">
        <v>452</v>
      </c>
      <c r="C143" s="7" t="s">
        <v>442</v>
      </c>
      <c r="D143" s="7" t="s">
        <v>425</v>
      </c>
      <c r="E143" s="7" t="s">
        <v>37</v>
      </c>
      <c r="F143" s="7" t="s">
        <v>37</v>
      </c>
      <c r="G143" s="7" t="s">
        <v>38</v>
      </c>
      <c r="H143" s="7"/>
      <c r="J143" s="10">
        <v>43952</v>
      </c>
      <c r="K143" s="10">
        <v>43952</v>
      </c>
      <c r="L143" s="10"/>
      <c r="M143" s="10"/>
      <c r="N143" s="7">
        <v>2020</v>
      </c>
      <c r="O143" s="7" t="s">
        <v>426</v>
      </c>
      <c r="T143" s="7" t="s">
        <v>427</v>
      </c>
      <c r="W143" s="6">
        <f>IFERROR(VLOOKUP(B143, PlumX_snapshot!$A:$B, 2, FALSE), " ")</f>
        <v>23</v>
      </c>
      <c r="X143" s="6">
        <f>IFERROR(VLOOKUP(B143, PlumX_snapshot!$A:$C, 3, FALSE), " ")</f>
        <v>36</v>
      </c>
      <c r="Y143" s="8">
        <f>IFERROR(VLOOKUP(B143, PlumX_snapshot!$A:$D, 4, FALSE), " ")</f>
        <v>1</v>
      </c>
      <c r="Z143" s="8">
        <f>IFERROR(VLOOKUP(B143, PlumX_snapshot!$A:$E, 5, FALSE), " ")</f>
        <v>0</v>
      </c>
      <c r="AA143" s="8">
        <f>IFERROR(VLOOKUP(B143, PlumX_snapshot!$A:$F, 6, FALSE), " ")</f>
        <v>0</v>
      </c>
      <c r="AB143" s="9">
        <v>44978</v>
      </c>
      <c r="AC143" s="8"/>
      <c r="AD143" s="6"/>
      <c r="AE143" s="8"/>
      <c r="AF143" s="8"/>
      <c r="AG143" s="6"/>
      <c r="AH143" s="6"/>
      <c r="AI143" s="6"/>
      <c r="AJ143" s="6"/>
      <c r="AK143" s="6"/>
      <c r="AL143" s="6"/>
      <c r="AM143" s="6"/>
      <c r="AN143" s="6"/>
      <c r="AO143" s="6"/>
      <c r="AP143" s="6"/>
      <c r="AQ143" s="6"/>
      <c r="AR143" s="6"/>
      <c r="AS143" s="6"/>
      <c r="AT143" s="6"/>
      <c r="AU143" s="8"/>
      <c r="AV143" s="6"/>
      <c r="AW143" s="6"/>
      <c r="AX143" s="6"/>
      <c r="AY143" s="6"/>
      <c r="AZ143" s="6"/>
      <c r="BA143" s="6"/>
      <c r="BB143" s="6"/>
      <c r="BC143" s="6"/>
    </row>
    <row r="144" spans="1:55" ht="14.5" x14ac:dyDescent="0.35">
      <c r="B144" s="7" t="s">
        <v>453</v>
      </c>
      <c r="C144" s="7" t="s">
        <v>442</v>
      </c>
      <c r="D144" s="7" t="s">
        <v>425</v>
      </c>
      <c r="E144" s="7" t="s">
        <v>37</v>
      </c>
      <c r="F144" s="7" t="s">
        <v>37</v>
      </c>
      <c r="G144" s="7" t="s">
        <v>38</v>
      </c>
      <c r="H144" s="7"/>
      <c r="J144" s="10">
        <v>44075</v>
      </c>
      <c r="K144" s="10">
        <v>44075</v>
      </c>
      <c r="L144" s="10"/>
      <c r="M144" s="10"/>
      <c r="N144" s="7">
        <v>2020</v>
      </c>
      <c r="O144" s="7" t="s">
        <v>426</v>
      </c>
      <c r="T144" s="7" t="s">
        <v>427</v>
      </c>
      <c r="W144" s="6">
        <f>IFERROR(VLOOKUP(B144, PlumX_snapshot!$A:$B, 2, FALSE), " ")</f>
        <v>25</v>
      </c>
      <c r="X144" s="6">
        <f>IFERROR(VLOOKUP(B144, PlumX_snapshot!$A:$C, 3, FALSE), " ")</f>
        <v>68</v>
      </c>
      <c r="Y144" s="8">
        <f>IFERROR(VLOOKUP(B144, PlumX_snapshot!$A:$D, 4, FALSE), " ")</f>
        <v>14</v>
      </c>
      <c r="Z144" s="8">
        <f>IFERROR(VLOOKUP(B144, PlumX_snapshot!$A:$E, 5, FALSE), " ")</f>
        <v>0</v>
      </c>
      <c r="AA144" s="8">
        <f>IFERROR(VLOOKUP(B144, PlumX_snapshot!$A:$F, 6, FALSE), " ")</f>
        <v>0</v>
      </c>
      <c r="AB144" s="9">
        <v>44978</v>
      </c>
      <c r="AC144" s="8"/>
      <c r="AD144" s="6"/>
      <c r="AE144" s="8"/>
      <c r="AF144" s="8"/>
      <c r="AG144" s="6"/>
      <c r="AH144" s="6"/>
      <c r="AI144" s="6"/>
      <c r="AJ144" s="6"/>
      <c r="AK144" s="6"/>
      <c r="AL144" s="6"/>
      <c r="AM144" s="6"/>
      <c r="AN144" s="6"/>
      <c r="AO144" s="6"/>
      <c r="AP144" s="6"/>
      <c r="AQ144" s="6"/>
      <c r="AR144" s="6"/>
      <c r="AS144" s="6"/>
      <c r="AT144" s="6"/>
      <c r="AU144" s="8"/>
      <c r="AV144" s="6"/>
      <c r="AW144" s="6"/>
      <c r="AX144" s="6"/>
      <c r="AY144" s="6"/>
      <c r="AZ144" s="6"/>
      <c r="BA144" s="6"/>
      <c r="BB144" s="6"/>
      <c r="BC144" s="6"/>
    </row>
    <row r="145" spans="1:55" ht="14.5" x14ac:dyDescent="0.35">
      <c r="B145" s="7" t="s">
        <v>454</v>
      </c>
      <c r="C145" s="7" t="s">
        <v>442</v>
      </c>
      <c r="D145" s="7" t="s">
        <v>425</v>
      </c>
      <c r="E145" s="7" t="s">
        <v>37</v>
      </c>
      <c r="F145" s="7" t="s">
        <v>37</v>
      </c>
      <c r="G145" s="7" t="s">
        <v>38</v>
      </c>
      <c r="H145" s="7"/>
      <c r="J145" s="10">
        <v>43983</v>
      </c>
      <c r="K145" s="10">
        <v>44044</v>
      </c>
      <c r="L145" s="10"/>
      <c r="M145" s="10"/>
      <c r="N145" s="7">
        <v>2020</v>
      </c>
      <c r="O145" s="7" t="s">
        <v>426</v>
      </c>
      <c r="T145" s="7" t="s">
        <v>427</v>
      </c>
      <c r="W145" s="6">
        <f>IFERROR(VLOOKUP(B145, PlumX_snapshot!$A:$B, 2, FALSE), " ")</f>
        <v>42</v>
      </c>
      <c r="X145" s="6">
        <f>IFERROR(VLOOKUP(B145, PlumX_snapshot!$A:$C, 3, FALSE), " ")</f>
        <v>46</v>
      </c>
      <c r="Y145" s="8">
        <f>IFERROR(VLOOKUP(B145, PlumX_snapshot!$A:$D, 4, FALSE), " ")</f>
        <v>21</v>
      </c>
      <c r="Z145" s="8">
        <f>IFERROR(VLOOKUP(B145, PlumX_snapshot!$A:$E, 5, FALSE), " ")</f>
        <v>0</v>
      </c>
      <c r="AA145" s="8">
        <f>IFERROR(VLOOKUP(B145, PlumX_snapshot!$A:$F, 6, FALSE), " ")</f>
        <v>0</v>
      </c>
      <c r="AB145" s="9">
        <v>44978</v>
      </c>
      <c r="AC145" s="8"/>
      <c r="AD145" s="6"/>
      <c r="AE145" s="8"/>
      <c r="AF145" s="8"/>
      <c r="AG145" s="6"/>
      <c r="AH145" s="6"/>
      <c r="AI145" s="6"/>
      <c r="AJ145" s="6"/>
      <c r="AK145" s="6"/>
      <c r="AL145" s="6"/>
      <c r="AM145" s="6"/>
      <c r="AN145" s="6"/>
      <c r="AO145" s="6"/>
      <c r="AP145" s="8"/>
      <c r="AQ145" s="6"/>
      <c r="AR145" s="6"/>
      <c r="AS145" s="6"/>
      <c r="AT145" s="6"/>
      <c r="AU145" s="8"/>
      <c r="AV145" s="6"/>
      <c r="AW145" s="6"/>
      <c r="AX145" s="6"/>
      <c r="AY145" s="6"/>
      <c r="AZ145" s="6"/>
      <c r="BA145" s="6"/>
      <c r="BB145" s="6"/>
      <c r="BC145" s="6"/>
    </row>
    <row r="146" spans="1:55" ht="14.5" x14ac:dyDescent="0.35">
      <c r="B146" s="7" t="s">
        <v>455</v>
      </c>
      <c r="C146" s="7" t="s">
        <v>442</v>
      </c>
      <c r="D146" s="7" t="s">
        <v>425</v>
      </c>
      <c r="E146" s="7" t="s">
        <v>37</v>
      </c>
      <c r="F146" s="7" t="s">
        <v>37</v>
      </c>
      <c r="G146" s="7" t="s">
        <v>38</v>
      </c>
      <c r="H146" s="7"/>
      <c r="J146" s="10">
        <v>43952</v>
      </c>
      <c r="K146" s="10">
        <v>43983</v>
      </c>
      <c r="L146" s="10"/>
      <c r="M146" s="10"/>
      <c r="N146" s="7">
        <v>2020</v>
      </c>
      <c r="O146" s="7" t="s">
        <v>426</v>
      </c>
      <c r="T146" s="7" t="s">
        <v>427</v>
      </c>
      <c r="W146" s="6">
        <f>IFERROR(VLOOKUP(B146, PlumX_snapshot!$A:$B, 2, FALSE), " ")</f>
        <v>17</v>
      </c>
      <c r="X146" s="6">
        <f>IFERROR(VLOOKUP(B146, PlumX_snapshot!$A:$C, 3, FALSE), " ")</f>
        <v>26</v>
      </c>
      <c r="Y146" s="8">
        <f>IFERROR(VLOOKUP(B146, PlumX_snapshot!$A:$D, 4, FALSE), " ")</f>
        <v>0</v>
      </c>
      <c r="Z146" s="8">
        <f>IFERROR(VLOOKUP(B146, PlumX_snapshot!$A:$E, 5, FALSE), " ")</f>
        <v>0</v>
      </c>
      <c r="AA146" s="8">
        <f>IFERROR(VLOOKUP(B146, PlumX_snapshot!$A:$F, 6, FALSE), " ")</f>
        <v>0</v>
      </c>
      <c r="AB146" s="9">
        <v>44978</v>
      </c>
      <c r="AC146" s="6"/>
      <c r="AD146" s="6"/>
      <c r="AE146" s="6"/>
      <c r="AF146" s="6"/>
      <c r="AG146" s="6"/>
      <c r="AH146" s="6"/>
      <c r="AI146" s="6"/>
      <c r="AJ146" s="6"/>
      <c r="AK146" s="6"/>
      <c r="AL146" s="6"/>
      <c r="AM146" s="6"/>
      <c r="AN146" s="6"/>
      <c r="AO146" s="6"/>
      <c r="AP146" s="6"/>
      <c r="AQ146" s="6"/>
      <c r="AR146" s="6"/>
      <c r="AS146" s="6"/>
      <c r="AT146" s="6"/>
      <c r="AU146" s="8"/>
      <c r="AV146" s="6"/>
      <c r="AW146" s="6"/>
      <c r="AX146" s="6"/>
      <c r="AY146" s="6"/>
      <c r="AZ146" s="6"/>
      <c r="BA146" s="6"/>
      <c r="BB146" s="6"/>
      <c r="BC146" s="6"/>
    </row>
    <row r="147" spans="1:55" ht="14.5" x14ac:dyDescent="0.35">
      <c r="B147" s="7" t="s">
        <v>456</v>
      </c>
      <c r="C147" s="7" t="s">
        <v>442</v>
      </c>
      <c r="D147" s="7" t="s">
        <v>425</v>
      </c>
      <c r="E147" s="7" t="s">
        <v>37</v>
      </c>
      <c r="F147" s="7" t="s">
        <v>37</v>
      </c>
      <c r="G147" s="7" t="s">
        <v>38</v>
      </c>
      <c r="H147" s="7"/>
      <c r="J147" s="10">
        <v>44044</v>
      </c>
      <c r="K147" s="10">
        <v>44044</v>
      </c>
      <c r="L147" s="10"/>
      <c r="M147" s="10"/>
      <c r="N147" s="7">
        <v>2020</v>
      </c>
      <c r="O147" s="7" t="s">
        <v>426</v>
      </c>
      <c r="T147" s="7" t="s">
        <v>427</v>
      </c>
      <c r="W147" s="6">
        <f>IFERROR(VLOOKUP(B147, PlumX_snapshot!$A:$B, 2, FALSE), " ")</f>
        <v>52</v>
      </c>
      <c r="X147" s="6">
        <f>IFERROR(VLOOKUP(B147, PlumX_snapshot!$A:$C, 3, FALSE), " ")</f>
        <v>54</v>
      </c>
      <c r="Y147" s="8">
        <f>IFERROR(VLOOKUP(B147, PlumX_snapshot!$A:$D, 4, FALSE), " ")</f>
        <v>25</v>
      </c>
      <c r="Z147" s="8">
        <f>IFERROR(VLOOKUP(B147, PlumX_snapshot!$A:$E, 5, FALSE), " ")</f>
        <v>0</v>
      </c>
      <c r="AA147" s="8">
        <f>IFERROR(VLOOKUP(B147, PlumX_snapshot!$A:$F, 6, FALSE), " ")</f>
        <v>0</v>
      </c>
      <c r="AB147" s="9">
        <v>44978</v>
      </c>
      <c r="AC147" s="8"/>
      <c r="AD147" s="6"/>
      <c r="AE147" s="8"/>
      <c r="AF147" s="8"/>
      <c r="AG147" s="6"/>
      <c r="AH147" s="6"/>
      <c r="AI147" s="6"/>
      <c r="AJ147" s="6"/>
      <c r="AK147" s="6"/>
      <c r="AL147" s="6"/>
      <c r="AM147" s="6"/>
      <c r="AN147" s="6"/>
      <c r="AO147" s="6"/>
      <c r="AP147" s="8"/>
      <c r="AQ147" s="6"/>
      <c r="AR147" s="6"/>
      <c r="AS147" s="6"/>
      <c r="AT147" s="6"/>
      <c r="AU147" s="8"/>
      <c r="AV147" s="6"/>
      <c r="AW147" s="6"/>
      <c r="AX147" s="6"/>
      <c r="AY147" s="6"/>
      <c r="AZ147" s="6"/>
      <c r="BA147" s="6"/>
      <c r="BB147" s="6"/>
      <c r="BC147" s="6"/>
    </row>
    <row r="148" spans="1:55" ht="14.5" x14ac:dyDescent="0.35">
      <c r="B148" s="7" t="s">
        <v>457</v>
      </c>
      <c r="C148" s="7" t="s">
        <v>442</v>
      </c>
      <c r="D148" s="7" t="s">
        <v>425</v>
      </c>
      <c r="E148" s="7" t="s">
        <v>37</v>
      </c>
      <c r="F148" s="7" t="s">
        <v>37</v>
      </c>
      <c r="G148" s="7" t="s">
        <v>38</v>
      </c>
      <c r="H148" s="7"/>
      <c r="J148" s="10">
        <v>44013</v>
      </c>
      <c r="K148" s="10">
        <v>44013</v>
      </c>
      <c r="L148" s="10"/>
      <c r="M148" s="10"/>
      <c r="N148" s="7">
        <v>2020</v>
      </c>
      <c r="O148" s="7" t="s">
        <v>426</v>
      </c>
      <c r="T148" s="7" t="s">
        <v>427</v>
      </c>
      <c r="W148" s="6">
        <f>IFERROR(VLOOKUP(B148, PlumX_snapshot!$A:$B, 2, FALSE), " ")</f>
        <v>102</v>
      </c>
      <c r="X148" s="6">
        <f>IFERROR(VLOOKUP(B148, PlumX_snapshot!$A:$C, 3, FALSE), " ")</f>
        <v>88</v>
      </c>
      <c r="Y148" s="8">
        <f>IFERROR(VLOOKUP(B148, PlumX_snapshot!$A:$D, 4, FALSE), " ")</f>
        <v>13</v>
      </c>
      <c r="Z148" s="8">
        <f>IFERROR(VLOOKUP(B148, PlumX_snapshot!$A:$E, 5, FALSE), " ")</f>
        <v>0</v>
      </c>
      <c r="AA148" s="8">
        <f>IFERROR(VLOOKUP(B148, PlumX_snapshot!$A:$F, 6, FALSE), " ")</f>
        <v>0</v>
      </c>
      <c r="AB148" s="9">
        <v>44978</v>
      </c>
      <c r="AC148" s="8"/>
      <c r="AD148" s="8"/>
      <c r="AE148" s="8"/>
      <c r="AF148" s="8"/>
      <c r="AG148" s="6"/>
      <c r="AH148" s="6"/>
      <c r="AI148" s="6"/>
      <c r="AJ148" s="6"/>
      <c r="AK148" s="6"/>
      <c r="AL148" s="6"/>
      <c r="AM148" s="6"/>
      <c r="AN148" s="6"/>
      <c r="AO148" s="6"/>
      <c r="AP148" s="6"/>
      <c r="AQ148" s="6"/>
      <c r="AR148" s="6"/>
      <c r="AS148" s="6"/>
      <c r="AT148" s="6"/>
      <c r="AU148" s="8"/>
      <c r="AV148" s="6"/>
      <c r="AW148" s="6"/>
      <c r="AX148" s="6"/>
      <c r="AY148" s="6"/>
      <c r="AZ148" s="6"/>
      <c r="BA148" s="6"/>
      <c r="BB148" s="6"/>
      <c r="BC148" s="6"/>
    </row>
    <row r="149" spans="1:55" ht="14.5" x14ac:dyDescent="0.35">
      <c r="B149" s="7" t="s">
        <v>458</v>
      </c>
      <c r="C149" s="7" t="s">
        <v>442</v>
      </c>
      <c r="D149" s="7" t="s">
        <v>425</v>
      </c>
      <c r="E149" s="7" t="s">
        <v>37</v>
      </c>
      <c r="F149" s="7" t="s">
        <v>37</v>
      </c>
      <c r="G149" s="7" t="s">
        <v>38</v>
      </c>
      <c r="H149" s="7"/>
      <c r="J149" s="10">
        <v>44075</v>
      </c>
      <c r="K149" s="10">
        <v>44105</v>
      </c>
      <c r="L149" s="10"/>
      <c r="M149" s="10"/>
      <c r="N149" s="7">
        <v>2020</v>
      </c>
      <c r="O149" s="7" t="s">
        <v>426</v>
      </c>
      <c r="T149" s="7" t="s">
        <v>427</v>
      </c>
      <c r="W149" s="6">
        <f>IFERROR(VLOOKUP(B149, PlumX_snapshot!$A:$B, 2, FALSE), " ")</f>
        <v>17</v>
      </c>
      <c r="X149" s="6">
        <f>IFERROR(VLOOKUP(B149, PlumX_snapshot!$A:$C, 3, FALSE), " ")</f>
        <v>26</v>
      </c>
      <c r="Y149" s="8">
        <f>IFERROR(VLOOKUP(B149, PlumX_snapshot!$A:$D, 4, FALSE), " ")</f>
        <v>12</v>
      </c>
      <c r="Z149" s="8">
        <f>IFERROR(VLOOKUP(B149, PlumX_snapshot!$A:$E, 5, FALSE), " ")</f>
        <v>0</v>
      </c>
      <c r="AA149" s="8">
        <f>IFERROR(VLOOKUP(B149, PlumX_snapshot!$A:$F, 6, FALSE), " ")</f>
        <v>0</v>
      </c>
      <c r="AB149" s="9">
        <v>44978</v>
      </c>
      <c r="AC149" s="8"/>
      <c r="AD149" s="6"/>
      <c r="AE149" s="8"/>
      <c r="AF149" s="8"/>
      <c r="AG149" s="6"/>
      <c r="AH149" s="6"/>
      <c r="AI149" s="6"/>
      <c r="AJ149" s="6"/>
      <c r="AK149" s="6"/>
      <c r="AL149" s="6"/>
      <c r="AM149" s="6"/>
      <c r="AN149" s="6"/>
      <c r="AO149" s="6"/>
      <c r="AP149" s="8"/>
      <c r="AQ149" s="8"/>
      <c r="AR149" s="8"/>
      <c r="AS149" s="6"/>
      <c r="AT149" s="6"/>
      <c r="AU149" s="8"/>
      <c r="AV149" s="6"/>
      <c r="AW149" s="6"/>
      <c r="AX149" s="6"/>
      <c r="AY149" s="6"/>
      <c r="AZ149" s="6"/>
      <c r="BA149" s="6"/>
      <c r="BB149" s="6"/>
      <c r="BC149" s="6"/>
    </row>
    <row r="150" spans="1:55" ht="14.5" x14ac:dyDescent="0.35">
      <c r="B150" s="7" t="s">
        <v>459</v>
      </c>
      <c r="C150" s="7" t="s">
        <v>442</v>
      </c>
      <c r="D150" s="7" t="s">
        <v>425</v>
      </c>
      <c r="E150" s="7" t="s">
        <v>37</v>
      </c>
      <c r="F150" s="7" t="s">
        <v>37</v>
      </c>
      <c r="G150" s="7" t="s">
        <v>38</v>
      </c>
      <c r="H150" s="7"/>
      <c r="J150" s="10">
        <v>44105</v>
      </c>
      <c r="K150" s="10">
        <v>44136</v>
      </c>
      <c r="L150" s="10"/>
      <c r="M150" s="10"/>
      <c r="N150" s="7">
        <v>2020</v>
      </c>
      <c r="O150" s="7" t="s">
        <v>426</v>
      </c>
      <c r="T150" s="7" t="s">
        <v>427</v>
      </c>
      <c r="W150" s="6">
        <f>IFERROR(VLOOKUP(B150, PlumX_snapshot!$A:$B, 2, FALSE), " ")</f>
        <v>16</v>
      </c>
      <c r="X150" s="6">
        <f>IFERROR(VLOOKUP(B150, PlumX_snapshot!$A:$C, 3, FALSE), " ")</f>
        <v>31</v>
      </c>
      <c r="Y150" s="8">
        <f>IFERROR(VLOOKUP(B150, PlumX_snapshot!$A:$D, 4, FALSE), " ")</f>
        <v>0</v>
      </c>
      <c r="Z150" s="8">
        <f>IFERROR(VLOOKUP(B150, PlumX_snapshot!$A:$E, 5, FALSE), " ")</f>
        <v>0</v>
      </c>
      <c r="AA150" s="8">
        <f>IFERROR(VLOOKUP(B150, PlumX_snapshot!$A:$F, 6, FALSE), " ")</f>
        <v>0</v>
      </c>
      <c r="AB150" s="9">
        <v>44978</v>
      </c>
      <c r="AC150" s="8"/>
      <c r="AD150" s="6"/>
      <c r="AE150" s="6"/>
      <c r="AF150" s="6"/>
      <c r="AG150" s="6"/>
      <c r="AH150" s="6"/>
      <c r="AI150" s="6"/>
      <c r="AJ150" s="6"/>
      <c r="AK150" s="6"/>
      <c r="AL150" s="6"/>
      <c r="AM150" s="6"/>
      <c r="AN150" s="6"/>
      <c r="AO150" s="6"/>
      <c r="AP150" s="6"/>
      <c r="AQ150" s="6"/>
      <c r="AR150" s="6"/>
      <c r="AS150" s="6"/>
      <c r="AT150" s="6"/>
      <c r="AU150" s="8"/>
      <c r="AV150" s="6"/>
      <c r="AW150" s="6"/>
      <c r="AX150" s="6"/>
      <c r="AY150" s="6"/>
      <c r="AZ150" s="6"/>
      <c r="BA150" s="6"/>
      <c r="BB150" s="6"/>
      <c r="BC150" s="6"/>
    </row>
    <row r="151" spans="1:55" ht="14.5" x14ac:dyDescent="0.35">
      <c r="B151" s="7" t="s">
        <v>460</v>
      </c>
      <c r="C151" s="7" t="s">
        <v>461</v>
      </c>
      <c r="D151" s="7" t="s">
        <v>425</v>
      </c>
      <c r="E151" s="7" t="s">
        <v>37</v>
      </c>
      <c r="F151" s="7" t="s">
        <v>37</v>
      </c>
      <c r="G151" s="7" t="s">
        <v>38</v>
      </c>
      <c r="H151" s="7"/>
      <c r="J151" s="10">
        <v>43983</v>
      </c>
      <c r="K151" s="10">
        <v>43983</v>
      </c>
      <c r="L151" s="10"/>
      <c r="M151" s="10"/>
      <c r="N151" s="7">
        <v>2020</v>
      </c>
      <c r="O151" s="7" t="s">
        <v>426</v>
      </c>
      <c r="T151" s="7" t="s">
        <v>427</v>
      </c>
      <c r="W151" s="6">
        <f>IFERROR(VLOOKUP(B151, PlumX_snapshot!$A:$B, 2, FALSE), " ")</f>
        <v>23</v>
      </c>
      <c r="X151" s="6">
        <f>IFERROR(VLOOKUP(B151, PlumX_snapshot!$A:$C, 3, FALSE), " ")</f>
        <v>4</v>
      </c>
      <c r="Y151" s="8">
        <f>IFERROR(VLOOKUP(B151, PlumX_snapshot!$A:$D, 4, FALSE), " ")</f>
        <v>28</v>
      </c>
      <c r="Z151" s="8">
        <f>IFERROR(VLOOKUP(B151, PlumX_snapshot!$A:$E, 5, FALSE), " ")</f>
        <v>0</v>
      </c>
      <c r="AA151" s="8">
        <f>IFERROR(VLOOKUP(B151, PlumX_snapshot!$A:$F, 6, FALSE), " ")</f>
        <v>0</v>
      </c>
      <c r="AB151" s="9">
        <v>44978</v>
      </c>
      <c r="AC151" s="8"/>
      <c r="AD151" s="6"/>
      <c r="AE151" s="8"/>
      <c r="AF151" s="8"/>
      <c r="AG151" s="6"/>
      <c r="AH151" s="6"/>
      <c r="AI151" s="6"/>
      <c r="AJ151" s="6"/>
      <c r="AK151" s="6"/>
      <c r="AL151" s="6"/>
      <c r="AM151" s="6"/>
      <c r="AN151" s="6"/>
      <c r="AO151" s="6"/>
      <c r="AP151" s="8"/>
      <c r="AQ151" s="8"/>
      <c r="AR151" s="8"/>
      <c r="AS151" s="6"/>
      <c r="AT151" s="6"/>
      <c r="AU151" s="8"/>
      <c r="AV151" s="6"/>
      <c r="AW151" s="6"/>
      <c r="AX151" s="6"/>
      <c r="AY151" s="6"/>
      <c r="AZ151" s="6"/>
      <c r="BA151" s="6"/>
      <c r="BB151" s="6"/>
      <c r="BC151" s="6"/>
    </row>
    <row r="152" spans="1:55" ht="14.5" x14ac:dyDescent="0.35">
      <c r="B152" s="7" t="s">
        <v>462</v>
      </c>
      <c r="C152" s="7" t="s">
        <v>463</v>
      </c>
      <c r="D152" s="7" t="s">
        <v>425</v>
      </c>
      <c r="E152" s="7" t="s">
        <v>37</v>
      </c>
      <c r="F152" s="7" t="s">
        <v>37</v>
      </c>
      <c r="G152" s="7" t="s">
        <v>38</v>
      </c>
      <c r="H152" s="7"/>
      <c r="J152" s="10">
        <v>44105</v>
      </c>
      <c r="K152" s="10">
        <v>44105</v>
      </c>
      <c r="L152" s="10"/>
      <c r="M152" s="10"/>
      <c r="N152" s="7">
        <v>2020</v>
      </c>
      <c r="O152" s="7" t="s">
        <v>426</v>
      </c>
      <c r="T152" s="7" t="s">
        <v>427</v>
      </c>
      <c r="W152" s="6">
        <f>IFERROR(VLOOKUP(B152, PlumX_snapshot!$A:$B, 2, FALSE), " ")</f>
        <v>19</v>
      </c>
      <c r="X152" s="6">
        <f>IFERROR(VLOOKUP(B152, PlumX_snapshot!$A:$C, 3, FALSE), " ")</f>
        <v>1</v>
      </c>
      <c r="Y152" s="8">
        <f>IFERROR(VLOOKUP(B152, PlumX_snapshot!$A:$D, 4, FALSE), " ")</f>
        <v>1</v>
      </c>
      <c r="Z152" s="8">
        <f>IFERROR(VLOOKUP(B152, PlumX_snapshot!$A:$E, 5, FALSE), " ")</f>
        <v>0</v>
      </c>
      <c r="AA152" s="8">
        <f>IFERROR(VLOOKUP(B152, PlumX_snapshot!$A:$F, 6, FALSE), " ")</f>
        <v>0</v>
      </c>
      <c r="AB152" s="9">
        <v>44978</v>
      </c>
      <c r="AC152" s="8"/>
      <c r="AD152" s="6"/>
      <c r="AE152" s="8"/>
      <c r="AF152" s="8"/>
      <c r="AG152" s="6"/>
      <c r="AH152" s="6"/>
      <c r="AI152" s="6"/>
      <c r="AJ152" s="6"/>
      <c r="AK152" s="6"/>
      <c r="AL152" s="6"/>
      <c r="AM152" s="6"/>
      <c r="AN152" s="6"/>
      <c r="AO152" s="6"/>
      <c r="AP152" s="6"/>
      <c r="AQ152" s="6"/>
      <c r="AR152" s="6"/>
      <c r="AS152" s="6"/>
      <c r="AT152" s="6"/>
      <c r="AU152" s="8"/>
      <c r="AV152" s="6"/>
      <c r="AW152" s="6"/>
      <c r="AX152" s="6"/>
      <c r="AY152" s="6"/>
      <c r="AZ152" s="6"/>
      <c r="BA152" s="6"/>
      <c r="BB152" s="6"/>
      <c r="BC152" s="6"/>
    </row>
    <row r="153" spans="1:55" ht="14.5" x14ac:dyDescent="0.35">
      <c r="A153" s="7" t="s">
        <v>464</v>
      </c>
      <c r="B153" s="7" t="s">
        <v>465</v>
      </c>
      <c r="C153" s="7" t="s">
        <v>466</v>
      </c>
      <c r="D153" s="7" t="s">
        <v>425</v>
      </c>
      <c r="E153" s="7" t="s">
        <v>36</v>
      </c>
      <c r="F153" s="7" t="s">
        <v>37</v>
      </c>
      <c r="G153" s="7" t="s">
        <v>38</v>
      </c>
      <c r="H153" s="7"/>
      <c r="I153" s="7" t="s">
        <v>74</v>
      </c>
      <c r="J153" s="10">
        <v>43862</v>
      </c>
      <c r="K153" s="10">
        <v>43922</v>
      </c>
      <c r="L153" s="10"/>
      <c r="M153" s="10">
        <v>43962</v>
      </c>
      <c r="N153" s="7">
        <v>2020</v>
      </c>
      <c r="O153" s="7" t="s">
        <v>426</v>
      </c>
      <c r="R153" s="7" t="s">
        <v>467</v>
      </c>
      <c r="T153" s="7" t="s">
        <v>427</v>
      </c>
      <c r="W153" s="6">
        <f>IFERROR(VLOOKUP(B153, PlumX_snapshot!$A:$B, 2, FALSE), " ")</f>
        <v>35</v>
      </c>
      <c r="X153" s="6">
        <f>IFERROR(VLOOKUP(B153, PlumX_snapshot!$A:$C, 3, FALSE), " ")</f>
        <v>14</v>
      </c>
      <c r="Y153" s="8">
        <f>IFERROR(VLOOKUP(B153, PlumX_snapshot!$A:$D, 4, FALSE), " ")</f>
        <v>8</v>
      </c>
      <c r="Z153" s="8">
        <f>IFERROR(VLOOKUP(B153, PlumX_snapshot!$A:$E, 5, FALSE), " ")</f>
        <v>0</v>
      </c>
      <c r="AA153" s="8">
        <f>IFERROR(VLOOKUP(B153, PlumX_snapshot!$A:$F, 6, FALSE), " ")</f>
        <v>0</v>
      </c>
      <c r="AB153" s="9">
        <v>44978</v>
      </c>
      <c r="AC153" s="8"/>
      <c r="AD153" s="8"/>
      <c r="AE153" s="8"/>
      <c r="AF153" s="8"/>
      <c r="AG153" s="6"/>
      <c r="AH153" s="6"/>
      <c r="AI153" s="6"/>
      <c r="AJ153" s="6"/>
      <c r="AK153" s="6"/>
      <c r="AL153" s="6"/>
      <c r="AM153" s="6"/>
      <c r="AN153" s="6"/>
      <c r="AO153" s="6"/>
      <c r="AP153" s="8"/>
      <c r="AQ153" s="6"/>
      <c r="AR153" s="6"/>
      <c r="AS153" s="6"/>
      <c r="AT153" s="6"/>
      <c r="AU153" s="8"/>
      <c r="AV153" s="6"/>
      <c r="AW153" s="6"/>
      <c r="AX153" s="6"/>
      <c r="AY153" s="6"/>
      <c r="AZ153" s="6"/>
      <c r="BA153" s="6"/>
      <c r="BB153" s="6"/>
      <c r="BC153" s="6"/>
    </row>
    <row r="154" spans="1:55" ht="14.5" x14ac:dyDescent="0.35">
      <c r="A154" s="7" t="s">
        <v>468</v>
      </c>
      <c r="B154" s="7" t="s">
        <v>469</v>
      </c>
      <c r="C154" s="7" t="s">
        <v>424</v>
      </c>
      <c r="D154" s="7" t="s">
        <v>425</v>
      </c>
      <c r="E154" s="7" t="s">
        <v>36</v>
      </c>
      <c r="F154" s="7" t="s">
        <v>37</v>
      </c>
      <c r="G154" s="7" t="s">
        <v>38</v>
      </c>
      <c r="H154" s="7"/>
      <c r="I154" s="7" t="s">
        <v>74</v>
      </c>
      <c r="J154" s="10">
        <v>43922</v>
      </c>
      <c r="K154" s="10">
        <v>43922</v>
      </c>
      <c r="L154" s="10"/>
      <c r="M154" s="10">
        <v>43973</v>
      </c>
      <c r="N154" s="7">
        <v>2020</v>
      </c>
      <c r="O154" s="7" t="s">
        <v>426</v>
      </c>
      <c r="R154" s="7" t="s">
        <v>470</v>
      </c>
      <c r="T154" s="7" t="s">
        <v>427</v>
      </c>
      <c r="W154" s="6">
        <f>IFERROR(VLOOKUP(B154, PlumX_snapshot!$A:$B, 2, FALSE), " ")</f>
        <v>100</v>
      </c>
      <c r="X154" s="6">
        <f>IFERROR(VLOOKUP(B154, PlumX_snapshot!$A:$C, 3, FALSE), " ")</f>
        <v>78</v>
      </c>
      <c r="Y154" s="8">
        <f>IFERROR(VLOOKUP(B154, PlumX_snapshot!$A:$D, 4, FALSE), " ")</f>
        <v>115</v>
      </c>
      <c r="Z154" s="8">
        <f>IFERROR(VLOOKUP(B154, PlumX_snapshot!$A:$E, 5, FALSE), " ")</f>
        <v>0</v>
      </c>
      <c r="AA154" s="8">
        <f>IFERROR(VLOOKUP(B154, PlumX_snapshot!$A:$F, 6, FALSE), " ")</f>
        <v>0</v>
      </c>
      <c r="AB154" s="9">
        <v>44978</v>
      </c>
      <c r="AC154" s="8"/>
      <c r="AD154" s="6"/>
      <c r="AE154" s="8"/>
      <c r="AF154" s="8"/>
      <c r="AG154" s="6"/>
      <c r="AH154" s="6"/>
      <c r="AI154" s="6"/>
      <c r="AJ154" s="6"/>
      <c r="AK154" s="6"/>
      <c r="AL154" s="6"/>
      <c r="AM154" s="6"/>
      <c r="AN154" s="6"/>
      <c r="AO154" s="6"/>
      <c r="AP154" s="8"/>
      <c r="AQ154" s="6"/>
      <c r="AR154" s="6"/>
      <c r="AS154" s="6"/>
      <c r="AT154" s="6"/>
      <c r="AU154" s="8"/>
      <c r="AV154" s="6"/>
      <c r="AW154" s="6"/>
      <c r="AX154" s="6"/>
      <c r="AY154" s="6"/>
      <c r="AZ154" s="6"/>
      <c r="BA154" s="6"/>
      <c r="BB154" s="6"/>
      <c r="BC154" s="6"/>
    </row>
    <row r="155" spans="1:55" ht="14.5" x14ac:dyDescent="0.35">
      <c r="A155" s="7" t="s">
        <v>471</v>
      </c>
      <c r="B155" s="7" t="s">
        <v>472</v>
      </c>
      <c r="C155" s="7" t="s">
        <v>473</v>
      </c>
      <c r="D155" s="7" t="s">
        <v>425</v>
      </c>
      <c r="E155" s="7" t="s">
        <v>36</v>
      </c>
      <c r="F155" s="7" t="s">
        <v>37</v>
      </c>
      <c r="G155" s="7" t="s">
        <v>38</v>
      </c>
      <c r="H155" s="7"/>
      <c r="I155" s="7" t="s">
        <v>74</v>
      </c>
      <c r="J155" s="10">
        <v>43983</v>
      </c>
      <c r="K155" s="10">
        <v>43983</v>
      </c>
      <c r="L155" s="10"/>
      <c r="M155" s="10">
        <v>44057</v>
      </c>
      <c r="N155" s="7">
        <v>2020</v>
      </c>
      <c r="O155" s="7" t="s">
        <v>426</v>
      </c>
      <c r="R155" s="7" t="s">
        <v>474</v>
      </c>
      <c r="T155" s="7" t="s">
        <v>427</v>
      </c>
      <c r="W155" s="6">
        <f>IFERROR(VLOOKUP(B155, PlumX_snapshot!$A:$B, 2, FALSE), " ")</f>
        <v>34</v>
      </c>
      <c r="X155" s="6">
        <f>IFERROR(VLOOKUP(B155, PlumX_snapshot!$A:$C, 3, FALSE), " ")</f>
        <v>29</v>
      </c>
      <c r="Y155" s="8">
        <f>IFERROR(VLOOKUP(B155, PlumX_snapshot!$A:$D, 4, FALSE), " ")</f>
        <v>10</v>
      </c>
      <c r="Z155" s="8">
        <f>IFERROR(VLOOKUP(B155, PlumX_snapshot!$A:$E, 5, FALSE), " ")</f>
        <v>0</v>
      </c>
      <c r="AA155" s="8">
        <f>IFERROR(VLOOKUP(B155, PlumX_snapshot!$A:$F, 6, FALSE), " ")</f>
        <v>0</v>
      </c>
      <c r="AB155" s="9">
        <v>44978</v>
      </c>
      <c r="AC155" s="8"/>
      <c r="AD155" s="8"/>
      <c r="AE155" s="8"/>
      <c r="AF155" s="8"/>
      <c r="AG155" s="6"/>
      <c r="AH155" s="6"/>
      <c r="AI155" s="6"/>
      <c r="AJ155" s="6"/>
      <c r="AK155" s="6"/>
      <c r="AL155" s="6"/>
      <c r="AM155" s="6"/>
      <c r="AN155" s="6"/>
      <c r="AO155" s="6"/>
      <c r="AP155" s="8"/>
      <c r="AQ155" s="6"/>
      <c r="AR155" s="6"/>
      <c r="AS155" s="6"/>
      <c r="AT155" s="6"/>
      <c r="AU155" s="8"/>
      <c r="AV155" s="6"/>
      <c r="AW155" s="6"/>
      <c r="AX155" s="6"/>
      <c r="AY155" s="6"/>
      <c r="AZ155" s="6"/>
      <c r="BA155" s="6"/>
      <c r="BB155" s="6"/>
      <c r="BC155" s="6"/>
    </row>
    <row r="156" spans="1:55" ht="14.5" x14ac:dyDescent="0.35">
      <c r="A156" s="7" t="s">
        <v>475</v>
      </c>
      <c r="B156" s="7" t="s">
        <v>476</v>
      </c>
      <c r="C156" s="7" t="s">
        <v>477</v>
      </c>
      <c r="D156" s="7" t="s">
        <v>425</v>
      </c>
      <c r="E156" s="7" t="s">
        <v>36</v>
      </c>
      <c r="F156" s="7" t="s">
        <v>37</v>
      </c>
      <c r="G156" s="7" t="s">
        <v>38</v>
      </c>
      <c r="H156" s="7"/>
      <c r="I156" s="7" t="s">
        <v>74</v>
      </c>
      <c r="J156" s="10">
        <v>44136</v>
      </c>
      <c r="K156" s="10">
        <v>44136</v>
      </c>
      <c r="L156" s="10"/>
      <c r="M156" s="10"/>
      <c r="N156" s="7">
        <v>2020</v>
      </c>
      <c r="O156" s="7" t="s">
        <v>426</v>
      </c>
      <c r="T156" s="7" t="s">
        <v>427</v>
      </c>
      <c r="W156" s="6">
        <f>IFERROR(VLOOKUP(B156, PlumX_snapshot!$A:$B, 2, FALSE), " ")</f>
        <v>14</v>
      </c>
      <c r="X156" s="6">
        <f>IFERROR(VLOOKUP(B156, PlumX_snapshot!$A:$C, 3, FALSE), " ")</f>
        <v>3</v>
      </c>
      <c r="Y156" s="8">
        <f>IFERROR(VLOOKUP(B156, PlumX_snapshot!$A:$D, 4, FALSE), " ")</f>
        <v>0</v>
      </c>
      <c r="Z156" s="8">
        <f>IFERROR(VLOOKUP(B156, PlumX_snapshot!$A:$E, 5, FALSE), " ")</f>
        <v>0</v>
      </c>
      <c r="AA156" s="8">
        <f>IFERROR(VLOOKUP(B156, PlumX_snapshot!$A:$F, 6, FALSE), " ")</f>
        <v>0</v>
      </c>
      <c r="AB156" s="9">
        <v>44978</v>
      </c>
      <c r="AC156" s="8"/>
      <c r="AD156" s="8"/>
      <c r="AE156" s="6"/>
      <c r="AF156" s="6"/>
      <c r="AG156" s="6"/>
      <c r="AH156" s="6"/>
      <c r="AI156" s="6"/>
      <c r="AJ156" s="6"/>
      <c r="AK156" s="6"/>
      <c r="AL156" s="6"/>
      <c r="AM156" s="6"/>
      <c r="AN156" s="6"/>
      <c r="AO156" s="6"/>
      <c r="AP156" s="6"/>
      <c r="AQ156" s="6"/>
      <c r="AR156" s="6"/>
      <c r="AS156" s="6"/>
      <c r="AT156" s="6"/>
      <c r="AU156" s="8"/>
      <c r="AV156" s="6"/>
      <c r="AW156" s="6"/>
      <c r="AX156" s="6"/>
      <c r="AY156" s="6"/>
      <c r="AZ156" s="6"/>
      <c r="BA156" s="6"/>
      <c r="BB156" s="6"/>
      <c r="BC156" s="6"/>
    </row>
    <row r="157" spans="1:55" ht="14.5" x14ac:dyDescent="0.35">
      <c r="A157" s="7" t="s">
        <v>478</v>
      </c>
      <c r="B157" s="7" t="s">
        <v>479</v>
      </c>
      <c r="C157" s="7" t="s">
        <v>480</v>
      </c>
      <c r="D157" s="7" t="s">
        <v>425</v>
      </c>
      <c r="E157" s="7" t="s">
        <v>37</v>
      </c>
      <c r="F157" s="7" t="s">
        <v>37</v>
      </c>
      <c r="G157" s="7" t="s">
        <v>38</v>
      </c>
      <c r="H157" s="7"/>
      <c r="I157" s="7" t="s">
        <v>74</v>
      </c>
      <c r="J157" s="10">
        <v>43983</v>
      </c>
      <c r="K157" s="10">
        <v>44013</v>
      </c>
      <c r="L157" s="10"/>
      <c r="M157" s="10">
        <v>44069</v>
      </c>
      <c r="N157" s="7">
        <v>2020</v>
      </c>
      <c r="O157" s="7" t="s">
        <v>426</v>
      </c>
      <c r="R157" s="7" t="s">
        <v>481</v>
      </c>
      <c r="T157" s="7" t="s">
        <v>427</v>
      </c>
      <c r="W157" s="6">
        <f>IFERROR(VLOOKUP(B157, PlumX_snapshot!$A:$B, 2, FALSE), " ")</f>
        <v>63</v>
      </c>
      <c r="X157" s="6">
        <f>IFERROR(VLOOKUP(B157, PlumX_snapshot!$A:$C, 3, FALSE), " ")</f>
        <v>3</v>
      </c>
      <c r="Y157" s="8">
        <f>IFERROR(VLOOKUP(B157, PlumX_snapshot!$A:$D, 4, FALSE), " ")</f>
        <v>0</v>
      </c>
      <c r="Z157" s="8">
        <f>IFERROR(VLOOKUP(B157, PlumX_snapshot!$A:$E, 5, FALSE), " ")</f>
        <v>0</v>
      </c>
      <c r="AA157" s="8">
        <f>IFERROR(VLOOKUP(B157, PlumX_snapshot!$A:$F, 6, FALSE), " ")</f>
        <v>0</v>
      </c>
      <c r="AB157" s="9">
        <v>44978</v>
      </c>
      <c r="AC157" s="6"/>
      <c r="AD157" s="6"/>
      <c r="AE157" s="6"/>
      <c r="AF157" s="6"/>
      <c r="AG157" s="6"/>
      <c r="AH157" s="6"/>
      <c r="AI157" s="6"/>
      <c r="AJ157" s="6"/>
      <c r="AK157" s="6"/>
      <c r="AL157" s="6"/>
      <c r="AM157" s="6"/>
      <c r="AN157" s="6"/>
      <c r="AO157" s="6"/>
      <c r="AP157" s="6"/>
      <c r="AQ157" s="6"/>
      <c r="AR157" s="6"/>
      <c r="AS157" s="6"/>
      <c r="AT157" s="6"/>
      <c r="AU157" s="8"/>
      <c r="AV157" s="6"/>
      <c r="AW157" s="6"/>
      <c r="AX157" s="6"/>
      <c r="AY157" s="6"/>
      <c r="AZ157" s="6"/>
      <c r="BA157" s="6"/>
      <c r="BB157" s="6"/>
      <c r="BC157" s="6"/>
    </row>
    <row r="158" spans="1:55" ht="14.5" x14ac:dyDescent="0.35">
      <c r="A158" s="7" t="s">
        <v>482</v>
      </c>
      <c r="B158" s="7" t="s">
        <v>483</v>
      </c>
      <c r="C158" s="7" t="s">
        <v>484</v>
      </c>
      <c r="D158" s="7" t="s">
        <v>425</v>
      </c>
      <c r="E158" s="7" t="s">
        <v>36</v>
      </c>
      <c r="F158" s="7" t="s">
        <v>64</v>
      </c>
      <c r="G158" s="7" t="s">
        <v>38</v>
      </c>
      <c r="H158" s="7"/>
      <c r="J158" s="10">
        <v>44013</v>
      </c>
      <c r="K158" s="10">
        <v>44044</v>
      </c>
      <c r="L158" s="10"/>
      <c r="M158" s="10"/>
      <c r="N158" s="7">
        <v>2020</v>
      </c>
      <c r="O158" s="7" t="s">
        <v>426</v>
      </c>
      <c r="T158" s="7" t="s">
        <v>427</v>
      </c>
      <c r="W158" s="6">
        <f>IFERROR(VLOOKUP(B158, PlumX_snapshot!$A:$B, 2, FALSE), " ")</f>
        <v>18</v>
      </c>
      <c r="X158" s="6">
        <f>IFERROR(VLOOKUP(B158, PlumX_snapshot!$A:$C, 3, FALSE), " ")</f>
        <v>7</v>
      </c>
      <c r="Y158" s="8">
        <f>IFERROR(VLOOKUP(B158, PlumX_snapshot!$A:$D, 4, FALSE), " ")</f>
        <v>0</v>
      </c>
      <c r="Z158" s="8">
        <f>IFERROR(VLOOKUP(B158, PlumX_snapshot!$A:$E, 5, FALSE), " ")</f>
        <v>0</v>
      </c>
      <c r="AA158" s="8">
        <f>IFERROR(VLOOKUP(B158, PlumX_snapshot!$A:$F, 6, FALSE), " ")</f>
        <v>0</v>
      </c>
      <c r="AB158" s="9">
        <v>44978</v>
      </c>
      <c r="AC158" s="8"/>
      <c r="AD158" s="8"/>
      <c r="AE158" s="6"/>
      <c r="AF158" s="6"/>
      <c r="AG158" s="6"/>
      <c r="AH158" s="6"/>
      <c r="AI158" s="6"/>
      <c r="AJ158" s="6"/>
      <c r="AK158" s="6"/>
      <c r="AL158" s="6"/>
      <c r="AM158" s="6"/>
      <c r="AN158" s="6"/>
      <c r="AO158" s="6"/>
      <c r="AP158" s="6"/>
      <c r="AQ158" s="6"/>
      <c r="AR158" s="6"/>
      <c r="AS158" s="6"/>
      <c r="AT158" s="6"/>
      <c r="AU158" s="8"/>
      <c r="AV158" s="6"/>
      <c r="AW158" s="6"/>
      <c r="AX158" s="6"/>
      <c r="AY158" s="6"/>
      <c r="AZ158" s="6"/>
      <c r="BA158" s="6"/>
      <c r="BB158" s="6"/>
      <c r="BC158" s="6"/>
    </row>
    <row r="159" spans="1:55" ht="14.5" x14ac:dyDescent="0.35">
      <c r="A159" s="7" t="s">
        <v>485</v>
      </c>
      <c r="B159" s="7" t="s">
        <v>486</v>
      </c>
      <c r="C159" s="7" t="s">
        <v>484</v>
      </c>
      <c r="D159" s="7" t="s">
        <v>425</v>
      </c>
      <c r="E159" s="7" t="s">
        <v>36</v>
      </c>
      <c r="F159" s="7" t="s">
        <v>64</v>
      </c>
      <c r="G159" s="7" t="s">
        <v>38</v>
      </c>
      <c r="H159" s="7"/>
      <c r="J159" s="10">
        <v>44105</v>
      </c>
      <c r="K159" s="10">
        <v>44105</v>
      </c>
      <c r="L159" s="10"/>
      <c r="M159" s="10"/>
      <c r="N159" s="7">
        <v>2020</v>
      </c>
      <c r="O159" s="7" t="s">
        <v>426</v>
      </c>
      <c r="T159" s="7" t="s">
        <v>427</v>
      </c>
      <c r="W159" s="6">
        <f>IFERROR(VLOOKUP(B159, PlumX_snapshot!$A:$B, 2, FALSE), " ")</f>
        <v>7</v>
      </c>
      <c r="X159" s="6">
        <f>IFERROR(VLOOKUP(B159, PlumX_snapshot!$A:$C, 3, FALSE), " ")</f>
        <v>1</v>
      </c>
      <c r="Y159" s="8">
        <f>IFERROR(VLOOKUP(B159, PlumX_snapshot!$A:$D, 4, FALSE), " ")</f>
        <v>4</v>
      </c>
      <c r="Z159" s="8">
        <f>IFERROR(VLOOKUP(B159, PlumX_snapshot!$A:$E, 5, FALSE), " ")</f>
        <v>0</v>
      </c>
      <c r="AA159" s="8">
        <f>IFERROR(VLOOKUP(B159, PlumX_snapshot!$A:$F, 6, FALSE), " ")</f>
        <v>0</v>
      </c>
      <c r="AB159" s="9">
        <v>44978</v>
      </c>
      <c r="AC159" s="8"/>
      <c r="AD159" s="8"/>
      <c r="AE159" s="8"/>
      <c r="AF159" s="8"/>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1:55" ht="14.5" x14ac:dyDescent="0.35">
      <c r="A160" s="7" t="s">
        <v>487</v>
      </c>
      <c r="B160" s="7" t="s">
        <v>488</v>
      </c>
      <c r="C160" s="7" t="s">
        <v>442</v>
      </c>
      <c r="D160" s="7" t="s">
        <v>425</v>
      </c>
      <c r="E160" s="7" t="s">
        <v>37</v>
      </c>
      <c r="F160" s="7" t="s">
        <v>37</v>
      </c>
      <c r="G160" s="7" t="s">
        <v>38</v>
      </c>
      <c r="H160" s="7"/>
      <c r="I160" s="7" t="s">
        <v>74</v>
      </c>
      <c r="J160" s="10">
        <v>44224</v>
      </c>
      <c r="K160" s="10">
        <v>44429</v>
      </c>
      <c r="L160" s="10"/>
      <c r="M160" s="10"/>
      <c r="N160" s="7">
        <v>2021</v>
      </c>
      <c r="O160" s="7" t="s">
        <v>489</v>
      </c>
      <c r="Q160" s="7" t="s">
        <v>56</v>
      </c>
      <c r="R160" s="7" t="s">
        <v>490</v>
      </c>
      <c r="S160" s="7" t="s">
        <v>127</v>
      </c>
      <c r="T160" s="7" t="s">
        <v>491</v>
      </c>
      <c r="U160" s="7"/>
      <c r="V160" s="7"/>
      <c r="W160" s="6">
        <f>IFERROR(VLOOKUP(B160, PlumX_snapshot!$A:$B, 2, FALSE), " ")</f>
        <v>6</v>
      </c>
      <c r="X160" s="6">
        <f>IFERROR(VLOOKUP(B160, PlumX_snapshot!$A:$C, 3, FALSE), " ")</f>
        <v>36</v>
      </c>
      <c r="Y160" s="8">
        <f>IFERROR(VLOOKUP(B160, PlumX_snapshot!$A:$D, 4, FALSE), " ")</f>
        <v>0</v>
      </c>
      <c r="Z160" s="8">
        <f>IFERROR(VLOOKUP(B160, PlumX_snapshot!$A:$E, 5, FALSE), " ")</f>
        <v>0</v>
      </c>
      <c r="AA160" s="8">
        <f>IFERROR(VLOOKUP(B160, PlumX_snapshot!$A:$F, 6, FALSE), " ")</f>
        <v>0</v>
      </c>
      <c r="AB160" s="9">
        <v>44978</v>
      </c>
      <c r="AC160" s="6"/>
      <c r="AD160" s="6"/>
      <c r="AE160" s="6"/>
      <c r="AF160" s="6"/>
      <c r="AG160" s="6"/>
      <c r="AH160" s="6"/>
      <c r="AI160" s="6"/>
      <c r="AJ160" s="6"/>
      <c r="AK160" s="6"/>
      <c r="AL160" s="6"/>
      <c r="AM160" s="6"/>
      <c r="AN160" s="6"/>
      <c r="AO160" s="6"/>
      <c r="AP160" s="6"/>
      <c r="AQ160" s="6"/>
      <c r="AR160" s="6"/>
      <c r="AS160" s="6"/>
      <c r="AT160" s="6"/>
      <c r="AU160" s="8"/>
      <c r="AV160" s="6"/>
      <c r="AW160" s="6"/>
      <c r="AX160" s="6"/>
      <c r="AY160" s="6"/>
      <c r="AZ160" s="6"/>
      <c r="BA160" s="6"/>
      <c r="BB160" s="6"/>
      <c r="BC160" s="6"/>
    </row>
    <row r="161" spans="1:55" ht="14.5" x14ac:dyDescent="0.35">
      <c r="A161" s="7" t="s">
        <v>492</v>
      </c>
      <c r="B161" s="7" t="s">
        <v>493</v>
      </c>
      <c r="C161" s="7" t="s">
        <v>442</v>
      </c>
      <c r="D161" s="7" t="s">
        <v>425</v>
      </c>
      <c r="E161" s="7" t="s">
        <v>37</v>
      </c>
      <c r="F161" s="7" t="s">
        <v>37</v>
      </c>
      <c r="G161" s="7" t="s">
        <v>38</v>
      </c>
      <c r="H161" s="7"/>
      <c r="I161" s="7" t="s">
        <v>399</v>
      </c>
      <c r="J161" s="10">
        <v>44133</v>
      </c>
      <c r="K161" s="10">
        <v>44410</v>
      </c>
      <c r="L161" s="10"/>
      <c r="M161" s="10"/>
      <c r="N161" s="7">
        <v>2021</v>
      </c>
      <c r="O161" s="7" t="s">
        <v>489</v>
      </c>
      <c r="R161" s="7" t="s">
        <v>494</v>
      </c>
      <c r="T161" s="7" t="s">
        <v>491</v>
      </c>
      <c r="W161" s="6">
        <f>IFERROR(VLOOKUP(B161, PlumX_snapshot!$A:$B, 2, FALSE), " ")</f>
        <v>18</v>
      </c>
      <c r="X161" s="6">
        <f>IFERROR(VLOOKUP(B161, PlumX_snapshot!$A:$C, 3, FALSE), " ")</f>
        <v>36</v>
      </c>
      <c r="Y161" s="8">
        <f>IFERROR(VLOOKUP(B161, PlumX_snapshot!$A:$D, 4, FALSE), " ")</f>
        <v>305</v>
      </c>
      <c r="Z161" s="8">
        <f>IFERROR(VLOOKUP(B161, PlumX_snapshot!$A:$E, 5, FALSE), " ")</f>
        <v>0</v>
      </c>
      <c r="AA161" s="8">
        <f>IFERROR(VLOOKUP(B161, PlumX_snapshot!$A:$F, 6, FALSE), " ")</f>
        <v>4</v>
      </c>
      <c r="AB161" s="9">
        <v>44978</v>
      </c>
      <c r="AC161" s="8"/>
      <c r="AD161" s="8"/>
      <c r="AE161" s="8"/>
      <c r="AF161" s="8"/>
      <c r="AG161" s="8"/>
      <c r="AH161" s="8"/>
      <c r="AI161" s="6"/>
      <c r="AJ161" s="6"/>
      <c r="AK161" s="6"/>
      <c r="AL161" s="6"/>
      <c r="AM161" s="6"/>
      <c r="AN161" s="6"/>
      <c r="AO161" s="6"/>
      <c r="AP161" s="6"/>
      <c r="AQ161" s="8"/>
      <c r="AR161" s="8"/>
      <c r="AS161" s="6"/>
      <c r="AT161" s="6"/>
      <c r="AU161" s="8"/>
      <c r="AV161" s="6"/>
      <c r="AW161" s="6"/>
      <c r="AX161" s="6"/>
      <c r="AY161" s="6"/>
      <c r="AZ161" s="6"/>
      <c r="BA161" s="6"/>
      <c r="BB161" s="6"/>
      <c r="BC161" s="6"/>
    </row>
    <row r="162" spans="1:55" ht="14.5" x14ac:dyDescent="0.35">
      <c r="A162" s="7" t="s">
        <v>495</v>
      </c>
      <c r="B162" s="7" t="s">
        <v>496</v>
      </c>
      <c r="C162" s="7" t="s">
        <v>497</v>
      </c>
      <c r="D162" s="7" t="s">
        <v>425</v>
      </c>
      <c r="E162" s="7" t="s">
        <v>37</v>
      </c>
      <c r="F162" s="7" t="s">
        <v>37</v>
      </c>
      <c r="G162" s="7" t="s">
        <v>38</v>
      </c>
      <c r="H162" s="7"/>
      <c r="I162" s="7" t="s">
        <v>399</v>
      </c>
      <c r="J162" s="10">
        <v>44264</v>
      </c>
      <c r="K162" s="10">
        <v>44398</v>
      </c>
      <c r="L162" s="10"/>
      <c r="M162" s="10"/>
      <c r="N162" s="7">
        <v>2021</v>
      </c>
      <c r="O162" s="7" t="s">
        <v>489</v>
      </c>
      <c r="R162" s="7" t="s">
        <v>498</v>
      </c>
      <c r="T162" s="7" t="s">
        <v>491</v>
      </c>
      <c r="W162" s="6">
        <f>IFERROR(VLOOKUP(B162, PlumX_snapshot!$A:$B, 2, FALSE), " ")</f>
        <v>5</v>
      </c>
      <c r="X162" s="6">
        <f>IFERROR(VLOOKUP(B162, PlumX_snapshot!$A:$C, 3, FALSE), " ")</f>
        <v>2</v>
      </c>
      <c r="Y162" s="8">
        <f>IFERROR(VLOOKUP(B162, PlumX_snapshot!$A:$D, 4, FALSE), " ")</f>
        <v>0</v>
      </c>
      <c r="Z162" s="8">
        <f>IFERROR(VLOOKUP(B162, PlumX_snapshot!$A:$E, 5, FALSE), " ")</f>
        <v>0</v>
      </c>
      <c r="AA162" s="8">
        <f>IFERROR(VLOOKUP(B162, PlumX_snapshot!$A:$F, 6, FALSE), " ")</f>
        <v>0</v>
      </c>
      <c r="AB162" s="9">
        <v>44978</v>
      </c>
      <c r="AC162" s="8"/>
      <c r="AD162" s="6"/>
      <c r="AE162" s="6"/>
      <c r="AF162" s="6"/>
      <c r="AG162" s="6"/>
      <c r="AH162" s="6"/>
      <c r="AI162" s="6"/>
      <c r="AJ162" s="6"/>
      <c r="AK162" s="6"/>
      <c r="AL162" s="6"/>
      <c r="AM162" s="6"/>
      <c r="AN162" s="6"/>
      <c r="AO162" s="6"/>
      <c r="AP162" s="6"/>
      <c r="AQ162" s="6"/>
      <c r="AR162" s="6"/>
      <c r="AS162" s="6"/>
      <c r="AT162" s="6"/>
      <c r="AU162" s="8"/>
      <c r="AV162" s="6"/>
      <c r="AW162" s="6"/>
      <c r="AX162" s="6"/>
      <c r="AY162" s="6"/>
      <c r="AZ162" s="6"/>
      <c r="BA162" s="6"/>
      <c r="BB162" s="6"/>
      <c r="BC162" s="6"/>
    </row>
    <row r="163" spans="1:55" ht="14.5" x14ac:dyDescent="0.35">
      <c r="A163" s="7" t="s">
        <v>499</v>
      </c>
      <c r="B163" s="7" t="s">
        <v>500</v>
      </c>
      <c r="C163" s="7" t="s">
        <v>442</v>
      </c>
      <c r="D163" s="7" t="s">
        <v>425</v>
      </c>
      <c r="E163" s="7" t="s">
        <v>37</v>
      </c>
      <c r="F163" s="7" t="s">
        <v>37</v>
      </c>
      <c r="G163" s="7" t="s">
        <v>38</v>
      </c>
      <c r="H163" s="7"/>
      <c r="I163" s="7" t="s">
        <v>501</v>
      </c>
      <c r="J163" s="10">
        <v>44222</v>
      </c>
      <c r="K163" s="10">
        <v>44391</v>
      </c>
      <c r="L163" s="10"/>
      <c r="M163" s="10"/>
      <c r="N163" s="7">
        <v>2021</v>
      </c>
      <c r="O163" s="7" t="s">
        <v>489</v>
      </c>
      <c r="P163" s="7" t="s">
        <v>56</v>
      </c>
      <c r="R163" s="7" t="s">
        <v>502</v>
      </c>
      <c r="S163" s="7" t="s">
        <v>127</v>
      </c>
      <c r="T163" s="7" t="s">
        <v>491</v>
      </c>
      <c r="U163" s="7"/>
      <c r="V163" s="7"/>
      <c r="W163" s="6">
        <f>IFERROR(VLOOKUP(B163, PlumX_snapshot!$A:$B, 2, FALSE), " ")</f>
        <v>38</v>
      </c>
      <c r="X163" s="6">
        <f>IFERROR(VLOOKUP(B163, PlumX_snapshot!$A:$C, 3, FALSE), " ")</f>
        <v>58</v>
      </c>
      <c r="Y163" s="8">
        <f>IFERROR(VLOOKUP(B163, PlumX_snapshot!$A:$D, 4, FALSE), " ")</f>
        <v>0</v>
      </c>
      <c r="Z163" s="8">
        <f>IFERROR(VLOOKUP(B163, PlumX_snapshot!$A:$E, 5, FALSE), " ")</f>
        <v>0</v>
      </c>
      <c r="AA163" s="8">
        <f>IFERROR(VLOOKUP(B163, PlumX_snapshot!$A:$F, 6, FALSE), " ")</f>
        <v>0</v>
      </c>
      <c r="AB163" s="9">
        <v>44978</v>
      </c>
      <c r="AC163" s="6"/>
      <c r="AD163" s="6"/>
      <c r="AE163" s="6"/>
      <c r="AF163" s="6"/>
      <c r="AG163" s="6"/>
      <c r="AH163" s="6"/>
      <c r="AI163" s="6"/>
      <c r="AJ163" s="6"/>
      <c r="AK163" s="6"/>
      <c r="AL163" s="6"/>
      <c r="AM163" s="6"/>
      <c r="AN163" s="6"/>
      <c r="AO163" s="6"/>
      <c r="AP163" s="6"/>
      <c r="AQ163" s="6"/>
      <c r="AR163" s="6"/>
      <c r="AS163" s="6"/>
      <c r="AT163" s="6"/>
      <c r="AU163" s="8"/>
      <c r="AV163" s="6"/>
      <c r="AW163" s="6"/>
      <c r="AX163" s="6"/>
      <c r="AY163" s="6"/>
      <c r="AZ163" s="6"/>
      <c r="BA163" s="6"/>
      <c r="BB163" s="6"/>
      <c r="BC163" s="6"/>
    </row>
    <row r="164" spans="1:55" ht="14.5" x14ac:dyDescent="0.35">
      <c r="A164" s="7" t="s">
        <v>503</v>
      </c>
      <c r="B164" s="7" t="s">
        <v>504</v>
      </c>
      <c r="C164" s="7" t="s">
        <v>442</v>
      </c>
      <c r="D164" s="7" t="s">
        <v>425</v>
      </c>
      <c r="E164" s="7" t="s">
        <v>37</v>
      </c>
      <c r="F164" s="7" t="s">
        <v>37</v>
      </c>
      <c r="G164" s="7" t="s">
        <v>38</v>
      </c>
      <c r="H164" s="7"/>
      <c r="I164" s="7" t="s">
        <v>501</v>
      </c>
      <c r="J164" s="10">
        <v>44105</v>
      </c>
      <c r="K164" s="10">
        <v>44373</v>
      </c>
      <c r="L164" s="10"/>
      <c r="M164" s="10"/>
      <c r="N164" s="7">
        <v>2021</v>
      </c>
      <c r="O164" s="7" t="s">
        <v>489</v>
      </c>
      <c r="P164" s="7" t="s">
        <v>56</v>
      </c>
      <c r="R164" s="7" t="s">
        <v>505</v>
      </c>
      <c r="T164" s="7" t="s">
        <v>491</v>
      </c>
      <c r="W164" s="6">
        <f>IFERROR(VLOOKUP(B164, PlumX_snapshot!$A:$B, 2, FALSE), " ")</f>
        <v>70</v>
      </c>
      <c r="X164" s="6">
        <f>IFERROR(VLOOKUP(B164, PlumX_snapshot!$A:$C, 3, FALSE), " ")</f>
        <v>48</v>
      </c>
      <c r="Y164" s="8">
        <f>IFERROR(VLOOKUP(B164, PlumX_snapshot!$A:$D, 4, FALSE), " ")</f>
        <v>4</v>
      </c>
      <c r="Z164" s="8">
        <f>IFERROR(VLOOKUP(B164, PlumX_snapshot!$A:$E, 5, FALSE), " ")</f>
        <v>0</v>
      </c>
      <c r="AA164" s="8">
        <f>IFERROR(VLOOKUP(B164, PlumX_snapshot!$A:$F, 6, FALSE), " ")</f>
        <v>0</v>
      </c>
      <c r="AB164" s="9">
        <v>44978</v>
      </c>
      <c r="AC164" s="8"/>
      <c r="AD164" s="6"/>
      <c r="AE164" s="8"/>
      <c r="AF164" s="8"/>
      <c r="AG164" s="6"/>
      <c r="AH164" s="6"/>
      <c r="AI164" s="6"/>
      <c r="AJ164" s="6"/>
      <c r="AK164" s="6"/>
      <c r="AL164" s="6"/>
      <c r="AM164" s="6"/>
      <c r="AN164" s="6"/>
      <c r="AO164" s="6"/>
      <c r="AP164" s="6"/>
      <c r="AQ164" s="6"/>
      <c r="AR164" s="6"/>
      <c r="AS164" s="6"/>
      <c r="AT164" s="6"/>
      <c r="AU164" s="8"/>
      <c r="AV164" s="6"/>
      <c r="AW164" s="6"/>
      <c r="AX164" s="6"/>
      <c r="AY164" s="6"/>
      <c r="AZ164" s="6"/>
      <c r="BA164" s="6"/>
      <c r="BB164" s="6"/>
      <c r="BC164" s="6"/>
    </row>
    <row r="165" spans="1:55" ht="14.5" x14ac:dyDescent="0.35">
      <c r="A165" s="7" t="s">
        <v>506</v>
      </c>
      <c r="B165" s="7" t="s">
        <v>507</v>
      </c>
      <c r="C165" s="7" t="s">
        <v>508</v>
      </c>
      <c r="D165" s="7" t="s">
        <v>425</v>
      </c>
      <c r="E165" s="7" t="s">
        <v>36</v>
      </c>
      <c r="F165" s="7" t="s">
        <v>37</v>
      </c>
      <c r="G165" s="7" t="s">
        <v>56</v>
      </c>
      <c r="H165" s="7" t="s">
        <v>509</v>
      </c>
      <c r="I165" s="7" t="s">
        <v>399</v>
      </c>
      <c r="J165" s="10">
        <v>44160</v>
      </c>
      <c r="K165" s="10">
        <v>44369</v>
      </c>
      <c r="L165" s="10"/>
      <c r="M165" s="10"/>
      <c r="N165" s="7">
        <v>2021</v>
      </c>
      <c r="O165" s="7" t="s">
        <v>489</v>
      </c>
      <c r="P165" s="7" t="s">
        <v>56</v>
      </c>
      <c r="R165" s="7" t="s">
        <v>510</v>
      </c>
      <c r="T165" s="7"/>
      <c r="W165" s="6">
        <f>IFERROR(VLOOKUP(B165, PlumX_snapshot!$A:$B, 2, FALSE), " ")</f>
        <v>2</v>
      </c>
      <c r="X165" s="6">
        <f>IFERROR(VLOOKUP(B165, PlumX_snapshot!$A:$C, 3, FALSE), " ")</f>
        <v>0</v>
      </c>
      <c r="Y165" s="8">
        <f>IFERROR(VLOOKUP(B165, PlumX_snapshot!$A:$D, 4, FALSE), " ")</f>
        <v>0</v>
      </c>
      <c r="Z165" s="8">
        <f>IFERROR(VLOOKUP(B165, PlumX_snapshot!$A:$E, 5, FALSE), " ")</f>
        <v>0</v>
      </c>
      <c r="AA165" s="8">
        <f>IFERROR(VLOOKUP(B165, PlumX_snapshot!$A:$F, 6, FALSE), " ")</f>
        <v>0</v>
      </c>
      <c r="AB165" s="9">
        <v>44978</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1:55" ht="14.5" x14ac:dyDescent="0.35">
      <c r="A166" s="7" t="s">
        <v>511</v>
      </c>
      <c r="B166" s="7" t="s">
        <v>512</v>
      </c>
      <c r="C166" s="7" t="s">
        <v>466</v>
      </c>
      <c r="D166" s="7" t="s">
        <v>425</v>
      </c>
      <c r="E166" s="7" t="s">
        <v>36</v>
      </c>
      <c r="F166" s="7" t="s">
        <v>37</v>
      </c>
      <c r="G166" s="7" t="s">
        <v>38</v>
      </c>
      <c r="H166" s="7"/>
      <c r="I166" s="7" t="s">
        <v>74</v>
      </c>
      <c r="J166" s="10">
        <v>44251</v>
      </c>
      <c r="K166" s="10">
        <v>44345</v>
      </c>
      <c r="L166" s="10"/>
      <c r="M166" s="10"/>
      <c r="N166" s="7">
        <v>2021</v>
      </c>
      <c r="O166" s="7" t="s">
        <v>489</v>
      </c>
      <c r="R166" s="7" t="s">
        <v>513</v>
      </c>
      <c r="T166" s="7" t="s">
        <v>491</v>
      </c>
      <c r="W166" s="6">
        <f>IFERROR(VLOOKUP(B166, PlumX_snapshot!$A:$B, 2, FALSE), " ")</f>
        <v>20</v>
      </c>
      <c r="X166" s="6">
        <f>IFERROR(VLOOKUP(B166, PlumX_snapshot!$A:$C, 3, FALSE), " ")</f>
        <v>4</v>
      </c>
      <c r="Y166" s="8">
        <f>IFERROR(VLOOKUP(B166, PlumX_snapshot!$A:$D, 4, FALSE), " ")</f>
        <v>25</v>
      </c>
      <c r="Z166" s="8">
        <f>IFERROR(VLOOKUP(B166, PlumX_snapshot!$A:$E, 5, FALSE), " ")</f>
        <v>0</v>
      </c>
      <c r="AA166" s="8">
        <f>IFERROR(VLOOKUP(B166, PlumX_snapshot!$A:$F, 6, FALSE), " ")</f>
        <v>0</v>
      </c>
      <c r="AB166" s="9">
        <v>44978</v>
      </c>
      <c r="AC166" s="8"/>
      <c r="AD166" s="8"/>
      <c r="AE166" s="8"/>
      <c r="AF166" s="8"/>
      <c r="AG166" s="6"/>
      <c r="AH166" s="6"/>
      <c r="AI166" s="6"/>
      <c r="AJ166" s="6"/>
      <c r="AK166" s="6"/>
      <c r="AL166" s="6"/>
      <c r="AM166" s="6"/>
      <c r="AN166" s="6"/>
      <c r="AO166" s="6"/>
      <c r="AP166" s="6"/>
      <c r="AQ166" s="8"/>
      <c r="AR166" s="8"/>
      <c r="AS166" s="6"/>
      <c r="AT166" s="6"/>
      <c r="AU166" s="8"/>
      <c r="AV166" s="6"/>
      <c r="AW166" s="6"/>
      <c r="AX166" s="6"/>
      <c r="AY166" s="6"/>
      <c r="AZ166" s="6"/>
      <c r="BA166" s="6"/>
      <c r="BB166" s="6"/>
      <c r="BC166" s="6"/>
    </row>
    <row r="167" spans="1:55" ht="14.5" x14ac:dyDescent="0.35">
      <c r="A167" s="7" t="s">
        <v>514</v>
      </c>
      <c r="B167" s="7" t="s">
        <v>515</v>
      </c>
      <c r="C167" s="7" t="s">
        <v>442</v>
      </c>
      <c r="D167" s="7" t="s">
        <v>425</v>
      </c>
      <c r="E167" s="7" t="s">
        <v>37</v>
      </c>
      <c r="F167" s="7" t="s">
        <v>37</v>
      </c>
      <c r="G167" s="7" t="s">
        <v>38</v>
      </c>
      <c r="H167" s="7"/>
      <c r="I167" s="7" t="s">
        <v>74</v>
      </c>
      <c r="J167" s="10">
        <v>44200</v>
      </c>
      <c r="K167" s="10">
        <v>44306</v>
      </c>
      <c r="L167" s="10"/>
      <c r="M167" s="10"/>
      <c r="N167" s="7">
        <v>2021</v>
      </c>
      <c r="O167" s="7" t="s">
        <v>489</v>
      </c>
      <c r="R167" s="7" t="s">
        <v>516</v>
      </c>
      <c r="T167" s="7" t="s">
        <v>491</v>
      </c>
      <c r="W167" s="6">
        <f>IFERROR(VLOOKUP(B167, PlumX_snapshot!$A:$B, 2, FALSE), " ")</f>
        <v>55</v>
      </c>
      <c r="X167" s="6">
        <f>IFERROR(VLOOKUP(B167, PlumX_snapshot!$A:$C, 3, FALSE), " ")</f>
        <v>27</v>
      </c>
      <c r="Y167" s="8">
        <f>IFERROR(VLOOKUP(B167, PlumX_snapshot!$A:$D, 4, FALSE), " ")</f>
        <v>17</v>
      </c>
      <c r="Z167" s="8">
        <f>IFERROR(VLOOKUP(B167, PlumX_snapshot!$A:$E, 5, FALSE), " ")</f>
        <v>0</v>
      </c>
      <c r="AA167" s="8">
        <f>IFERROR(VLOOKUP(B167, PlumX_snapshot!$A:$F, 6, FALSE), " ")</f>
        <v>0</v>
      </c>
      <c r="AB167" s="9">
        <v>44978</v>
      </c>
      <c r="AC167" s="8"/>
      <c r="AD167" s="6"/>
      <c r="AE167" s="8"/>
      <c r="AF167" s="8"/>
      <c r="AG167" s="6"/>
      <c r="AH167" s="6"/>
      <c r="AI167" s="6"/>
      <c r="AJ167" s="6"/>
      <c r="AK167" s="6"/>
      <c r="AL167" s="6"/>
      <c r="AM167" s="6"/>
      <c r="AN167" s="6"/>
      <c r="AO167" s="6"/>
      <c r="AP167" s="6"/>
      <c r="AQ167" s="6"/>
      <c r="AR167" s="6"/>
      <c r="AS167" s="6"/>
      <c r="AT167" s="6"/>
      <c r="AU167" s="8"/>
      <c r="AV167" s="6"/>
      <c r="AW167" s="6"/>
      <c r="AX167" s="6"/>
      <c r="AY167" s="6"/>
      <c r="AZ167" s="6"/>
      <c r="BA167" s="6"/>
      <c r="BB167" s="6"/>
      <c r="BC167" s="6"/>
    </row>
    <row r="168" spans="1:55" ht="14.5" x14ac:dyDescent="0.35">
      <c r="A168" s="7" t="s">
        <v>517</v>
      </c>
      <c r="B168" s="7" t="s">
        <v>518</v>
      </c>
      <c r="C168" s="7" t="s">
        <v>442</v>
      </c>
      <c r="D168" s="7" t="s">
        <v>425</v>
      </c>
      <c r="E168" s="7" t="s">
        <v>37</v>
      </c>
      <c r="F168" s="7" t="s">
        <v>37</v>
      </c>
      <c r="G168" s="7" t="s">
        <v>38</v>
      </c>
      <c r="H168" s="7"/>
      <c r="I168" s="7" t="s">
        <v>74</v>
      </c>
      <c r="J168" s="10">
        <v>44085</v>
      </c>
      <c r="K168" s="10">
        <v>44305</v>
      </c>
      <c r="L168" s="10"/>
      <c r="M168" s="10"/>
      <c r="N168" s="7">
        <v>2021</v>
      </c>
      <c r="O168" s="7" t="s">
        <v>489</v>
      </c>
      <c r="P168" s="7" t="s">
        <v>56</v>
      </c>
      <c r="R168" s="7" t="s">
        <v>519</v>
      </c>
      <c r="T168" s="7" t="s">
        <v>491</v>
      </c>
      <c r="W168" s="6">
        <f>IFERROR(VLOOKUP(B168, PlumX_snapshot!$A:$B, 2, FALSE), " ")</f>
        <v>22</v>
      </c>
      <c r="X168" s="6">
        <f>IFERROR(VLOOKUP(B168, PlumX_snapshot!$A:$C, 3, FALSE), " ")</f>
        <v>54</v>
      </c>
      <c r="Y168" s="8">
        <f>IFERROR(VLOOKUP(B168, PlumX_snapshot!$A:$D, 4, FALSE), " ")</f>
        <v>1</v>
      </c>
      <c r="Z168" s="8">
        <f>IFERROR(VLOOKUP(B168, PlumX_snapshot!$A:$E, 5, FALSE), " ")</f>
        <v>0</v>
      </c>
      <c r="AA168" s="8">
        <f>IFERROR(VLOOKUP(B168, PlumX_snapshot!$A:$F, 6, FALSE), " ")</f>
        <v>0</v>
      </c>
      <c r="AB168" s="9">
        <v>44978</v>
      </c>
      <c r="AC168" s="8"/>
      <c r="AD168" s="6"/>
      <c r="AE168" s="8"/>
      <c r="AF168" s="8"/>
      <c r="AG168" s="6"/>
      <c r="AH168" s="6"/>
      <c r="AI168" s="6"/>
      <c r="AJ168" s="6"/>
      <c r="AK168" s="6"/>
      <c r="AL168" s="6"/>
      <c r="AM168" s="6"/>
      <c r="AN168" s="6"/>
      <c r="AO168" s="6"/>
      <c r="AP168" s="6"/>
      <c r="AQ168" s="6"/>
      <c r="AR168" s="6"/>
      <c r="AS168" s="6"/>
      <c r="AT168" s="6"/>
      <c r="AU168" s="8"/>
      <c r="AV168" s="6"/>
      <c r="AW168" s="6"/>
      <c r="AX168" s="6"/>
      <c r="AY168" s="6"/>
      <c r="AZ168" s="6"/>
      <c r="BA168" s="6"/>
      <c r="BB168" s="6"/>
      <c r="BC168" s="6"/>
    </row>
    <row r="169" spans="1:55" ht="14.5" x14ac:dyDescent="0.35">
      <c r="A169" s="7" t="s">
        <v>520</v>
      </c>
      <c r="B169" s="7" t="s">
        <v>521</v>
      </c>
      <c r="C169" s="7" t="s">
        <v>442</v>
      </c>
      <c r="D169" s="7" t="s">
        <v>425</v>
      </c>
      <c r="E169" s="7" t="s">
        <v>37</v>
      </c>
      <c r="F169" s="7" t="s">
        <v>37</v>
      </c>
      <c r="G169" s="7" t="s">
        <v>38</v>
      </c>
      <c r="H169" s="7"/>
      <c r="J169" s="10">
        <v>44105</v>
      </c>
      <c r="K169" s="10">
        <v>44306</v>
      </c>
      <c r="L169" s="10"/>
      <c r="M169" s="10"/>
      <c r="N169" s="7">
        <v>2021</v>
      </c>
      <c r="O169" s="7" t="s">
        <v>489</v>
      </c>
      <c r="R169" s="7" t="s">
        <v>522</v>
      </c>
      <c r="S169" s="7" t="s">
        <v>523</v>
      </c>
      <c r="T169" s="7" t="s">
        <v>491</v>
      </c>
      <c r="U169" s="7"/>
      <c r="V169" s="7"/>
      <c r="W169" s="6">
        <f>IFERROR(VLOOKUP(B169, PlumX_snapshot!$A:$B, 2, FALSE), " ")</f>
        <v>14</v>
      </c>
      <c r="X169" s="6">
        <f>IFERROR(VLOOKUP(B169, PlumX_snapshot!$A:$C, 3, FALSE), " ")</f>
        <v>43</v>
      </c>
      <c r="Y169" s="8">
        <f>IFERROR(VLOOKUP(B169, PlumX_snapshot!$A:$D, 4, FALSE), " ")</f>
        <v>0</v>
      </c>
      <c r="Z169" s="8">
        <f>IFERROR(VLOOKUP(B169, PlumX_snapshot!$A:$E, 5, FALSE), " ")</f>
        <v>0</v>
      </c>
      <c r="AA169" s="8">
        <f>IFERROR(VLOOKUP(B169, PlumX_snapshot!$A:$F, 6, FALSE), " ")</f>
        <v>0</v>
      </c>
      <c r="AB169" s="9">
        <v>44978</v>
      </c>
      <c r="AC169" s="8"/>
      <c r="AD169" s="6"/>
      <c r="AE169" s="6"/>
      <c r="AF169" s="6"/>
      <c r="AG169" s="6"/>
      <c r="AH169" s="6"/>
      <c r="AI169" s="6"/>
      <c r="AJ169" s="6"/>
      <c r="AK169" s="6"/>
      <c r="AL169" s="6"/>
      <c r="AM169" s="6"/>
      <c r="AN169" s="6"/>
      <c r="AO169" s="6"/>
      <c r="AP169" s="6"/>
      <c r="AQ169" s="6"/>
      <c r="AR169" s="6"/>
      <c r="AS169" s="6"/>
      <c r="AT169" s="6"/>
      <c r="AU169" s="8"/>
      <c r="AV169" s="6"/>
      <c r="AW169" s="6"/>
      <c r="AX169" s="6"/>
      <c r="AY169" s="6"/>
      <c r="AZ169" s="6"/>
      <c r="BA169" s="6"/>
      <c r="BB169" s="6"/>
      <c r="BC169" s="6"/>
    </row>
    <row r="170" spans="1:55" ht="14.5" x14ac:dyDescent="0.35">
      <c r="A170" s="7" t="s">
        <v>524</v>
      </c>
      <c r="B170" s="7" t="s">
        <v>525</v>
      </c>
      <c r="C170" s="7" t="s">
        <v>442</v>
      </c>
      <c r="D170" s="7" t="s">
        <v>425</v>
      </c>
      <c r="E170" s="7" t="s">
        <v>37</v>
      </c>
      <c r="F170" s="7" t="s">
        <v>37</v>
      </c>
      <c r="G170" s="7" t="s">
        <v>38</v>
      </c>
      <c r="H170" s="7"/>
      <c r="I170" s="7" t="s">
        <v>501</v>
      </c>
      <c r="J170" s="10">
        <v>44043</v>
      </c>
      <c r="K170" s="10">
        <v>44268</v>
      </c>
      <c r="L170" s="10"/>
      <c r="M170" s="10"/>
      <c r="N170" s="7">
        <v>2021</v>
      </c>
      <c r="O170" s="7" t="s">
        <v>489</v>
      </c>
      <c r="R170" s="7" t="s">
        <v>513</v>
      </c>
      <c r="T170" s="7" t="s">
        <v>491</v>
      </c>
      <c r="W170" s="6">
        <f>IFERROR(VLOOKUP(B170, PlumX_snapshot!$A:$B, 2, FALSE), " ")</f>
        <v>35</v>
      </c>
      <c r="X170" s="6">
        <f>IFERROR(VLOOKUP(B170, PlumX_snapshot!$A:$C, 3, FALSE), " ")</f>
        <v>54</v>
      </c>
      <c r="Y170" s="8">
        <f>IFERROR(VLOOKUP(B170, PlumX_snapshot!$A:$D, 4, FALSE), " ")</f>
        <v>0</v>
      </c>
      <c r="Z170" s="8">
        <f>IFERROR(VLOOKUP(B170, PlumX_snapshot!$A:$E, 5, FALSE), " ")</f>
        <v>0</v>
      </c>
      <c r="AA170" s="8">
        <f>IFERROR(VLOOKUP(B170, PlumX_snapshot!$A:$F, 6, FALSE), " ")</f>
        <v>0</v>
      </c>
      <c r="AB170" s="9">
        <v>44978</v>
      </c>
      <c r="AC170" s="6"/>
      <c r="AD170" s="6"/>
      <c r="AE170" s="6"/>
      <c r="AF170" s="6"/>
      <c r="AG170" s="6"/>
      <c r="AH170" s="6"/>
      <c r="AI170" s="6"/>
      <c r="AJ170" s="6"/>
      <c r="AK170" s="6"/>
      <c r="AL170" s="6"/>
      <c r="AM170" s="6"/>
      <c r="AN170" s="6"/>
      <c r="AO170" s="6"/>
      <c r="AP170" s="6"/>
      <c r="AQ170" s="6"/>
      <c r="AR170" s="6"/>
      <c r="AS170" s="6"/>
      <c r="AT170" s="6"/>
      <c r="AU170" s="8"/>
      <c r="AV170" s="6"/>
      <c r="AW170" s="6"/>
      <c r="AX170" s="6"/>
      <c r="AY170" s="6"/>
      <c r="AZ170" s="6"/>
      <c r="BA170" s="6"/>
      <c r="BB170" s="6"/>
      <c r="BC170" s="6"/>
    </row>
    <row r="171" spans="1:55" ht="14.5" x14ac:dyDescent="0.35">
      <c r="A171" s="7" t="s">
        <v>526</v>
      </c>
      <c r="B171" s="7" t="s">
        <v>527</v>
      </c>
      <c r="C171" s="7" t="s">
        <v>442</v>
      </c>
      <c r="D171" s="7" t="s">
        <v>425</v>
      </c>
      <c r="E171" s="7" t="s">
        <v>37</v>
      </c>
      <c r="F171" s="7" t="s">
        <v>37</v>
      </c>
      <c r="G171" s="7" t="s">
        <v>38</v>
      </c>
      <c r="H171" s="7"/>
      <c r="I171" s="7" t="s">
        <v>501</v>
      </c>
      <c r="J171" s="10">
        <v>43986</v>
      </c>
      <c r="K171" s="10">
        <v>44236</v>
      </c>
      <c r="L171" s="10"/>
      <c r="M171" s="10"/>
      <c r="N171" s="7">
        <v>2021</v>
      </c>
      <c r="O171" s="7" t="s">
        <v>489</v>
      </c>
      <c r="R171" s="7" t="s">
        <v>528</v>
      </c>
      <c r="T171" s="7" t="s">
        <v>491</v>
      </c>
      <c r="W171" s="6">
        <f>IFERROR(VLOOKUP(B171, PlumX_snapshot!$A:$B, 2, FALSE), " ")</f>
        <v>13</v>
      </c>
      <c r="X171" s="6">
        <f>IFERROR(VLOOKUP(B171, PlumX_snapshot!$A:$C, 3, FALSE), " ")</f>
        <v>43</v>
      </c>
      <c r="Y171" s="8">
        <f>IFERROR(VLOOKUP(B171, PlumX_snapshot!$A:$D, 4, FALSE), " ")</f>
        <v>3</v>
      </c>
      <c r="Z171" s="8">
        <f>IFERROR(VLOOKUP(B171, PlumX_snapshot!$A:$E, 5, FALSE), " ")</f>
        <v>0</v>
      </c>
      <c r="AA171" s="8">
        <f>IFERROR(VLOOKUP(B171, PlumX_snapshot!$A:$F, 6, FALSE), " ")</f>
        <v>0</v>
      </c>
      <c r="AB171" s="9">
        <v>44978</v>
      </c>
      <c r="AC171" s="8"/>
      <c r="AD171" s="8"/>
      <c r="AE171" s="8"/>
      <c r="AF171" s="8"/>
      <c r="AG171" s="6"/>
      <c r="AH171" s="6"/>
      <c r="AI171" s="6"/>
      <c r="AJ171" s="6"/>
      <c r="AK171" s="6"/>
      <c r="AL171" s="6"/>
      <c r="AM171" s="6"/>
      <c r="AN171" s="6"/>
      <c r="AO171" s="6"/>
      <c r="AP171" s="6"/>
      <c r="AQ171" s="6"/>
      <c r="AR171" s="6"/>
      <c r="AS171" s="6"/>
      <c r="AT171" s="6"/>
      <c r="AU171" s="8"/>
      <c r="AV171" s="6"/>
      <c r="AW171" s="6"/>
      <c r="AX171" s="6"/>
      <c r="AY171" s="6"/>
      <c r="AZ171" s="6"/>
      <c r="BA171" s="6"/>
      <c r="BB171" s="6"/>
      <c r="BC171" s="6"/>
    </row>
    <row r="172" spans="1:55" ht="14.5" x14ac:dyDescent="0.35">
      <c r="A172" s="7" t="s">
        <v>529</v>
      </c>
      <c r="B172" s="7" t="s">
        <v>530</v>
      </c>
      <c r="C172" s="7" t="s">
        <v>424</v>
      </c>
      <c r="D172" s="7" t="s">
        <v>425</v>
      </c>
      <c r="E172" s="7" t="s">
        <v>36</v>
      </c>
      <c r="F172" s="7" t="s">
        <v>37</v>
      </c>
      <c r="G172" s="7" t="s">
        <v>38</v>
      </c>
      <c r="H172" s="7"/>
      <c r="I172" s="7" t="s">
        <v>74</v>
      </c>
      <c r="J172" s="10">
        <v>44081</v>
      </c>
      <c r="K172" s="10">
        <v>44231</v>
      </c>
      <c r="L172" s="10"/>
      <c r="M172" s="10"/>
      <c r="N172" s="7">
        <v>2021</v>
      </c>
      <c r="O172" s="7" t="s">
        <v>489</v>
      </c>
      <c r="R172" s="7" t="s">
        <v>513</v>
      </c>
      <c r="T172" s="7" t="s">
        <v>531</v>
      </c>
      <c r="U172" s="7" t="s">
        <v>532</v>
      </c>
      <c r="W172" s="6">
        <f>IFERROR(VLOOKUP(B172, PlumX_snapshot!$A:$B, 2, FALSE), " ")</f>
        <v>58</v>
      </c>
      <c r="X172" s="6">
        <f>IFERROR(VLOOKUP(B172, PlumX_snapshot!$A:$C, 3, FALSE), " ")</f>
        <v>8</v>
      </c>
      <c r="Y172" s="8">
        <f>IFERROR(VLOOKUP(B172, PlumX_snapshot!$A:$D, 4, FALSE), " ")</f>
        <v>50</v>
      </c>
      <c r="Z172" s="8">
        <f>IFERROR(VLOOKUP(B172, PlumX_snapshot!$A:$E, 5, FALSE), " ")</f>
        <v>0</v>
      </c>
      <c r="AA172" s="8">
        <f>IFERROR(VLOOKUP(B172, PlumX_snapshot!$A:$F, 6, FALSE), " ")</f>
        <v>0</v>
      </c>
      <c r="AB172" s="9">
        <v>44978</v>
      </c>
      <c r="AC172" s="8"/>
      <c r="AD172" s="8"/>
      <c r="AE172" s="8"/>
      <c r="AF172" s="8"/>
      <c r="AG172" s="6"/>
      <c r="AH172" s="6"/>
      <c r="AI172" s="6"/>
      <c r="AJ172" s="6"/>
      <c r="AK172" s="6"/>
      <c r="AL172" s="6"/>
      <c r="AM172" s="6"/>
      <c r="AN172" s="6"/>
      <c r="AO172" s="6"/>
      <c r="AP172" s="6"/>
      <c r="AQ172" s="6"/>
      <c r="AR172" s="6"/>
      <c r="AS172" s="6"/>
      <c r="AT172" s="6"/>
      <c r="AU172" s="8"/>
      <c r="AV172" s="6"/>
      <c r="AW172" s="6"/>
      <c r="AX172" s="6"/>
      <c r="AY172" s="6"/>
      <c r="AZ172" s="6"/>
      <c r="BA172" s="6"/>
      <c r="BB172" s="6"/>
      <c r="BC172" s="6"/>
    </row>
    <row r="173" spans="1:55" ht="14.5" x14ac:dyDescent="0.35">
      <c r="A173" s="7" t="s">
        <v>533</v>
      </c>
      <c r="B173" s="7" t="s">
        <v>534</v>
      </c>
      <c r="C173" s="7" t="s">
        <v>535</v>
      </c>
      <c r="D173" s="7" t="s">
        <v>425</v>
      </c>
      <c r="E173" s="7" t="s">
        <v>36</v>
      </c>
      <c r="F173" s="7" t="s">
        <v>64</v>
      </c>
      <c r="G173" s="7" t="s">
        <v>38</v>
      </c>
      <c r="H173" s="7"/>
      <c r="J173" s="10">
        <v>44287</v>
      </c>
      <c r="K173" s="10">
        <v>44348</v>
      </c>
      <c r="L173" s="10"/>
      <c r="M173" s="10">
        <v>44393</v>
      </c>
      <c r="N173" s="7">
        <v>2021</v>
      </c>
      <c r="O173" s="7" t="s">
        <v>426</v>
      </c>
      <c r="R173" s="7" t="s">
        <v>536</v>
      </c>
      <c r="T173" s="7" t="s">
        <v>531</v>
      </c>
      <c r="U173" s="7" t="s">
        <v>532</v>
      </c>
      <c r="W173" s="6">
        <f>IFERROR(VLOOKUP(B173, PlumX_snapshot!$A:$B, 2, FALSE), " ")</f>
        <v>44</v>
      </c>
      <c r="X173" s="6">
        <f>IFERROR(VLOOKUP(B173, PlumX_snapshot!$A:$C, 3, FALSE), " ")</f>
        <v>3</v>
      </c>
      <c r="Y173" s="8">
        <f>IFERROR(VLOOKUP(B173, PlumX_snapshot!$A:$D, 4, FALSE), " ")</f>
        <v>94</v>
      </c>
      <c r="Z173" s="8">
        <f>IFERROR(VLOOKUP(B173, PlumX_snapshot!$A:$E, 5, FALSE), " ")</f>
        <v>0</v>
      </c>
      <c r="AA173" s="8">
        <f>IFERROR(VLOOKUP(B173, PlumX_snapshot!$A:$F, 6, FALSE), " ")</f>
        <v>0</v>
      </c>
      <c r="AB173" s="9">
        <v>44978</v>
      </c>
      <c r="AC173" s="8"/>
      <c r="AD173" s="8"/>
      <c r="AE173" s="8"/>
      <c r="AF173" s="8"/>
      <c r="AG173" s="6"/>
      <c r="AH173" s="6"/>
      <c r="AI173" s="6"/>
      <c r="AJ173" s="6"/>
      <c r="AK173" s="6"/>
      <c r="AL173" s="6"/>
      <c r="AM173" s="6"/>
      <c r="AN173" s="6"/>
      <c r="AO173" s="6"/>
      <c r="AP173" s="8"/>
      <c r="AQ173" s="8"/>
      <c r="AR173" s="8"/>
      <c r="AS173" s="6"/>
      <c r="AT173" s="6"/>
      <c r="AU173" s="8"/>
      <c r="AV173" s="6"/>
      <c r="AW173" s="6"/>
      <c r="AX173" s="6"/>
      <c r="AY173" s="6"/>
      <c r="AZ173" s="6"/>
      <c r="BA173" s="6"/>
      <c r="BB173" s="6"/>
      <c r="BC173" s="6"/>
    </row>
    <row r="174" spans="1:55" ht="14.5" x14ac:dyDescent="0.35">
      <c r="A174" s="7" t="s">
        <v>537</v>
      </c>
      <c r="B174" s="7" t="s">
        <v>538</v>
      </c>
      <c r="C174" s="7" t="s">
        <v>466</v>
      </c>
      <c r="D174" s="7" t="s">
        <v>425</v>
      </c>
      <c r="E174" s="7" t="s">
        <v>36</v>
      </c>
      <c r="F174" s="7" t="s">
        <v>64</v>
      </c>
      <c r="G174" s="7" t="s">
        <v>38</v>
      </c>
      <c r="H174" s="7"/>
      <c r="J174" s="10">
        <v>44287</v>
      </c>
      <c r="K174" s="10">
        <v>44287</v>
      </c>
      <c r="L174" s="10"/>
      <c r="M174" s="10">
        <v>44323</v>
      </c>
      <c r="N174" s="7">
        <v>2021</v>
      </c>
      <c r="O174" s="7" t="s">
        <v>426</v>
      </c>
      <c r="R174" s="7" t="s">
        <v>539</v>
      </c>
      <c r="S174" s="7" t="s">
        <v>540</v>
      </c>
      <c r="T174" s="7" t="s">
        <v>491</v>
      </c>
      <c r="U174" s="7"/>
      <c r="V174" s="7"/>
      <c r="W174" s="6">
        <f>IFERROR(VLOOKUP(B174, PlumX_snapshot!$A:$B, 2, FALSE), " ")</f>
        <v>14</v>
      </c>
      <c r="X174" s="6">
        <f>IFERROR(VLOOKUP(B174, PlumX_snapshot!$A:$C, 3, FALSE), " ")</f>
        <v>1</v>
      </c>
      <c r="Y174" s="8">
        <f>IFERROR(VLOOKUP(B174, PlumX_snapshot!$A:$D, 4, FALSE), " ")</f>
        <v>22</v>
      </c>
      <c r="Z174" s="8">
        <f>IFERROR(VLOOKUP(B174, PlumX_snapshot!$A:$E, 5, FALSE), " ")</f>
        <v>0</v>
      </c>
      <c r="AA174" s="8">
        <f>IFERROR(VLOOKUP(B174, PlumX_snapshot!$A:$F, 6, FALSE), " ")</f>
        <v>0</v>
      </c>
      <c r="AB174" s="9">
        <v>44978</v>
      </c>
      <c r="AC174" s="8"/>
      <c r="AD174" s="6"/>
      <c r="AE174" s="8"/>
      <c r="AF174" s="8"/>
      <c r="AG174" s="6"/>
      <c r="AH174" s="6"/>
      <c r="AI174" s="6"/>
      <c r="AJ174" s="6"/>
      <c r="AK174" s="6"/>
      <c r="AL174" s="6"/>
      <c r="AM174" s="6"/>
      <c r="AN174" s="6"/>
      <c r="AO174" s="6"/>
      <c r="AP174" s="8"/>
      <c r="AQ174" s="6"/>
      <c r="AR174" s="6"/>
      <c r="AS174" s="6"/>
      <c r="AT174" s="6"/>
      <c r="AU174" s="6"/>
      <c r="AV174" s="6"/>
      <c r="AW174" s="6"/>
      <c r="AX174" s="6"/>
      <c r="AY174" s="6"/>
      <c r="AZ174" s="6"/>
      <c r="BA174" s="6"/>
      <c r="BB174" s="6"/>
      <c r="BC174" s="6"/>
    </row>
    <row r="175" spans="1:55" ht="14.5" x14ac:dyDescent="0.35">
      <c r="A175" s="7" t="s">
        <v>541</v>
      </c>
      <c r="B175" s="7" t="s">
        <v>542</v>
      </c>
      <c r="C175" s="7" t="s">
        <v>466</v>
      </c>
      <c r="D175" s="7" t="s">
        <v>425</v>
      </c>
      <c r="E175" s="7" t="s">
        <v>36</v>
      </c>
      <c r="F175" s="7" t="s">
        <v>37</v>
      </c>
      <c r="G175" s="7" t="s">
        <v>38</v>
      </c>
      <c r="H175" s="7"/>
      <c r="I175" s="7" t="s">
        <v>74</v>
      </c>
      <c r="J175" s="10"/>
      <c r="K175" s="10">
        <v>44405</v>
      </c>
      <c r="L175" s="10"/>
      <c r="M175" s="10">
        <v>44589</v>
      </c>
      <c r="N175" s="7">
        <v>2021</v>
      </c>
      <c r="O175" s="7" t="s">
        <v>426</v>
      </c>
      <c r="R175" s="7" t="s">
        <v>543</v>
      </c>
      <c r="T175" s="7" t="s">
        <v>491</v>
      </c>
      <c r="W175" s="6">
        <f>IFERROR(VLOOKUP(B175, PlumX_snapshot!$A:$B, 2, FALSE), " ")</f>
        <v>12</v>
      </c>
      <c r="X175" s="6">
        <f>IFERROR(VLOOKUP(B175, PlumX_snapshot!$A:$C, 3, FALSE), " ")</f>
        <v>6</v>
      </c>
      <c r="Y175" s="8">
        <f>IFERROR(VLOOKUP(B175, PlumX_snapshot!$A:$D, 4, FALSE), " ")</f>
        <v>20</v>
      </c>
      <c r="Z175" s="8">
        <f>IFERROR(VLOOKUP(B175, PlumX_snapshot!$A:$E, 5, FALSE), " ")</f>
        <v>0</v>
      </c>
      <c r="AA175" s="8">
        <f>IFERROR(VLOOKUP(B175, PlumX_snapshot!$A:$F, 6, FALSE), " ")</f>
        <v>0</v>
      </c>
      <c r="AB175" s="9">
        <v>44978</v>
      </c>
      <c r="AC175" s="8"/>
      <c r="AD175" s="8"/>
      <c r="AE175" s="8"/>
      <c r="AF175" s="8"/>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1:55" ht="14.5" x14ac:dyDescent="0.35">
      <c r="B176" s="7" t="s">
        <v>544</v>
      </c>
      <c r="C176" s="7" t="s">
        <v>424</v>
      </c>
      <c r="D176" s="7" t="s">
        <v>425</v>
      </c>
      <c r="E176" s="7" t="s">
        <v>36</v>
      </c>
      <c r="F176" s="7" t="s">
        <v>37</v>
      </c>
      <c r="G176" s="7" t="s">
        <v>38</v>
      </c>
      <c r="H176" s="7"/>
      <c r="J176" s="10"/>
      <c r="K176" s="10"/>
      <c r="L176" s="10"/>
      <c r="M176" s="10"/>
      <c r="N176" s="7">
        <v>2019</v>
      </c>
      <c r="O176" s="7" t="s">
        <v>545</v>
      </c>
      <c r="T176" s="7" t="s">
        <v>427</v>
      </c>
      <c r="W176" s="6">
        <f>IFERROR(VLOOKUP(B176, PlumX_snapshot!$A:$B, 2, FALSE), " ")</f>
        <v>54</v>
      </c>
      <c r="X176" s="6">
        <f>IFERROR(VLOOKUP(B176, PlumX_snapshot!$A:$C, 3, FALSE), " ")</f>
        <v>4</v>
      </c>
      <c r="Y176" s="8">
        <f>IFERROR(VLOOKUP(B176, PlumX_snapshot!$A:$D, 4, FALSE), " ")</f>
        <v>11</v>
      </c>
      <c r="Z176" s="8">
        <f>IFERROR(VLOOKUP(B176, PlumX_snapshot!$A:$E, 5, FALSE), " ")</f>
        <v>0</v>
      </c>
      <c r="AA176" s="8">
        <f>IFERROR(VLOOKUP(B176, PlumX_snapshot!$A:$F, 6, FALSE), " ")</f>
        <v>1</v>
      </c>
      <c r="AB176" s="9">
        <v>44978</v>
      </c>
      <c r="AC176" s="8"/>
      <c r="AD176" s="8"/>
      <c r="AE176" s="8"/>
      <c r="AF176" s="8"/>
      <c r="AG176" s="8"/>
      <c r="AH176" s="6"/>
      <c r="AI176" s="8"/>
      <c r="AJ176" s="6"/>
      <c r="AK176" s="6"/>
      <c r="AL176" s="6"/>
      <c r="AM176" s="6"/>
      <c r="AN176" s="6"/>
      <c r="AO176" s="6"/>
      <c r="AP176" s="6"/>
      <c r="AQ176" s="6"/>
      <c r="AR176" s="6"/>
      <c r="AS176" s="6"/>
      <c r="AT176" s="6"/>
      <c r="AU176" s="8"/>
      <c r="AV176" s="6"/>
      <c r="AW176" s="6"/>
      <c r="AX176" s="6"/>
      <c r="AY176" s="6"/>
      <c r="AZ176" s="6"/>
      <c r="BA176" s="6"/>
      <c r="BB176" s="6"/>
      <c r="BC176" s="6"/>
    </row>
    <row r="177" spans="1:55" ht="14.5" x14ac:dyDescent="0.35">
      <c r="B177" s="7" t="s">
        <v>546</v>
      </c>
      <c r="C177" s="7" t="s">
        <v>442</v>
      </c>
      <c r="D177" s="7" t="s">
        <v>425</v>
      </c>
      <c r="E177" s="7" t="s">
        <v>37</v>
      </c>
      <c r="F177" s="7" t="s">
        <v>37</v>
      </c>
      <c r="G177" s="7" t="s">
        <v>38</v>
      </c>
      <c r="H177" s="7"/>
      <c r="J177" s="10"/>
      <c r="K177" s="10"/>
      <c r="L177" s="10"/>
      <c r="M177" s="10"/>
      <c r="N177" s="7">
        <v>2019</v>
      </c>
      <c r="O177" s="7" t="s">
        <v>545</v>
      </c>
      <c r="T177" s="7" t="s">
        <v>427</v>
      </c>
      <c r="W177" s="6">
        <f>IFERROR(VLOOKUP(B177, PlumX_snapshot!$A:$B, 2, FALSE), " ")</f>
        <v>63</v>
      </c>
      <c r="X177" s="6">
        <f>IFERROR(VLOOKUP(B177, PlumX_snapshot!$A:$C, 3, FALSE), " ")</f>
        <v>68</v>
      </c>
      <c r="Y177" s="8">
        <f>IFERROR(VLOOKUP(B177, PlumX_snapshot!$A:$D, 4, FALSE), " ")</f>
        <v>55</v>
      </c>
      <c r="Z177" s="8">
        <f>IFERROR(VLOOKUP(B177, PlumX_snapshot!$A:$E, 5, FALSE), " ")</f>
        <v>11</v>
      </c>
      <c r="AA177" s="8">
        <f>IFERROR(VLOOKUP(B177, PlumX_snapshot!$A:$F, 6, FALSE), " ")</f>
        <v>0</v>
      </c>
      <c r="AB177" s="9">
        <v>44978</v>
      </c>
      <c r="AC177" s="8"/>
      <c r="AD177" s="8"/>
      <c r="AE177" s="8"/>
      <c r="AF177" s="8"/>
      <c r="AG177" s="6"/>
      <c r="AH177" s="6"/>
      <c r="AI177" s="6"/>
      <c r="AJ177" s="6"/>
      <c r="AK177" s="6"/>
      <c r="AL177" s="6"/>
      <c r="AM177" s="6"/>
      <c r="AN177" s="6"/>
      <c r="AO177" s="6"/>
      <c r="AP177" s="8"/>
      <c r="AQ177" s="6"/>
      <c r="AR177" s="6"/>
      <c r="AS177" s="8"/>
      <c r="AT177" s="8"/>
      <c r="AU177" s="8"/>
      <c r="AV177" s="6"/>
      <c r="AW177" s="8"/>
      <c r="AX177" s="8"/>
      <c r="AY177" s="6"/>
      <c r="AZ177" s="6"/>
      <c r="BA177" s="6"/>
      <c r="BB177" s="6"/>
      <c r="BC177" s="6"/>
    </row>
    <row r="178" spans="1:55" ht="14.5" x14ac:dyDescent="0.35">
      <c r="B178" s="7" t="s">
        <v>547</v>
      </c>
      <c r="C178" s="7" t="s">
        <v>442</v>
      </c>
      <c r="D178" s="7" t="s">
        <v>425</v>
      </c>
      <c r="E178" s="7" t="s">
        <v>37</v>
      </c>
      <c r="F178" s="7" t="s">
        <v>37</v>
      </c>
      <c r="G178" s="7" t="s">
        <v>38</v>
      </c>
      <c r="H178" s="7"/>
      <c r="J178" s="10"/>
      <c r="K178" s="10"/>
      <c r="L178" s="10"/>
      <c r="M178" s="10"/>
      <c r="N178" s="7">
        <v>2019</v>
      </c>
      <c r="O178" s="7" t="s">
        <v>545</v>
      </c>
      <c r="T178" s="7" t="s">
        <v>427</v>
      </c>
      <c r="W178" s="6">
        <f>IFERROR(VLOOKUP(B178, PlumX_snapshot!$A:$B, 2, FALSE), " ")</f>
        <v>52</v>
      </c>
      <c r="X178" s="6">
        <f>IFERROR(VLOOKUP(B178, PlumX_snapshot!$A:$C, 3, FALSE), " ")</f>
        <v>42</v>
      </c>
      <c r="Y178" s="8">
        <f>IFERROR(VLOOKUP(B178, PlumX_snapshot!$A:$D, 4, FALSE), " ")</f>
        <v>30</v>
      </c>
      <c r="Z178" s="8">
        <f>IFERROR(VLOOKUP(B178, PlumX_snapshot!$A:$E, 5, FALSE), " ")</f>
        <v>0</v>
      </c>
      <c r="AA178" s="8">
        <f>IFERROR(VLOOKUP(B178, PlumX_snapshot!$A:$F, 6, FALSE), " ")</f>
        <v>0</v>
      </c>
      <c r="AB178" s="9">
        <v>44978</v>
      </c>
      <c r="AC178" s="8"/>
      <c r="AD178" s="6"/>
      <c r="AE178" s="8"/>
      <c r="AF178" s="8"/>
      <c r="AG178" s="6"/>
      <c r="AH178" s="6"/>
      <c r="AI178" s="6"/>
      <c r="AJ178" s="6"/>
      <c r="AK178" s="6"/>
      <c r="AL178" s="6"/>
      <c r="AM178" s="6"/>
      <c r="AN178" s="6"/>
      <c r="AO178" s="6"/>
      <c r="AP178" s="8"/>
      <c r="AQ178" s="6"/>
      <c r="AR178" s="6"/>
      <c r="AS178" s="6"/>
      <c r="AT178" s="6"/>
      <c r="AU178" s="8"/>
      <c r="AV178" s="6"/>
      <c r="AW178" s="6"/>
      <c r="AX178" s="6"/>
      <c r="AY178" s="6"/>
      <c r="AZ178" s="6"/>
      <c r="BA178" s="6"/>
      <c r="BB178" s="6"/>
      <c r="BC178" s="6"/>
    </row>
    <row r="179" spans="1:55" ht="14.5" x14ac:dyDescent="0.35">
      <c r="B179" s="7" t="s">
        <v>548</v>
      </c>
      <c r="C179" s="7" t="s">
        <v>442</v>
      </c>
      <c r="D179" s="7" t="s">
        <v>425</v>
      </c>
      <c r="E179" s="7" t="s">
        <v>37</v>
      </c>
      <c r="F179" s="7" t="s">
        <v>37</v>
      </c>
      <c r="G179" s="7" t="s">
        <v>38</v>
      </c>
      <c r="H179" s="7"/>
      <c r="J179" s="10"/>
      <c r="K179" s="10"/>
      <c r="L179" s="10"/>
      <c r="M179" s="10"/>
      <c r="N179" s="7">
        <v>2019</v>
      </c>
      <c r="O179" s="7" t="s">
        <v>545</v>
      </c>
      <c r="T179" s="7" t="s">
        <v>427</v>
      </c>
      <c r="W179" s="6">
        <f>IFERROR(VLOOKUP(B179, PlumX_snapshot!$A:$B, 2, FALSE), " ")</f>
        <v>65</v>
      </c>
      <c r="X179" s="6">
        <f>IFERROR(VLOOKUP(B179, PlumX_snapshot!$A:$C, 3, FALSE), " ")</f>
        <v>21</v>
      </c>
      <c r="Y179" s="8">
        <f>IFERROR(VLOOKUP(B179, PlumX_snapshot!$A:$D, 4, FALSE), " ")</f>
        <v>3</v>
      </c>
      <c r="Z179" s="8">
        <f>IFERROR(VLOOKUP(B179, PlumX_snapshot!$A:$E, 5, FALSE), " ")</f>
        <v>33</v>
      </c>
      <c r="AA179" s="8">
        <f>IFERROR(VLOOKUP(B179, PlumX_snapshot!$A:$F, 6, FALSE), " ")</f>
        <v>0</v>
      </c>
      <c r="AB179" s="9">
        <v>44978</v>
      </c>
      <c r="AC179" s="8"/>
      <c r="AD179" s="8"/>
      <c r="AE179" s="8"/>
      <c r="AF179" s="8"/>
      <c r="AG179" s="6"/>
      <c r="AH179" s="6"/>
      <c r="AI179" s="6"/>
      <c r="AJ179" s="6"/>
      <c r="AK179" s="6"/>
      <c r="AL179" s="6"/>
      <c r="AM179" s="6"/>
      <c r="AN179" s="6"/>
      <c r="AO179" s="6"/>
      <c r="AP179" s="6"/>
      <c r="AQ179" s="6"/>
      <c r="AR179" s="6"/>
      <c r="AS179" s="8"/>
      <c r="AT179" s="8"/>
      <c r="AU179" s="8"/>
      <c r="AV179" s="6"/>
      <c r="AW179" s="6"/>
      <c r="AX179" s="8"/>
      <c r="AY179" s="6"/>
      <c r="AZ179" s="6"/>
      <c r="BA179" s="6"/>
      <c r="BB179" s="6"/>
      <c r="BC179" s="6"/>
    </row>
    <row r="180" spans="1:55" ht="14.5" x14ac:dyDescent="0.35">
      <c r="B180" s="7" t="s">
        <v>549</v>
      </c>
      <c r="C180" s="7" t="s">
        <v>442</v>
      </c>
      <c r="D180" s="7" t="s">
        <v>425</v>
      </c>
      <c r="E180" s="7" t="s">
        <v>37</v>
      </c>
      <c r="F180" s="7" t="s">
        <v>37</v>
      </c>
      <c r="G180" s="7" t="s">
        <v>38</v>
      </c>
      <c r="H180" s="7"/>
      <c r="J180" s="10"/>
      <c r="K180" s="10"/>
      <c r="L180" s="10"/>
      <c r="M180" s="10"/>
      <c r="N180" s="7">
        <v>2019</v>
      </c>
      <c r="O180" s="7" t="s">
        <v>545</v>
      </c>
      <c r="T180" s="7" t="s">
        <v>427</v>
      </c>
      <c r="W180" s="6">
        <f>IFERROR(VLOOKUP(B180, PlumX_snapshot!$A:$B, 2, FALSE), " ")</f>
        <v>94</v>
      </c>
      <c r="X180" s="6">
        <f>IFERROR(VLOOKUP(B180, PlumX_snapshot!$A:$C, 3, FALSE), " ")</f>
        <v>56</v>
      </c>
      <c r="Y180" s="8">
        <f>IFERROR(VLOOKUP(B180, PlumX_snapshot!$A:$D, 4, FALSE), " ")</f>
        <v>82</v>
      </c>
      <c r="Z180" s="8">
        <f>IFERROR(VLOOKUP(B180, PlumX_snapshot!$A:$E, 5, FALSE), " ")</f>
        <v>15</v>
      </c>
      <c r="AA180" s="8">
        <f>IFERROR(VLOOKUP(B180, PlumX_snapshot!$A:$F, 6, FALSE), " ")</f>
        <v>0</v>
      </c>
      <c r="AB180" s="9">
        <v>44978</v>
      </c>
      <c r="AC180" s="8"/>
      <c r="AD180" s="8"/>
      <c r="AE180" s="8"/>
      <c r="AF180" s="8"/>
      <c r="AG180" s="6"/>
      <c r="AH180" s="6"/>
      <c r="AI180" s="6"/>
      <c r="AJ180" s="6"/>
      <c r="AK180" s="6"/>
      <c r="AL180" s="6"/>
      <c r="AM180" s="6"/>
      <c r="AN180" s="6"/>
      <c r="AO180" s="6"/>
      <c r="AP180" s="8"/>
      <c r="AQ180" s="6"/>
      <c r="AR180" s="6"/>
      <c r="AS180" s="8"/>
      <c r="AT180" s="8"/>
      <c r="AU180" s="8"/>
      <c r="AV180" s="6"/>
      <c r="AW180" s="6"/>
      <c r="AX180" s="8"/>
      <c r="AY180" s="6"/>
      <c r="AZ180" s="6"/>
      <c r="BA180" s="6"/>
      <c r="BB180" s="6"/>
      <c r="BC180" s="6"/>
    </row>
    <row r="181" spans="1:55" ht="14.5" x14ac:dyDescent="0.35">
      <c r="B181" s="7" t="s">
        <v>550</v>
      </c>
      <c r="C181" s="7" t="s">
        <v>442</v>
      </c>
      <c r="D181" s="7" t="s">
        <v>425</v>
      </c>
      <c r="E181" s="7" t="s">
        <v>37</v>
      </c>
      <c r="F181" s="7" t="s">
        <v>37</v>
      </c>
      <c r="G181" s="7" t="s">
        <v>38</v>
      </c>
      <c r="H181" s="7"/>
      <c r="J181" s="10"/>
      <c r="K181" s="10"/>
      <c r="L181" s="10"/>
      <c r="M181" s="10"/>
      <c r="N181" s="7">
        <v>2019</v>
      </c>
      <c r="O181" s="7" t="s">
        <v>545</v>
      </c>
      <c r="T181" s="7" t="s">
        <v>427</v>
      </c>
      <c r="W181" s="6">
        <f>IFERROR(VLOOKUP(B181, PlumX_snapshot!$A:$B, 2, FALSE), " ")</f>
        <v>93</v>
      </c>
      <c r="X181" s="6">
        <f>IFERROR(VLOOKUP(B181, PlumX_snapshot!$A:$C, 3, FALSE), " ")</f>
        <v>67</v>
      </c>
      <c r="Y181" s="8">
        <f>IFERROR(VLOOKUP(B181, PlumX_snapshot!$A:$D, 4, FALSE), " ")</f>
        <v>12</v>
      </c>
      <c r="Z181" s="8">
        <f>IFERROR(VLOOKUP(B181, PlumX_snapshot!$A:$E, 5, FALSE), " ")</f>
        <v>0</v>
      </c>
      <c r="AA181" s="8">
        <f>IFERROR(VLOOKUP(B181, PlumX_snapshot!$A:$F, 6, FALSE), " ")</f>
        <v>0</v>
      </c>
      <c r="AB181" s="9">
        <v>44978</v>
      </c>
      <c r="AC181" s="8"/>
      <c r="AD181" s="6"/>
      <c r="AE181" s="8"/>
      <c r="AF181" s="8"/>
      <c r="AG181" s="6"/>
      <c r="AH181" s="6"/>
      <c r="AI181" s="6"/>
      <c r="AJ181" s="6"/>
      <c r="AK181" s="6"/>
      <c r="AL181" s="6"/>
      <c r="AM181" s="6"/>
      <c r="AN181" s="6"/>
      <c r="AO181" s="6"/>
      <c r="AP181" s="6"/>
      <c r="AQ181" s="6"/>
      <c r="AR181" s="6"/>
      <c r="AS181" s="6"/>
      <c r="AT181" s="6"/>
      <c r="AU181" s="8"/>
      <c r="AV181" s="6"/>
      <c r="AW181" s="6"/>
      <c r="AX181" s="6"/>
      <c r="AY181" s="6"/>
      <c r="AZ181" s="6"/>
      <c r="BA181" s="6"/>
      <c r="BB181" s="6"/>
      <c r="BC181" s="6"/>
    </row>
    <row r="182" spans="1:55" ht="14.5" x14ac:dyDescent="0.35">
      <c r="A182" s="7" t="s">
        <v>551</v>
      </c>
      <c r="B182" s="7" t="s">
        <v>552</v>
      </c>
      <c r="C182" s="7" t="s">
        <v>442</v>
      </c>
      <c r="D182" s="7" t="s">
        <v>425</v>
      </c>
      <c r="E182" s="7" t="s">
        <v>37</v>
      </c>
      <c r="F182" s="7" t="s">
        <v>37</v>
      </c>
      <c r="G182" s="7" t="s">
        <v>38</v>
      </c>
      <c r="H182" s="7"/>
      <c r="I182" s="7" t="s">
        <v>74</v>
      </c>
      <c r="J182" s="10"/>
      <c r="K182" s="10"/>
      <c r="L182" s="10"/>
      <c r="M182" s="10"/>
      <c r="N182" s="7">
        <v>2019</v>
      </c>
      <c r="O182" s="7" t="s">
        <v>545</v>
      </c>
      <c r="P182" s="7" t="s">
        <v>56</v>
      </c>
      <c r="Q182" s="7" t="s">
        <v>56</v>
      </c>
      <c r="R182" s="7" t="s">
        <v>553</v>
      </c>
      <c r="T182" s="7" t="s">
        <v>427</v>
      </c>
      <c r="W182" s="6">
        <f>IFERROR(VLOOKUP(B182, PlumX_snapshot!$A:$B, 2, FALSE), " ")</f>
        <v>43</v>
      </c>
      <c r="X182" s="6">
        <f>IFERROR(VLOOKUP(B182, PlumX_snapshot!$A:$C, 3, FALSE), " ")</f>
        <v>71</v>
      </c>
      <c r="Y182" s="8">
        <f>IFERROR(VLOOKUP(B182, PlumX_snapshot!$A:$D, 4, FALSE), " ")</f>
        <v>45</v>
      </c>
      <c r="Z182" s="8">
        <f>IFERROR(VLOOKUP(B182, PlumX_snapshot!$A:$E, 5, FALSE), " ")</f>
        <v>0</v>
      </c>
      <c r="AA182" s="8">
        <f>IFERROR(VLOOKUP(B182, PlumX_snapshot!$A:$F, 6, FALSE), " ")</f>
        <v>0</v>
      </c>
      <c r="AB182" s="9">
        <v>44978</v>
      </c>
      <c r="AC182" s="8"/>
      <c r="AD182" s="8"/>
      <c r="AE182" s="8"/>
      <c r="AF182" s="8"/>
      <c r="AG182" s="6"/>
      <c r="AH182" s="6"/>
      <c r="AI182" s="6"/>
      <c r="AJ182" s="6"/>
      <c r="AK182" s="6"/>
      <c r="AL182" s="6"/>
      <c r="AM182" s="6"/>
      <c r="AN182" s="6"/>
      <c r="AO182" s="6"/>
      <c r="AP182" s="8"/>
      <c r="AQ182" s="6"/>
      <c r="AR182" s="6"/>
      <c r="AS182" s="6"/>
      <c r="AT182" s="6"/>
      <c r="AU182" s="8"/>
      <c r="AV182" s="6"/>
      <c r="AW182" s="6"/>
      <c r="AX182" s="6"/>
      <c r="AY182" s="6"/>
      <c r="AZ182" s="6"/>
      <c r="BA182" s="6"/>
      <c r="BB182" s="6"/>
      <c r="BC182" s="6"/>
    </row>
    <row r="183" spans="1:55" ht="14.5" x14ac:dyDescent="0.35">
      <c r="B183" s="7" t="s">
        <v>554</v>
      </c>
      <c r="C183" s="7" t="s">
        <v>442</v>
      </c>
      <c r="D183" s="7" t="s">
        <v>425</v>
      </c>
      <c r="E183" s="7" t="s">
        <v>37</v>
      </c>
      <c r="F183" s="7" t="s">
        <v>37</v>
      </c>
      <c r="G183" s="7" t="s">
        <v>38</v>
      </c>
      <c r="H183" s="7"/>
      <c r="J183" s="10"/>
      <c r="K183" s="10"/>
      <c r="L183" s="10"/>
      <c r="M183" s="10"/>
      <c r="N183" s="7">
        <v>2019</v>
      </c>
      <c r="O183" s="7" t="s">
        <v>545</v>
      </c>
      <c r="T183" s="7" t="s">
        <v>427</v>
      </c>
      <c r="W183" s="6">
        <f>IFERROR(VLOOKUP(B183, PlumX_snapshot!$A:$B, 2, FALSE), " ")</f>
        <v>48</v>
      </c>
      <c r="X183" s="6">
        <f>IFERROR(VLOOKUP(B183, PlumX_snapshot!$A:$C, 3, FALSE), " ")</f>
        <v>36</v>
      </c>
      <c r="Y183" s="8">
        <f>IFERROR(VLOOKUP(B183, PlumX_snapshot!$A:$D, 4, FALSE), " ")</f>
        <v>12</v>
      </c>
      <c r="Z183" s="8">
        <f>IFERROR(VLOOKUP(B183, PlumX_snapshot!$A:$E, 5, FALSE), " ")</f>
        <v>0</v>
      </c>
      <c r="AA183" s="8">
        <f>IFERROR(VLOOKUP(B183, PlumX_snapshot!$A:$F, 6, FALSE), " ")</f>
        <v>1</v>
      </c>
      <c r="AB183" s="9">
        <v>44978</v>
      </c>
      <c r="AC183" s="8"/>
      <c r="AD183" s="8"/>
      <c r="AE183" s="8"/>
      <c r="AF183" s="8"/>
      <c r="AG183" s="8"/>
      <c r="AH183" s="6"/>
      <c r="AI183" s="8"/>
      <c r="AJ183" s="6"/>
      <c r="AK183" s="6"/>
      <c r="AL183" s="6"/>
      <c r="AM183" s="6"/>
      <c r="AN183" s="6"/>
      <c r="AO183" s="6"/>
      <c r="AP183" s="6"/>
      <c r="AQ183" s="6"/>
      <c r="AR183" s="6"/>
      <c r="AS183" s="6"/>
      <c r="AT183" s="6"/>
      <c r="AU183" s="8"/>
      <c r="AV183" s="6"/>
      <c r="AW183" s="6"/>
      <c r="AX183" s="6"/>
      <c r="AY183" s="6"/>
      <c r="AZ183" s="6"/>
      <c r="BA183" s="6"/>
      <c r="BB183" s="6"/>
      <c r="BC183" s="6"/>
    </row>
    <row r="184" spans="1:55" ht="14.5" x14ac:dyDescent="0.35">
      <c r="B184" s="7" t="s">
        <v>555</v>
      </c>
      <c r="C184" s="7" t="s">
        <v>442</v>
      </c>
      <c r="D184" s="7" t="s">
        <v>425</v>
      </c>
      <c r="E184" s="7" t="s">
        <v>37</v>
      </c>
      <c r="F184" s="7" t="s">
        <v>37</v>
      </c>
      <c r="G184" s="7" t="s">
        <v>38</v>
      </c>
      <c r="H184" s="7"/>
      <c r="J184" s="10"/>
      <c r="K184" s="10"/>
      <c r="L184" s="10"/>
      <c r="M184" s="10"/>
      <c r="N184" s="7">
        <v>2019</v>
      </c>
      <c r="O184" s="7" t="s">
        <v>545</v>
      </c>
      <c r="T184" s="7" t="s">
        <v>427</v>
      </c>
      <c r="W184" s="6">
        <f>IFERROR(VLOOKUP(B184, PlumX_snapshot!$A:$B, 2, FALSE), " ")</f>
        <v>119</v>
      </c>
      <c r="X184" s="6">
        <f>IFERROR(VLOOKUP(B184, PlumX_snapshot!$A:$C, 3, FALSE), " ")</f>
        <v>39</v>
      </c>
      <c r="Y184" s="8">
        <f>IFERROR(VLOOKUP(B184, PlumX_snapshot!$A:$D, 4, FALSE), " ")</f>
        <v>20</v>
      </c>
      <c r="Z184" s="8">
        <f>IFERROR(VLOOKUP(B184, PlumX_snapshot!$A:$E, 5, FALSE), " ")</f>
        <v>17</v>
      </c>
      <c r="AA184" s="8">
        <f>IFERROR(VLOOKUP(B184, PlumX_snapshot!$A:$F, 6, FALSE), " ")</f>
        <v>0</v>
      </c>
      <c r="AB184" s="9">
        <v>44978</v>
      </c>
      <c r="AC184" s="8"/>
      <c r="AD184" s="8"/>
      <c r="AE184" s="8"/>
      <c r="AF184" s="8"/>
      <c r="AG184" s="6"/>
      <c r="AH184" s="6"/>
      <c r="AI184" s="6"/>
      <c r="AJ184" s="6"/>
      <c r="AK184" s="6"/>
      <c r="AL184" s="6"/>
      <c r="AM184" s="6"/>
      <c r="AN184" s="6"/>
      <c r="AO184" s="6"/>
      <c r="AP184" s="6"/>
      <c r="AQ184" s="8"/>
      <c r="AR184" s="8"/>
      <c r="AS184" s="8"/>
      <c r="AT184" s="8"/>
      <c r="AU184" s="8"/>
      <c r="AV184" s="6"/>
      <c r="AW184" s="6"/>
      <c r="AX184" s="6"/>
      <c r="AY184" s="6"/>
      <c r="AZ184" s="6"/>
      <c r="BA184" s="6"/>
      <c r="BB184" s="6"/>
      <c r="BC184" s="6"/>
    </row>
    <row r="185" spans="1:55" ht="14.5" x14ac:dyDescent="0.35">
      <c r="A185" s="7" t="s">
        <v>556</v>
      </c>
      <c r="B185" s="7" t="s">
        <v>557</v>
      </c>
      <c r="C185" s="7" t="s">
        <v>442</v>
      </c>
      <c r="D185" s="7" t="s">
        <v>425</v>
      </c>
      <c r="E185" s="7" t="s">
        <v>37</v>
      </c>
      <c r="F185" s="7" t="s">
        <v>37</v>
      </c>
      <c r="G185" s="7" t="s">
        <v>38</v>
      </c>
      <c r="H185" s="7"/>
      <c r="I185" s="7" t="s">
        <v>74</v>
      </c>
      <c r="J185" s="10"/>
      <c r="K185" s="10"/>
      <c r="L185" s="10"/>
      <c r="M185" s="10"/>
      <c r="N185" s="7">
        <v>2019</v>
      </c>
      <c r="O185" s="7" t="s">
        <v>545</v>
      </c>
      <c r="Q185" s="7" t="s">
        <v>56</v>
      </c>
      <c r="R185" s="7" t="s">
        <v>558</v>
      </c>
      <c r="T185" s="7" t="s">
        <v>427</v>
      </c>
      <c r="W185" s="6">
        <f>IFERROR(VLOOKUP(B185, PlumX_snapshot!$A:$B, 2, FALSE), " ")</f>
        <v>33</v>
      </c>
      <c r="X185" s="6">
        <f>IFERROR(VLOOKUP(B185, PlumX_snapshot!$A:$C, 3, FALSE), " ")</f>
        <v>42</v>
      </c>
      <c r="Y185" s="8">
        <f>IFERROR(VLOOKUP(B185, PlumX_snapshot!$A:$D, 4, FALSE), " ")</f>
        <v>18</v>
      </c>
      <c r="Z185" s="8">
        <f>IFERROR(VLOOKUP(B185, PlumX_snapshot!$A:$E, 5, FALSE), " ")</f>
        <v>0</v>
      </c>
      <c r="AA185" s="8">
        <f>IFERROR(VLOOKUP(B185, PlumX_snapshot!$A:$F, 6, FALSE), " ")</f>
        <v>0</v>
      </c>
      <c r="AB185" s="9">
        <v>44978</v>
      </c>
      <c r="AC185" s="8"/>
      <c r="AD185" s="6"/>
      <c r="AE185" s="8"/>
      <c r="AF185" s="8"/>
      <c r="AG185" s="6"/>
      <c r="AH185" s="6"/>
      <c r="AI185" s="6"/>
      <c r="AJ185" s="6"/>
      <c r="AK185" s="6"/>
      <c r="AL185" s="6"/>
      <c r="AM185" s="6"/>
      <c r="AN185" s="6"/>
      <c r="AO185" s="6"/>
      <c r="AP185" s="8"/>
      <c r="AQ185" s="8"/>
      <c r="AR185" s="8"/>
      <c r="AS185" s="6"/>
      <c r="AT185" s="6"/>
      <c r="AU185" s="8"/>
      <c r="AV185" s="6"/>
      <c r="AW185" s="6"/>
      <c r="AX185" s="6"/>
      <c r="AY185" s="6"/>
      <c r="AZ185" s="6"/>
      <c r="BA185" s="6"/>
      <c r="BB185" s="6"/>
      <c r="BC185" s="6"/>
    </row>
    <row r="186" spans="1:55" ht="14.5" x14ac:dyDescent="0.35">
      <c r="B186" s="7" t="s">
        <v>559</v>
      </c>
      <c r="C186" s="7" t="s">
        <v>442</v>
      </c>
      <c r="D186" s="7" t="s">
        <v>425</v>
      </c>
      <c r="E186" s="7" t="s">
        <v>37</v>
      </c>
      <c r="F186" s="7" t="s">
        <v>37</v>
      </c>
      <c r="G186" s="7" t="s">
        <v>38</v>
      </c>
      <c r="H186" s="7"/>
      <c r="J186" s="10"/>
      <c r="K186" s="10"/>
      <c r="L186" s="10"/>
      <c r="M186" s="10"/>
      <c r="N186" s="7">
        <v>2019</v>
      </c>
      <c r="O186" s="7" t="s">
        <v>545</v>
      </c>
      <c r="T186" s="7" t="s">
        <v>427</v>
      </c>
      <c r="W186" s="6">
        <f>IFERROR(VLOOKUP(B186, PlumX_snapshot!$A:$B, 2, FALSE), " ")</f>
        <v>17</v>
      </c>
      <c r="X186" s="6">
        <f>IFERROR(VLOOKUP(B186, PlumX_snapshot!$A:$C, 3, FALSE), " ")</f>
        <v>10</v>
      </c>
      <c r="Y186" s="8">
        <f>IFERROR(VLOOKUP(B186, PlumX_snapshot!$A:$D, 4, FALSE), " ")</f>
        <v>21</v>
      </c>
      <c r="Z186" s="8">
        <f>IFERROR(VLOOKUP(B186, PlumX_snapshot!$A:$E, 5, FALSE), " ")</f>
        <v>0</v>
      </c>
      <c r="AA186" s="8">
        <f>IFERROR(VLOOKUP(B186, PlumX_snapshot!$A:$F, 6, FALSE), " ")</f>
        <v>0</v>
      </c>
      <c r="AB186" s="9">
        <v>44978</v>
      </c>
      <c r="AC186" s="8"/>
      <c r="AD186" s="8"/>
      <c r="AE186" s="8"/>
      <c r="AF186" s="8"/>
      <c r="AG186" s="6"/>
      <c r="AH186" s="6"/>
      <c r="AI186" s="6"/>
      <c r="AJ186" s="6"/>
      <c r="AK186" s="6"/>
      <c r="AL186" s="6"/>
      <c r="AM186" s="6"/>
      <c r="AN186" s="6"/>
      <c r="AO186" s="6"/>
      <c r="AP186" s="6"/>
      <c r="AQ186" s="6"/>
      <c r="AR186" s="6"/>
      <c r="AS186" s="6"/>
      <c r="AT186" s="6"/>
      <c r="AU186" s="8"/>
      <c r="AV186" s="6"/>
      <c r="AW186" s="6"/>
      <c r="AX186" s="6"/>
      <c r="AY186" s="6"/>
      <c r="AZ186" s="6"/>
      <c r="BA186" s="6"/>
      <c r="BB186" s="6"/>
      <c r="BC186" s="6"/>
    </row>
    <row r="187" spans="1:55" ht="14.5" x14ac:dyDescent="0.35">
      <c r="A187" s="7" t="s">
        <v>560</v>
      </c>
      <c r="B187" s="7" t="s">
        <v>561</v>
      </c>
      <c r="C187" s="7" t="s">
        <v>442</v>
      </c>
      <c r="D187" s="7" t="s">
        <v>425</v>
      </c>
      <c r="E187" s="7" t="s">
        <v>37</v>
      </c>
      <c r="F187" s="7" t="s">
        <v>37</v>
      </c>
      <c r="G187" s="7" t="s">
        <v>38</v>
      </c>
      <c r="H187" s="7"/>
      <c r="I187" s="7" t="s">
        <v>74</v>
      </c>
      <c r="J187" s="10"/>
      <c r="K187" s="10"/>
      <c r="L187" s="10"/>
      <c r="M187" s="10"/>
      <c r="N187" s="7">
        <v>2019</v>
      </c>
      <c r="O187" s="7" t="s">
        <v>545</v>
      </c>
      <c r="P187" s="7" t="s">
        <v>56</v>
      </c>
      <c r="R187" s="7" t="s">
        <v>562</v>
      </c>
      <c r="T187" s="7" t="s">
        <v>427</v>
      </c>
      <c r="W187" s="6">
        <f>IFERROR(VLOOKUP(B187, PlumX_snapshot!$A:$B, 2, FALSE), " ")</f>
        <v>34</v>
      </c>
      <c r="X187" s="6">
        <f>IFERROR(VLOOKUP(B187, PlumX_snapshot!$A:$C, 3, FALSE), " ")</f>
        <v>63</v>
      </c>
      <c r="Y187" s="8">
        <f>IFERROR(VLOOKUP(B187, PlumX_snapshot!$A:$D, 4, FALSE), " ")</f>
        <v>18</v>
      </c>
      <c r="Z187" s="8">
        <f>IFERROR(VLOOKUP(B187, PlumX_snapshot!$A:$E, 5, FALSE), " ")</f>
        <v>0</v>
      </c>
      <c r="AA187" s="8">
        <f>IFERROR(VLOOKUP(B187, PlumX_snapshot!$A:$F, 6, FALSE), " ")</f>
        <v>0</v>
      </c>
      <c r="AB187" s="9">
        <v>44978</v>
      </c>
      <c r="AC187" s="8"/>
      <c r="AD187" s="6"/>
      <c r="AE187" s="8"/>
      <c r="AF187" s="8"/>
      <c r="AG187" s="6"/>
      <c r="AH187" s="6"/>
      <c r="AI187" s="6"/>
      <c r="AJ187" s="6"/>
      <c r="AK187" s="6"/>
      <c r="AL187" s="6"/>
      <c r="AM187" s="6"/>
      <c r="AN187" s="6"/>
      <c r="AO187" s="6"/>
      <c r="AP187" s="6"/>
      <c r="AQ187" s="6"/>
      <c r="AR187" s="6"/>
      <c r="AS187" s="6"/>
      <c r="AT187" s="6"/>
      <c r="AU187" s="8"/>
      <c r="AV187" s="6"/>
      <c r="AW187" s="6"/>
      <c r="AX187" s="6"/>
      <c r="AY187" s="6"/>
      <c r="AZ187" s="6"/>
      <c r="BA187" s="6"/>
      <c r="BB187" s="6"/>
      <c r="BC187" s="6"/>
    </row>
    <row r="188" spans="1:55" ht="14.5" x14ac:dyDescent="0.35">
      <c r="B188" s="7" t="s">
        <v>563</v>
      </c>
      <c r="C188" s="7" t="s">
        <v>442</v>
      </c>
      <c r="D188" s="7" t="s">
        <v>425</v>
      </c>
      <c r="E188" s="7" t="s">
        <v>37</v>
      </c>
      <c r="F188" s="7" t="s">
        <v>37</v>
      </c>
      <c r="G188" s="7" t="s">
        <v>38</v>
      </c>
      <c r="H188" s="7"/>
      <c r="J188" s="10"/>
      <c r="K188" s="10"/>
      <c r="L188" s="10"/>
      <c r="M188" s="10"/>
      <c r="N188" s="7">
        <v>2019</v>
      </c>
      <c r="O188" s="7" t="s">
        <v>545</v>
      </c>
      <c r="T188" s="7" t="s">
        <v>427</v>
      </c>
      <c r="W188" s="6">
        <f>IFERROR(VLOOKUP(B188, PlumX_snapshot!$A:$B, 2, FALSE), " ")</f>
        <v>79</v>
      </c>
      <c r="X188" s="6">
        <f>IFERROR(VLOOKUP(B188, PlumX_snapshot!$A:$C, 3, FALSE), " ")</f>
        <v>59</v>
      </c>
      <c r="Y188" s="8">
        <f>IFERROR(VLOOKUP(B188, PlumX_snapshot!$A:$D, 4, FALSE), " ")</f>
        <v>10</v>
      </c>
      <c r="Z188" s="8">
        <f>IFERROR(VLOOKUP(B188, PlumX_snapshot!$A:$E, 5, FALSE), " ")</f>
        <v>0</v>
      </c>
      <c r="AA188" s="8">
        <f>IFERROR(VLOOKUP(B188, PlumX_snapshot!$A:$F, 6, FALSE), " ")</f>
        <v>0</v>
      </c>
      <c r="AB188" s="9">
        <v>44978</v>
      </c>
      <c r="AC188" s="8"/>
      <c r="AD188" s="8"/>
      <c r="AE188" s="8"/>
      <c r="AF188" s="8"/>
      <c r="AG188" s="6"/>
      <c r="AH188" s="6"/>
      <c r="AI188" s="6"/>
      <c r="AJ188" s="6"/>
      <c r="AK188" s="6"/>
      <c r="AL188" s="6"/>
      <c r="AM188" s="6"/>
      <c r="AN188" s="6"/>
      <c r="AO188" s="6"/>
      <c r="AP188" s="6"/>
      <c r="AQ188" s="6"/>
      <c r="AR188" s="6"/>
      <c r="AS188" s="6"/>
      <c r="AT188" s="6"/>
      <c r="AU188" s="8"/>
      <c r="AV188" s="6"/>
      <c r="AW188" s="6"/>
      <c r="AX188" s="6"/>
      <c r="AY188" s="6"/>
      <c r="AZ188" s="6"/>
      <c r="BA188" s="6"/>
      <c r="BB188" s="6"/>
      <c r="BC188" s="6"/>
    </row>
    <row r="189" spans="1:55" ht="14.5" x14ac:dyDescent="0.35">
      <c r="B189" s="7" t="s">
        <v>564</v>
      </c>
      <c r="C189" s="7" t="s">
        <v>442</v>
      </c>
      <c r="D189" s="7" t="s">
        <v>425</v>
      </c>
      <c r="E189" s="7" t="s">
        <v>37</v>
      </c>
      <c r="F189" s="7" t="s">
        <v>37</v>
      </c>
      <c r="G189" s="7" t="s">
        <v>38</v>
      </c>
      <c r="H189" s="7"/>
      <c r="J189" s="10"/>
      <c r="K189" s="10"/>
      <c r="L189" s="10"/>
      <c r="M189" s="10"/>
      <c r="N189" s="7">
        <v>2019</v>
      </c>
      <c r="O189" s="7" t="s">
        <v>545</v>
      </c>
      <c r="T189" s="7" t="s">
        <v>427</v>
      </c>
      <c r="W189" s="6">
        <f>IFERROR(VLOOKUP(B189, PlumX_snapshot!$A:$B, 2, FALSE), " ")</f>
        <v>26</v>
      </c>
      <c r="X189" s="6">
        <f>IFERROR(VLOOKUP(B189, PlumX_snapshot!$A:$C, 3, FALSE), " ")</f>
        <v>40</v>
      </c>
      <c r="Y189" s="8">
        <f>IFERROR(VLOOKUP(B189, PlumX_snapshot!$A:$D, 4, FALSE), " ")</f>
        <v>2</v>
      </c>
      <c r="Z189" s="8">
        <f>IFERROR(VLOOKUP(B189, PlumX_snapshot!$A:$E, 5, FALSE), " ")</f>
        <v>0</v>
      </c>
      <c r="AA189" s="8">
        <f>IFERROR(VLOOKUP(B189, PlumX_snapshot!$A:$F, 6, FALSE), " ")</f>
        <v>0</v>
      </c>
      <c r="AB189" s="9">
        <v>44978</v>
      </c>
      <c r="AC189" s="6"/>
      <c r="AD189" s="6"/>
      <c r="AE189" s="8"/>
      <c r="AF189" s="8"/>
      <c r="AG189" s="6"/>
      <c r="AH189" s="6"/>
      <c r="AI189" s="6"/>
      <c r="AJ189" s="6"/>
      <c r="AK189" s="6"/>
      <c r="AL189" s="6"/>
      <c r="AM189" s="6"/>
      <c r="AN189" s="6"/>
      <c r="AO189" s="6"/>
      <c r="AP189" s="6"/>
      <c r="AQ189" s="6"/>
      <c r="AR189" s="6"/>
      <c r="AS189" s="6"/>
      <c r="AT189" s="6"/>
      <c r="AU189" s="8"/>
      <c r="AV189" s="6"/>
      <c r="AW189" s="6"/>
      <c r="AX189" s="6"/>
      <c r="AY189" s="6"/>
      <c r="AZ189" s="6"/>
      <c r="BA189" s="6"/>
      <c r="BB189" s="6"/>
      <c r="BC189" s="6"/>
    </row>
    <row r="190" spans="1:55" ht="14.5" x14ac:dyDescent="0.35">
      <c r="A190" s="7" t="s">
        <v>565</v>
      </c>
      <c r="B190" s="7" t="s">
        <v>566</v>
      </c>
      <c r="C190" s="7" t="s">
        <v>567</v>
      </c>
      <c r="D190" s="7" t="s">
        <v>425</v>
      </c>
      <c r="E190" s="7" t="s">
        <v>37</v>
      </c>
      <c r="F190" s="7" t="s">
        <v>37</v>
      </c>
      <c r="G190" s="7" t="s">
        <v>38</v>
      </c>
      <c r="H190" s="7"/>
      <c r="I190" s="7" t="s">
        <v>74</v>
      </c>
      <c r="J190" s="10"/>
      <c r="K190" s="10"/>
      <c r="L190" s="10"/>
      <c r="M190" s="10"/>
      <c r="N190" s="7">
        <v>2019</v>
      </c>
      <c r="O190" s="7" t="s">
        <v>545</v>
      </c>
      <c r="R190" s="7" t="s">
        <v>568</v>
      </c>
      <c r="T190" s="7" t="s">
        <v>427</v>
      </c>
      <c r="W190" s="6">
        <f>IFERROR(VLOOKUP(B190, PlumX_snapshot!$A:$B, 2, FALSE), " ")</f>
        <v>34</v>
      </c>
      <c r="X190" s="6">
        <f>IFERROR(VLOOKUP(B190, PlumX_snapshot!$A:$C, 3, FALSE), " ")</f>
        <v>8</v>
      </c>
      <c r="Y190" s="8">
        <f>IFERROR(VLOOKUP(B190, PlumX_snapshot!$A:$D, 4, FALSE), " ")</f>
        <v>101</v>
      </c>
      <c r="Z190" s="8">
        <f>IFERROR(VLOOKUP(B190, PlumX_snapshot!$A:$E, 5, FALSE), " ")</f>
        <v>5</v>
      </c>
      <c r="AA190" s="8">
        <f>IFERROR(VLOOKUP(B190, PlumX_snapshot!$A:$F, 6, FALSE), " ")</f>
        <v>0</v>
      </c>
      <c r="AB190" s="9">
        <v>44978</v>
      </c>
      <c r="AC190" s="8"/>
      <c r="AD190" s="8"/>
      <c r="AE190" s="8"/>
      <c r="AF190" s="8"/>
      <c r="AG190" s="6"/>
      <c r="AH190" s="6"/>
      <c r="AI190" s="6"/>
      <c r="AJ190" s="6"/>
      <c r="AK190" s="6"/>
      <c r="AL190" s="6"/>
      <c r="AM190" s="6"/>
      <c r="AN190" s="6"/>
      <c r="AO190" s="6"/>
      <c r="AP190" s="8"/>
      <c r="AQ190" s="6"/>
      <c r="AR190" s="6"/>
      <c r="AS190" s="8"/>
      <c r="AT190" s="8"/>
      <c r="AU190" s="8"/>
      <c r="AV190" s="6"/>
      <c r="AW190" s="8"/>
      <c r="AX190" s="8"/>
      <c r="AY190" s="6"/>
      <c r="AZ190" s="6"/>
      <c r="BA190" s="6"/>
      <c r="BB190" s="6"/>
      <c r="BC190" s="6"/>
    </row>
    <row r="191" spans="1:55" ht="14.5" x14ac:dyDescent="0.35">
      <c r="A191" s="7" t="s">
        <v>569</v>
      </c>
      <c r="B191" s="7" t="s">
        <v>570</v>
      </c>
      <c r="C191" s="7" t="s">
        <v>567</v>
      </c>
      <c r="D191" s="7" t="s">
        <v>425</v>
      </c>
      <c r="E191" s="7" t="s">
        <v>37</v>
      </c>
      <c r="F191" s="7" t="s">
        <v>37</v>
      </c>
      <c r="G191" s="7" t="s">
        <v>38</v>
      </c>
      <c r="H191" s="7"/>
      <c r="I191" s="7" t="s">
        <v>74</v>
      </c>
      <c r="J191" s="10"/>
      <c r="K191" s="10"/>
      <c r="L191" s="10"/>
      <c r="M191" s="10"/>
      <c r="N191" s="7">
        <v>2019</v>
      </c>
      <c r="O191" s="7" t="s">
        <v>545</v>
      </c>
      <c r="R191" s="7" t="s">
        <v>571</v>
      </c>
      <c r="T191" s="7" t="s">
        <v>427</v>
      </c>
      <c r="W191" s="6">
        <f>IFERROR(VLOOKUP(B191, PlumX_snapshot!$A:$B, 2, FALSE), " ")</f>
        <v>32</v>
      </c>
      <c r="X191" s="6">
        <f>IFERROR(VLOOKUP(B191, PlumX_snapshot!$A:$C, 3, FALSE), " ")</f>
        <v>4</v>
      </c>
      <c r="Y191" s="8">
        <f>IFERROR(VLOOKUP(B191, PlumX_snapshot!$A:$D, 4, FALSE), " ")</f>
        <v>11</v>
      </c>
      <c r="Z191" s="8">
        <f>IFERROR(VLOOKUP(B191, PlumX_snapshot!$A:$E, 5, FALSE), " ")</f>
        <v>1</v>
      </c>
      <c r="AA191" s="8">
        <f>IFERROR(VLOOKUP(B191, PlumX_snapshot!$A:$F, 6, FALSE), " ")</f>
        <v>0</v>
      </c>
      <c r="AB191" s="9">
        <v>44978</v>
      </c>
      <c r="AC191" s="8"/>
      <c r="AD191" s="8"/>
      <c r="AE191" s="8"/>
      <c r="AF191" s="8"/>
      <c r="AG191" s="6"/>
      <c r="AH191" s="6"/>
      <c r="AI191" s="6"/>
      <c r="AJ191" s="6"/>
      <c r="AK191" s="6"/>
      <c r="AL191" s="6"/>
      <c r="AM191" s="6"/>
      <c r="AN191" s="6"/>
      <c r="AO191" s="6"/>
      <c r="AP191" s="6"/>
      <c r="AQ191" s="6"/>
      <c r="AR191" s="6"/>
      <c r="AS191" s="8"/>
      <c r="AT191" s="8"/>
      <c r="AU191" s="8"/>
      <c r="AV191" s="6"/>
      <c r="AW191" s="6"/>
      <c r="AX191" s="6"/>
      <c r="AY191" s="6"/>
      <c r="AZ191" s="6"/>
      <c r="BA191" s="6"/>
      <c r="BB191" s="6"/>
      <c r="BC191" s="6"/>
    </row>
    <row r="192" spans="1:55" ht="14.5" x14ac:dyDescent="0.35">
      <c r="A192" s="7" t="s">
        <v>572</v>
      </c>
      <c r="B192" s="7" t="s">
        <v>573</v>
      </c>
      <c r="C192" s="7" t="s">
        <v>567</v>
      </c>
      <c r="D192" s="7" t="s">
        <v>425</v>
      </c>
      <c r="E192" s="7" t="s">
        <v>37</v>
      </c>
      <c r="F192" s="7" t="s">
        <v>37</v>
      </c>
      <c r="G192" s="7" t="s">
        <v>38</v>
      </c>
      <c r="H192" s="7"/>
      <c r="I192" s="7" t="s">
        <v>74</v>
      </c>
      <c r="J192" s="10"/>
      <c r="K192" s="10"/>
      <c r="L192" s="10"/>
      <c r="M192" s="10"/>
      <c r="N192" s="7">
        <v>2019</v>
      </c>
      <c r="O192" s="7" t="s">
        <v>545</v>
      </c>
      <c r="P192" s="7" t="s">
        <v>56</v>
      </c>
      <c r="R192" s="7" t="s">
        <v>574</v>
      </c>
      <c r="T192" s="7" t="s">
        <v>427</v>
      </c>
      <c r="W192" s="6">
        <f>IFERROR(VLOOKUP(B192, PlumX_snapshot!$A:$B, 2, FALSE), " ")</f>
        <v>18</v>
      </c>
      <c r="X192" s="6">
        <f>IFERROR(VLOOKUP(B192, PlumX_snapshot!$A:$C, 3, FALSE), " ")</f>
        <v>6</v>
      </c>
      <c r="Y192" s="8">
        <f>IFERROR(VLOOKUP(B192, PlumX_snapshot!$A:$D, 4, FALSE), " ")</f>
        <v>2</v>
      </c>
      <c r="Z192" s="8">
        <f>IFERROR(VLOOKUP(B192, PlumX_snapshot!$A:$E, 5, FALSE), " ")</f>
        <v>0</v>
      </c>
      <c r="AA192" s="8">
        <f>IFERROR(VLOOKUP(B192, PlumX_snapshot!$A:$F, 6, FALSE), " ")</f>
        <v>0</v>
      </c>
      <c r="AB192" s="9">
        <v>44978</v>
      </c>
      <c r="AC192" s="8"/>
      <c r="AD192" s="6"/>
      <c r="AE192" s="8"/>
      <c r="AF192" s="8"/>
      <c r="AG192" s="6"/>
      <c r="AH192" s="6"/>
      <c r="AI192" s="6"/>
      <c r="AJ192" s="6"/>
      <c r="AK192" s="6"/>
      <c r="AL192" s="6"/>
      <c r="AM192" s="6"/>
      <c r="AN192" s="6"/>
      <c r="AO192" s="6"/>
      <c r="AP192" s="6"/>
      <c r="AQ192" s="6"/>
      <c r="AR192" s="6"/>
      <c r="AS192" s="6"/>
      <c r="AT192" s="6"/>
      <c r="AU192" s="8"/>
      <c r="AV192" s="6"/>
      <c r="AW192" s="6"/>
      <c r="AX192" s="6"/>
      <c r="AY192" s="6"/>
      <c r="AZ192" s="6"/>
      <c r="BA192" s="6"/>
      <c r="BB192" s="6"/>
      <c r="BC192" s="6"/>
    </row>
    <row r="193" spans="1:55" ht="14.5" x14ac:dyDescent="0.35">
      <c r="B193" s="7" t="s">
        <v>575</v>
      </c>
      <c r="C193" s="7" t="s">
        <v>466</v>
      </c>
      <c r="D193" s="7" t="s">
        <v>425</v>
      </c>
      <c r="E193" s="7" t="s">
        <v>36</v>
      </c>
      <c r="F193" s="7" t="s">
        <v>64</v>
      </c>
      <c r="G193" s="7" t="s">
        <v>38</v>
      </c>
      <c r="H193" s="7"/>
      <c r="J193" s="10"/>
      <c r="K193" s="10"/>
      <c r="L193" s="10"/>
      <c r="M193" s="10"/>
      <c r="N193" s="7">
        <v>2019</v>
      </c>
      <c r="O193" s="7" t="s">
        <v>545</v>
      </c>
      <c r="T193" s="7" t="s">
        <v>427</v>
      </c>
      <c r="W193" s="6">
        <f>IFERROR(VLOOKUP(B193, PlumX_snapshot!$A:$B, 2, FALSE), " ")</f>
        <v>47</v>
      </c>
      <c r="X193" s="6">
        <f>IFERROR(VLOOKUP(B193, PlumX_snapshot!$A:$C, 3, FALSE), " ")</f>
        <v>10</v>
      </c>
      <c r="Y193" s="8">
        <f>IFERROR(VLOOKUP(B193, PlumX_snapshot!$A:$D, 4, FALSE), " ")</f>
        <v>31</v>
      </c>
      <c r="Z193" s="8">
        <f>IFERROR(VLOOKUP(B193, PlumX_snapshot!$A:$E, 5, FALSE), " ")</f>
        <v>0</v>
      </c>
      <c r="AA193" s="8">
        <f>IFERROR(VLOOKUP(B193, PlumX_snapshot!$A:$F, 6, FALSE), " ")</f>
        <v>0</v>
      </c>
      <c r="AB193" s="9">
        <v>44978</v>
      </c>
      <c r="AC193" s="8"/>
      <c r="AD193" s="8"/>
      <c r="AE193" s="8"/>
      <c r="AF193" s="8"/>
      <c r="AG193" s="6"/>
      <c r="AH193" s="6"/>
      <c r="AI193" s="6"/>
      <c r="AJ193" s="6"/>
      <c r="AK193" s="6"/>
      <c r="AL193" s="6"/>
      <c r="AM193" s="6"/>
      <c r="AN193" s="6"/>
      <c r="AO193" s="6"/>
      <c r="AP193" s="6"/>
      <c r="AQ193" s="6"/>
      <c r="AR193" s="6"/>
      <c r="AS193" s="6"/>
      <c r="AT193" s="6"/>
      <c r="AU193" s="8"/>
      <c r="AV193" s="6"/>
      <c r="AW193" s="6"/>
      <c r="AX193" s="6"/>
      <c r="AY193" s="6"/>
      <c r="AZ193" s="6"/>
      <c r="BA193" s="6"/>
      <c r="BB193" s="6"/>
      <c r="BC193" s="6"/>
    </row>
    <row r="194" spans="1:55" ht="14.5" x14ac:dyDescent="0.35">
      <c r="B194" s="7" t="s">
        <v>576</v>
      </c>
      <c r="C194" s="7" t="s">
        <v>466</v>
      </c>
      <c r="D194" s="7" t="s">
        <v>425</v>
      </c>
      <c r="E194" s="7" t="s">
        <v>36</v>
      </c>
      <c r="F194" s="7" t="s">
        <v>64</v>
      </c>
      <c r="G194" s="7" t="s">
        <v>38</v>
      </c>
      <c r="H194" s="7"/>
      <c r="J194" s="10"/>
      <c r="K194" s="10"/>
      <c r="L194" s="10"/>
      <c r="M194" s="10"/>
      <c r="N194" s="7">
        <v>2019</v>
      </c>
      <c r="O194" s="7" t="s">
        <v>545</v>
      </c>
      <c r="T194" s="7" t="s">
        <v>427</v>
      </c>
      <c r="W194" s="6">
        <f>IFERROR(VLOOKUP(B194, PlumX_snapshot!$A:$B, 2, FALSE), " ")</f>
        <v>40</v>
      </c>
      <c r="X194" s="6">
        <f>IFERROR(VLOOKUP(B194, PlumX_snapshot!$A:$C, 3, FALSE), " ")</f>
        <v>10</v>
      </c>
      <c r="Y194" s="8">
        <f>IFERROR(VLOOKUP(B194, PlumX_snapshot!$A:$D, 4, FALSE), " ")</f>
        <v>21</v>
      </c>
      <c r="Z194" s="8">
        <f>IFERROR(VLOOKUP(B194, PlumX_snapshot!$A:$E, 5, FALSE), " ")</f>
        <v>0</v>
      </c>
      <c r="AA194" s="8">
        <f>IFERROR(VLOOKUP(B194, PlumX_snapshot!$A:$F, 6, FALSE), " ")</f>
        <v>0</v>
      </c>
      <c r="AB194" s="9">
        <v>44978</v>
      </c>
      <c r="AC194" s="8"/>
      <c r="AD194" s="8"/>
      <c r="AE194" s="8"/>
      <c r="AF194" s="8"/>
      <c r="AG194" s="6"/>
      <c r="AH194" s="6"/>
      <c r="AI194" s="6"/>
      <c r="AJ194" s="6"/>
      <c r="AK194" s="6"/>
      <c r="AL194" s="6"/>
      <c r="AM194" s="6"/>
      <c r="AN194" s="6"/>
      <c r="AO194" s="6"/>
      <c r="AP194" s="6"/>
      <c r="AQ194" s="6"/>
      <c r="AR194" s="6"/>
      <c r="AS194" s="6"/>
      <c r="AT194" s="6"/>
      <c r="AU194" s="8"/>
      <c r="AV194" s="6"/>
      <c r="AW194" s="6"/>
      <c r="AX194" s="6"/>
      <c r="AY194" s="6"/>
      <c r="AZ194" s="6"/>
      <c r="BA194" s="6"/>
      <c r="BB194" s="6"/>
      <c r="BC194" s="6"/>
    </row>
    <row r="195" spans="1:55" ht="14.5" x14ac:dyDescent="0.35">
      <c r="B195" s="7" t="s">
        <v>577</v>
      </c>
      <c r="C195" s="7" t="s">
        <v>466</v>
      </c>
      <c r="D195" s="7" t="s">
        <v>425</v>
      </c>
      <c r="E195" s="7" t="s">
        <v>36</v>
      </c>
      <c r="F195" s="7" t="s">
        <v>64</v>
      </c>
      <c r="G195" s="7" t="s">
        <v>38</v>
      </c>
      <c r="H195" s="7"/>
      <c r="J195" s="10"/>
      <c r="K195" s="10"/>
      <c r="L195" s="10"/>
      <c r="M195" s="10"/>
      <c r="N195" s="7">
        <v>2019</v>
      </c>
      <c r="O195" s="7" t="s">
        <v>545</v>
      </c>
      <c r="T195" s="7" t="s">
        <v>427</v>
      </c>
      <c r="W195" s="6">
        <f>IFERROR(VLOOKUP(B195, PlumX_snapshot!$A:$B, 2, FALSE), " ")</f>
        <v>14</v>
      </c>
      <c r="X195" s="6">
        <f>IFERROR(VLOOKUP(B195, PlumX_snapshot!$A:$C, 3, FALSE), " ")</f>
        <v>2</v>
      </c>
      <c r="Y195" s="8">
        <f>IFERROR(VLOOKUP(B195, PlumX_snapshot!$A:$D, 4, FALSE), " ")</f>
        <v>1</v>
      </c>
      <c r="Z195" s="8">
        <f>IFERROR(VLOOKUP(B195, PlumX_snapshot!$A:$E, 5, FALSE), " ")</f>
        <v>0</v>
      </c>
      <c r="AA195" s="8">
        <f>IFERROR(VLOOKUP(B195, PlumX_snapshot!$A:$F, 6, FALSE), " ")</f>
        <v>0</v>
      </c>
      <c r="AB195" s="9">
        <v>44978</v>
      </c>
      <c r="AC195" s="8"/>
      <c r="AD195" s="8"/>
      <c r="AE195" s="8"/>
      <c r="AF195" s="8"/>
      <c r="AG195" s="6"/>
      <c r="AH195" s="6"/>
      <c r="AI195" s="6"/>
      <c r="AJ195" s="6"/>
      <c r="AK195" s="6"/>
      <c r="AL195" s="6"/>
      <c r="AM195" s="6"/>
      <c r="AN195" s="6"/>
      <c r="AO195" s="6"/>
      <c r="AP195" s="6"/>
      <c r="AQ195" s="6"/>
      <c r="AR195" s="6"/>
      <c r="AS195" s="6"/>
      <c r="AT195" s="6"/>
      <c r="AU195" s="8"/>
      <c r="AV195" s="6"/>
      <c r="AW195" s="6"/>
      <c r="AX195" s="6"/>
      <c r="AY195" s="6"/>
      <c r="AZ195" s="6"/>
      <c r="BA195" s="6"/>
      <c r="BB195" s="6"/>
      <c r="BC195" s="6"/>
    </row>
    <row r="196" spans="1:55" ht="14.5" x14ac:dyDescent="0.35">
      <c r="B196" s="7" t="s">
        <v>578</v>
      </c>
      <c r="C196" s="7" t="s">
        <v>466</v>
      </c>
      <c r="D196" s="7" t="s">
        <v>425</v>
      </c>
      <c r="E196" s="7" t="s">
        <v>36</v>
      </c>
      <c r="F196" s="7" t="s">
        <v>64</v>
      </c>
      <c r="G196" s="7" t="s">
        <v>38</v>
      </c>
      <c r="H196" s="7"/>
      <c r="J196" s="10"/>
      <c r="K196" s="10"/>
      <c r="L196" s="10"/>
      <c r="M196" s="10"/>
      <c r="N196" s="7">
        <v>2019</v>
      </c>
      <c r="O196" s="7" t="s">
        <v>545</v>
      </c>
      <c r="T196" s="7" t="s">
        <v>427</v>
      </c>
      <c r="W196" s="6">
        <f>IFERROR(VLOOKUP(B196, PlumX_snapshot!$A:$B, 2, FALSE), " ")</f>
        <v>18</v>
      </c>
      <c r="X196" s="6">
        <f>IFERROR(VLOOKUP(B196, PlumX_snapshot!$A:$C, 3, FALSE), " ")</f>
        <v>7</v>
      </c>
      <c r="Y196" s="8">
        <f>IFERROR(VLOOKUP(B196, PlumX_snapshot!$A:$D, 4, FALSE), " ")</f>
        <v>69</v>
      </c>
      <c r="Z196" s="8">
        <f>IFERROR(VLOOKUP(B196, PlumX_snapshot!$A:$E, 5, FALSE), " ")</f>
        <v>3</v>
      </c>
      <c r="AA196" s="8">
        <f>IFERROR(VLOOKUP(B196, PlumX_snapshot!$A:$F, 6, FALSE), " ")</f>
        <v>0</v>
      </c>
      <c r="AB196" s="9">
        <v>44978</v>
      </c>
      <c r="AC196" s="8"/>
      <c r="AD196" s="8"/>
      <c r="AE196" s="8"/>
      <c r="AF196" s="8"/>
      <c r="AG196" s="6"/>
      <c r="AH196" s="6"/>
      <c r="AI196" s="6"/>
      <c r="AJ196" s="6"/>
      <c r="AK196" s="6"/>
      <c r="AL196" s="6"/>
      <c r="AM196" s="6"/>
      <c r="AN196" s="6"/>
      <c r="AO196" s="6"/>
      <c r="AP196" s="8"/>
      <c r="AQ196" s="8"/>
      <c r="AR196" s="8"/>
      <c r="AS196" s="8"/>
      <c r="AT196" s="8"/>
      <c r="AU196" s="6"/>
      <c r="AV196" s="6"/>
      <c r="AW196" s="6"/>
      <c r="AX196" s="8"/>
      <c r="AY196" s="6"/>
      <c r="AZ196" s="6"/>
      <c r="BA196" s="6"/>
      <c r="BB196" s="6"/>
      <c r="BC196" s="6"/>
    </row>
    <row r="197" spans="1:55" ht="14.5" x14ac:dyDescent="0.35">
      <c r="B197" s="7" t="s">
        <v>579</v>
      </c>
      <c r="C197" s="7" t="s">
        <v>466</v>
      </c>
      <c r="D197" s="7" t="s">
        <v>425</v>
      </c>
      <c r="E197" s="7" t="s">
        <v>36</v>
      </c>
      <c r="F197" s="7" t="s">
        <v>64</v>
      </c>
      <c r="G197" s="7" t="s">
        <v>38</v>
      </c>
      <c r="H197" s="7"/>
      <c r="J197" s="10"/>
      <c r="K197" s="10"/>
      <c r="L197" s="10"/>
      <c r="M197" s="10"/>
      <c r="N197" s="7">
        <v>2019</v>
      </c>
      <c r="O197" s="7" t="s">
        <v>545</v>
      </c>
      <c r="T197" s="7" t="s">
        <v>427</v>
      </c>
      <c r="W197" s="6">
        <f>IFERROR(VLOOKUP(B197, PlumX_snapshot!$A:$B, 2, FALSE), " ")</f>
        <v>164</v>
      </c>
      <c r="X197" s="6">
        <f>IFERROR(VLOOKUP(B197, PlumX_snapshot!$A:$C, 3, FALSE), " ")</f>
        <v>40</v>
      </c>
      <c r="Y197" s="8">
        <f>IFERROR(VLOOKUP(B197, PlumX_snapshot!$A:$D, 4, FALSE), " ")</f>
        <v>1439</v>
      </c>
      <c r="Z197" s="8">
        <f>IFERROR(VLOOKUP(B197, PlumX_snapshot!$A:$E, 5, FALSE), " ")</f>
        <v>0</v>
      </c>
      <c r="AA197" s="8">
        <f>IFERROR(VLOOKUP(B197, PlumX_snapshot!$A:$F, 6, FALSE), " ")</f>
        <v>9</v>
      </c>
      <c r="AB197" s="9">
        <v>44978</v>
      </c>
      <c r="AC197" s="8"/>
      <c r="AD197" s="8"/>
      <c r="AE197" s="8"/>
      <c r="AF197" s="8"/>
      <c r="AG197" s="8"/>
      <c r="AH197" s="8"/>
      <c r="AI197" s="6"/>
      <c r="AJ197" s="6"/>
      <c r="AK197" s="6"/>
      <c r="AL197" s="6"/>
      <c r="AM197" s="6"/>
      <c r="AN197" s="6"/>
      <c r="AO197" s="6"/>
      <c r="AP197" s="8"/>
      <c r="AQ197" s="8"/>
      <c r="AR197" s="8"/>
      <c r="AS197" s="6"/>
      <c r="AT197" s="6"/>
      <c r="AU197" s="8"/>
      <c r="AV197" s="6"/>
      <c r="AW197" s="6"/>
      <c r="AX197" s="6"/>
      <c r="AY197" s="6"/>
      <c r="AZ197" s="6"/>
      <c r="BA197" s="6"/>
      <c r="BB197" s="6"/>
      <c r="BC197" s="6"/>
    </row>
    <row r="198" spans="1:55" ht="14.5" x14ac:dyDescent="0.35">
      <c r="A198" s="7" t="s">
        <v>580</v>
      </c>
      <c r="B198" s="7" t="s">
        <v>581</v>
      </c>
      <c r="C198" s="7" t="s">
        <v>424</v>
      </c>
      <c r="D198" s="7" t="s">
        <v>425</v>
      </c>
      <c r="E198" s="7" t="s">
        <v>36</v>
      </c>
      <c r="F198" s="7" t="s">
        <v>37</v>
      </c>
      <c r="G198" s="7" t="s">
        <v>38</v>
      </c>
      <c r="H198" s="7"/>
      <c r="I198" s="7" t="s">
        <v>74</v>
      </c>
      <c r="J198" s="10"/>
      <c r="K198" s="10"/>
      <c r="L198" s="10"/>
      <c r="M198" s="10"/>
      <c r="N198" s="7">
        <v>2019</v>
      </c>
      <c r="O198" s="7" t="s">
        <v>545</v>
      </c>
      <c r="R198" s="7" t="s">
        <v>582</v>
      </c>
      <c r="T198" s="7" t="s">
        <v>427</v>
      </c>
      <c r="W198" s="6">
        <f>IFERROR(VLOOKUP(B198, PlumX_snapshot!$A:$B, 2, FALSE), " ")</f>
        <v>25</v>
      </c>
      <c r="X198" s="6">
        <f>IFERROR(VLOOKUP(B198, PlumX_snapshot!$A:$C, 3, FALSE), " ")</f>
        <v>9</v>
      </c>
      <c r="Y198" s="8">
        <f>IFERROR(VLOOKUP(B198, PlumX_snapshot!$A:$D, 4, FALSE), " ")</f>
        <v>3</v>
      </c>
      <c r="Z198" s="8">
        <f>IFERROR(VLOOKUP(B198, PlumX_snapshot!$A:$E, 5, FALSE), " ")</f>
        <v>0</v>
      </c>
      <c r="AA198" s="8">
        <f>IFERROR(VLOOKUP(B198, PlumX_snapshot!$A:$F, 6, FALSE), " ")</f>
        <v>0</v>
      </c>
      <c r="AB198" s="9">
        <v>44978</v>
      </c>
      <c r="AC198" s="8"/>
      <c r="AD198" s="8"/>
      <c r="AE198" s="8"/>
      <c r="AF198" s="8"/>
      <c r="AG198" s="6"/>
      <c r="AH198" s="6"/>
      <c r="AI198" s="6"/>
      <c r="AJ198" s="6"/>
      <c r="AK198" s="6"/>
      <c r="AL198" s="6"/>
      <c r="AM198" s="6"/>
      <c r="AN198" s="6"/>
      <c r="AO198" s="6"/>
      <c r="AP198" s="6"/>
      <c r="AQ198" s="6"/>
      <c r="AR198" s="6"/>
      <c r="AS198" s="6"/>
      <c r="AT198" s="6"/>
      <c r="AU198" s="8"/>
      <c r="AV198" s="6"/>
      <c r="AW198" s="6"/>
      <c r="AX198" s="6"/>
      <c r="AY198" s="6"/>
      <c r="AZ198" s="6"/>
      <c r="BA198" s="6"/>
      <c r="BB198" s="6"/>
      <c r="BC198" s="6"/>
    </row>
    <row r="199" spans="1:55" ht="14.5" x14ac:dyDescent="0.35">
      <c r="A199" s="7" t="s">
        <v>583</v>
      </c>
      <c r="B199" s="7" t="s">
        <v>584</v>
      </c>
      <c r="C199" s="7" t="s">
        <v>480</v>
      </c>
      <c r="D199" s="7" t="s">
        <v>425</v>
      </c>
      <c r="E199" s="7" t="s">
        <v>37</v>
      </c>
      <c r="F199" s="7" t="s">
        <v>37</v>
      </c>
      <c r="G199" s="7" t="s">
        <v>38</v>
      </c>
      <c r="H199" s="7"/>
      <c r="I199" s="7" t="s">
        <v>74</v>
      </c>
      <c r="J199" s="10"/>
      <c r="K199" s="10"/>
      <c r="L199" s="10"/>
      <c r="M199" s="10"/>
      <c r="N199" s="7">
        <v>2019</v>
      </c>
      <c r="O199" s="7" t="s">
        <v>545</v>
      </c>
      <c r="R199" s="7" t="s">
        <v>585</v>
      </c>
      <c r="T199" s="7" t="s">
        <v>427</v>
      </c>
      <c r="W199" s="6">
        <f>IFERROR(VLOOKUP(B199, PlumX_snapshot!$A:$B, 2, FALSE), " ")</f>
        <v>20</v>
      </c>
      <c r="X199" s="6">
        <f>IFERROR(VLOOKUP(B199, PlumX_snapshot!$A:$C, 3, FALSE), " ")</f>
        <v>4</v>
      </c>
      <c r="Y199" s="8">
        <f>IFERROR(VLOOKUP(B199, PlumX_snapshot!$A:$D, 4, FALSE), " ")</f>
        <v>5</v>
      </c>
      <c r="Z199" s="8">
        <f>IFERROR(VLOOKUP(B199, PlumX_snapshot!$A:$E, 5, FALSE), " ")</f>
        <v>0</v>
      </c>
      <c r="AA199" s="8">
        <f>IFERROR(VLOOKUP(B199, PlumX_snapshot!$A:$F, 6, FALSE), " ")</f>
        <v>0</v>
      </c>
      <c r="AB199" s="9">
        <v>44978</v>
      </c>
      <c r="AC199" s="8"/>
      <c r="AD199" s="8"/>
      <c r="AE199" s="8"/>
      <c r="AF199" s="8"/>
      <c r="AG199" s="6"/>
      <c r="AH199" s="6"/>
      <c r="AI199" s="6"/>
      <c r="AJ199" s="6"/>
      <c r="AK199" s="6"/>
      <c r="AL199" s="6"/>
      <c r="AM199" s="6"/>
      <c r="AN199" s="6"/>
      <c r="AO199" s="6"/>
      <c r="AP199" s="8"/>
      <c r="AQ199" s="6"/>
      <c r="AR199" s="6"/>
      <c r="AS199" s="6"/>
      <c r="AT199" s="6"/>
      <c r="AU199" s="8"/>
      <c r="AV199" s="6"/>
      <c r="AW199" s="6"/>
      <c r="AX199" s="6"/>
      <c r="AY199" s="6"/>
      <c r="AZ199" s="6"/>
      <c r="BA199" s="6"/>
      <c r="BB199" s="6"/>
      <c r="BC199" s="6"/>
    </row>
    <row r="200" spans="1:55" ht="14.5" x14ac:dyDescent="0.35">
      <c r="B200" s="7" t="s">
        <v>586</v>
      </c>
      <c r="C200" s="7" t="s">
        <v>442</v>
      </c>
      <c r="D200" s="7" t="s">
        <v>425</v>
      </c>
      <c r="E200" s="7" t="s">
        <v>37</v>
      </c>
      <c r="F200" s="7" t="s">
        <v>37</v>
      </c>
      <c r="G200" s="7" t="s">
        <v>38</v>
      </c>
      <c r="H200" s="7"/>
      <c r="J200" s="10"/>
      <c r="K200" s="10"/>
      <c r="L200" s="10"/>
      <c r="M200" s="10"/>
      <c r="N200" s="7">
        <v>2019</v>
      </c>
      <c r="O200" s="7" t="s">
        <v>545</v>
      </c>
      <c r="T200" s="7" t="s">
        <v>427</v>
      </c>
      <c r="W200" s="6">
        <f>IFERROR(VLOOKUP(B200, PlumX_snapshot!$A:$B, 2, FALSE), " ")</f>
        <v>173</v>
      </c>
      <c r="X200" s="6">
        <f>IFERROR(VLOOKUP(B200, PlumX_snapshot!$A:$C, 3, FALSE), " ")</f>
        <v>40</v>
      </c>
      <c r="Y200" s="8">
        <f>IFERROR(VLOOKUP(B200, PlumX_snapshot!$A:$D, 4, FALSE), " ")</f>
        <v>9</v>
      </c>
      <c r="Z200" s="8">
        <f>IFERROR(VLOOKUP(B200, PlumX_snapshot!$A:$E, 5, FALSE), " ")</f>
        <v>0</v>
      </c>
      <c r="AA200" s="8">
        <f>IFERROR(VLOOKUP(B200, PlumX_snapshot!$A:$F, 6, FALSE), " ")</f>
        <v>0</v>
      </c>
      <c r="AB200" s="9">
        <v>44978</v>
      </c>
      <c r="AC200" s="8"/>
      <c r="AD200" s="6"/>
      <c r="AE200" s="8"/>
      <c r="AF200" s="8"/>
      <c r="AG200" s="6"/>
      <c r="AH200" s="6"/>
      <c r="AI200" s="6"/>
      <c r="AJ200" s="6"/>
      <c r="AK200" s="6"/>
      <c r="AL200" s="6"/>
      <c r="AM200" s="6"/>
      <c r="AN200" s="6"/>
      <c r="AO200" s="6"/>
      <c r="AP200" s="6"/>
      <c r="AQ200" s="8"/>
      <c r="AR200" s="8"/>
      <c r="AS200" s="6"/>
      <c r="AT200" s="6"/>
      <c r="AU200" s="8"/>
      <c r="AV200" s="6"/>
      <c r="AW200" s="6"/>
      <c r="AX200" s="6"/>
      <c r="AY200" s="6"/>
      <c r="AZ200" s="6"/>
      <c r="BA200" s="6"/>
      <c r="BB200" s="6"/>
      <c r="BC200" s="6"/>
    </row>
    <row r="201" spans="1:55" ht="14.5" x14ac:dyDescent="0.35">
      <c r="B201" s="7" t="s">
        <v>587</v>
      </c>
      <c r="C201" s="7" t="s">
        <v>442</v>
      </c>
      <c r="D201" s="7" t="s">
        <v>425</v>
      </c>
      <c r="E201" s="7" t="s">
        <v>37</v>
      </c>
      <c r="F201" s="7" t="s">
        <v>37</v>
      </c>
      <c r="G201" s="7" t="s">
        <v>38</v>
      </c>
      <c r="H201" s="7"/>
      <c r="J201" s="10"/>
      <c r="K201" s="10"/>
      <c r="L201" s="10"/>
      <c r="M201" s="10"/>
      <c r="N201" s="7">
        <v>2019</v>
      </c>
      <c r="O201" s="7" t="s">
        <v>545</v>
      </c>
      <c r="T201" s="7" t="s">
        <v>427</v>
      </c>
      <c r="W201" s="6">
        <f>IFERROR(VLOOKUP(B201, PlumX_snapshot!$A:$B, 2, FALSE), " ")</f>
        <v>31</v>
      </c>
      <c r="X201" s="6">
        <f>IFERROR(VLOOKUP(B201, PlumX_snapshot!$A:$C, 3, FALSE), " ")</f>
        <v>27</v>
      </c>
      <c r="Y201" s="8">
        <f>IFERROR(VLOOKUP(B201, PlumX_snapshot!$A:$D, 4, FALSE), " ")</f>
        <v>8</v>
      </c>
      <c r="Z201" s="8">
        <f>IFERROR(VLOOKUP(B201, PlumX_snapshot!$A:$E, 5, FALSE), " ")</f>
        <v>0</v>
      </c>
      <c r="AA201" s="8">
        <f>IFERROR(VLOOKUP(B201, PlumX_snapshot!$A:$F, 6, FALSE), " ")</f>
        <v>0</v>
      </c>
      <c r="AB201" s="9">
        <v>44978</v>
      </c>
      <c r="AC201" s="8"/>
      <c r="AD201" s="6"/>
      <c r="AE201" s="8"/>
      <c r="AF201" s="8"/>
      <c r="AG201" s="6"/>
      <c r="AH201" s="6"/>
      <c r="AI201" s="6"/>
      <c r="AJ201" s="6"/>
      <c r="AK201" s="6"/>
      <c r="AL201" s="6"/>
      <c r="AM201" s="6"/>
      <c r="AN201" s="6"/>
      <c r="AO201" s="6"/>
      <c r="AP201" s="6"/>
      <c r="AQ201" s="6"/>
      <c r="AR201" s="6"/>
      <c r="AS201" s="6"/>
      <c r="AT201" s="6"/>
      <c r="AU201" s="8"/>
      <c r="AV201" s="6"/>
      <c r="AW201" s="6"/>
      <c r="AX201" s="6"/>
      <c r="AY201" s="6"/>
      <c r="AZ201" s="6"/>
      <c r="BA201" s="6"/>
      <c r="BB201" s="6"/>
      <c r="BC201" s="6"/>
    </row>
    <row r="202" spans="1:55" ht="14.5" x14ac:dyDescent="0.35">
      <c r="B202" s="7" t="s">
        <v>588</v>
      </c>
      <c r="C202" s="7" t="s">
        <v>432</v>
      </c>
      <c r="D202" s="7" t="s">
        <v>425</v>
      </c>
      <c r="E202" s="7" t="s">
        <v>37</v>
      </c>
      <c r="F202" s="7" t="s">
        <v>37</v>
      </c>
      <c r="G202" s="7" t="s">
        <v>38</v>
      </c>
      <c r="H202" s="7"/>
      <c r="J202" s="10"/>
      <c r="K202" s="10"/>
      <c r="L202" s="10"/>
      <c r="M202" s="10"/>
      <c r="N202" s="7">
        <v>2021</v>
      </c>
      <c r="O202" s="7" t="s">
        <v>545</v>
      </c>
      <c r="T202" s="7" t="s">
        <v>491</v>
      </c>
      <c r="W202" s="6">
        <f>IFERROR(VLOOKUP(B202, PlumX_snapshot!$A:$B, 2, FALSE), " ")</f>
        <v>17</v>
      </c>
      <c r="X202" s="6">
        <f>IFERROR(VLOOKUP(B202, PlumX_snapshot!$A:$C, 3, FALSE), " ")</f>
        <v>0</v>
      </c>
      <c r="Y202" s="8">
        <f>IFERROR(VLOOKUP(B202, PlumX_snapshot!$A:$D, 4, FALSE), " ")</f>
        <v>6</v>
      </c>
      <c r="Z202" s="8">
        <f>IFERROR(VLOOKUP(B202, PlumX_snapshot!$A:$E, 5, FALSE), " ")</f>
        <v>0</v>
      </c>
      <c r="AA202" s="8">
        <f>IFERROR(VLOOKUP(B202, PlumX_snapshot!$A:$F, 6, FALSE), " ")</f>
        <v>0</v>
      </c>
      <c r="AB202" s="9">
        <v>44978</v>
      </c>
      <c r="AC202" s="6"/>
      <c r="AD202" s="6"/>
      <c r="AE202" s="8"/>
      <c r="AF202" s="8"/>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1:55" ht="14.5" x14ac:dyDescent="0.35">
      <c r="B203" s="7" t="s">
        <v>589</v>
      </c>
      <c r="C203" s="7" t="s">
        <v>442</v>
      </c>
      <c r="D203" s="7" t="s">
        <v>425</v>
      </c>
      <c r="E203" s="7" t="s">
        <v>37</v>
      </c>
      <c r="F203" s="7" t="s">
        <v>37</v>
      </c>
      <c r="G203" s="7" t="s">
        <v>38</v>
      </c>
      <c r="H203" s="7"/>
      <c r="J203" s="10"/>
      <c r="K203" s="10"/>
      <c r="L203" s="10"/>
      <c r="M203" s="10"/>
      <c r="N203" s="7">
        <v>2021</v>
      </c>
      <c r="O203" s="7" t="s">
        <v>545</v>
      </c>
      <c r="T203" s="7" t="s">
        <v>491</v>
      </c>
      <c r="W203" s="6">
        <f>IFERROR(VLOOKUP(B203, PlumX_snapshot!$A:$B, 2, FALSE), " ")</f>
        <v>48</v>
      </c>
      <c r="X203" s="6">
        <f>IFERROR(VLOOKUP(B203, PlumX_snapshot!$A:$C, 3, FALSE), " ")</f>
        <v>67</v>
      </c>
      <c r="Y203" s="8">
        <f>IFERROR(VLOOKUP(B203, PlumX_snapshot!$A:$D, 4, FALSE), " ")</f>
        <v>82</v>
      </c>
      <c r="Z203" s="8">
        <f>IFERROR(VLOOKUP(B203, PlumX_snapshot!$A:$E, 5, FALSE), " ")</f>
        <v>0</v>
      </c>
      <c r="AA203" s="8">
        <f>IFERROR(VLOOKUP(B203, PlumX_snapshot!$A:$F, 6, FALSE), " ")</f>
        <v>8</v>
      </c>
      <c r="AB203" s="9">
        <v>44978</v>
      </c>
      <c r="AC203" s="8"/>
      <c r="AD203" s="6"/>
      <c r="AE203" s="8"/>
      <c r="AF203" s="8"/>
      <c r="AG203" s="8"/>
      <c r="AH203" s="8"/>
      <c r="AI203" s="6"/>
      <c r="AJ203" s="6"/>
      <c r="AK203" s="6"/>
      <c r="AL203" s="6"/>
      <c r="AM203" s="6"/>
      <c r="AN203" s="6"/>
      <c r="AO203" s="6"/>
      <c r="AP203" s="8"/>
      <c r="AQ203" s="6"/>
      <c r="AR203" s="6"/>
      <c r="AS203" s="6"/>
      <c r="AT203" s="6"/>
      <c r="AU203" s="8"/>
      <c r="AV203" s="6"/>
      <c r="AW203" s="6"/>
      <c r="AX203" s="6"/>
      <c r="AY203" s="6"/>
      <c r="AZ203" s="6"/>
      <c r="BA203" s="6"/>
      <c r="BB203" s="6"/>
      <c r="BC203" s="6"/>
    </row>
    <row r="204" spans="1:55" ht="14.5" x14ac:dyDescent="0.35">
      <c r="B204" s="7" t="s">
        <v>590</v>
      </c>
      <c r="C204" s="7" t="s">
        <v>442</v>
      </c>
      <c r="D204" s="7" t="s">
        <v>425</v>
      </c>
      <c r="E204" s="7" t="s">
        <v>37</v>
      </c>
      <c r="F204" s="7" t="s">
        <v>37</v>
      </c>
      <c r="G204" s="7" t="s">
        <v>38</v>
      </c>
      <c r="H204" s="7"/>
      <c r="J204" s="10"/>
      <c r="K204" s="10"/>
      <c r="L204" s="10"/>
      <c r="M204" s="10"/>
      <c r="N204" s="7">
        <v>2021</v>
      </c>
      <c r="O204" s="7" t="s">
        <v>545</v>
      </c>
      <c r="T204" s="7" t="s">
        <v>491</v>
      </c>
      <c r="W204" s="6">
        <f>IFERROR(VLOOKUP(B204, PlumX_snapshot!$A:$B, 2, FALSE), " ")</f>
        <v>27</v>
      </c>
      <c r="X204" s="6">
        <f>IFERROR(VLOOKUP(B204, PlumX_snapshot!$A:$C, 3, FALSE), " ")</f>
        <v>47</v>
      </c>
      <c r="Y204" s="8">
        <f>IFERROR(VLOOKUP(B204, PlumX_snapshot!$A:$D, 4, FALSE), " ")</f>
        <v>9</v>
      </c>
      <c r="Z204" s="8">
        <f>IFERROR(VLOOKUP(B204, PlumX_snapshot!$A:$E, 5, FALSE), " ")</f>
        <v>0</v>
      </c>
      <c r="AA204" s="8">
        <f>IFERROR(VLOOKUP(B204, PlumX_snapshot!$A:$F, 6, FALSE), " ")</f>
        <v>0</v>
      </c>
      <c r="AB204" s="9">
        <v>44978</v>
      </c>
      <c r="AC204" s="8"/>
      <c r="AD204" s="6"/>
      <c r="AE204" s="8"/>
      <c r="AF204" s="8"/>
      <c r="AG204" s="6"/>
      <c r="AH204" s="6"/>
      <c r="AI204" s="6"/>
      <c r="AJ204" s="6"/>
      <c r="AK204" s="6"/>
      <c r="AL204" s="6"/>
      <c r="AM204" s="6"/>
      <c r="AN204" s="6"/>
      <c r="AO204" s="6"/>
      <c r="AP204" s="8"/>
      <c r="AQ204" s="6"/>
      <c r="AR204" s="6"/>
      <c r="AS204" s="6"/>
      <c r="AT204" s="6"/>
      <c r="AU204" s="8"/>
      <c r="AV204" s="6"/>
      <c r="AW204" s="6"/>
      <c r="AX204" s="6"/>
      <c r="AY204" s="6"/>
      <c r="AZ204" s="6"/>
      <c r="BA204" s="6"/>
      <c r="BB204" s="6"/>
      <c r="BC204" s="6"/>
    </row>
    <row r="205" spans="1:55" ht="14.5" x14ac:dyDescent="0.35">
      <c r="B205" s="7" t="s">
        <v>591</v>
      </c>
      <c r="C205" s="7" t="s">
        <v>592</v>
      </c>
      <c r="D205" s="7" t="s">
        <v>425</v>
      </c>
      <c r="E205" s="7" t="s">
        <v>37</v>
      </c>
      <c r="F205" s="7" t="s">
        <v>64</v>
      </c>
      <c r="G205" s="7" t="s">
        <v>38</v>
      </c>
      <c r="H205" s="7"/>
      <c r="J205" s="10"/>
      <c r="K205" s="10"/>
      <c r="L205" s="10"/>
      <c r="M205" s="10"/>
      <c r="N205" s="7">
        <v>2021</v>
      </c>
      <c r="O205" s="7" t="s">
        <v>545</v>
      </c>
      <c r="T205" s="7" t="s">
        <v>491</v>
      </c>
      <c r="W205" s="6">
        <f>IFERROR(VLOOKUP(B205, PlumX_snapshot!$A:$B, 2, FALSE), " ")</f>
        <v>40</v>
      </c>
      <c r="X205" s="6">
        <f>IFERROR(VLOOKUP(B205, PlumX_snapshot!$A:$C, 3, FALSE), " ")</f>
        <v>4</v>
      </c>
      <c r="Y205" s="8">
        <f>IFERROR(VLOOKUP(B205, PlumX_snapshot!$A:$D, 4, FALSE), " ")</f>
        <v>343</v>
      </c>
      <c r="Z205" s="8">
        <f>IFERROR(VLOOKUP(B205, PlumX_snapshot!$A:$E, 5, FALSE), " ")</f>
        <v>0</v>
      </c>
      <c r="AA205" s="8">
        <f>IFERROR(VLOOKUP(B205, PlumX_snapshot!$A:$F, 6, FALSE), " ")</f>
        <v>1</v>
      </c>
      <c r="AB205" s="9">
        <v>44978</v>
      </c>
      <c r="AC205" s="8"/>
      <c r="AD205" s="8"/>
      <c r="AE205" s="8"/>
      <c r="AF205" s="8"/>
      <c r="AG205" s="8"/>
      <c r="AH205" s="6"/>
      <c r="AI205" s="8"/>
      <c r="AJ205" s="6"/>
      <c r="AK205" s="6"/>
      <c r="AL205" s="6"/>
      <c r="AM205" s="6"/>
      <c r="AN205" s="6"/>
      <c r="AO205" s="6"/>
      <c r="AP205" s="8"/>
      <c r="AQ205" s="6"/>
      <c r="AR205" s="6"/>
      <c r="AS205" s="6"/>
      <c r="AT205" s="6"/>
      <c r="AU205" s="6"/>
      <c r="AV205" s="6"/>
      <c r="AW205" s="6"/>
      <c r="AX205" s="6"/>
      <c r="AY205" s="6"/>
      <c r="AZ205" s="6"/>
      <c r="BA205" s="6"/>
      <c r="BB205" s="6"/>
      <c r="BC205" s="6"/>
    </row>
    <row r="206" spans="1:55" ht="14.5" x14ac:dyDescent="0.35">
      <c r="A206" s="7" t="s">
        <v>593</v>
      </c>
      <c r="B206" s="7" t="s">
        <v>594</v>
      </c>
      <c r="C206" s="7" t="s">
        <v>442</v>
      </c>
      <c r="D206" s="7" t="s">
        <v>425</v>
      </c>
      <c r="E206" s="7" t="s">
        <v>37</v>
      </c>
      <c r="F206" s="7" t="s">
        <v>37</v>
      </c>
      <c r="G206" s="7" t="s">
        <v>38</v>
      </c>
      <c r="H206" s="7"/>
      <c r="I206" s="7" t="s">
        <v>74</v>
      </c>
      <c r="J206" s="10"/>
      <c r="K206" s="10"/>
      <c r="L206" s="10"/>
      <c r="M206" s="10"/>
      <c r="N206" s="7">
        <v>2021</v>
      </c>
      <c r="O206" s="7" t="s">
        <v>545</v>
      </c>
      <c r="T206" s="7" t="s">
        <v>491</v>
      </c>
      <c r="W206" s="6">
        <f>IFERROR(VLOOKUP(B206, PlumX_snapshot!$A:$B, 2, FALSE), " ")</f>
        <v>11</v>
      </c>
      <c r="X206" s="6">
        <f>IFERROR(VLOOKUP(B206, PlumX_snapshot!$A:$C, 3, FALSE), " ")</f>
        <v>45</v>
      </c>
      <c r="Y206" s="8">
        <f>IFERROR(VLOOKUP(B206, PlumX_snapshot!$A:$D, 4, FALSE), " ")</f>
        <v>13</v>
      </c>
      <c r="Z206" s="8">
        <f>IFERROR(VLOOKUP(B206, PlumX_snapshot!$A:$E, 5, FALSE), " ")</f>
        <v>0</v>
      </c>
      <c r="AA206" s="8">
        <f>IFERROR(VLOOKUP(B206, PlumX_snapshot!$A:$F, 6, FALSE), " ")</f>
        <v>1</v>
      </c>
      <c r="AB206" s="9">
        <v>44978</v>
      </c>
      <c r="AC206" s="8"/>
      <c r="AD206" s="6"/>
      <c r="AE206" s="8"/>
      <c r="AF206" s="8"/>
      <c r="AG206" s="8"/>
      <c r="AH206" s="8"/>
      <c r="AI206" s="6"/>
      <c r="AJ206" s="6"/>
      <c r="AK206" s="6"/>
      <c r="AL206" s="6"/>
      <c r="AM206" s="6"/>
      <c r="AN206" s="6"/>
      <c r="AO206" s="6"/>
      <c r="AP206" s="8"/>
      <c r="AQ206" s="6"/>
      <c r="AR206" s="6"/>
      <c r="AS206" s="6"/>
      <c r="AT206" s="6"/>
      <c r="AU206" s="8"/>
      <c r="AV206" s="6"/>
      <c r="AW206" s="6"/>
      <c r="AX206" s="6"/>
      <c r="AY206" s="6"/>
      <c r="AZ206" s="6"/>
      <c r="BA206" s="6"/>
      <c r="BB206" s="6"/>
      <c r="BC206" s="6"/>
    </row>
    <row r="207" spans="1:55" ht="14.5" x14ac:dyDescent="0.35">
      <c r="A207" s="7" t="s">
        <v>595</v>
      </c>
      <c r="B207" s="7" t="s">
        <v>596</v>
      </c>
      <c r="C207" s="7" t="s">
        <v>597</v>
      </c>
      <c r="D207" s="7" t="s">
        <v>598</v>
      </c>
      <c r="E207" s="11" t="s">
        <v>36</v>
      </c>
      <c r="F207" s="7" t="s">
        <v>37</v>
      </c>
      <c r="G207" s="7" t="s">
        <v>56</v>
      </c>
      <c r="H207" s="7" t="s">
        <v>599</v>
      </c>
      <c r="I207" s="7" t="s">
        <v>74</v>
      </c>
      <c r="J207" s="10">
        <v>44462</v>
      </c>
      <c r="K207" s="10">
        <v>44484</v>
      </c>
      <c r="L207" s="10">
        <v>44484</v>
      </c>
      <c r="M207" s="10">
        <v>44552</v>
      </c>
      <c r="N207" s="7">
        <v>2021</v>
      </c>
      <c r="O207" s="7" t="s">
        <v>600</v>
      </c>
      <c r="R207" s="7" t="s">
        <v>380</v>
      </c>
      <c r="T207" s="7"/>
      <c r="W207" s="6">
        <f>IFERROR(VLOOKUP(B207, PlumX_snapshot!$A:$B, 2, FALSE), " ")</f>
        <v>10</v>
      </c>
      <c r="X207" s="6">
        <f>IFERROR(VLOOKUP(B207, PlumX_snapshot!$A:$C, 3, FALSE), " ")</f>
        <v>0</v>
      </c>
      <c r="Y207" s="8">
        <f>IFERROR(VLOOKUP(B207, PlumX_snapshot!$A:$D, 4, FALSE), " ")</f>
        <v>0</v>
      </c>
      <c r="Z207" s="8">
        <f>IFERROR(VLOOKUP(B207, PlumX_snapshot!$A:$E, 5, FALSE), " ")</f>
        <v>0</v>
      </c>
      <c r="AA207" s="8">
        <f>IFERROR(VLOOKUP(B207, PlumX_snapshot!$A:$F, 6, FALSE), " ")</f>
        <v>1</v>
      </c>
      <c r="AB207" s="9">
        <v>44978</v>
      </c>
      <c r="AC207" s="6"/>
      <c r="AD207" s="6"/>
      <c r="AE207" s="6"/>
      <c r="AF207" s="6"/>
      <c r="AG207" s="8"/>
      <c r="AH207" s="6"/>
      <c r="AI207" s="8"/>
      <c r="AJ207" s="6"/>
      <c r="AK207" s="6"/>
      <c r="AL207" s="6"/>
      <c r="AM207" s="6"/>
      <c r="AN207" s="6"/>
      <c r="AO207" s="6"/>
      <c r="AP207" s="6"/>
      <c r="AQ207" s="6"/>
      <c r="AR207" s="6"/>
      <c r="AS207" s="6"/>
      <c r="AT207" s="6"/>
      <c r="AU207" s="6"/>
      <c r="AV207" s="6"/>
      <c r="AW207" s="6"/>
      <c r="AX207" s="6"/>
      <c r="AY207" s="6"/>
      <c r="AZ207" s="6"/>
      <c r="BA207" s="6"/>
      <c r="BB207" s="6"/>
      <c r="BC207" s="6"/>
    </row>
    <row r="208" spans="1:55" ht="14.5" x14ac:dyDescent="0.35">
      <c r="A208" s="7" t="s">
        <v>601</v>
      </c>
      <c r="B208" s="7" t="s">
        <v>602</v>
      </c>
      <c r="C208" s="7" t="s">
        <v>603</v>
      </c>
      <c r="D208" s="7" t="s">
        <v>598</v>
      </c>
      <c r="E208" s="11" t="s">
        <v>36</v>
      </c>
      <c r="F208" s="7" t="s">
        <v>37</v>
      </c>
      <c r="G208" s="7" t="s">
        <v>56</v>
      </c>
      <c r="H208" s="7" t="s">
        <v>599</v>
      </c>
      <c r="I208" s="7" t="s">
        <v>74</v>
      </c>
      <c r="J208" s="10">
        <v>44323</v>
      </c>
      <c r="K208" s="10">
        <v>44484</v>
      </c>
      <c r="L208" s="10">
        <v>44484</v>
      </c>
      <c r="M208" s="10">
        <v>44403</v>
      </c>
      <c r="N208" s="7">
        <v>2021</v>
      </c>
      <c r="O208" s="7" t="s">
        <v>600</v>
      </c>
      <c r="R208" s="7" t="s">
        <v>380</v>
      </c>
      <c r="S208" s="7" t="s">
        <v>604</v>
      </c>
      <c r="T208" s="7"/>
      <c r="U208" s="7"/>
      <c r="V208" s="7"/>
      <c r="W208" s="6">
        <f>IFERROR(VLOOKUP(B208, PlumX_snapshot!$A:$B, 2, FALSE), " ")</f>
        <v>5</v>
      </c>
      <c r="X208" s="6">
        <f>IFERROR(VLOOKUP(B208, PlumX_snapshot!$A:$C, 3, FALSE), " ")</f>
        <v>0</v>
      </c>
      <c r="Y208" s="8">
        <f>IFERROR(VLOOKUP(B208, PlumX_snapshot!$A:$D, 4, FALSE), " ")</f>
        <v>0</v>
      </c>
      <c r="Z208" s="8">
        <f>IFERROR(VLOOKUP(B208, PlumX_snapshot!$A:$E, 5, FALSE), " ")</f>
        <v>0</v>
      </c>
      <c r="AA208" s="8">
        <f>IFERROR(VLOOKUP(B208, PlumX_snapshot!$A:$F, 6, FALSE), " ")</f>
        <v>0</v>
      </c>
      <c r="AB208" s="9">
        <v>44978</v>
      </c>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1:55" ht="14.5" x14ac:dyDescent="0.35">
      <c r="A209" s="7" t="s">
        <v>605</v>
      </c>
      <c r="B209" s="7" t="s">
        <v>606</v>
      </c>
      <c r="C209" s="7" t="s">
        <v>607</v>
      </c>
      <c r="D209" s="7" t="s">
        <v>598</v>
      </c>
      <c r="E209" s="11" t="s">
        <v>36</v>
      </c>
      <c r="F209" s="7" t="s">
        <v>37</v>
      </c>
      <c r="G209" s="7" t="s">
        <v>56</v>
      </c>
      <c r="H209" s="7" t="s">
        <v>599</v>
      </c>
      <c r="I209" s="7" t="s">
        <v>74</v>
      </c>
      <c r="J209" s="10">
        <v>44467</v>
      </c>
      <c r="K209" s="10">
        <v>44473</v>
      </c>
      <c r="L209" s="10">
        <v>44473</v>
      </c>
      <c r="M209" s="10">
        <v>44630</v>
      </c>
      <c r="N209" s="7">
        <v>2021</v>
      </c>
      <c r="O209" s="7" t="s">
        <v>600</v>
      </c>
      <c r="R209" s="7" t="s">
        <v>608</v>
      </c>
      <c r="T209" s="7"/>
      <c r="W209" s="6">
        <f>IFERROR(VLOOKUP(B209, PlumX_snapshot!$A:$B, 2, FALSE), " ")</f>
        <v>8</v>
      </c>
      <c r="X209" s="6">
        <f>IFERROR(VLOOKUP(B209, PlumX_snapshot!$A:$C, 3, FALSE), " ")</f>
        <v>0</v>
      </c>
      <c r="Y209" s="8">
        <f>IFERROR(VLOOKUP(B209, PlumX_snapshot!$A:$D, 4, FALSE), " ")</f>
        <v>0</v>
      </c>
      <c r="Z209" s="8">
        <f>IFERROR(VLOOKUP(B209, PlumX_snapshot!$A:$E, 5, FALSE), " ")</f>
        <v>0</v>
      </c>
      <c r="AA209" s="8">
        <f>IFERROR(VLOOKUP(B209, PlumX_snapshot!$A:$F, 6, FALSE), " ")</f>
        <v>0</v>
      </c>
      <c r="AB209" s="9">
        <v>44978</v>
      </c>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1:55" ht="14.5" x14ac:dyDescent="0.35">
      <c r="A210" s="7" t="s">
        <v>609</v>
      </c>
      <c r="B210" s="7" t="s">
        <v>610</v>
      </c>
      <c r="C210" s="7" t="s">
        <v>611</v>
      </c>
      <c r="D210" s="7" t="s">
        <v>598</v>
      </c>
      <c r="E210" s="11" t="s">
        <v>36</v>
      </c>
      <c r="F210" s="7" t="s">
        <v>37</v>
      </c>
      <c r="G210" s="7" t="s">
        <v>56</v>
      </c>
      <c r="H210" s="7" t="s">
        <v>599</v>
      </c>
      <c r="I210" s="7" t="s">
        <v>74</v>
      </c>
      <c r="J210" s="10">
        <v>44392</v>
      </c>
      <c r="K210" s="10">
        <v>44461</v>
      </c>
      <c r="L210" s="10">
        <v>44461</v>
      </c>
      <c r="M210" s="10">
        <v>44317</v>
      </c>
      <c r="N210" s="7">
        <v>2021</v>
      </c>
      <c r="O210" s="7" t="s">
        <v>600</v>
      </c>
      <c r="R210" s="7" t="s">
        <v>380</v>
      </c>
      <c r="T210" s="7"/>
      <c r="W210" s="6">
        <f>IFERROR(VLOOKUP(B210, PlumX_snapshot!$A:$B, 2, FALSE), " ")</f>
        <v>3</v>
      </c>
      <c r="X210" s="6">
        <f>IFERROR(VLOOKUP(B210, PlumX_snapshot!$A:$C, 3, FALSE), " ")</f>
        <v>1</v>
      </c>
      <c r="Y210" s="8">
        <f>IFERROR(VLOOKUP(B210, PlumX_snapshot!$A:$D, 4, FALSE), " ")</f>
        <v>0</v>
      </c>
      <c r="Z210" s="8">
        <f>IFERROR(VLOOKUP(B210, PlumX_snapshot!$A:$E, 5, FALSE), " ")</f>
        <v>0</v>
      </c>
      <c r="AA210" s="8">
        <f>IFERROR(VLOOKUP(B210, PlumX_snapshot!$A:$F, 6, FALSE), " ")</f>
        <v>0</v>
      </c>
      <c r="AB210" s="9">
        <v>44978</v>
      </c>
      <c r="AC210" s="8"/>
      <c r="AD210" s="8"/>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1:55" ht="14.5" x14ac:dyDescent="0.35">
      <c r="A211" s="7" t="s">
        <v>612</v>
      </c>
      <c r="B211" s="7" t="s">
        <v>613</v>
      </c>
      <c r="C211" s="7" t="s">
        <v>614</v>
      </c>
      <c r="D211" s="7" t="s">
        <v>598</v>
      </c>
      <c r="E211" s="11" t="s">
        <v>36</v>
      </c>
      <c r="F211" s="7" t="s">
        <v>37</v>
      </c>
      <c r="G211" s="7" t="s">
        <v>56</v>
      </c>
      <c r="H211" s="7" t="s">
        <v>599</v>
      </c>
      <c r="I211" s="7" t="s">
        <v>501</v>
      </c>
      <c r="J211" s="10">
        <v>44424</v>
      </c>
      <c r="K211" s="10">
        <v>44455</v>
      </c>
      <c r="L211" s="10">
        <v>44455</v>
      </c>
      <c r="M211" s="10">
        <v>44508</v>
      </c>
      <c r="N211" s="7">
        <v>2021</v>
      </c>
      <c r="O211" s="7" t="s">
        <v>600</v>
      </c>
      <c r="R211" s="7" t="s">
        <v>380</v>
      </c>
      <c r="T211" s="7"/>
      <c r="W211" s="6">
        <f>IFERROR(VLOOKUP(B211, PlumX_snapshot!$A:$B, 2, FALSE), " ")</f>
        <v>2</v>
      </c>
      <c r="X211" s="6">
        <f>IFERROR(VLOOKUP(B211, PlumX_snapshot!$A:$C, 3, FALSE), " ")</f>
        <v>2</v>
      </c>
      <c r="Y211" s="8">
        <f>IFERROR(VLOOKUP(B211, PlumX_snapshot!$A:$D, 4, FALSE), " ")</f>
        <v>0</v>
      </c>
      <c r="Z211" s="8">
        <f>IFERROR(VLOOKUP(B211, PlumX_snapshot!$A:$E, 5, FALSE), " ")</f>
        <v>0</v>
      </c>
      <c r="AA211" s="8">
        <f>IFERROR(VLOOKUP(B211, PlumX_snapshot!$A:$F, 6, FALSE), " ")</f>
        <v>0</v>
      </c>
      <c r="AB211" s="9">
        <v>44978</v>
      </c>
      <c r="AC211" s="8"/>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1:55" ht="14.5" x14ac:dyDescent="0.35">
      <c r="A212" s="7" t="s">
        <v>615</v>
      </c>
      <c r="B212" s="7" t="s">
        <v>616</v>
      </c>
      <c r="C212" s="7" t="s">
        <v>617</v>
      </c>
      <c r="D212" s="7" t="s">
        <v>598</v>
      </c>
      <c r="E212" s="11" t="s">
        <v>36</v>
      </c>
      <c r="F212" s="7" t="s">
        <v>37</v>
      </c>
      <c r="G212" s="7" t="s">
        <v>56</v>
      </c>
      <c r="H212" s="7" t="s">
        <v>599</v>
      </c>
      <c r="I212" s="7" t="s">
        <v>74</v>
      </c>
      <c r="J212" s="10">
        <v>44453</v>
      </c>
      <c r="K212" s="10">
        <v>44454</v>
      </c>
      <c r="L212" s="10">
        <v>44454</v>
      </c>
      <c r="M212" s="10">
        <v>44481</v>
      </c>
      <c r="N212" s="7">
        <v>2021</v>
      </c>
      <c r="O212" s="7" t="s">
        <v>600</v>
      </c>
      <c r="R212" s="7" t="s">
        <v>618</v>
      </c>
      <c r="T212" s="7"/>
      <c r="W212" s="6">
        <f>IFERROR(VLOOKUP(B212, PlumX_snapshot!$A:$B, 2, FALSE), " ")</f>
        <v>80</v>
      </c>
      <c r="X212" s="6">
        <f>IFERROR(VLOOKUP(B212, PlumX_snapshot!$A:$C, 3, FALSE), " ")</f>
        <v>2</v>
      </c>
      <c r="Y212" s="8">
        <f>IFERROR(VLOOKUP(B212, PlumX_snapshot!$A:$D, 4, FALSE), " ")</f>
        <v>0</v>
      </c>
      <c r="Z212" s="8">
        <f>IFERROR(VLOOKUP(B212, PlumX_snapshot!$A:$E, 5, FALSE), " ")</f>
        <v>0</v>
      </c>
      <c r="AA212" s="8">
        <f>IFERROR(VLOOKUP(B212, PlumX_snapshot!$A:$F, 6, FALSE), " ")</f>
        <v>0</v>
      </c>
      <c r="AB212" s="9">
        <v>44978</v>
      </c>
      <c r="AC212" s="8"/>
      <c r="AD212" s="8"/>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1:55" ht="14.5" x14ac:dyDescent="0.35">
      <c r="A213" s="7" t="s">
        <v>619</v>
      </c>
      <c r="B213" s="7" t="s">
        <v>620</v>
      </c>
      <c r="C213" s="7" t="s">
        <v>621</v>
      </c>
      <c r="D213" s="7" t="s">
        <v>598</v>
      </c>
      <c r="E213" s="11" t="s">
        <v>36</v>
      </c>
      <c r="F213" s="7" t="s">
        <v>37</v>
      </c>
      <c r="G213" s="7" t="s">
        <v>56</v>
      </c>
      <c r="H213" s="7" t="s">
        <v>599</v>
      </c>
      <c r="I213" s="7" t="s">
        <v>622</v>
      </c>
      <c r="J213" s="10">
        <v>44452</v>
      </c>
      <c r="K213" s="10">
        <v>44454</v>
      </c>
      <c r="L213" s="10">
        <v>44454</v>
      </c>
      <c r="M213" s="10">
        <v>44509</v>
      </c>
      <c r="N213" s="7">
        <v>2021</v>
      </c>
      <c r="O213" s="7" t="s">
        <v>600</v>
      </c>
      <c r="R213" s="7" t="s">
        <v>380</v>
      </c>
      <c r="T213" s="7"/>
      <c r="W213" s="6">
        <f>IFERROR(VLOOKUP(B213, PlumX_snapshot!$A:$B, 2, FALSE), " ")</f>
        <v>18</v>
      </c>
      <c r="X213" s="6">
        <f>IFERROR(VLOOKUP(B213, PlumX_snapshot!$A:$C, 3, FALSE), " ")</f>
        <v>3</v>
      </c>
      <c r="Y213" s="8">
        <f>IFERROR(VLOOKUP(B213, PlumX_snapshot!$A:$D, 4, FALSE), " ")</f>
        <v>0</v>
      </c>
      <c r="Z213" s="8">
        <f>IFERROR(VLOOKUP(B213, PlumX_snapshot!$A:$E, 5, FALSE), " ")</f>
        <v>0</v>
      </c>
      <c r="AA213" s="8">
        <f>IFERROR(VLOOKUP(B213, PlumX_snapshot!$A:$F, 6, FALSE), " ")</f>
        <v>0</v>
      </c>
      <c r="AB213" s="9">
        <v>44978</v>
      </c>
      <c r="AC213" s="8"/>
      <c r="AD213" s="8"/>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1:55" ht="14.5" x14ac:dyDescent="0.35">
      <c r="A214" s="7" t="s">
        <v>623</v>
      </c>
      <c r="B214" s="7" t="s">
        <v>624</v>
      </c>
      <c r="C214" s="7" t="s">
        <v>625</v>
      </c>
      <c r="D214" s="7" t="s">
        <v>598</v>
      </c>
      <c r="E214" s="11" t="s">
        <v>36</v>
      </c>
      <c r="F214" s="7" t="s">
        <v>37</v>
      </c>
      <c r="G214" s="7" t="s">
        <v>56</v>
      </c>
      <c r="H214" s="7" t="s">
        <v>599</v>
      </c>
      <c r="I214" s="7" t="s">
        <v>74</v>
      </c>
      <c r="J214" s="10">
        <v>44419</v>
      </c>
      <c r="K214" s="10">
        <v>44452</v>
      </c>
      <c r="L214" s="10">
        <v>44452</v>
      </c>
      <c r="M214" s="10">
        <v>44439</v>
      </c>
      <c r="N214" s="7">
        <v>2021</v>
      </c>
      <c r="O214" s="7" t="s">
        <v>600</v>
      </c>
      <c r="R214" s="7" t="s">
        <v>626</v>
      </c>
      <c r="T214" s="7"/>
      <c r="W214" s="6">
        <f>IFERROR(VLOOKUP(B214, PlumX_snapshot!$A:$B, 2, FALSE), " ")</f>
        <v>17</v>
      </c>
      <c r="X214" s="6">
        <f>IFERROR(VLOOKUP(B214, PlumX_snapshot!$A:$C, 3, FALSE), " ")</f>
        <v>4</v>
      </c>
      <c r="Y214" s="8">
        <f>IFERROR(VLOOKUP(B214, PlumX_snapshot!$A:$D, 4, FALSE), " ")</f>
        <v>0</v>
      </c>
      <c r="Z214" s="8">
        <f>IFERROR(VLOOKUP(B214, PlumX_snapshot!$A:$E, 5, FALSE), " ")</f>
        <v>0</v>
      </c>
      <c r="AA214" s="8">
        <f>IFERROR(VLOOKUP(B214, PlumX_snapshot!$A:$F, 6, FALSE), " ")</f>
        <v>2</v>
      </c>
      <c r="AB214" s="9">
        <v>44978</v>
      </c>
      <c r="AC214" s="8"/>
      <c r="AD214" s="8"/>
      <c r="AE214" s="6"/>
      <c r="AF214" s="6"/>
      <c r="AG214" s="8"/>
      <c r="AH214" s="6"/>
      <c r="AI214" s="6"/>
      <c r="AJ214" s="8"/>
      <c r="AK214" s="6"/>
      <c r="AL214" s="6"/>
      <c r="AM214" s="6"/>
      <c r="AN214" s="6"/>
      <c r="AO214" s="6"/>
      <c r="AP214" s="6"/>
      <c r="AQ214" s="6"/>
      <c r="AR214" s="6"/>
      <c r="AS214" s="6"/>
      <c r="AT214" s="6"/>
      <c r="AU214" s="6"/>
      <c r="AV214" s="6"/>
      <c r="AW214" s="6"/>
      <c r="AX214" s="6"/>
      <c r="AY214" s="6"/>
      <c r="AZ214" s="6"/>
      <c r="BA214" s="6"/>
      <c r="BB214" s="6"/>
      <c r="BC214" s="6"/>
    </row>
    <row r="215" spans="1:55" ht="14.5" x14ac:dyDescent="0.35">
      <c r="A215" s="7" t="s">
        <v>627</v>
      </c>
      <c r="B215" s="7" t="s">
        <v>628</v>
      </c>
      <c r="C215" s="7" t="s">
        <v>629</v>
      </c>
      <c r="D215" s="7" t="s">
        <v>598</v>
      </c>
      <c r="E215" s="11" t="s">
        <v>36</v>
      </c>
      <c r="F215" s="7" t="s">
        <v>37</v>
      </c>
      <c r="G215" s="7" t="s">
        <v>56</v>
      </c>
      <c r="H215" s="7" t="s">
        <v>599</v>
      </c>
      <c r="I215" s="7" t="s">
        <v>74</v>
      </c>
      <c r="J215" s="10">
        <v>44435</v>
      </c>
      <c r="K215" s="10">
        <v>44436</v>
      </c>
      <c r="L215" s="10">
        <v>44436</v>
      </c>
      <c r="M215" s="10">
        <v>44460</v>
      </c>
      <c r="N215" s="7">
        <v>2021</v>
      </c>
      <c r="O215" s="7" t="s">
        <v>600</v>
      </c>
      <c r="R215" s="7" t="s">
        <v>630</v>
      </c>
      <c r="T215" s="7"/>
      <c r="W215" s="6">
        <f>IFERROR(VLOOKUP(B215, PlumX_snapshot!$A:$B, 2, FALSE), " ")</f>
        <v>20</v>
      </c>
      <c r="X215" s="6">
        <f>IFERROR(VLOOKUP(B215, PlumX_snapshot!$A:$C, 3, FALSE), " ")</f>
        <v>2</v>
      </c>
      <c r="Y215" s="8">
        <f>IFERROR(VLOOKUP(B215, PlumX_snapshot!$A:$D, 4, FALSE), " ")</f>
        <v>0</v>
      </c>
      <c r="Z215" s="8">
        <f>IFERROR(VLOOKUP(B215, PlumX_snapshot!$A:$E, 5, FALSE), " ")</f>
        <v>0</v>
      </c>
      <c r="AA215" s="8">
        <f>IFERROR(VLOOKUP(B215, PlumX_snapshot!$A:$F, 6, FALSE), " ")</f>
        <v>0</v>
      </c>
      <c r="AB215" s="9">
        <v>44978</v>
      </c>
      <c r="AC215" s="8"/>
      <c r="AD215" s="6"/>
      <c r="AE215" s="6"/>
      <c r="AF215" s="6"/>
      <c r="AG215" s="6"/>
      <c r="AH215" s="6"/>
      <c r="AI215" s="6"/>
      <c r="AJ215" s="6"/>
      <c r="AK215" s="6"/>
      <c r="AL215" s="6"/>
      <c r="AM215" s="6"/>
      <c r="AN215" s="6"/>
      <c r="AO215" s="6"/>
      <c r="AP215" s="6"/>
      <c r="AQ215" s="6"/>
      <c r="AR215" s="6"/>
      <c r="AS215" s="6"/>
      <c r="AT215" s="6"/>
      <c r="AU215" s="8"/>
      <c r="AV215" s="6"/>
      <c r="AW215" s="6"/>
      <c r="AX215" s="6"/>
      <c r="AY215" s="6"/>
      <c r="AZ215" s="6"/>
      <c r="BA215" s="6"/>
      <c r="BB215" s="6"/>
      <c r="BC215" s="6"/>
    </row>
    <row r="216" spans="1:55" ht="14.5" x14ac:dyDescent="0.35">
      <c r="A216" s="7" t="s">
        <v>631</v>
      </c>
      <c r="B216" s="7" t="s">
        <v>632</v>
      </c>
      <c r="C216" s="7" t="s">
        <v>633</v>
      </c>
      <c r="D216" s="7" t="s">
        <v>598</v>
      </c>
      <c r="E216" s="11" t="s">
        <v>36</v>
      </c>
      <c r="F216" s="7" t="s">
        <v>37</v>
      </c>
      <c r="G216" s="7" t="s">
        <v>56</v>
      </c>
      <c r="H216" s="7" t="s">
        <v>599</v>
      </c>
      <c r="I216" s="7" t="s">
        <v>74</v>
      </c>
      <c r="J216" s="10">
        <v>44424</v>
      </c>
      <c r="K216" s="10">
        <v>44436</v>
      </c>
      <c r="L216" s="10">
        <v>44436</v>
      </c>
      <c r="M216" s="10">
        <v>44474</v>
      </c>
      <c r="N216" s="7">
        <v>2021</v>
      </c>
      <c r="O216" s="7" t="s">
        <v>600</v>
      </c>
      <c r="R216" s="7" t="s">
        <v>380</v>
      </c>
      <c r="T216" s="7"/>
      <c r="W216" s="6">
        <f>IFERROR(VLOOKUP(B216, PlumX_snapshot!$A:$B, 2, FALSE), " ")</f>
        <v>4</v>
      </c>
      <c r="X216" s="6">
        <f>IFERROR(VLOOKUP(B216, PlumX_snapshot!$A:$C, 3, FALSE), " ")</f>
        <v>0</v>
      </c>
      <c r="Y216" s="8">
        <f>IFERROR(VLOOKUP(B216, PlumX_snapshot!$A:$D, 4, FALSE), " ")</f>
        <v>0</v>
      </c>
      <c r="Z216" s="8">
        <f>IFERROR(VLOOKUP(B216, PlumX_snapshot!$A:$E, 5, FALSE), " ")</f>
        <v>0</v>
      </c>
      <c r="AA216" s="8">
        <f>IFERROR(VLOOKUP(B216, PlumX_snapshot!$A:$F, 6, FALSE), " ")</f>
        <v>0</v>
      </c>
      <c r="AB216" s="9">
        <v>44978</v>
      </c>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1:55" ht="14.5" x14ac:dyDescent="0.35">
      <c r="A217" s="7" t="s">
        <v>634</v>
      </c>
      <c r="B217" s="7" t="s">
        <v>635</v>
      </c>
      <c r="C217" s="7" t="s">
        <v>636</v>
      </c>
      <c r="D217" s="7" t="s">
        <v>598</v>
      </c>
      <c r="E217" s="11" t="s">
        <v>36</v>
      </c>
      <c r="F217" s="7" t="s">
        <v>37</v>
      </c>
      <c r="G217" s="7" t="s">
        <v>56</v>
      </c>
      <c r="H217" s="7" t="s">
        <v>599</v>
      </c>
      <c r="I217" s="7" t="s">
        <v>74</v>
      </c>
      <c r="J217" s="10">
        <v>44421</v>
      </c>
      <c r="K217" s="10">
        <v>44435</v>
      </c>
      <c r="L217" s="10">
        <v>44435</v>
      </c>
      <c r="M217" s="10">
        <v>44480</v>
      </c>
      <c r="N217" s="7">
        <v>2021</v>
      </c>
      <c r="O217" s="7" t="s">
        <v>600</v>
      </c>
      <c r="R217" s="7" t="s">
        <v>380</v>
      </c>
      <c r="T217" s="7"/>
      <c r="W217" s="6">
        <f>IFERROR(VLOOKUP(B217, PlumX_snapshot!$A:$B, 2, FALSE), " ")</f>
        <v>13</v>
      </c>
      <c r="X217" s="6">
        <f>IFERROR(VLOOKUP(B217, PlumX_snapshot!$A:$C, 3, FALSE), " ")</f>
        <v>0</v>
      </c>
      <c r="Y217" s="8">
        <f>IFERROR(VLOOKUP(B217, PlumX_snapshot!$A:$D, 4, FALSE), " ")</f>
        <v>0</v>
      </c>
      <c r="Z217" s="8">
        <f>IFERROR(VLOOKUP(B217, PlumX_snapshot!$A:$E, 5, FALSE), " ")</f>
        <v>0</v>
      </c>
      <c r="AA217" s="8">
        <f>IFERROR(VLOOKUP(B217, PlumX_snapshot!$A:$F, 6, FALSE), " ")</f>
        <v>0</v>
      </c>
      <c r="AB217" s="9">
        <v>44978</v>
      </c>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1:55" ht="14.5" x14ac:dyDescent="0.35">
      <c r="A218" s="7" t="s">
        <v>637</v>
      </c>
      <c r="B218" s="7" t="s">
        <v>638</v>
      </c>
      <c r="C218" s="7" t="s">
        <v>639</v>
      </c>
      <c r="D218" s="7" t="s">
        <v>598</v>
      </c>
      <c r="E218" s="11" t="s">
        <v>36</v>
      </c>
      <c r="F218" s="7" t="s">
        <v>37</v>
      </c>
      <c r="G218" s="7" t="s">
        <v>56</v>
      </c>
      <c r="H218" s="7" t="s">
        <v>599</v>
      </c>
      <c r="I218" s="7" t="s">
        <v>74</v>
      </c>
      <c r="J218" s="10">
        <v>44413</v>
      </c>
      <c r="K218" s="10">
        <v>44415</v>
      </c>
      <c r="L218" s="10">
        <v>44415</v>
      </c>
      <c r="M218" s="10">
        <v>44445</v>
      </c>
      <c r="N218" s="7">
        <v>2021</v>
      </c>
      <c r="O218" s="7" t="s">
        <v>600</v>
      </c>
      <c r="R218" s="7" t="s">
        <v>640</v>
      </c>
      <c r="T218" s="7"/>
      <c r="W218" s="6">
        <f>IFERROR(VLOOKUP(B218, PlumX_snapshot!$A:$B, 2, FALSE), " ")</f>
        <v>2</v>
      </c>
      <c r="X218" s="6">
        <f>IFERROR(VLOOKUP(B218, PlumX_snapshot!$A:$C, 3, FALSE), " ")</f>
        <v>0</v>
      </c>
      <c r="Y218" s="8">
        <f>IFERROR(VLOOKUP(B218, PlumX_snapshot!$A:$D, 4, FALSE), " ")</f>
        <v>0</v>
      </c>
      <c r="Z218" s="8">
        <f>IFERROR(VLOOKUP(B218, PlumX_snapshot!$A:$E, 5, FALSE), " ")</f>
        <v>0</v>
      </c>
      <c r="AA218" s="8">
        <f>IFERROR(VLOOKUP(B218, PlumX_snapshot!$A:$F, 6, FALSE), " ")</f>
        <v>0</v>
      </c>
      <c r="AB218" s="9">
        <v>44978</v>
      </c>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1:55" ht="14.5" x14ac:dyDescent="0.35">
      <c r="A219" s="7" t="s">
        <v>641</v>
      </c>
      <c r="B219" s="7" t="s">
        <v>642</v>
      </c>
      <c r="C219" s="7" t="s">
        <v>611</v>
      </c>
      <c r="D219" s="7" t="s">
        <v>598</v>
      </c>
      <c r="E219" s="11" t="s">
        <v>36</v>
      </c>
      <c r="F219" s="7" t="s">
        <v>37</v>
      </c>
      <c r="G219" s="7" t="s">
        <v>56</v>
      </c>
      <c r="H219" s="7" t="s">
        <v>599</v>
      </c>
      <c r="I219" s="7" t="s">
        <v>74</v>
      </c>
      <c r="J219" s="10">
        <v>44372</v>
      </c>
      <c r="K219" s="10">
        <v>44412</v>
      </c>
      <c r="L219" s="10">
        <v>44412</v>
      </c>
      <c r="M219" s="10">
        <v>44406</v>
      </c>
      <c r="N219" s="7">
        <v>2021</v>
      </c>
      <c r="O219" s="7" t="s">
        <v>600</v>
      </c>
      <c r="R219" s="7" t="s">
        <v>380</v>
      </c>
      <c r="T219" s="7"/>
      <c r="W219" s="6">
        <f>IFERROR(VLOOKUP(B219, PlumX_snapshot!$A:$B, 2, FALSE), " ")</f>
        <v>66</v>
      </c>
      <c r="X219" s="6">
        <f>IFERROR(VLOOKUP(B219, PlumX_snapshot!$A:$C, 3, FALSE), " ")</f>
        <v>5</v>
      </c>
      <c r="Y219" s="8">
        <f>IFERROR(VLOOKUP(B219, PlumX_snapshot!$A:$D, 4, FALSE), " ")</f>
        <v>0</v>
      </c>
      <c r="Z219" s="8">
        <f>IFERROR(VLOOKUP(B219, PlumX_snapshot!$A:$E, 5, FALSE), " ")</f>
        <v>0</v>
      </c>
      <c r="AA219" s="8">
        <f>IFERROR(VLOOKUP(B219, PlumX_snapshot!$A:$F, 6, FALSE), " ")</f>
        <v>0</v>
      </c>
      <c r="AB219" s="9">
        <v>44978</v>
      </c>
      <c r="AC219" s="8"/>
      <c r="AD219" s="8"/>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1:55" ht="14.5" x14ac:dyDescent="0.35">
      <c r="A220" s="7" t="s">
        <v>643</v>
      </c>
      <c r="B220" s="7" t="s">
        <v>644</v>
      </c>
      <c r="C220" s="7" t="s">
        <v>645</v>
      </c>
      <c r="D220" s="7" t="s">
        <v>598</v>
      </c>
      <c r="E220" s="11" t="s">
        <v>36</v>
      </c>
      <c r="F220" s="7" t="s">
        <v>37</v>
      </c>
      <c r="G220" s="7" t="s">
        <v>56</v>
      </c>
      <c r="H220" s="7" t="s">
        <v>599</v>
      </c>
      <c r="I220" s="7" t="s">
        <v>74</v>
      </c>
      <c r="J220" s="10">
        <v>44410</v>
      </c>
      <c r="K220" s="10">
        <v>44411</v>
      </c>
      <c r="L220" s="10">
        <v>44411</v>
      </c>
      <c r="M220" s="10">
        <v>44435</v>
      </c>
      <c r="N220" s="7">
        <v>2021</v>
      </c>
      <c r="O220" s="7" t="s">
        <v>600</v>
      </c>
      <c r="R220" s="7" t="s">
        <v>380</v>
      </c>
      <c r="T220" s="7"/>
      <c r="W220" s="6">
        <f>IFERROR(VLOOKUP(B220, PlumX_snapshot!$A:$B, 2, FALSE), " ")</f>
        <v>13</v>
      </c>
      <c r="X220" s="6">
        <f>IFERROR(VLOOKUP(B220, PlumX_snapshot!$A:$C, 3, FALSE), " ")</f>
        <v>4</v>
      </c>
      <c r="Y220" s="8">
        <f>IFERROR(VLOOKUP(B220, PlumX_snapshot!$A:$D, 4, FALSE), " ")</f>
        <v>0</v>
      </c>
      <c r="Z220" s="8">
        <f>IFERROR(VLOOKUP(B220, PlumX_snapshot!$A:$E, 5, FALSE), " ")</f>
        <v>0</v>
      </c>
      <c r="AA220" s="8">
        <f>IFERROR(VLOOKUP(B220, PlumX_snapshot!$A:$F, 6, FALSE), " ")</f>
        <v>0</v>
      </c>
      <c r="AB220" s="9">
        <v>44978</v>
      </c>
      <c r="AC220" s="6"/>
      <c r="AD220" s="8"/>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1:55" ht="14.5" x14ac:dyDescent="0.35">
      <c r="A221" s="7" t="s">
        <v>646</v>
      </c>
      <c r="B221" s="7" t="s">
        <v>647</v>
      </c>
      <c r="C221" s="7" t="s">
        <v>636</v>
      </c>
      <c r="D221" s="7" t="s">
        <v>598</v>
      </c>
      <c r="E221" s="11" t="s">
        <v>36</v>
      </c>
      <c r="F221" s="7" t="s">
        <v>37</v>
      </c>
      <c r="G221" s="7" t="s">
        <v>56</v>
      </c>
      <c r="H221" s="7" t="s">
        <v>599</v>
      </c>
      <c r="I221" s="7" t="s">
        <v>74</v>
      </c>
      <c r="J221" s="10">
        <v>44341</v>
      </c>
      <c r="K221" s="10">
        <v>44410</v>
      </c>
      <c r="L221" s="10">
        <v>44410</v>
      </c>
      <c r="M221" s="10">
        <v>44393</v>
      </c>
      <c r="N221" s="7">
        <v>2021</v>
      </c>
      <c r="O221" s="7" t="s">
        <v>600</v>
      </c>
      <c r="R221" s="7" t="s">
        <v>380</v>
      </c>
      <c r="T221" s="7"/>
      <c r="W221" s="6">
        <f>IFERROR(VLOOKUP(B221, PlumX_snapshot!$A:$B, 2, FALSE), " ")</f>
        <v>5</v>
      </c>
      <c r="X221" s="6">
        <f>IFERROR(VLOOKUP(B221, PlumX_snapshot!$A:$C, 3, FALSE), " ")</f>
        <v>3</v>
      </c>
      <c r="Y221" s="8">
        <f>IFERROR(VLOOKUP(B221, PlumX_snapshot!$A:$D, 4, FALSE), " ")</f>
        <v>0</v>
      </c>
      <c r="Z221" s="8">
        <f>IFERROR(VLOOKUP(B221, PlumX_snapshot!$A:$E, 5, FALSE), " ")</f>
        <v>0</v>
      </c>
      <c r="AA221" s="8">
        <f>IFERROR(VLOOKUP(B221, PlumX_snapshot!$A:$F, 6, FALSE), " ")</f>
        <v>0</v>
      </c>
      <c r="AB221" s="9">
        <v>44978</v>
      </c>
      <c r="AC221" s="8"/>
      <c r="AD221" s="8"/>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1:55" ht="14.5" x14ac:dyDescent="0.35">
      <c r="A222" s="7" t="s">
        <v>648</v>
      </c>
      <c r="B222" s="7" t="s">
        <v>649</v>
      </c>
      <c r="C222" s="7" t="s">
        <v>633</v>
      </c>
      <c r="D222" s="7" t="s">
        <v>598</v>
      </c>
      <c r="E222" s="11" t="s">
        <v>36</v>
      </c>
      <c r="F222" s="7" t="s">
        <v>37</v>
      </c>
      <c r="G222" s="7" t="s">
        <v>56</v>
      </c>
      <c r="H222" s="7" t="s">
        <v>599</v>
      </c>
      <c r="I222" s="7" t="s">
        <v>74</v>
      </c>
      <c r="J222" s="10">
        <v>44333</v>
      </c>
      <c r="K222" s="10">
        <v>44404</v>
      </c>
      <c r="L222" s="10">
        <v>44404</v>
      </c>
      <c r="M222" s="10">
        <v>44498</v>
      </c>
      <c r="N222" s="7">
        <v>2021</v>
      </c>
      <c r="O222" s="7" t="s">
        <v>600</v>
      </c>
      <c r="R222" s="7" t="s">
        <v>380</v>
      </c>
      <c r="T222" s="7"/>
      <c r="W222" s="6">
        <f>IFERROR(VLOOKUP(B222, PlumX_snapshot!$A:$B, 2, FALSE), " ")</f>
        <v>6</v>
      </c>
      <c r="X222" s="6">
        <f>IFERROR(VLOOKUP(B222, PlumX_snapshot!$A:$C, 3, FALSE), " ")</f>
        <v>1</v>
      </c>
      <c r="Y222" s="8">
        <f>IFERROR(VLOOKUP(B222, PlumX_snapshot!$A:$D, 4, FALSE), " ")</f>
        <v>0</v>
      </c>
      <c r="Z222" s="8">
        <f>IFERROR(VLOOKUP(B222, PlumX_snapshot!$A:$E, 5, FALSE), " ")</f>
        <v>0</v>
      </c>
      <c r="AA222" s="8">
        <f>IFERROR(VLOOKUP(B222, PlumX_snapshot!$A:$F, 6, FALSE), " ")</f>
        <v>0</v>
      </c>
      <c r="AB222" s="9">
        <v>44978</v>
      </c>
      <c r="AC222" s="8"/>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1:55" ht="14.5" x14ac:dyDescent="0.35">
      <c r="A223" s="7" t="s">
        <v>650</v>
      </c>
      <c r="B223" s="7" t="s">
        <v>651</v>
      </c>
      <c r="C223" s="7" t="s">
        <v>652</v>
      </c>
      <c r="D223" s="7" t="s">
        <v>598</v>
      </c>
      <c r="E223" s="11" t="s">
        <v>36</v>
      </c>
      <c r="F223" s="7" t="s">
        <v>37</v>
      </c>
      <c r="G223" s="7" t="s">
        <v>56</v>
      </c>
      <c r="H223" s="7" t="s">
        <v>599</v>
      </c>
      <c r="I223" s="7" t="s">
        <v>74</v>
      </c>
      <c r="J223" s="10">
        <v>44322</v>
      </c>
      <c r="K223" s="10">
        <v>44369</v>
      </c>
      <c r="L223" s="10">
        <v>44369</v>
      </c>
      <c r="M223" s="10">
        <v>44379</v>
      </c>
      <c r="N223" s="7">
        <v>2021</v>
      </c>
      <c r="O223" s="7" t="s">
        <v>600</v>
      </c>
      <c r="R223" s="7" t="s">
        <v>380</v>
      </c>
      <c r="S223" s="7" t="s">
        <v>653</v>
      </c>
      <c r="T223" s="7"/>
      <c r="U223" s="7"/>
      <c r="V223" s="7"/>
      <c r="W223" s="6">
        <f>IFERROR(VLOOKUP(B223, PlumX_snapshot!$A:$B, 2, FALSE), " ")</f>
        <v>0</v>
      </c>
      <c r="X223" s="6">
        <f>IFERROR(VLOOKUP(B223, PlumX_snapshot!$A:$C, 3, FALSE), " ")</f>
        <v>0</v>
      </c>
      <c r="Y223" s="8">
        <f>IFERROR(VLOOKUP(B223, PlumX_snapshot!$A:$D, 4, FALSE), " ")</f>
        <v>0</v>
      </c>
      <c r="Z223" s="8">
        <f>IFERROR(VLOOKUP(B223, PlumX_snapshot!$A:$E, 5, FALSE), " ")</f>
        <v>0</v>
      </c>
      <c r="AA223" s="8">
        <f>IFERROR(VLOOKUP(B223, PlumX_snapshot!$A:$F, 6, FALSE), " ")</f>
        <v>0</v>
      </c>
      <c r="AB223" s="9">
        <v>44978</v>
      </c>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1:55" ht="14.5" x14ac:dyDescent="0.35">
      <c r="A224" s="7" t="s">
        <v>654</v>
      </c>
      <c r="B224" s="7" t="s">
        <v>655</v>
      </c>
      <c r="C224" s="7" t="s">
        <v>656</v>
      </c>
      <c r="D224" s="7" t="s">
        <v>598</v>
      </c>
      <c r="E224" s="11" t="s">
        <v>36</v>
      </c>
      <c r="F224" s="7" t="s">
        <v>37</v>
      </c>
      <c r="G224" s="7" t="s">
        <v>56</v>
      </c>
      <c r="H224" s="7" t="s">
        <v>599</v>
      </c>
      <c r="I224" s="7" t="s">
        <v>74</v>
      </c>
      <c r="J224" s="10">
        <v>44337</v>
      </c>
      <c r="K224" s="10">
        <v>44357</v>
      </c>
      <c r="L224" s="10">
        <v>44357</v>
      </c>
      <c r="M224" s="10">
        <v>44610</v>
      </c>
      <c r="N224" s="7">
        <v>2021</v>
      </c>
      <c r="O224" s="7" t="s">
        <v>600</v>
      </c>
      <c r="T224" s="7"/>
      <c r="W224" s="6">
        <f>IFERROR(VLOOKUP(B224, PlumX_snapshot!$A:$B, 2, FALSE), " ")</f>
        <v>6</v>
      </c>
      <c r="X224" s="6">
        <f>IFERROR(VLOOKUP(B224, PlumX_snapshot!$A:$C, 3, FALSE), " ")</f>
        <v>0</v>
      </c>
      <c r="Y224" s="8">
        <f>IFERROR(VLOOKUP(B224, PlumX_snapshot!$A:$D, 4, FALSE), " ")</f>
        <v>0</v>
      </c>
      <c r="Z224" s="8">
        <f>IFERROR(VLOOKUP(B224, PlumX_snapshot!$A:$E, 5, FALSE), " ")</f>
        <v>0</v>
      </c>
      <c r="AA224" s="8">
        <f>IFERROR(VLOOKUP(B224, PlumX_snapshot!$A:$F, 6, FALSE), " ")</f>
        <v>0</v>
      </c>
      <c r="AB224" s="9">
        <v>44978</v>
      </c>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1:55" ht="14.5" x14ac:dyDescent="0.35">
      <c r="A225" s="7" t="s">
        <v>657</v>
      </c>
      <c r="B225" s="7" t="s">
        <v>658</v>
      </c>
      <c r="C225" s="7" t="s">
        <v>652</v>
      </c>
      <c r="D225" s="7" t="s">
        <v>598</v>
      </c>
      <c r="E225" s="11" t="s">
        <v>36</v>
      </c>
      <c r="F225" s="7" t="s">
        <v>37</v>
      </c>
      <c r="G225" s="7" t="s">
        <v>56</v>
      </c>
      <c r="H225" s="7" t="s">
        <v>599</v>
      </c>
      <c r="I225" s="7" t="s">
        <v>74</v>
      </c>
      <c r="J225" s="10">
        <v>44253</v>
      </c>
      <c r="K225" s="10">
        <v>44336</v>
      </c>
      <c r="L225" s="10">
        <v>44336</v>
      </c>
      <c r="M225" s="10">
        <v>44306</v>
      </c>
      <c r="N225" s="7">
        <v>2021</v>
      </c>
      <c r="O225" s="7" t="s">
        <v>600</v>
      </c>
      <c r="R225" s="7" t="s">
        <v>380</v>
      </c>
      <c r="T225" s="7"/>
      <c r="W225" s="6">
        <f>IFERROR(VLOOKUP(B225, PlumX_snapshot!$A:$B, 2, FALSE), " ")</f>
        <v>1</v>
      </c>
      <c r="X225" s="6">
        <f>IFERROR(VLOOKUP(B225, PlumX_snapshot!$A:$C, 3, FALSE), " ")</f>
        <v>0</v>
      </c>
      <c r="Y225" s="8">
        <f>IFERROR(VLOOKUP(B225, PlumX_snapshot!$A:$D, 4, FALSE), " ")</f>
        <v>0</v>
      </c>
      <c r="Z225" s="8">
        <f>IFERROR(VLOOKUP(B225, PlumX_snapshot!$A:$E, 5, FALSE), " ")</f>
        <v>0</v>
      </c>
      <c r="AA225" s="8">
        <f>IFERROR(VLOOKUP(B225, PlumX_snapshot!$A:$F, 6, FALSE), " ")</f>
        <v>0</v>
      </c>
      <c r="AB225" s="9">
        <v>44978</v>
      </c>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1:55" ht="14.5" x14ac:dyDescent="0.35">
      <c r="A226" s="7" t="s">
        <v>659</v>
      </c>
      <c r="B226" s="7" t="s">
        <v>660</v>
      </c>
      <c r="C226" s="7" t="s">
        <v>625</v>
      </c>
      <c r="D226" s="7" t="s">
        <v>598</v>
      </c>
      <c r="E226" s="11" t="s">
        <v>36</v>
      </c>
      <c r="F226" s="7" t="s">
        <v>37</v>
      </c>
      <c r="G226" s="7" t="s">
        <v>56</v>
      </c>
      <c r="H226" s="7" t="s">
        <v>599</v>
      </c>
      <c r="I226" s="7" t="s">
        <v>74</v>
      </c>
      <c r="J226" s="10">
        <v>44306</v>
      </c>
      <c r="K226" s="10">
        <v>44307</v>
      </c>
      <c r="L226" s="10">
        <v>44320</v>
      </c>
      <c r="M226" s="10"/>
      <c r="N226" s="7">
        <v>2021</v>
      </c>
      <c r="O226" s="7" t="s">
        <v>600</v>
      </c>
      <c r="R226" s="7" t="s">
        <v>380</v>
      </c>
      <c r="S226" s="7" t="s">
        <v>661</v>
      </c>
      <c r="T226" s="7"/>
      <c r="U226" s="7"/>
      <c r="V226" s="7"/>
      <c r="W226" s="6">
        <f>IFERROR(VLOOKUP(B226, PlumX_snapshot!$A:$B, 2, FALSE), " ")</f>
        <v>3</v>
      </c>
      <c r="X226" s="6">
        <f>IFERROR(VLOOKUP(B226, PlumX_snapshot!$A:$C, 3, FALSE), " ")</f>
        <v>0</v>
      </c>
      <c r="Y226" s="8">
        <f>IFERROR(VLOOKUP(B226, PlumX_snapshot!$A:$D, 4, FALSE), " ")</f>
        <v>0</v>
      </c>
      <c r="Z226" s="8">
        <f>IFERROR(VLOOKUP(B226, PlumX_snapshot!$A:$E, 5, FALSE), " ")</f>
        <v>0</v>
      </c>
      <c r="AA226" s="8">
        <f>IFERROR(VLOOKUP(B226, PlumX_snapshot!$A:$F, 6, FALSE), " ")</f>
        <v>0</v>
      </c>
      <c r="AB226" s="9">
        <v>44978</v>
      </c>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1:55" ht="14.5" x14ac:dyDescent="0.35">
      <c r="A227" s="7" t="s">
        <v>662</v>
      </c>
      <c r="B227" s="7" t="s">
        <v>663</v>
      </c>
      <c r="C227" s="7" t="s">
        <v>617</v>
      </c>
      <c r="D227" s="7" t="s">
        <v>598</v>
      </c>
      <c r="E227" s="11" t="s">
        <v>36</v>
      </c>
      <c r="F227" s="7" t="s">
        <v>37</v>
      </c>
      <c r="G227" s="7" t="s">
        <v>56</v>
      </c>
      <c r="H227" s="7" t="s">
        <v>599</v>
      </c>
      <c r="I227" s="7" t="s">
        <v>74</v>
      </c>
      <c r="J227" s="10">
        <v>44237</v>
      </c>
      <c r="K227" s="10">
        <v>44303</v>
      </c>
      <c r="L227" s="10">
        <v>44303</v>
      </c>
      <c r="M227" s="10">
        <v>44298</v>
      </c>
      <c r="N227" s="7">
        <v>2021</v>
      </c>
      <c r="O227" s="7" t="s">
        <v>600</v>
      </c>
      <c r="R227" s="7" t="s">
        <v>380</v>
      </c>
      <c r="T227" s="7"/>
      <c r="W227" s="6">
        <f>IFERROR(VLOOKUP(B227, PlumX_snapshot!$A:$B, 2, FALSE), " ")</f>
        <v>4</v>
      </c>
      <c r="X227" s="6">
        <f>IFERROR(VLOOKUP(B227, PlumX_snapshot!$A:$C, 3, FALSE), " ")</f>
        <v>0</v>
      </c>
      <c r="Y227" s="8">
        <f>IFERROR(VLOOKUP(B227, PlumX_snapshot!$A:$D, 4, FALSE), " ")</f>
        <v>0</v>
      </c>
      <c r="Z227" s="8">
        <f>IFERROR(VLOOKUP(B227, PlumX_snapshot!$A:$E, 5, FALSE), " ")</f>
        <v>0</v>
      </c>
      <c r="AA227" s="8">
        <f>IFERROR(VLOOKUP(B227, PlumX_snapshot!$A:$F, 6, FALSE), " ")</f>
        <v>0</v>
      </c>
      <c r="AB227" s="9">
        <v>44978</v>
      </c>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1:55" ht="14.5" x14ac:dyDescent="0.35">
      <c r="A228" s="7" t="s">
        <v>664</v>
      </c>
      <c r="B228" s="7" t="s">
        <v>665</v>
      </c>
      <c r="C228" s="7" t="s">
        <v>666</v>
      </c>
      <c r="D228" s="7" t="s">
        <v>598</v>
      </c>
      <c r="E228" s="11" t="s">
        <v>36</v>
      </c>
      <c r="F228" s="7" t="s">
        <v>37</v>
      </c>
      <c r="G228" s="7" t="s">
        <v>56</v>
      </c>
      <c r="H228" s="7" t="s">
        <v>599</v>
      </c>
      <c r="I228" s="7" t="s">
        <v>74</v>
      </c>
      <c r="J228" s="10">
        <v>44039</v>
      </c>
      <c r="K228" s="10">
        <v>44303</v>
      </c>
      <c r="L228" s="10">
        <v>44303</v>
      </c>
      <c r="M228" s="10">
        <v>44237</v>
      </c>
      <c r="N228" s="7">
        <v>2021</v>
      </c>
      <c r="O228" s="7" t="s">
        <v>600</v>
      </c>
      <c r="R228" s="7" t="s">
        <v>380</v>
      </c>
      <c r="T228" s="7"/>
      <c r="W228" s="6">
        <f>IFERROR(VLOOKUP(B228, PlumX_snapshot!$A:$B, 2, FALSE), " ")</f>
        <v>1</v>
      </c>
      <c r="X228" s="6">
        <f>IFERROR(VLOOKUP(B228, PlumX_snapshot!$A:$C, 3, FALSE), " ")</f>
        <v>0</v>
      </c>
      <c r="Y228" s="8">
        <f>IFERROR(VLOOKUP(B228, PlumX_snapshot!$A:$D, 4, FALSE), " ")</f>
        <v>0</v>
      </c>
      <c r="Z228" s="8">
        <f>IFERROR(VLOOKUP(B228, PlumX_snapshot!$A:$E, 5, FALSE), " ")</f>
        <v>0</v>
      </c>
      <c r="AA228" s="8">
        <f>IFERROR(VLOOKUP(B228, PlumX_snapshot!$A:$F, 6, FALSE), " ")</f>
        <v>0</v>
      </c>
      <c r="AB228" s="9">
        <v>44978</v>
      </c>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1:55" ht="14.5" x14ac:dyDescent="0.35">
      <c r="A229" s="7" t="s">
        <v>667</v>
      </c>
      <c r="B229" s="7" t="s">
        <v>668</v>
      </c>
      <c r="C229" s="7" t="s">
        <v>669</v>
      </c>
      <c r="D229" s="7" t="s">
        <v>598</v>
      </c>
      <c r="E229" s="11" t="s">
        <v>36</v>
      </c>
      <c r="F229" s="7" t="s">
        <v>37</v>
      </c>
      <c r="G229" s="7" t="s">
        <v>56</v>
      </c>
      <c r="H229" s="7" t="s">
        <v>599</v>
      </c>
      <c r="I229" s="7" t="s">
        <v>74</v>
      </c>
      <c r="J229" s="10">
        <v>44294</v>
      </c>
      <c r="K229" s="10">
        <v>44302</v>
      </c>
      <c r="L229" s="10">
        <v>44302</v>
      </c>
      <c r="M229" s="10">
        <v>44323</v>
      </c>
      <c r="N229" s="7">
        <v>2021</v>
      </c>
      <c r="O229" s="7" t="s">
        <v>600</v>
      </c>
      <c r="P229" s="7" t="s">
        <v>56</v>
      </c>
      <c r="R229" s="7" t="s">
        <v>670</v>
      </c>
      <c r="T229" s="7"/>
      <c r="W229" s="6">
        <f>IFERROR(VLOOKUP(B229, PlumX_snapshot!$A:$B, 2, FALSE), " ")</f>
        <v>4</v>
      </c>
      <c r="X229" s="6">
        <f>IFERROR(VLOOKUP(B229, PlumX_snapshot!$A:$C, 3, FALSE), " ")</f>
        <v>3</v>
      </c>
      <c r="Y229" s="8">
        <f>IFERROR(VLOOKUP(B229, PlumX_snapshot!$A:$D, 4, FALSE), " ")</f>
        <v>0</v>
      </c>
      <c r="Z229" s="8">
        <f>IFERROR(VLOOKUP(B229, PlumX_snapshot!$A:$E, 5, FALSE), " ")</f>
        <v>0</v>
      </c>
      <c r="AA229" s="8">
        <f>IFERROR(VLOOKUP(B229, PlumX_snapshot!$A:$F, 6, FALSE), " ")</f>
        <v>0</v>
      </c>
      <c r="AB229" s="9">
        <v>44978</v>
      </c>
      <c r="AC229" s="8"/>
      <c r="AD229" s="8"/>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1:55" ht="14.5" x14ac:dyDescent="0.35">
      <c r="A230" s="7" t="s">
        <v>671</v>
      </c>
      <c r="B230" s="7" t="s">
        <v>672</v>
      </c>
      <c r="C230" s="7" t="s">
        <v>673</v>
      </c>
      <c r="D230" s="7" t="s">
        <v>598</v>
      </c>
      <c r="E230" s="11" t="s">
        <v>36</v>
      </c>
      <c r="F230" s="7" t="s">
        <v>37</v>
      </c>
      <c r="G230" s="7" t="s">
        <v>56</v>
      </c>
      <c r="H230" s="7" t="s">
        <v>599</v>
      </c>
      <c r="I230" s="7" t="s">
        <v>74</v>
      </c>
      <c r="J230" s="10">
        <v>44277</v>
      </c>
      <c r="K230" s="10">
        <v>44302</v>
      </c>
      <c r="L230" s="10">
        <v>44302</v>
      </c>
      <c r="M230" s="10">
        <v>44300</v>
      </c>
      <c r="N230" s="7">
        <v>2021</v>
      </c>
      <c r="O230" s="7" t="s">
        <v>600</v>
      </c>
      <c r="R230" s="7" t="s">
        <v>380</v>
      </c>
      <c r="T230" s="7"/>
      <c r="W230" s="6">
        <f>IFERROR(VLOOKUP(B230, PlumX_snapshot!$A:$B, 2, FALSE), " ")</f>
        <v>3</v>
      </c>
      <c r="X230" s="6">
        <f>IFERROR(VLOOKUP(B230, PlumX_snapshot!$A:$C, 3, FALSE), " ")</f>
        <v>0</v>
      </c>
      <c r="Y230" s="8">
        <f>IFERROR(VLOOKUP(B230, PlumX_snapshot!$A:$D, 4, FALSE), " ")</f>
        <v>0</v>
      </c>
      <c r="Z230" s="8">
        <f>IFERROR(VLOOKUP(B230, PlumX_snapshot!$A:$E, 5, FALSE), " ")</f>
        <v>0</v>
      </c>
      <c r="AA230" s="8">
        <f>IFERROR(VLOOKUP(B230, PlumX_snapshot!$A:$F, 6, FALSE), " ")</f>
        <v>0</v>
      </c>
      <c r="AB230" s="9">
        <v>44978</v>
      </c>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1:55" ht="14.5" x14ac:dyDescent="0.35">
      <c r="A231" s="7" t="s">
        <v>674</v>
      </c>
      <c r="B231" s="7" t="s">
        <v>675</v>
      </c>
      <c r="C231" s="7" t="s">
        <v>676</v>
      </c>
      <c r="D231" s="7" t="s">
        <v>598</v>
      </c>
      <c r="E231" s="11" t="s">
        <v>36</v>
      </c>
      <c r="F231" s="7" t="s">
        <v>37</v>
      </c>
      <c r="G231" s="7" t="s">
        <v>56</v>
      </c>
      <c r="H231" s="7" t="s">
        <v>599</v>
      </c>
      <c r="I231" s="7" t="s">
        <v>74</v>
      </c>
      <c r="J231" s="10">
        <v>44228</v>
      </c>
      <c r="K231" s="10">
        <v>44296</v>
      </c>
      <c r="L231" s="10">
        <v>44296</v>
      </c>
      <c r="M231" s="10">
        <v>44271</v>
      </c>
      <c r="N231" s="7">
        <v>2021</v>
      </c>
      <c r="O231" s="7" t="s">
        <v>600</v>
      </c>
      <c r="R231" s="7" t="s">
        <v>677</v>
      </c>
      <c r="T231" s="7"/>
      <c r="W231" s="6">
        <f>IFERROR(VLOOKUP(B231, PlumX_snapshot!$A:$B, 2, FALSE), " ")</f>
        <v>20</v>
      </c>
      <c r="X231" s="6">
        <f>IFERROR(VLOOKUP(B231, PlumX_snapshot!$A:$C, 3, FALSE), " ")</f>
        <v>0</v>
      </c>
      <c r="Y231" s="8">
        <f>IFERROR(VLOOKUP(B231, PlumX_snapshot!$A:$D, 4, FALSE), " ")</f>
        <v>0</v>
      </c>
      <c r="Z231" s="8">
        <f>IFERROR(VLOOKUP(B231, PlumX_snapshot!$A:$E, 5, FALSE), " ")</f>
        <v>0</v>
      </c>
      <c r="AA231" s="8">
        <f>IFERROR(VLOOKUP(B231, PlumX_snapshot!$A:$F, 6, FALSE), " ")</f>
        <v>0</v>
      </c>
      <c r="AB231" s="9">
        <v>44978</v>
      </c>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1:55" ht="14.5" x14ac:dyDescent="0.35">
      <c r="A232" s="7" t="s">
        <v>678</v>
      </c>
      <c r="B232" s="7" t="s">
        <v>679</v>
      </c>
      <c r="C232" s="7" t="s">
        <v>625</v>
      </c>
      <c r="D232" s="7" t="s">
        <v>598</v>
      </c>
      <c r="E232" s="11" t="s">
        <v>36</v>
      </c>
      <c r="F232" s="7" t="s">
        <v>37</v>
      </c>
      <c r="G232" s="7" t="s">
        <v>56</v>
      </c>
      <c r="H232" s="7" t="s">
        <v>599</v>
      </c>
      <c r="I232" s="7" t="s">
        <v>74</v>
      </c>
      <c r="J232" s="10">
        <v>44229</v>
      </c>
      <c r="K232" s="10">
        <v>44295</v>
      </c>
      <c r="L232" s="10">
        <v>44295</v>
      </c>
      <c r="M232" s="10">
        <v>44271</v>
      </c>
      <c r="N232" s="7">
        <v>2021</v>
      </c>
      <c r="O232" s="7" t="s">
        <v>600</v>
      </c>
      <c r="P232" s="7" t="s">
        <v>56</v>
      </c>
      <c r="R232" s="7" t="s">
        <v>680</v>
      </c>
      <c r="T232" s="7"/>
      <c r="W232" s="6">
        <f>IFERROR(VLOOKUP(B232, PlumX_snapshot!$A:$B, 2, FALSE), " ")</f>
        <v>44</v>
      </c>
      <c r="X232" s="6">
        <f>IFERROR(VLOOKUP(B232, PlumX_snapshot!$A:$C, 3, FALSE), " ")</f>
        <v>10</v>
      </c>
      <c r="Y232" s="8">
        <f>IFERROR(VLOOKUP(B232, PlumX_snapshot!$A:$D, 4, FALSE), " ")</f>
        <v>0</v>
      </c>
      <c r="Z232" s="8">
        <f>IFERROR(VLOOKUP(B232, PlumX_snapshot!$A:$E, 5, FALSE), " ")</f>
        <v>0</v>
      </c>
      <c r="AA232" s="8">
        <f>IFERROR(VLOOKUP(B232, PlumX_snapshot!$A:$F, 6, FALSE), " ")</f>
        <v>1</v>
      </c>
      <c r="AB232" s="9">
        <v>44978</v>
      </c>
      <c r="AC232" s="8"/>
      <c r="AD232" s="8"/>
      <c r="AE232" s="6"/>
      <c r="AF232" s="6"/>
      <c r="AG232" s="8"/>
      <c r="AH232" s="6"/>
      <c r="AI232" s="8"/>
      <c r="AJ232" s="6"/>
      <c r="AK232" s="6"/>
      <c r="AL232" s="6"/>
      <c r="AM232" s="6"/>
      <c r="AN232" s="6"/>
      <c r="AO232" s="6"/>
      <c r="AP232" s="6"/>
      <c r="AQ232" s="6"/>
      <c r="AR232" s="6"/>
      <c r="AS232" s="6"/>
      <c r="AT232" s="6"/>
      <c r="AU232" s="6"/>
      <c r="AV232" s="6"/>
      <c r="AW232" s="6"/>
      <c r="AX232" s="6"/>
      <c r="AY232" s="6"/>
      <c r="AZ232" s="6"/>
      <c r="BA232" s="6"/>
      <c r="BB232" s="6"/>
      <c r="BC232" s="6"/>
    </row>
    <row r="233" spans="1:55" ht="14.5" x14ac:dyDescent="0.35">
      <c r="A233" s="7" t="s">
        <v>681</v>
      </c>
      <c r="B233" s="7" t="s">
        <v>682</v>
      </c>
      <c r="C233" s="7" t="s">
        <v>683</v>
      </c>
      <c r="D233" s="7" t="s">
        <v>598</v>
      </c>
      <c r="E233" s="11" t="s">
        <v>37</v>
      </c>
      <c r="F233" s="7" t="s">
        <v>37</v>
      </c>
      <c r="G233" s="7" t="s">
        <v>38</v>
      </c>
      <c r="H233" s="7" t="s">
        <v>599</v>
      </c>
      <c r="I233" s="7" t="s">
        <v>74</v>
      </c>
      <c r="J233" s="10">
        <v>44284</v>
      </c>
      <c r="K233" s="10">
        <v>44285</v>
      </c>
      <c r="L233" s="10">
        <v>44285</v>
      </c>
      <c r="M233" s="10">
        <v>44309</v>
      </c>
      <c r="N233" s="7">
        <v>2021</v>
      </c>
      <c r="O233" s="7" t="s">
        <v>600</v>
      </c>
      <c r="P233" s="7" t="s">
        <v>56</v>
      </c>
      <c r="Q233" s="7" t="s">
        <v>56</v>
      </c>
      <c r="R233" s="7" t="s">
        <v>684</v>
      </c>
      <c r="S233" s="7" t="s">
        <v>685</v>
      </c>
      <c r="T233" s="7" t="s">
        <v>253</v>
      </c>
      <c r="U233" s="7" t="s">
        <v>686</v>
      </c>
      <c r="W233" s="6">
        <f>IFERROR(VLOOKUP(B233, PlumX_snapshot!$A:$B, 2, FALSE), " ")</f>
        <v>45</v>
      </c>
      <c r="X233" s="6">
        <f>IFERROR(VLOOKUP(B233, PlumX_snapshot!$A:$C, 3, FALSE), " ")</f>
        <v>7</v>
      </c>
      <c r="Y233" s="8">
        <f>IFERROR(VLOOKUP(B233, PlumX_snapshot!$A:$D, 4, FALSE), " ")</f>
        <v>0</v>
      </c>
      <c r="Z233" s="8">
        <f>IFERROR(VLOOKUP(B233, PlumX_snapshot!$A:$E, 5, FALSE), " ")</f>
        <v>0</v>
      </c>
      <c r="AA233" s="8">
        <f>IFERROR(VLOOKUP(B233, PlumX_snapshot!$A:$F, 6, FALSE), " ")</f>
        <v>1</v>
      </c>
      <c r="AB233" s="9">
        <v>44978</v>
      </c>
      <c r="AC233" s="8"/>
      <c r="AD233" s="6"/>
      <c r="AE233" s="6"/>
      <c r="AF233" s="6"/>
      <c r="AG233" s="8"/>
      <c r="AH233" s="8"/>
      <c r="AI233" s="6"/>
      <c r="AJ233" s="6"/>
      <c r="AK233" s="6"/>
      <c r="AL233" s="6"/>
      <c r="AM233" s="6"/>
      <c r="AN233" s="6"/>
      <c r="AO233" s="6"/>
      <c r="AP233" s="6"/>
      <c r="AQ233" s="8"/>
      <c r="AR233" s="8"/>
      <c r="AS233" s="6"/>
      <c r="AT233" s="6"/>
      <c r="AU233" s="8"/>
      <c r="AV233" s="6"/>
      <c r="AW233" s="6"/>
      <c r="AX233" s="6"/>
      <c r="AY233" s="6"/>
      <c r="AZ233" s="6"/>
      <c r="BA233" s="6"/>
      <c r="BB233" s="6"/>
      <c r="BC233" s="6"/>
    </row>
    <row r="234" spans="1:55" ht="14.5" x14ac:dyDescent="0.35">
      <c r="A234" s="7" t="s">
        <v>687</v>
      </c>
      <c r="B234" s="7" t="s">
        <v>688</v>
      </c>
      <c r="C234" s="7" t="s">
        <v>689</v>
      </c>
      <c r="D234" s="7" t="s">
        <v>598</v>
      </c>
      <c r="E234" s="11" t="s">
        <v>36</v>
      </c>
      <c r="F234" s="7" t="s">
        <v>37</v>
      </c>
      <c r="G234" s="7" t="s">
        <v>56</v>
      </c>
      <c r="H234" s="7" t="s">
        <v>599</v>
      </c>
      <c r="I234" s="7" t="s">
        <v>74</v>
      </c>
      <c r="J234" s="10">
        <v>44202</v>
      </c>
      <c r="K234" s="10">
        <v>44262</v>
      </c>
      <c r="L234" s="10">
        <v>44262</v>
      </c>
      <c r="M234" s="10">
        <v>44204</v>
      </c>
      <c r="N234" s="7">
        <v>2021</v>
      </c>
      <c r="O234" s="7" t="s">
        <v>600</v>
      </c>
      <c r="R234" s="7" t="s">
        <v>690</v>
      </c>
      <c r="T234" s="7"/>
      <c r="W234" s="6">
        <f>IFERROR(VLOOKUP(B234, PlumX_snapshot!$A:$B, 2, FALSE), " ")</f>
        <v>91</v>
      </c>
      <c r="X234" s="6">
        <f>IFERROR(VLOOKUP(B234, PlumX_snapshot!$A:$C, 3, FALSE), " ")</f>
        <v>75</v>
      </c>
      <c r="Y234" s="8">
        <f>IFERROR(VLOOKUP(B234, PlumX_snapshot!$A:$D, 4, FALSE), " ")</f>
        <v>0</v>
      </c>
      <c r="Z234" s="8">
        <f>IFERROR(VLOOKUP(B234, PlumX_snapshot!$A:$E, 5, FALSE), " ")</f>
        <v>0</v>
      </c>
      <c r="AA234" s="8">
        <f>IFERROR(VLOOKUP(B234, PlumX_snapshot!$A:$F, 6, FALSE), " ")</f>
        <v>0</v>
      </c>
      <c r="AB234" s="9">
        <v>44978</v>
      </c>
      <c r="AC234" s="8"/>
      <c r="AD234" s="8"/>
      <c r="AE234" s="6"/>
      <c r="AF234" s="6"/>
      <c r="AG234" s="6"/>
      <c r="AH234" s="6"/>
      <c r="AI234" s="6"/>
      <c r="AJ234" s="6"/>
      <c r="AK234" s="6"/>
      <c r="AL234" s="6"/>
      <c r="AM234" s="6"/>
      <c r="AN234" s="6"/>
      <c r="AO234" s="6"/>
      <c r="AP234" s="6"/>
      <c r="AQ234" s="6"/>
      <c r="AR234" s="6"/>
      <c r="AS234" s="6"/>
      <c r="AT234" s="6"/>
      <c r="AU234" s="8"/>
      <c r="AV234" s="6"/>
      <c r="AW234" s="6"/>
      <c r="AX234" s="6"/>
      <c r="AY234" s="6"/>
      <c r="AZ234" s="6"/>
      <c r="BA234" s="6"/>
      <c r="BB234" s="6"/>
      <c r="BC234" s="6"/>
    </row>
    <row r="235" spans="1:55" ht="14.5" x14ac:dyDescent="0.35">
      <c r="A235" s="7" t="s">
        <v>691</v>
      </c>
      <c r="B235" s="7" t="s">
        <v>692</v>
      </c>
      <c r="C235" s="7" t="s">
        <v>617</v>
      </c>
      <c r="D235" s="7" t="s">
        <v>598</v>
      </c>
      <c r="E235" s="11" t="s">
        <v>36</v>
      </c>
      <c r="F235" s="7" t="s">
        <v>37</v>
      </c>
      <c r="G235" s="7" t="s">
        <v>56</v>
      </c>
      <c r="H235" s="7" t="s">
        <v>599</v>
      </c>
      <c r="I235" s="7" t="s">
        <v>74</v>
      </c>
      <c r="J235" s="10">
        <v>44258</v>
      </c>
      <c r="K235" s="10">
        <v>44260</v>
      </c>
      <c r="L235" s="10">
        <v>44260</v>
      </c>
      <c r="M235" s="10">
        <v>44260</v>
      </c>
      <c r="N235" s="7">
        <v>2021</v>
      </c>
      <c r="O235" s="7" t="s">
        <v>600</v>
      </c>
      <c r="R235" s="7" t="s">
        <v>380</v>
      </c>
      <c r="T235" s="7"/>
      <c r="W235" s="6">
        <f>IFERROR(VLOOKUP(B235, PlumX_snapshot!$A:$B, 2, FALSE), " ")</f>
        <v>96</v>
      </c>
      <c r="X235" s="6">
        <f>IFERROR(VLOOKUP(B235, PlumX_snapshot!$A:$C, 3, FALSE), " ")</f>
        <v>24</v>
      </c>
      <c r="Y235" s="8">
        <f>IFERROR(VLOOKUP(B235, PlumX_snapshot!$A:$D, 4, FALSE), " ")</f>
        <v>0</v>
      </c>
      <c r="Z235" s="8">
        <f>IFERROR(VLOOKUP(B235, PlumX_snapshot!$A:$E, 5, FALSE), " ")</f>
        <v>0</v>
      </c>
      <c r="AA235" s="8">
        <f>IFERROR(VLOOKUP(B235, PlumX_snapshot!$A:$F, 6, FALSE), " ")</f>
        <v>0</v>
      </c>
      <c r="AB235" s="9">
        <v>44978</v>
      </c>
      <c r="AC235" s="8"/>
      <c r="AD235" s="8"/>
      <c r="AE235" s="6"/>
      <c r="AF235" s="6"/>
      <c r="AG235" s="6"/>
      <c r="AH235" s="6"/>
      <c r="AI235" s="6"/>
      <c r="AJ235" s="6"/>
      <c r="AK235" s="6"/>
      <c r="AL235" s="6"/>
      <c r="AM235" s="6"/>
      <c r="AN235" s="6"/>
      <c r="AO235" s="6"/>
      <c r="AP235" s="6"/>
      <c r="AQ235" s="8"/>
      <c r="AR235" s="8"/>
      <c r="AS235" s="6"/>
      <c r="AT235" s="6"/>
      <c r="AU235" s="8"/>
      <c r="AV235" s="6"/>
      <c r="AW235" s="6"/>
      <c r="AX235" s="6"/>
      <c r="AY235" s="6"/>
      <c r="AZ235" s="6"/>
      <c r="BA235" s="6"/>
      <c r="BB235" s="6"/>
      <c r="BC235" s="6"/>
    </row>
    <row r="236" spans="1:55" ht="14.5" x14ac:dyDescent="0.35">
      <c r="A236" s="7" t="s">
        <v>693</v>
      </c>
      <c r="B236" s="7" t="s">
        <v>694</v>
      </c>
      <c r="C236" s="7" t="s">
        <v>673</v>
      </c>
      <c r="D236" s="7" t="s">
        <v>598</v>
      </c>
      <c r="E236" s="11" t="s">
        <v>36</v>
      </c>
      <c r="F236" s="7" t="s">
        <v>37</v>
      </c>
      <c r="G236" s="7" t="s">
        <v>56</v>
      </c>
      <c r="H236" s="7" t="s">
        <v>695</v>
      </c>
      <c r="I236" s="7" t="s">
        <v>74</v>
      </c>
      <c r="J236" s="10">
        <v>44580</v>
      </c>
      <c r="K236" s="10">
        <v>44587</v>
      </c>
      <c r="L236" s="10">
        <v>44587</v>
      </c>
      <c r="M236" s="10">
        <v>44631</v>
      </c>
      <c r="N236" s="7">
        <v>2022</v>
      </c>
      <c r="O236" s="7" t="s">
        <v>696</v>
      </c>
      <c r="R236" s="7" t="s">
        <v>380</v>
      </c>
      <c r="T236" s="7"/>
      <c r="W236" s="6">
        <f>IFERROR(VLOOKUP(B236, PlumX_snapshot!$A:$B, 2, FALSE), " ")</f>
        <v>0</v>
      </c>
      <c r="X236" s="6">
        <f>IFERROR(VLOOKUP(B236, PlumX_snapshot!$A:$C, 3, FALSE), " ")</f>
        <v>0</v>
      </c>
      <c r="Y236" s="8">
        <f>IFERROR(VLOOKUP(B236, PlumX_snapshot!$A:$D, 4, FALSE), " ")</f>
        <v>0</v>
      </c>
      <c r="Z236" s="8">
        <f>IFERROR(VLOOKUP(B236, PlumX_snapshot!$A:$E, 5, FALSE), " ")</f>
        <v>0</v>
      </c>
      <c r="AA236" s="8">
        <f>IFERROR(VLOOKUP(B236, PlumX_snapshot!$A:$F, 6, FALSE), " ")</f>
        <v>0</v>
      </c>
      <c r="AB236" s="9">
        <v>44978</v>
      </c>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1:55" ht="14.5" x14ac:dyDescent="0.35">
      <c r="A237" s="7" t="s">
        <v>697</v>
      </c>
      <c r="B237" s="7" t="s">
        <v>698</v>
      </c>
      <c r="C237" s="7" t="s">
        <v>699</v>
      </c>
      <c r="D237" s="7" t="s">
        <v>598</v>
      </c>
      <c r="E237" s="11" t="s">
        <v>36</v>
      </c>
      <c r="F237" s="7" t="s">
        <v>37</v>
      </c>
      <c r="G237" s="7" t="s">
        <v>56</v>
      </c>
      <c r="H237" s="7" t="s">
        <v>695</v>
      </c>
      <c r="I237" s="7" t="s">
        <v>74</v>
      </c>
      <c r="J237" s="10">
        <v>44529</v>
      </c>
      <c r="K237" s="10">
        <v>44581</v>
      </c>
      <c r="L237" s="10">
        <v>44581</v>
      </c>
      <c r="M237" s="10" t="s">
        <v>700</v>
      </c>
      <c r="N237" s="7">
        <v>2022</v>
      </c>
      <c r="O237" s="7" t="s">
        <v>696</v>
      </c>
      <c r="T237" s="7"/>
      <c r="W237" s="6">
        <f>IFERROR(VLOOKUP(B237, PlumX_snapshot!$A:$B, 2, FALSE), " ")</f>
        <v>0</v>
      </c>
      <c r="X237" s="6">
        <f>IFERROR(VLOOKUP(B237, PlumX_snapshot!$A:$C, 3, FALSE), " ")</f>
        <v>0</v>
      </c>
      <c r="Y237" s="8">
        <f>IFERROR(VLOOKUP(B237, PlumX_snapshot!$A:$D, 4, FALSE), " ")</f>
        <v>0</v>
      </c>
      <c r="Z237" s="8">
        <f>IFERROR(VLOOKUP(B237, PlumX_snapshot!$A:$E, 5, FALSE), " ")</f>
        <v>0</v>
      </c>
      <c r="AA237" s="8">
        <f>IFERROR(VLOOKUP(B237, PlumX_snapshot!$A:$F, 6, FALSE), " ")</f>
        <v>0</v>
      </c>
      <c r="AB237" s="9">
        <v>44978</v>
      </c>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1:55" ht="14.5" x14ac:dyDescent="0.35">
      <c r="A238" s="7" t="s">
        <v>701</v>
      </c>
      <c r="B238" s="7" t="s">
        <v>702</v>
      </c>
      <c r="C238" s="7" t="s">
        <v>703</v>
      </c>
      <c r="D238" s="7" t="s">
        <v>598</v>
      </c>
      <c r="E238" s="11" t="s">
        <v>36</v>
      </c>
      <c r="F238" s="7" t="s">
        <v>37</v>
      </c>
      <c r="G238" s="7" t="s">
        <v>56</v>
      </c>
      <c r="H238" s="7" t="s">
        <v>695</v>
      </c>
      <c r="I238" s="7" t="s">
        <v>74</v>
      </c>
      <c r="J238" s="10">
        <v>44574</v>
      </c>
      <c r="K238" s="10">
        <v>44575</v>
      </c>
      <c r="L238" s="10">
        <v>44575</v>
      </c>
      <c r="M238" s="10">
        <v>44610</v>
      </c>
      <c r="N238" s="7">
        <v>2022</v>
      </c>
      <c r="O238" s="7" t="s">
        <v>696</v>
      </c>
      <c r="R238" s="7" t="s">
        <v>704</v>
      </c>
      <c r="T238" s="7"/>
      <c r="W238" s="6">
        <f>IFERROR(VLOOKUP(B238, PlumX_snapshot!$A:$B, 2, FALSE), " ")</f>
        <v>9</v>
      </c>
      <c r="X238" s="6">
        <f>IFERROR(VLOOKUP(B238, PlumX_snapshot!$A:$C, 3, FALSE), " ")</f>
        <v>0</v>
      </c>
      <c r="Y238" s="8">
        <f>IFERROR(VLOOKUP(B238, PlumX_snapshot!$A:$D, 4, FALSE), " ")</f>
        <v>0</v>
      </c>
      <c r="Z238" s="8">
        <f>IFERROR(VLOOKUP(B238, PlumX_snapshot!$A:$E, 5, FALSE), " ")</f>
        <v>0</v>
      </c>
      <c r="AA238" s="8">
        <f>IFERROR(VLOOKUP(B238, PlumX_snapshot!$A:$F, 6, FALSE), " ")</f>
        <v>0</v>
      </c>
      <c r="AB238" s="9">
        <v>44978</v>
      </c>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1:55" ht="14.5" x14ac:dyDescent="0.35">
      <c r="A239" s="7" t="s">
        <v>705</v>
      </c>
      <c r="B239" s="7" t="s">
        <v>706</v>
      </c>
      <c r="C239" s="7" t="s">
        <v>707</v>
      </c>
      <c r="D239" s="7" t="s">
        <v>598</v>
      </c>
      <c r="E239" s="11" t="s">
        <v>36</v>
      </c>
      <c r="F239" s="7" t="s">
        <v>37</v>
      </c>
      <c r="G239" s="7" t="s">
        <v>38</v>
      </c>
      <c r="H239" s="7" t="s">
        <v>695</v>
      </c>
      <c r="I239" s="7" t="s">
        <v>501</v>
      </c>
      <c r="J239" s="10">
        <v>44568</v>
      </c>
      <c r="K239" s="10">
        <v>44569</v>
      </c>
      <c r="L239" s="10">
        <v>44569</v>
      </c>
      <c r="M239" s="10">
        <v>44592</v>
      </c>
      <c r="N239" s="7">
        <v>2022</v>
      </c>
      <c r="O239" s="7" t="s">
        <v>696</v>
      </c>
      <c r="R239" s="7" t="s">
        <v>708</v>
      </c>
      <c r="S239" s="7" t="s">
        <v>709</v>
      </c>
      <c r="T239" s="7" t="s">
        <v>253</v>
      </c>
      <c r="U239" s="7" t="s">
        <v>710</v>
      </c>
      <c r="W239" s="6">
        <f>IFERROR(VLOOKUP(B239, PlumX_snapshot!$A:$B, 2, FALSE), " ")</f>
        <v>6</v>
      </c>
      <c r="X239" s="6">
        <f>IFERROR(VLOOKUP(B239, PlumX_snapshot!$A:$C, 3, FALSE), " ")</f>
        <v>0</v>
      </c>
      <c r="Y239" s="8">
        <f>IFERROR(VLOOKUP(B239, PlumX_snapshot!$A:$D, 4, FALSE), " ")</f>
        <v>0</v>
      </c>
      <c r="Z239" s="8">
        <f>IFERROR(VLOOKUP(B239, PlumX_snapshot!$A:$E, 5, FALSE), " ")</f>
        <v>0</v>
      </c>
      <c r="AA239" s="8">
        <f>IFERROR(VLOOKUP(B239, PlumX_snapshot!$A:$F, 6, FALSE), " ")</f>
        <v>0</v>
      </c>
      <c r="AB239" s="9">
        <v>44978</v>
      </c>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1:55" ht="14.5" x14ac:dyDescent="0.35">
      <c r="A240" s="7" t="s">
        <v>711</v>
      </c>
      <c r="B240" s="7" t="s">
        <v>712</v>
      </c>
      <c r="C240" s="7" t="s">
        <v>713</v>
      </c>
      <c r="D240" s="7" t="s">
        <v>598</v>
      </c>
      <c r="E240" s="11" t="s">
        <v>36</v>
      </c>
      <c r="F240" s="7" t="s">
        <v>37</v>
      </c>
      <c r="G240" s="7" t="s">
        <v>56</v>
      </c>
      <c r="H240" s="7" t="s">
        <v>695</v>
      </c>
      <c r="I240" s="7" t="s">
        <v>74</v>
      </c>
      <c r="J240" s="10">
        <v>44550</v>
      </c>
      <c r="K240" s="10">
        <v>44569</v>
      </c>
      <c r="L240" s="10">
        <v>44569</v>
      </c>
      <c r="M240" s="10" t="s">
        <v>700</v>
      </c>
      <c r="N240" s="7">
        <v>2022</v>
      </c>
      <c r="O240" s="7" t="s">
        <v>696</v>
      </c>
      <c r="T240" s="7"/>
      <c r="W240" s="6">
        <f>IFERROR(VLOOKUP(B240, PlumX_snapshot!$A:$B, 2, FALSE), " ")</f>
        <v>3</v>
      </c>
      <c r="X240" s="6">
        <f>IFERROR(VLOOKUP(B240, PlumX_snapshot!$A:$C, 3, FALSE), " ")</f>
        <v>7</v>
      </c>
      <c r="Y240" s="8">
        <f>IFERROR(VLOOKUP(B240, PlumX_snapshot!$A:$D, 4, FALSE), " ")</f>
        <v>0</v>
      </c>
      <c r="Z240" s="8">
        <f>IFERROR(VLOOKUP(B240, PlumX_snapshot!$A:$E, 5, FALSE), " ")</f>
        <v>0</v>
      </c>
      <c r="AA240" s="8">
        <f>IFERROR(VLOOKUP(B240, PlumX_snapshot!$A:$F, 6, FALSE), " ")</f>
        <v>0</v>
      </c>
      <c r="AB240" s="9">
        <v>44978</v>
      </c>
      <c r="AC240" s="8"/>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1:55" ht="14.5" x14ac:dyDescent="0.35">
      <c r="A241" s="7" t="s">
        <v>714</v>
      </c>
      <c r="B241" s="7" t="s">
        <v>715</v>
      </c>
      <c r="C241" s="7" t="s">
        <v>716</v>
      </c>
      <c r="D241" s="7" t="s">
        <v>598</v>
      </c>
      <c r="E241" s="11" t="s">
        <v>37</v>
      </c>
      <c r="F241" s="7" t="s">
        <v>37</v>
      </c>
      <c r="G241" s="7" t="s">
        <v>56</v>
      </c>
      <c r="H241" s="7" t="s">
        <v>695</v>
      </c>
      <c r="I241" s="7" t="s">
        <v>74</v>
      </c>
      <c r="J241" s="10">
        <v>44550</v>
      </c>
      <c r="K241" s="10">
        <v>44568</v>
      </c>
      <c r="L241" s="10">
        <v>44568</v>
      </c>
      <c r="M241" s="10">
        <v>44616</v>
      </c>
      <c r="N241" s="7">
        <v>2022</v>
      </c>
      <c r="O241" s="7" t="s">
        <v>696</v>
      </c>
      <c r="T241" s="7"/>
      <c r="W241" s="6">
        <f>IFERROR(VLOOKUP(B241, PlumX_snapshot!$A:$B, 2, FALSE), " ")</f>
        <v>0</v>
      </c>
      <c r="X241" s="6">
        <f>IFERROR(VLOOKUP(B241, PlumX_snapshot!$A:$C, 3, FALSE), " ")</f>
        <v>0</v>
      </c>
      <c r="Y241" s="8">
        <f>IFERROR(VLOOKUP(B241, PlumX_snapshot!$A:$D, 4, FALSE), " ")</f>
        <v>0</v>
      </c>
      <c r="Z241" s="8">
        <f>IFERROR(VLOOKUP(B241, PlumX_snapshot!$A:$E, 5, FALSE), " ")</f>
        <v>0</v>
      </c>
      <c r="AA241" s="8">
        <f>IFERROR(VLOOKUP(B241, PlumX_snapshot!$A:$F, 6, FALSE), " ")</f>
        <v>0</v>
      </c>
      <c r="AB241" s="9">
        <v>44978</v>
      </c>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1:55" ht="14.5" x14ac:dyDescent="0.35">
      <c r="A242" s="7" t="s">
        <v>717</v>
      </c>
      <c r="B242" s="7" t="s">
        <v>718</v>
      </c>
      <c r="C242" s="7" t="s">
        <v>719</v>
      </c>
      <c r="D242" s="7" t="s">
        <v>598</v>
      </c>
      <c r="E242" s="11" t="s">
        <v>36</v>
      </c>
      <c r="F242" s="7" t="s">
        <v>37</v>
      </c>
      <c r="G242" s="7" t="s">
        <v>56</v>
      </c>
      <c r="H242" s="7" t="s">
        <v>599</v>
      </c>
      <c r="I242" s="7" t="s">
        <v>74</v>
      </c>
      <c r="J242" s="10">
        <v>44447</v>
      </c>
      <c r="K242" s="10">
        <v>44552</v>
      </c>
      <c r="L242" s="10">
        <v>44552</v>
      </c>
      <c r="M242" s="10">
        <v>44470</v>
      </c>
      <c r="N242" s="7">
        <v>2021</v>
      </c>
      <c r="O242" s="7" t="s">
        <v>696</v>
      </c>
      <c r="R242" s="7" t="s">
        <v>720</v>
      </c>
      <c r="T242" s="7"/>
      <c r="W242" s="6">
        <f>IFERROR(VLOOKUP(B242, PlumX_snapshot!$A:$B, 2, FALSE), " ")</f>
        <v>2</v>
      </c>
      <c r="X242" s="6">
        <f>IFERROR(VLOOKUP(B242, PlumX_snapshot!$A:$C, 3, FALSE), " ")</f>
        <v>0</v>
      </c>
      <c r="Y242" s="8">
        <f>IFERROR(VLOOKUP(B242, PlumX_snapshot!$A:$D, 4, FALSE), " ")</f>
        <v>0</v>
      </c>
      <c r="Z242" s="8">
        <f>IFERROR(VLOOKUP(B242, PlumX_snapshot!$A:$E, 5, FALSE), " ")</f>
        <v>0</v>
      </c>
      <c r="AA242" s="8">
        <f>IFERROR(VLOOKUP(B242, PlumX_snapshot!$A:$F, 6, FALSE), " ")</f>
        <v>0</v>
      </c>
      <c r="AB242" s="9">
        <v>44978</v>
      </c>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1:55" ht="14.5" x14ac:dyDescent="0.35">
      <c r="A243" s="7" t="s">
        <v>721</v>
      </c>
      <c r="B243" s="7" t="s">
        <v>722</v>
      </c>
      <c r="C243" s="7" t="s">
        <v>669</v>
      </c>
      <c r="D243" s="7" t="s">
        <v>598</v>
      </c>
      <c r="E243" s="11" t="s">
        <v>36</v>
      </c>
      <c r="F243" s="7" t="s">
        <v>37</v>
      </c>
      <c r="G243" s="7" t="s">
        <v>56</v>
      </c>
      <c r="H243" s="7" t="s">
        <v>599</v>
      </c>
      <c r="I243" s="7" t="s">
        <v>74</v>
      </c>
      <c r="J243" s="10">
        <v>44536</v>
      </c>
      <c r="K243" s="10">
        <v>44548</v>
      </c>
      <c r="L243" s="10">
        <v>44548</v>
      </c>
      <c r="M243" s="10">
        <v>44585</v>
      </c>
      <c r="N243" s="7">
        <v>2021</v>
      </c>
      <c r="O243" s="7" t="s">
        <v>696</v>
      </c>
      <c r="R243" s="7" t="s">
        <v>315</v>
      </c>
      <c r="T243" s="7"/>
      <c r="W243" s="6">
        <f>IFERROR(VLOOKUP(B243, PlumX_snapshot!$A:$B, 2, FALSE), " ")</f>
        <v>7</v>
      </c>
      <c r="X243" s="6">
        <f>IFERROR(VLOOKUP(B243, PlumX_snapshot!$A:$C, 3, FALSE), " ")</f>
        <v>0</v>
      </c>
      <c r="Y243" s="8">
        <f>IFERROR(VLOOKUP(B243, PlumX_snapshot!$A:$D, 4, FALSE), " ")</f>
        <v>0</v>
      </c>
      <c r="Z243" s="8">
        <f>IFERROR(VLOOKUP(B243, PlumX_snapshot!$A:$E, 5, FALSE), " ")</f>
        <v>0</v>
      </c>
      <c r="AA243" s="8">
        <f>IFERROR(VLOOKUP(B243, PlumX_snapshot!$A:$F, 6, FALSE), " ")</f>
        <v>0</v>
      </c>
      <c r="AB243" s="9">
        <v>44978</v>
      </c>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1:55" ht="14.5" x14ac:dyDescent="0.35">
      <c r="A244" s="7" t="s">
        <v>723</v>
      </c>
      <c r="B244" s="7" t="s">
        <v>724</v>
      </c>
      <c r="C244" s="7" t="s">
        <v>725</v>
      </c>
      <c r="D244" s="7" t="s">
        <v>598</v>
      </c>
      <c r="E244" s="11" t="s">
        <v>36</v>
      </c>
      <c r="F244" s="7" t="s">
        <v>37</v>
      </c>
      <c r="G244" s="7" t="s">
        <v>56</v>
      </c>
      <c r="H244" s="7" t="s">
        <v>599</v>
      </c>
      <c r="I244" s="7" t="s">
        <v>74</v>
      </c>
      <c r="J244" s="10">
        <v>44510</v>
      </c>
      <c r="K244" s="10">
        <v>44545</v>
      </c>
      <c r="L244" s="10">
        <v>44545</v>
      </c>
      <c r="M244" s="10">
        <v>44545</v>
      </c>
      <c r="N244" s="7">
        <v>2021</v>
      </c>
      <c r="O244" s="7" t="s">
        <v>696</v>
      </c>
      <c r="R244" s="7" t="s">
        <v>315</v>
      </c>
      <c r="T244" s="7"/>
      <c r="W244" s="6">
        <f>IFERROR(VLOOKUP(B244, PlumX_snapshot!$A:$B, 2, FALSE), " ")</f>
        <v>3</v>
      </c>
      <c r="X244" s="6">
        <f>IFERROR(VLOOKUP(B244, PlumX_snapshot!$A:$C, 3, FALSE), " ")</f>
        <v>0</v>
      </c>
      <c r="Y244" s="8">
        <f>IFERROR(VLOOKUP(B244, PlumX_snapshot!$A:$D, 4, FALSE), " ")</f>
        <v>0</v>
      </c>
      <c r="Z244" s="8">
        <f>IFERROR(VLOOKUP(B244, PlumX_snapshot!$A:$E, 5, FALSE), " ")</f>
        <v>0</v>
      </c>
      <c r="AA244" s="8">
        <f>IFERROR(VLOOKUP(B244, PlumX_snapshot!$A:$F, 6, FALSE), " ")</f>
        <v>0</v>
      </c>
      <c r="AB244" s="9">
        <v>44978</v>
      </c>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1:55" ht="14.5" x14ac:dyDescent="0.35">
      <c r="A245" s="7" t="s">
        <v>726</v>
      </c>
      <c r="B245" s="7" t="s">
        <v>727</v>
      </c>
      <c r="C245" s="7" t="s">
        <v>728</v>
      </c>
      <c r="D245" s="7" t="s">
        <v>598</v>
      </c>
      <c r="E245" s="11" t="s">
        <v>36</v>
      </c>
      <c r="F245" s="7" t="s">
        <v>37</v>
      </c>
      <c r="G245" s="7" t="s">
        <v>56</v>
      </c>
      <c r="H245" s="7" t="s">
        <v>599</v>
      </c>
      <c r="I245" s="7" t="s">
        <v>74</v>
      </c>
      <c r="J245" s="10">
        <v>44467</v>
      </c>
      <c r="K245" s="10">
        <v>44542</v>
      </c>
      <c r="L245" s="10">
        <v>44542</v>
      </c>
      <c r="M245" s="10">
        <v>44546</v>
      </c>
      <c r="N245" s="7">
        <v>2021</v>
      </c>
      <c r="O245" s="7" t="s">
        <v>696</v>
      </c>
      <c r="R245" s="7" t="s">
        <v>729</v>
      </c>
      <c r="T245" s="7"/>
      <c r="W245" s="6">
        <f>IFERROR(VLOOKUP(B245, PlumX_snapshot!$A:$B, 2, FALSE), " ")</f>
        <v>19</v>
      </c>
      <c r="X245" s="6">
        <f>IFERROR(VLOOKUP(B245, PlumX_snapshot!$A:$C, 3, FALSE), " ")</f>
        <v>4</v>
      </c>
      <c r="Y245" s="8">
        <f>IFERROR(VLOOKUP(B245, PlumX_snapshot!$A:$D, 4, FALSE), " ")</f>
        <v>0</v>
      </c>
      <c r="Z245" s="8">
        <f>IFERROR(VLOOKUP(B245, PlumX_snapshot!$A:$E, 5, FALSE), " ")</f>
        <v>0</v>
      </c>
      <c r="AA245" s="8">
        <f>IFERROR(VLOOKUP(B245, PlumX_snapshot!$A:$F, 6, FALSE), " ")</f>
        <v>1</v>
      </c>
      <c r="AB245" s="9">
        <v>44978</v>
      </c>
      <c r="AC245" s="8"/>
      <c r="AD245" s="8"/>
      <c r="AE245" s="6"/>
      <c r="AF245" s="6"/>
      <c r="AG245" s="8"/>
      <c r="AH245" s="6"/>
      <c r="AI245" s="6"/>
      <c r="AJ245" s="8"/>
      <c r="AK245" s="6"/>
      <c r="AL245" s="6"/>
      <c r="AM245" s="6"/>
      <c r="AN245" s="6"/>
      <c r="AO245" s="6"/>
      <c r="AP245" s="6"/>
      <c r="AQ245" s="8"/>
      <c r="AR245" s="8"/>
      <c r="AS245" s="6"/>
      <c r="AT245" s="6"/>
      <c r="AU245" s="6"/>
      <c r="AV245" s="6"/>
      <c r="AW245" s="6"/>
      <c r="AX245" s="6"/>
      <c r="AY245" s="6"/>
      <c r="AZ245" s="6"/>
      <c r="BA245" s="6"/>
      <c r="BB245" s="6"/>
      <c r="BC245" s="6"/>
    </row>
    <row r="246" spans="1:55" ht="14.5" x14ac:dyDescent="0.35">
      <c r="A246" s="7" t="s">
        <v>730</v>
      </c>
      <c r="B246" s="7" t="s">
        <v>731</v>
      </c>
      <c r="C246" s="7" t="s">
        <v>732</v>
      </c>
      <c r="D246" s="7" t="s">
        <v>598</v>
      </c>
      <c r="E246" s="11" t="s">
        <v>36</v>
      </c>
      <c r="F246" s="7" t="s">
        <v>37</v>
      </c>
      <c r="G246" s="7" t="s">
        <v>56</v>
      </c>
      <c r="H246" s="7" t="s">
        <v>599</v>
      </c>
      <c r="I246" s="7" t="s">
        <v>74</v>
      </c>
      <c r="J246" s="10">
        <v>44467</v>
      </c>
      <c r="K246" s="10">
        <v>44530</v>
      </c>
      <c r="L246" s="10">
        <v>44530</v>
      </c>
      <c r="M246" s="10">
        <v>44568</v>
      </c>
      <c r="N246" s="7">
        <v>2021</v>
      </c>
      <c r="O246" s="7" t="s">
        <v>696</v>
      </c>
      <c r="R246" s="7" t="s">
        <v>733</v>
      </c>
      <c r="T246" s="7"/>
      <c r="W246" s="6">
        <f>IFERROR(VLOOKUP(B246, PlumX_snapshot!$A:$B, 2, FALSE), " ")</f>
        <v>3</v>
      </c>
      <c r="X246" s="6">
        <f>IFERROR(VLOOKUP(B246, PlumX_snapshot!$A:$C, 3, FALSE), " ")</f>
        <v>1</v>
      </c>
      <c r="Y246" s="8">
        <f>IFERROR(VLOOKUP(B246, PlumX_snapshot!$A:$D, 4, FALSE), " ")</f>
        <v>0</v>
      </c>
      <c r="Z246" s="8">
        <f>IFERROR(VLOOKUP(B246, PlumX_snapshot!$A:$E, 5, FALSE), " ")</f>
        <v>0</v>
      </c>
      <c r="AA246" s="8">
        <f>IFERROR(VLOOKUP(B246, PlumX_snapshot!$A:$F, 6, FALSE), " ")</f>
        <v>0</v>
      </c>
      <c r="AB246" s="9">
        <v>44978</v>
      </c>
      <c r="AC246" s="8"/>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1:55" ht="14.5" x14ac:dyDescent="0.35">
      <c r="A247" s="7" t="s">
        <v>734</v>
      </c>
      <c r="B247" s="7" t="s">
        <v>735</v>
      </c>
      <c r="C247" s="7" t="s">
        <v>736</v>
      </c>
      <c r="D247" s="7" t="s">
        <v>598</v>
      </c>
      <c r="E247" s="11" t="s">
        <v>36</v>
      </c>
      <c r="F247" s="7" t="s">
        <v>37</v>
      </c>
      <c r="G247" s="7" t="s">
        <v>56</v>
      </c>
      <c r="H247" s="7" t="s">
        <v>599</v>
      </c>
      <c r="I247" s="7" t="s">
        <v>74</v>
      </c>
      <c r="J247" s="10">
        <v>44511</v>
      </c>
      <c r="K247" s="10">
        <v>44516</v>
      </c>
      <c r="L247" s="10">
        <v>44516</v>
      </c>
      <c r="M247" s="10">
        <v>44628</v>
      </c>
      <c r="N247" s="7">
        <v>2021</v>
      </c>
      <c r="O247" s="7" t="s">
        <v>696</v>
      </c>
      <c r="R247" s="7" t="s">
        <v>315</v>
      </c>
      <c r="T247" s="7"/>
      <c r="W247" s="6">
        <f>IFERROR(VLOOKUP(B247, PlumX_snapshot!$A:$B, 2, FALSE), " ")</f>
        <v>2</v>
      </c>
      <c r="X247" s="6">
        <f>IFERROR(VLOOKUP(B247, PlumX_snapshot!$A:$C, 3, FALSE), " ")</f>
        <v>2</v>
      </c>
      <c r="Y247" s="8">
        <f>IFERROR(VLOOKUP(B247, PlumX_snapshot!$A:$D, 4, FALSE), " ")</f>
        <v>0</v>
      </c>
      <c r="Z247" s="8">
        <f>IFERROR(VLOOKUP(B247, PlumX_snapshot!$A:$E, 5, FALSE), " ")</f>
        <v>0</v>
      </c>
      <c r="AA247" s="8">
        <f>IFERROR(VLOOKUP(B247, PlumX_snapshot!$A:$F, 6, FALSE), " ")</f>
        <v>0</v>
      </c>
      <c r="AB247" s="9">
        <v>44978</v>
      </c>
      <c r="AC247" s="8"/>
      <c r="AD247" s="8"/>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1:55" ht="14.5" x14ac:dyDescent="0.35">
      <c r="A248" s="7" t="s">
        <v>737</v>
      </c>
      <c r="B248" s="7" t="s">
        <v>738</v>
      </c>
      <c r="C248" s="7" t="s">
        <v>739</v>
      </c>
      <c r="D248" s="7" t="s">
        <v>598</v>
      </c>
      <c r="E248" s="11" t="s">
        <v>37</v>
      </c>
      <c r="F248" s="7" t="s">
        <v>37</v>
      </c>
      <c r="G248" s="7" t="s">
        <v>56</v>
      </c>
      <c r="H248" s="7" t="s">
        <v>599</v>
      </c>
      <c r="I248" s="7" t="s">
        <v>74</v>
      </c>
      <c r="J248" s="10">
        <v>44496</v>
      </c>
      <c r="K248" s="10">
        <v>44498</v>
      </c>
      <c r="L248" s="10">
        <v>44498</v>
      </c>
      <c r="M248" s="10">
        <v>44537</v>
      </c>
      <c r="N248" s="7">
        <v>2021</v>
      </c>
      <c r="O248" s="7" t="s">
        <v>696</v>
      </c>
      <c r="P248" s="7" t="s">
        <v>56</v>
      </c>
      <c r="R248" s="7" t="s">
        <v>740</v>
      </c>
      <c r="T248" s="7"/>
      <c r="W248" s="6">
        <f>IFERROR(VLOOKUP(B248, PlumX_snapshot!$A:$B, 2, FALSE), " ")</f>
        <v>11</v>
      </c>
      <c r="X248" s="6">
        <f>IFERROR(VLOOKUP(B248, PlumX_snapshot!$A:$C, 3, FALSE), " ")</f>
        <v>0</v>
      </c>
      <c r="Y248" s="8">
        <f>IFERROR(VLOOKUP(B248, PlumX_snapshot!$A:$D, 4, FALSE), " ")</f>
        <v>0</v>
      </c>
      <c r="Z248" s="8">
        <f>IFERROR(VLOOKUP(B248, PlumX_snapshot!$A:$E, 5, FALSE), " ")</f>
        <v>0</v>
      </c>
      <c r="AA248" s="8">
        <f>IFERROR(VLOOKUP(B248, PlumX_snapshot!$A:$F, 6, FALSE), " ")</f>
        <v>0</v>
      </c>
      <c r="AB248" s="9">
        <v>44978</v>
      </c>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1:55" ht="14.5" x14ac:dyDescent="0.35">
      <c r="A249" s="7" t="s">
        <v>741</v>
      </c>
      <c r="B249" s="7" t="s">
        <v>742</v>
      </c>
      <c r="C249" s="7" t="s">
        <v>743</v>
      </c>
      <c r="D249" s="7" t="s">
        <v>598</v>
      </c>
      <c r="E249" s="11" t="s">
        <v>36</v>
      </c>
      <c r="F249" s="7" t="s">
        <v>37</v>
      </c>
      <c r="G249" s="7" t="s">
        <v>56</v>
      </c>
      <c r="H249" s="7" t="s">
        <v>599</v>
      </c>
      <c r="I249" s="7" t="s">
        <v>74</v>
      </c>
      <c r="J249" s="10">
        <v>44434</v>
      </c>
      <c r="K249" s="10">
        <v>44492</v>
      </c>
      <c r="L249" s="10">
        <v>44492</v>
      </c>
      <c r="M249" s="10">
        <v>44441</v>
      </c>
      <c r="N249" s="7">
        <v>2021</v>
      </c>
      <c r="O249" s="7" t="s">
        <v>696</v>
      </c>
      <c r="R249" s="7" t="s">
        <v>315</v>
      </c>
      <c r="T249" s="7"/>
      <c r="W249" s="6">
        <f>IFERROR(VLOOKUP(B249, PlumX_snapshot!$A:$B, 2, FALSE), " ")</f>
        <v>2</v>
      </c>
      <c r="X249" s="6">
        <f>IFERROR(VLOOKUP(B249, PlumX_snapshot!$A:$C, 3, FALSE), " ")</f>
        <v>2</v>
      </c>
      <c r="Y249" s="8">
        <f>IFERROR(VLOOKUP(B249, PlumX_snapshot!$A:$D, 4, FALSE), " ")</f>
        <v>0</v>
      </c>
      <c r="Z249" s="8">
        <f>IFERROR(VLOOKUP(B249, PlumX_snapshot!$A:$E, 5, FALSE), " ")</f>
        <v>0</v>
      </c>
      <c r="AA249" s="8">
        <f>IFERROR(VLOOKUP(B249, PlumX_snapshot!$A:$F, 6, FALSE), " ")</f>
        <v>0</v>
      </c>
      <c r="AB249" s="9">
        <v>44978</v>
      </c>
      <c r="AC249" s="8"/>
      <c r="AD249" s="8"/>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1:55" ht="14.5" x14ac:dyDescent="0.35">
      <c r="A250" s="7" t="s">
        <v>744</v>
      </c>
      <c r="B250" s="7" t="s">
        <v>745</v>
      </c>
      <c r="C250" s="7" t="s">
        <v>746</v>
      </c>
      <c r="D250" s="7" t="s">
        <v>598</v>
      </c>
      <c r="E250" s="11" t="s">
        <v>36</v>
      </c>
      <c r="F250" s="7" t="s">
        <v>64</v>
      </c>
      <c r="G250" s="7" t="s">
        <v>38</v>
      </c>
      <c r="H250" s="7"/>
      <c r="J250" s="10"/>
      <c r="K250" s="10"/>
      <c r="L250" s="10"/>
      <c r="M250" s="10">
        <v>44333</v>
      </c>
      <c r="N250" s="7">
        <v>2021</v>
      </c>
      <c r="O250" s="7" t="s">
        <v>747</v>
      </c>
      <c r="R250" s="7" t="s">
        <v>315</v>
      </c>
      <c r="T250" s="7"/>
      <c r="W250" s="6">
        <f>IFERROR(VLOOKUP(B250, PlumX_snapshot!$A:$B, 2, FALSE), " ")</f>
        <v>3</v>
      </c>
      <c r="X250" s="6">
        <f>IFERROR(VLOOKUP(B250, PlumX_snapshot!$A:$C, 3, FALSE), " ")</f>
        <v>0</v>
      </c>
      <c r="Y250" s="8">
        <f>IFERROR(VLOOKUP(B250, PlumX_snapshot!$A:$D, 4, FALSE), " ")</f>
        <v>0</v>
      </c>
      <c r="Z250" s="8">
        <f>IFERROR(VLOOKUP(B250, PlumX_snapshot!$A:$E, 5, FALSE), " ")</f>
        <v>0</v>
      </c>
      <c r="AA250" s="8">
        <f>IFERROR(VLOOKUP(B250, PlumX_snapshot!$A:$F, 6, FALSE), " ")</f>
        <v>0</v>
      </c>
      <c r="AB250" s="9">
        <v>44978</v>
      </c>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1:55" ht="14.5" x14ac:dyDescent="0.35">
      <c r="A251" s="7" t="s">
        <v>748</v>
      </c>
      <c r="B251" s="7" t="s">
        <v>749</v>
      </c>
      <c r="C251" s="7" t="s">
        <v>625</v>
      </c>
      <c r="D251" s="7" t="s">
        <v>598</v>
      </c>
      <c r="E251" s="11" t="s">
        <v>36</v>
      </c>
      <c r="F251" s="7" t="s">
        <v>64</v>
      </c>
      <c r="G251" s="7" t="s">
        <v>38</v>
      </c>
      <c r="H251" s="7"/>
      <c r="I251" s="7"/>
      <c r="J251" s="10"/>
      <c r="K251" s="10"/>
      <c r="L251" s="10"/>
      <c r="M251" s="10">
        <v>44369</v>
      </c>
      <c r="N251" s="7">
        <v>2021</v>
      </c>
      <c r="O251" s="7" t="s">
        <v>747</v>
      </c>
      <c r="P251" s="7" t="s">
        <v>56</v>
      </c>
      <c r="R251" s="7" t="s">
        <v>750</v>
      </c>
      <c r="T251" s="7"/>
      <c r="W251" s="6">
        <f>IFERROR(VLOOKUP(B251, PlumX_snapshot!$A:$B, 2, FALSE), " ")</f>
        <v>13</v>
      </c>
      <c r="X251" s="6">
        <f>IFERROR(VLOOKUP(B251, PlumX_snapshot!$A:$C, 3, FALSE), " ")</f>
        <v>3</v>
      </c>
      <c r="Y251" s="8">
        <f>IFERROR(VLOOKUP(B251, PlumX_snapshot!$A:$D, 4, FALSE), " ")</f>
        <v>0</v>
      </c>
      <c r="Z251" s="8">
        <f>IFERROR(VLOOKUP(B251, PlumX_snapshot!$A:$E, 5, FALSE), " ")</f>
        <v>0</v>
      </c>
      <c r="AA251" s="8">
        <f>IFERROR(VLOOKUP(B251, PlumX_snapshot!$A:$F, 6, FALSE), " ")</f>
        <v>5</v>
      </c>
      <c r="AB251" s="9">
        <v>44978</v>
      </c>
      <c r="AC251" s="8"/>
      <c r="AD251" s="8"/>
      <c r="AE251" s="6"/>
      <c r="AF251" s="6"/>
      <c r="AG251" s="8"/>
      <c r="AH251" s="8"/>
      <c r="AI251" s="8"/>
      <c r="AJ251" s="6"/>
      <c r="AK251" s="6"/>
      <c r="AL251" s="6"/>
      <c r="AM251" s="6"/>
      <c r="AN251" s="6"/>
      <c r="AO251" s="6"/>
      <c r="AP251" s="6"/>
      <c r="AQ251" s="6"/>
      <c r="AR251" s="6"/>
      <c r="AS251" s="6"/>
      <c r="AT251" s="6"/>
      <c r="AU251" s="6"/>
      <c r="AV251" s="6"/>
      <c r="AW251" s="6"/>
      <c r="AX251" s="6"/>
      <c r="AY251" s="6"/>
      <c r="AZ251" s="6"/>
      <c r="BA251" s="6"/>
      <c r="BB251" s="6"/>
      <c r="BC251" s="6"/>
    </row>
    <row r="252" spans="1:55" ht="14.5" x14ac:dyDescent="0.35">
      <c r="A252" s="7" t="s">
        <v>751</v>
      </c>
      <c r="B252" s="7" t="s">
        <v>752</v>
      </c>
      <c r="C252" s="7" t="s">
        <v>753</v>
      </c>
      <c r="D252" s="7" t="s">
        <v>598</v>
      </c>
      <c r="E252" s="11" t="s">
        <v>36</v>
      </c>
      <c r="F252" s="7" t="s">
        <v>64</v>
      </c>
      <c r="G252" s="7" t="s">
        <v>38</v>
      </c>
      <c r="H252" s="7"/>
      <c r="J252" s="10"/>
      <c r="K252" s="10"/>
      <c r="L252" s="10"/>
      <c r="M252" s="10">
        <v>44470</v>
      </c>
      <c r="N252" s="7">
        <v>2021</v>
      </c>
      <c r="O252" s="7" t="s">
        <v>747</v>
      </c>
      <c r="R252" s="7" t="s">
        <v>315</v>
      </c>
      <c r="T252" s="7"/>
      <c r="W252" s="6">
        <f>IFERROR(VLOOKUP(B252, PlumX_snapshot!$A:$B, 2, FALSE), " ")</f>
        <v>0</v>
      </c>
      <c r="X252" s="6">
        <f>IFERROR(VLOOKUP(B252, PlumX_snapshot!$A:$C, 3, FALSE), " ")</f>
        <v>0</v>
      </c>
      <c r="Y252" s="8">
        <f>IFERROR(VLOOKUP(B252, PlumX_snapshot!$A:$D, 4, FALSE), " ")</f>
        <v>0</v>
      </c>
      <c r="Z252" s="8">
        <f>IFERROR(VLOOKUP(B252, PlumX_snapshot!$A:$E, 5, FALSE), " ")</f>
        <v>0</v>
      </c>
      <c r="AA252" s="8">
        <f>IFERROR(VLOOKUP(B252, PlumX_snapshot!$A:$F, 6, FALSE), " ")</f>
        <v>0</v>
      </c>
      <c r="AB252" s="9">
        <v>44978</v>
      </c>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1:55" ht="14.5" x14ac:dyDescent="0.35">
      <c r="A253" s="7" t="s">
        <v>754</v>
      </c>
      <c r="B253" s="7" t="s">
        <v>755</v>
      </c>
      <c r="C253" s="7" t="s">
        <v>756</v>
      </c>
      <c r="D253" s="7" t="s">
        <v>598</v>
      </c>
      <c r="E253" s="11" t="s">
        <v>36</v>
      </c>
      <c r="F253" s="7" t="s">
        <v>64</v>
      </c>
      <c r="G253" s="7" t="s">
        <v>38</v>
      </c>
      <c r="H253" s="7"/>
      <c r="J253" s="10"/>
      <c r="K253" s="10"/>
      <c r="L253" s="10"/>
      <c r="M253" s="10">
        <v>44348</v>
      </c>
      <c r="N253" s="7">
        <v>2021</v>
      </c>
      <c r="O253" s="7" t="s">
        <v>747</v>
      </c>
      <c r="R253" s="7" t="s">
        <v>757</v>
      </c>
      <c r="T253" s="7"/>
      <c r="W253" s="6">
        <f>IFERROR(VLOOKUP(B253, PlumX_snapshot!$A:$B, 2, FALSE), " ")</f>
        <v>3</v>
      </c>
      <c r="X253" s="6">
        <f>IFERROR(VLOOKUP(B253, PlumX_snapshot!$A:$C, 3, FALSE), " ")</f>
        <v>1</v>
      </c>
      <c r="Y253" s="8">
        <f>IFERROR(VLOOKUP(B253, PlumX_snapshot!$A:$D, 4, FALSE), " ")</f>
        <v>0</v>
      </c>
      <c r="Z253" s="8">
        <f>IFERROR(VLOOKUP(B253, PlumX_snapshot!$A:$E, 5, FALSE), " ")</f>
        <v>0</v>
      </c>
      <c r="AA253" s="8">
        <f>IFERROR(VLOOKUP(B253, PlumX_snapshot!$A:$F, 6, FALSE), " ")</f>
        <v>0</v>
      </c>
      <c r="AB253" s="9">
        <v>44978</v>
      </c>
      <c r="AC253" s="8"/>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spans="1:55" ht="14.5" x14ac:dyDescent="0.35">
      <c r="A254" s="7" t="s">
        <v>758</v>
      </c>
      <c r="B254" s="7" t="s">
        <v>759</v>
      </c>
      <c r="C254" s="7" t="s">
        <v>760</v>
      </c>
      <c r="D254" s="7" t="s">
        <v>598</v>
      </c>
      <c r="E254" s="11" t="s">
        <v>36</v>
      </c>
      <c r="F254" s="7" t="s">
        <v>64</v>
      </c>
      <c r="G254" s="7" t="s">
        <v>38</v>
      </c>
      <c r="H254" s="7"/>
      <c r="J254" s="10"/>
      <c r="K254" s="10"/>
      <c r="L254" s="10"/>
      <c r="M254" s="10">
        <v>44371</v>
      </c>
      <c r="N254" s="7">
        <v>2021</v>
      </c>
      <c r="O254" s="7" t="s">
        <v>747</v>
      </c>
      <c r="R254" s="7" t="s">
        <v>315</v>
      </c>
      <c r="T254" s="7"/>
      <c r="W254" s="6">
        <f>IFERROR(VLOOKUP(B254, PlumX_snapshot!$A:$B, 2, FALSE), " ")</f>
        <v>0</v>
      </c>
      <c r="X254" s="6">
        <f>IFERROR(VLOOKUP(B254, PlumX_snapshot!$A:$C, 3, FALSE), " ")</f>
        <v>0</v>
      </c>
      <c r="Y254" s="8">
        <f>IFERROR(VLOOKUP(B254, PlumX_snapshot!$A:$D, 4, FALSE), " ")</f>
        <v>0</v>
      </c>
      <c r="Z254" s="8">
        <f>IFERROR(VLOOKUP(B254, PlumX_snapshot!$A:$E, 5, FALSE), " ")</f>
        <v>0</v>
      </c>
      <c r="AA254" s="8">
        <f>IFERROR(VLOOKUP(B254, PlumX_snapshot!$A:$F, 6, FALSE), " ")</f>
        <v>0</v>
      </c>
      <c r="AB254" s="9">
        <v>44978</v>
      </c>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spans="1:55" ht="14.5" x14ac:dyDescent="0.35">
      <c r="A255" s="7" t="s">
        <v>761</v>
      </c>
      <c r="B255" s="7" t="s">
        <v>762</v>
      </c>
      <c r="C255" s="7" t="s">
        <v>713</v>
      </c>
      <c r="D255" s="7" t="s">
        <v>598</v>
      </c>
      <c r="E255" s="11" t="s">
        <v>36</v>
      </c>
      <c r="F255" s="7" t="s">
        <v>64</v>
      </c>
      <c r="G255" s="7" t="s">
        <v>38</v>
      </c>
      <c r="H255" s="7"/>
      <c r="J255" s="10"/>
      <c r="K255" s="10"/>
      <c r="L255" s="10"/>
      <c r="M255" s="10">
        <v>44396</v>
      </c>
      <c r="N255" s="7">
        <v>2021</v>
      </c>
      <c r="O255" s="7" t="s">
        <v>747</v>
      </c>
      <c r="R255" s="7" t="s">
        <v>315</v>
      </c>
      <c r="T255" s="7"/>
      <c r="W255" s="6">
        <f>IFERROR(VLOOKUP(B255, PlumX_snapshot!$A:$B, 2, FALSE), " ")</f>
        <v>2</v>
      </c>
      <c r="X255" s="6">
        <f>IFERROR(VLOOKUP(B255, PlumX_snapshot!$A:$C, 3, FALSE), " ")</f>
        <v>0</v>
      </c>
      <c r="Y255" s="8">
        <f>IFERROR(VLOOKUP(B255, PlumX_snapshot!$A:$D, 4, FALSE), " ")</f>
        <v>0</v>
      </c>
      <c r="Z255" s="8">
        <f>IFERROR(VLOOKUP(B255, PlumX_snapshot!$A:$E, 5, FALSE), " ")</f>
        <v>0</v>
      </c>
      <c r="AA255" s="8">
        <f>IFERROR(VLOOKUP(B255, PlumX_snapshot!$A:$F, 6, FALSE), " ")</f>
        <v>0</v>
      </c>
      <c r="AB255" s="9">
        <v>44978</v>
      </c>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spans="1:55" ht="14.5" x14ac:dyDescent="0.35">
      <c r="A256" s="7" t="s">
        <v>763</v>
      </c>
      <c r="B256" s="7" t="s">
        <v>764</v>
      </c>
      <c r="C256" s="7" t="s">
        <v>629</v>
      </c>
      <c r="D256" s="7" t="s">
        <v>598</v>
      </c>
      <c r="E256" s="11" t="s">
        <v>36</v>
      </c>
      <c r="F256" s="7" t="s">
        <v>64</v>
      </c>
      <c r="G256" s="7" t="s">
        <v>38</v>
      </c>
      <c r="H256" s="7"/>
      <c r="J256" s="10"/>
      <c r="K256" s="10">
        <v>44540</v>
      </c>
      <c r="L256" s="10"/>
      <c r="M256" s="10">
        <v>44572</v>
      </c>
      <c r="N256" s="7">
        <v>2021</v>
      </c>
      <c r="O256" s="7" t="s">
        <v>765</v>
      </c>
      <c r="R256" s="7" t="s">
        <v>766</v>
      </c>
      <c r="T256" s="7"/>
      <c r="W256" s="6">
        <f>IFERROR(VLOOKUP(B256, PlumX_snapshot!$A:$B, 2, FALSE), " ")</f>
        <v>32</v>
      </c>
      <c r="X256" s="6">
        <f>IFERROR(VLOOKUP(B256, PlumX_snapshot!$A:$C, 3, FALSE), " ")</f>
        <v>2</v>
      </c>
      <c r="Y256" s="8">
        <f>IFERROR(VLOOKUP(B256, PlumX_snapshot!$A:$D, 4, FALSE), " ")</f>
        <v>0</v>
      </c>
      <c r="Z256" s="8">
        <f>IFERROR(VLOOKUP(B256, PlumX_snapshot!$A:$E, 5, FALSE), " ")</f>
        <v>0</v>
      </c>
      <c r="AA256" s="8">
        <f>IFERROR(VLOOKUP(B256, PlumX_snapshot!$A:$F, 6, FALSE), " ")</f>
        <v>0</v>
      </c>
      <c r="AB256" s="9">
        <v>44978</v>
      </c>
      <c r="AC256" s="8"/>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spans="1:55" ht="14.5" x14ac:dyDescent="0.35">
      <c r="A257" s="7" t="s">
        <v>767</v>
      </c>
      <c r="B257" s="7" t="s">
        <v>768</v>
      </c>
      <c r="C257" s="7" t="s">
        <v>746</v>
      </c>
      <c r="D257" s="7" t="s">
        <v>598</v>
      </c>
      <c r="E257" s="7" t="s">
        <v>36</v>
      </c>
      <c r="F257" s="7" t="s">
        <v>64</v>
      </c>
      <c r="G257" s="7" t="s">
        <v>38</v>
      </c>
      <c r="H257" s="7"/>
      <c r="J257" s="10"/>
      <c r="K257" s="10"/>
      <c r="L257" s="10"/>
      <c r="M257" s="10">
        <v>44635</v>
      </c>
      <c r="N257" s="7">
        <v>2022</v>
      </c>
      <c r="O257" s="7" t="s">
        <v>769</v>
      </c>
      <c r="R257" s="7" t="s">
        <v>315</v>
      </c>
      <c r="T257" s="7"/>
      <c r="W257" s="6">
        <f>IFERROR(VLOOKUP(B257, PlumX_snapshot!$A:$B, 2, FALSE), " ")</f>
        <v>1</v>
      </c>
      <c r="X257" s="6">
        <f>IFERROR(VLOOKUP(B257, PlumX_snapshot!$A:$C, 3, FALSE), " ")</f>
        <v>0</v>
      </c>
      <c r="Y257" s="8">
        <f>IFERROR(VLOOKUP(B257, PlumX_snapshot!$A:$D, 4, FALSE), " ")</f>
        <v>0</v>
      </c>
      <c r="Z257" s="8">
        <f>IFERROR(VLOOKUP(B257, PlumX_snapshot!$A:$E, 5, FALSE), " ")</f>
        <v>0</v>
      </c>
      <c r="AA257" s="8">
        <f>IFERROR(VLOOKUP(B257, PlumX_snapshot!$A:$F, 6, FALSE), " ")</f>
        <v>0</v>
      </c>
      <c r="AB257" s="9">
        <v>44978</v>
      </c>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spans="1:55" ht="14.5" x14ac:dyDescent="0.35">
      <c r="A258" s="7" t="s">
        <v>770</v>
      </c>
      <c r="B258" s="7" t="s">
        <v>771</v>
      </c>
      <c r="C258" s="7" t="s">
        <v>772</v>
      </c>
      <c r="D258" s="7" t="s">
        <v>598</v>
      </c>
      <c r="E258" s="11" t="s">
        <v>36</v>
      </c>
      <c r="F258" s="7" t="s">
        <v>37</v>
      </c>
      <c r="G258" s="7" t="s">
        <v>56</v>
      </c>
      <c r="H258" s="7" t="s">
        <v>695</v>
      </c>
      <c r="I258" s="7" t="s">
        <v>74</v>
      </c>
      <c r="J258" s="10">
        <v>44645</v>
      </c>
      <c r="K258" s="10">
        <v>44684</v>
      </c>
      <c r="L258" s="10">
        <v>44684</v>
      </c>
      <c r="M258" s="10"/>
      <c r="N258" s="7">
        <v>2022</v>
      </c>
      <c r="O258" s="7" t="s">
        <v>773</v>
      </c>
      <c r="R258" s="7" t="s">
        <v>315</v>
      </c>
      <c r="T258" s="7"/>
      <c r="W258" s="6">
        <f>IFERROR(VLOOKUP(B258, PlumX_snapshot!$A:$B, 2, FALSE), " ")</f>
        <v>1</v>
      </c>
      <c r="X258" s="6">
        <f>IFERROR(VLOOKUP(B258, PlumX_snapshot!$A:$C, 3, FALSE), " ")</f>
        <v>0</v>
      </c>
      <c r="Y258" s="8">
        <f>IFERROR(VLOOKUP(B258, PlumX_snapshot!$A:$D, 4, FALSE), " ")</f>
        <v>0</v>
      </c>
      <c r="Z258" s="8">
        <f>IFERROR(VLOOKUP(B258, PlumX_snapshot!$A:$E, 5, FALSE), " ")</f>
        <v>0</v>
      </c>
      <c r="AA258" s="8">
        <f>IFERROR(VLOOKUP(B258, PlumX_snapshot!$A:$F, 6, FALSE), " ")</f>
        <v>0</v>
      </c>
      <c r="AB258" s="9">
        <v>44978</v>
      </c>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spans="1:55" ht="14.5" x14ac:dyDescent="0.35">
      <c r="A259" s="7" t="s">
        <v>774</v>
      </c>
      <c r="B259" s="7" t="s">
        <v>775</v>
      </c>
      <c r="C259" s="7" t="s">
        <v>776</v>
      </c>
      <c r="D259" s="7" t="s">
        <v>598</v>
      </c>
      <c r="E259" s="11" t="s">
        <v>37</v>
      </c>
      <c r="F259" s="7" t="s">
        <v>37</v>
      </c>
      <c r="G259" s="7" t="s">
        <v>56</v>
      </c>
      <c r="H259" s="7" t="s">
        <v>695</v>
      </c>
      <c r="I259" s="7" t="s">
        <v>74</v>
      </c>
      <c r="J259" s="10">
        <v>44659</v>
      </c>
      <c r="K259" s="10">
        <v>44662</v>
      </c>
      <c r="L259" s="10">
        <v>44662</v>
      </c>
      <c r="M259" s="10"/>
      <c r="N259" s="7">
        <v>2022</v>
      </c>
      <c r="O259" s="7" t="s">
        <v>773</v>
      </c>
      <c r="R259" s="7" t="s">
        <v>315</v>
      </c>
      <c r="T259" s="7"/>
      <c r="W259" s="6">
        <f>IFERROR(VLOOKUP(B259, PlumX_snapshot!$A:$B, 2, FALSE), " ")</f>
        <v>6</v>
      </c>
      <c r="X259" s="6">
        <f>IFERROR(VLOOKUP(B259, PlumX_snapshot!$A:$C, 3, FALSE), " ")</f>
        <v>0</v>
      </c>
      <c r="Y259" s="8">
        <f>IFERROR(VLOOKUP(B259, PlumX_snapshot!$A:$D, 4, FALSE), " ")</f>
        <v>0</v>
      </c>
      <c r="Z259" s="8">
        <f>IFERROR(VLOOKUP(B259, PlumX_snapshot!$A:$E, 5, FALSE), " ")</f>
        <v>0</v>
      </c>
      <c r="AA259" s="8">
        <f>IFERROR(VLOOKUP(B259, PlumX_snapshot!$A:$F, 6, FALSE), " ")</f>
        <v>0</v>
      </c>
      <c r="AB259" s="9">
        <v>44978</v>
      </c>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spans="1:55" ht="14.5" x14ac:dyDescent="0.35">
      <c r="A260" s="7" t="s">
        <v>777</v>
      </c>
      <c r="B260" s="7" t="s">
        <v>778</v>
      </c>
      <c r="C260" s="7" t="s">
        <v>779</v>
      </c>
      <c r="D260" s="7" t="s">
        <v>598</v>
      </c>
      <c r="E260" s="11" t="s">
        <v>36</v>
      </c>
      <c r="F260" s="7" t="s">
        <v>37</v>
      </c>
      <c r="G260" s="7" t="s">
        <v>56</v>
      </c>
      <c r="H260" s="7" t="s">
        <v>695</v>
      </c>
      <c r="I260" s="7" t="s">
        <v>74</v>
      </c>
      <c r="J260" s="10">
        <v>44634</v>
      </c>
      <c r="K260" s="10">
        <v>44645</v>
      </c>
      <c r="L260" s="10">
        <v>44645</v>
      </c>
      <c r="M260" s="10"/>
      <c r="N260" s="7">
        <v>2022</v>
      </c>
      <c r="O260" s="7" t="s">
        <v>773</v>
      </c>
      <c r="R260" s="7" t="s">
        <v>315</v>
      </c>
      <c r="T260" s="7"/>
      <c r="W260" s="6">
        <f>IFERROR(VLOOKUP(B260, PlumX_snapshot!$A:$B, 2, FALSE), " ")</f>
        <v>5</v>
      </c>
      <c r="X260" s="6">
        <f>IFERROR(VLOOKUP(B260, PlumX_snapshot!$A:$C, 3, FALSE), " ")</f>
        <v>0</v>
      </c>
      <c r="Y260" s="8">
        <f>IFERROR(VLOOKUP(B260, PlumX_snapshot!$A:$D, 4, FALSE), " ")</f>
        <v>0</v>
      </c>
      <c r="Z260" s="8">
        <f>IFERROR(VLOOKUP(B260, PlumX_snapshot!$A:$E, 5, FALSE), " ")</f>
        <v>0</v>
      </c>
      <c r="AA260" s="8">
        <f>IFERROR(VLOOKUP(B260, PlumX_snapshot!$A:$F, 6, FALSE), " ")</f>
        <v>0</v>
      </c>
      <c r="AB260" s="9">
        <v>44978</v>
      </c>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spans="1:55" ht="14.5" x14ac:dyDescent="0.35">
      <c r="A261" s="7" t="s">
        <v>780</v>
      </c>
      <c r="B261" s="7" t="s">
        <v>781</v>
      </c>
      <c r="C261" s="7" t="s">
        <v>782</v>
      </c>
      <c r="D261" s="7" t="s">
        <v>598</v>
      </c>
      <c r="E261" s="7" t="s">
        <v>36</v>
      </c>
      <c r="F261" s="7" t="s">
        <v>64</v>
      </c>
      <c r="G261" s="7" t="s">
        <v>38</v>
      </c>
      <c r="H261" s="7"/>
      <c r="J261" s="10"/>
      <c r="K261" s="10"/>
      <c r="L261" s="10"/>
      <c r="M261" s="10">
        <v>44655</v>
      </c>
      <c r="N261" s="7">
        <v>2022</v>
      </c>
      <c r="O261" s="7" t="s">
        <v>783</v>
      </c>
      <c r="R261" s="7" t="s">
        <v>315</v>
      </c>
      <c r="T261" s="7"/>
      <c r="W261" s="6">
        <f>IFERROR(VLOOKUP(B261, PlumX_snapshot!$A:$B, 2, FALSE), " ")</f>
        <v>2</v>
      </c>
      <c r="X261" s="6">
        <f>IFERROR(VLOOKUP(B261, PlumX_snapshot!$A:$C, 3, FALSE), " ")</f>
        <v>0</v>
      </c>
      <c r="Y261" s="8">
        <f>IFERROR(VLOOKUP(B261, PlumX_snapshot!$A:$D, 4, FALSE), " ")</f>
        <v>0</v>
      </c>
      <c r="Z261" s="8">
        <f>IFERROR(VLOOKUP(B261, PlumX_snapshot!$A:$E, 5, FALSE), " ")</f>
        <v>0</v>
      </c>
      <c r="AA261" s="8">
        <f>IFERROR(VLOOKUP(B261, PlumX_snapshot!$A:$F, 6, FALSE), " ")</f>
        <v>0</v>
      </c>
      <c r="AB261" s="9">
        <v>44978</v>
      </c>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spans="1:55" ht="14.5" x14ac:dyDescent="0.35">
      <c r="A262" s="7" t="s">
        <v>784</v>
      </c>
      <c r="B262" s="7" t="s">
        <v>785</v>
      </c>
      <c r="C262" s="7" t="s">
        <v>786</v>
      </c>
      <c r="D262" s="7" t="s">
        <v>598</v>
      </c>
      <c r="E262" s="7" t="s">
        <v>37</v>
      </c>
      <c r="F262" s="7" t="s">
        <v>37</v>
      </c>
      <c r="G262" s="7" t="s">
        <v>56</v>
      </c>
      <c r="H262" s="7" t="s">
        <v>695</v>
      </c>
      <c r="I262" s="7" t="s">
        <v>501</v>
      </c>
      <c r="J262" s="10"/>
      <c r="K262" s="10"/>
      <c r="L262" s="10"/>
      <c r="M262" s="10">
        <v>44739</v>
      </c>
      <c r="N262" s="7">
        <v>2022</v>
      </c>
      <c r="O262" s="7" t="s">
        <v>787</v>
      </c>
      <c r="R262" s="7" t="s">
        <v>315</v>
      </c>
      <c r="T262" s="7"/>
      <c r="W262" s="6">
        <f>IFERROR(VLOOKUP(B262, PlumX_snapshot!$A:$B, 2, FALSE), " ")</f>
        <v>2</v>
      </c>
      <c r="X262" s="6">
        <f>IFERROR(VLOOKUP(B262, PlumX_snapshot!$A:$C, 3, FALSE), " ")</f>
        <v>0</v>
      </c>
      <c r="Y262" s="8">
        <f>IFERROR(VLOOKUP(B262, PlumX_snapshot!$A:$D, 4, FALSE), " ")</f>
        <v>0</v>
      </c>
      <c r="Z262" s="8">
        <f>IFERROR(VLOOKUP(B262, PlumX_snapshot!$A:$E, 5, FALSE), " ")</f>
        <v>0</v>
      </c>
      <c r="AA262" s="8">
        <f>IFERROR(VLOOKUP(B262, PlumX_snapshot!$A:$F, 6, FALSE), " ")</f>
        <v>0</v>
      </c>
      <c r="AB262" s="9">
        <v>44978</v>
      </c>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spans="1:55" ht="14.5" x14ac:dyDescent="0.35">
      <c r="A263" s="7" t="s">
        <v>788</v>
      </c>
      <c r="B263" s="7" t="s">
        <v>789</v>
      </c>
      <c r="C263" s="7" t="s">
        <v>790</v>
      </c>
      <c r="D263" s="7" t="s">
        <v>598</v>
      </c>
      <c r="E263" s="7" t="s">
        <v>36</v>
      </c>
      <c r="F263" s="7" t="s">
        <v>64</v>
      </c>
      <c r="G263" s="7" t="s">
        <v>38</v>
      </c>
      <c r="H263" s="7"/>
      <c r="J263" s="10"/>
      <c r="K263" s="10"/>
      <c r="L263" s="10"/>
      <c r="M263" s="10">
        <v>44734</v>
      </c>
      <c r="N263" s="7">
        <v>2022</v>
      </c>
      <c r="O263" s="7" t="s">
        <v>787</v>
      </c>
      <c r="R263" s="7" t="s">
        <v>315</v>
      </c>
      <c r="T263" s="7"/>
      <c r="W263" s="6">
        <f>IFERROR(VLOOKUP(B263, PlumX_snapshot!$A:$B, 2, FALSE), " ")</f>
        <v>0</v>
      </c>
      <c r="X263" s="6">
        <f>IFERROR(VLOOKUP(B263, PlumX_snapshot!$A:$C, 3, FALSE), " ")</f>
        <v>0</v>
      </c>
      <c r="Y263" s="8">
        <f>IFERROR(VLOOKUP(B263, PlumX_snapshot!$A:$D, 4, FALSE), " ")</f>
        <v>0</v>
      </c>
      <c r="Z263" s="8">
        <f>IFERROR(VLOOKUP(B263, PlumX_snapshot!$A:$E, 5, FALSE), " ")</f>
        <v>0</v>
      </c>
      <c r="AA263" s="8">
        <f>IFERROR(VLOOKUP(B263, PlumX_snapshot!$A:$F, 6, FALSE), " ")</f>
        <v>0</v>
      </c>
      <c r="AB263" s="9">
        <v>44978</v>
      </c>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row r="264" spans="1:55" ht="14.5" x14ac:dyDescent="0.35">
      <c r="A264" s="7" t="s">
        <v>791</v>
      </c>
      <c r="B264" s="7" t="s">
        <v>792</v>
      </c>
      <c r="C264" s="7" t="s">
        <v>793</v>
      </c>
      <c r="D264" s="7" t="s">
        <v>598</v>
      </c>
      <c r="E264" s="7" t="s">
        <v>36</v>
      </c>
      <c r="F264" s="7" t="s">
        <v>64</v>
      </c>
      <c r="G264" s="7" t="s">
        <v>56</v>
      </c>
      <c r="H264" s="7" t="s">
        <v>695</v>
      </c>
      <c r="I264" s="7" t="s">
        <v>74</v>
      </c>
      <c r="J264" s="10"/>
      <c r="K264" s="10"/>
      <c r="L264" s="10"/>
      <c r="M264" s="10">
        <v>44756</v>
      </c>
      <c r="N264" s="7">
        <v>2022</v>
      </c>
      <c r="O264" s="7" t="s">
        <v>794</v>
      </c>
      <c r="R264" s="7" t="s">
        <v>315</v>
      </c>
      <c r="S264" s="7" t="s">
        <v>795</v>
      </c>
      <c r="T264" s="7"/>
      <c r="U264" s="7"/>
      <c r="V264" s="7"/>
      <c r="W264" s="6">
        <f>IFERROR(VLOOKUP(B264, PlumX_snapshot!$A:$B, 2, FALSE), " ")</f>
        <v>0</v>
      </c>
      <c r="X264" s="6">
        <f>IFERROR(VLOOKUP(B264, PlumX_snapshot!$A:$C, 3, FALSE), " ")</f>
        <v>0</v>
      </c>
      <c r="Y264" s="8">
        <f>IFERROR(VLOOKUP(B264, PlumX_snapshot!$A:$D, 4, FALSE), " ")</f>
        <v>0</v>
      </c>
      <c r="Z264" s="8">
        <f>IFERROR(VLOOKUP(B264, PlumX_snapshot!$A:$E, 5, FALSE), " ")</f>
        <v>0</v>
      </c>
      <c r="AA264" s="8">
        <f>IFERROR(VLOOKUP(B264, PlumX_snapshot!$A:$F, 6, FALSE), " ")</f>
        <v>0</v>
      </c>
      <c r="AB264" s="9">
        <v>44978</v>
      </c>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row>
    <row r="265" spans="1:55" ht="14.5" x14ac:dyDescent="0.35">
      <c r="A265" s="7" t="s">
        <v>796</v>
      </c>
      <c r="B265" s="7" t="s">
        <v>797</v>
      </c>
      <c r="C265" s="7" t="s">
        <v>798</v>
      </c>
      <c r="D265" s="7" t="s">
        <v>598</v>
      </c>
      <c r="E265" s="7" t="s">
        <v>36</v>
      </c>
      <c r="F265" s="7" t="s">
        <v>37</v>
      </c>
      <c r="G265" s="7" t="s">
        <v>56</v>
      </c>
      <c r="H265" s="7" t="s">
        <v>695</v>
      </c>
      <c r="I265" s="7" t="s">
        <v>74</v>
      </c>
      <c r="J265" s="10"/>
      <c r="K265" s="10"/>
      <c r="L265" s="10"/>
      <c r="M265" s="10">
        <v>44764</v>
      </c>
      <c r="N265" s="7">
        <v>2022</v>
      </c>
      <c r="O265" s="7" t="s">
        <v>794</v>
      </c>
      <c r="R265" s="7" t="s">
        <v>799</v>
      </c>
      <c r="T265" s="7"/>
      <c r="W265" s="6">
        <f>IFERROR(VLOOKUP(B265, PlumX_snapshot!$A:$B, 2, FALSE), " ")</f>
        <v>7</v>
      </c>
      <c r="X265" s="6">
        <f>IFERROR(VLOOKUP(B265, PlumX_snapshot!$A:$C, 3, FALSE), " ")</f>
        <v>0</v>
      </c>
      <c r="Y265" s="8">
        <f>IFERROR(VLOOKUP(B265, PlumX_snapshot!$A:$D, 4, FALSE), " ")</f>
        <v>0</v>
      </c>
      <c r="Z265" s="8">
        <f>IFERROR(VLOOKUP(B265, PlumX_snapshot!$A:$E, 5, FALSE), " ")</f>
        <v>0</v>
      </c>
      <c r="AA265" s="8">
        <f>IFERROR(VLOOKUP(B265, PlumX_snapshot!$A:$F, 6, FALSE), " ")</f>
        <v>0</v>
      </c>
      <c r="AB265" s="9">
        <v>44978</v>
      </c>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row>
    <row r="266" spans="1:55" ht="14.5" x14ac:dyDescent="0.35">
      <c r="A266" s="7" t="s">
        <v>800</v>
      </c>
      <c r="B266" s="7" t="s">
        <v>801</v>
      </c>
      <c r="C266" s="7" t="s">
        <v>666</v>
      </c>
      <c r="D266" s="7" t="s">
        <v>598</v>
      </c>
      <c r="E266" s="7" t="s">
        <v>36</v>
      </c>
      <c r="F266" s="7" t="s">
        <v>37</v>
      </c>
      <c r="G266" s="7" t="s">
        <v>56</v>
      </c>
      <c r="H266" s="7" t="s">
        <v>695</v>
      </c>
      <c r="I266" s="7" t="s">
        <v>74</v>
      </c>
      <c r="J266" s="10"/>
      <c r="K266" s="10"/>
      <c r="L266" s="10"/>
      <c r="M266" s="10">
        <v>44796</v>
      </c>
      <c r="N266" s="7">
        <v>2022</v>
      </c>
      <c r="O266" s="7" t="s">
        <v>802</v>
      </c>
      <c r="R266" s="7" t="s">
        <v>315</v>
      </c>
      <c r="T266" s="7"/>
      <c r="W266" s="6">
        <f>IFERROR(VLOOKUP(B266, PlumX_snapshot!$A:$B, 2, FALSE), " ")</f>
        <v>3</v>
      </c>
      <c r="X266" s="6">
        <f>IFERROR(VLOOKUP(B266, PlumX_snapshot!$A:$C, 3, FALSE), " ")</f>
        <v>0</v>
      </c>
      <c r="Y266" s="8">
        <f>IFERROR(VLOOKUP(B266, PlumX_snapshot!$A:$D, 4, FALSE), " ")</f>
        <v>0</v>
      </c>
      <c r="Z266" s="8">
        <f>IFERROR(VLOOKUP(B266, PlumX_snapshot!$A:$E, 5, FALSE), " ")</f>
        <v>0</v>
      </c>
      <c r="AA266" s="8">
        <f>IFERROR(VLOOKUP(B266, PlumX_snapshot!$A:$F, 6, FALSE), " ")</f>
        <v>0</v>
      </c>
      <c r="AB266" s="9">
        <v>44978</v>
      </c>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row>
    <row r="267" spans="1:55" ht="14.5" x14ac:dyDescent="0.35">
      <c r="A267" s="7" t="s">
        <v>803</v>
      </c>
      <c r="B267" s="7" t="s">
        <v>804</v>
      </c>
      <c r="C267" s="7" t="s">
        <v>805</v>
      </c>
      <c r="D267" s="7" t="s">
        <v>598</v>
      </c>
      <c r="E267" s="7" t="s">
        <v>36</v>
      </c>
      <c r="F267" s="7" t="s">
        <v>37</v>
      </c>
      <c r="G267" s="7" t="s">
        <v>56</v>
      </c>
      <c r="H267" s="7" t="s">
        <v>695</v>
      </c>
      <c r="I267" s="7" t="s">
        <v>74</v>
      </c>
      <c r="J267" s="10"/>
      <c r="K267" s="10"/>
      <c r="L267" s="10"/>
      <c r="M267" s="10">
        <v>44782</v>
      </c>
      <c r="N267" s="7">
        <v>2022</v>
      </c>
      <c r="O267" s="7" t="s">
        <v>802</v>
      </c>
      <c r="R267" s="7" t="s">
        <v>806</v>
      </c>
      <c r="T267" s="7"/>
      <c r="W267" s="6">
        <f>IFERROR(VLOOKUP(B267, PlumX_snapshot!$A:$B, 2, FALSE), " ")</f>
        <v>1</v>
      </c>
      <c r="X267" s="6">
        <f>IFERROR(VLOOKUP(B267, PlumX_snapshot!$A:$C, 3, FALSE), " ")</f>
        <v>0</v>
      </c>
      <c r="Y267" s="8">
        <f>IFERROR(VLOOKUP(B267, PlumX_snapshot!$A:$D, 4, FALSE), " ")</f>
        <v>0</v>
      </c>
      <c r="Z267" s="8">
        <f>IFERROR(VLOOKUP(B267, PlumX_snapshot!$A:$E, 5, FALSE), " ")</f>
        <v>0</v>
      </c>
      <c r="AA267" s="8">
        <f>IFERROR(VLOOKUP(B267, PlumX_snapshot!$A:$F, 6, FALSE), " ")</f>
        <v>0</v>
      </c>
      <c r="AB267" s="9">
        <v>44978</v>
      </c>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row>
    <row r="268" spans="1:55" ht="14.5" x14ac:dyDescent="0.35">
      <c r="A268" s="7" t="s">
        <v>807</v>
      </c>
      <c r="B268" s="7" t="s">
        <v>808</v>
      </c>
      <c r="C268" s="7" t="s">
        <v>809</v>
      </c>
      <c r="D268" s="7" t="s">
        <v>598</v>
      </c>
      <c r="E268" s="7" t="s">
        <v>36</v>
      </c>
      <c r="F268" s="7" t="s">
        <v>37</v>
      </c>
      <c r="G268" s="7" t="s">
        <v>56</v>
      </c>
      <c r="H268" s="7" t="s">
        <v>695</v>
      </c>
      <c r="I268" s="7" t="s">
        <v>74</v>
      </c>
      <c r="J268" s="10"/>
      <c r="K268" s="10"/>
      <c r="L268" s="10"/>
      <c r="M268" s="10">
        <v>44796</v>
      </c>
      <c r="N268" s="7">
        <v>2022</v>
      </c>
      <c r="O268" s="7" t="s">
        <v>802</v>
      </c>
      <c r="R268" s="7" t="s">
        <v>315</v>
      </c>
      <c r="T268" s="7"/>
      <c r="W268" s="6">
        <f>IFERROR(VLOOKUP(B268, PlumX_snapshot!$A:$B, 2, FALSE), " ")</f>
        <v>3</v>
      </c>
      <c r="X268" s="6">
        <f>IFERROR(VLOOKUP(B268, PlumX_snapshot!$A:$C, 3, FALSE), " ")</f>
        <v>0</v>
      </c>
      <c r="Y268" s="8">
        <f>IFERROR(VLOOKUP(B268, PlumX_snapshot!$A:$D, 4, FALSE), " ")</f>
        <v>0</v>
      </c>
      <c r="Z268" s="8">
        <f>IFERROR(VLOOKUP(B268, PlumX_snapshot!$A:$E, 5, FALSE), " ")</f>
        <v>0</v>
      </c>
      <c r="AA268" s="8">
        <f>IFERROR(VLOOKUP(B268, PlumX_snapshot!$A:$F, 6, FALSE), " ")</f>
        <v>0</v>
      </c>
      <c r="AB268" s="9">
        <v>44978</v>
      </c>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row>
    <row r="269" spans="1:55" ht="14.5" x14ac:dyDescent="0.35">
      <c r="A269" s="7" t="s">
        <v>810</v>
      </c>
      <c r="B269" s="7" t="s">
        <v>811</v>
      </c>
      <c r="C269" s="7" t="s">
        <v>812</v>
      </c>
      <c r="D269" s="7" t="s">
        <v>598</v>
      </c>
      <c r="E269" s="7" t="s">
        <v>36</v>
      </c>
      <c r="F269" s="7" t="s">
        <v>37</v>
      </c>
      <c r="G269" s="7" t="s">
        <v>56</v>
      </c>
      <c r="H269" s="7" t="s">
        <v>695</v>
      </c>
      <c r="I269" s="7" t="s">
        <v>74</v>
      </c>
      <c r="J269" s="10"/>
      <c r="K269" s="10"/>
      <c r="L269" s="10"/>
      <c r="M269" s="10">
        <v>44795</v>
      </c>
      <c r="N269" s="7">
        <v>2022</v>
      </c>
      <c r="O269" s="7" t="s">
        <v>802</v>
      </c>
      <c r="R269" s="7" t="s">
        <v>315</v>
      </c>
      <c r="T269" s="7"/>
      <c r="W269" s="6">
        <f>IFERROR(VLOOKUP(B269, PlumX_snapshot!$A:$B, 2, FALSE), " ")</f>
        <v>2</v>
      </c>
      <c r="X269" s="6">
        <f>IFERROR(VLOOKUP(B269, PlumX_snapshot!$A:$C, 3, FALSE), " ")</f>
        <v>0</v>
      </c>
      <c r="Y269" s="8">
        <f>IFERROR(VLOOKUP(B269, PlumX_snapshot!$A:$D, 4, FALSE), " ")</f>
        <v>0</v>
      </c>
      <c r="Z269" s="8">
        <f>IFERROR(VLOOKUP(B269, PlumX_snapshot!$A:$E, 5, FALSE), " ")</f>
        <v>0</v>
      </c>
      <c r="AA269" s="8">
        <f>IFERROR(VLOOKUP(B269, PlumX_snapshot!$A:$F, 6, FALSE), " ")</f>
        <v>0</v>
      </c>
      <c r="AB269" s="9">
        <v>44978</v>
      </c>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row>
    <row r="270" spans="1:55" ht="14.5" x14ac:dyDescent="0.35">
      <c r="A270" s="7" t="s">
        <v>813</v>
      </c>
      <c r="B270" s="7" t="s">
        <v>814</v>
      </c>
      <c r="C270" s="7" t="s">
        <v>815</v>
      </c>
      <c r="D270" s="7" t="s">
        <v>598</v>
      </c>
      <c r="E270" s="7" t="s">
        <v>36</v>
      </c>
      <c r="F270" s="7" t="s">
        <v>37</v>
      </c>
      <c r="G270" s="7" t="s">
        <v>56</v>
      </c>
      <c r="H270" s="7" t="s">
        <v>695</v>
      </c>
      <c r="I270" s="7" t="s">
        <v>74</v>
      </c>
      <c r="J270" s="10"/>
      <c r="K270" s="10"/>
      <c r="L270" s="10"/>
      <c r="M270" s="10">
        <v>44785</v>
      </c>
      <c r="N270" s="7">
        <v>2022</v>
      </c>
      <c r="O270" s="7" t="s">
        <v>802</v>
      </c>
      <c r="R270" s="7" t="s">
        <v>816</v>
      </c>
      <c r="T270" s="7"/>
      <c r="W270" s="6">
        <f>IFERROR(VLOOKUP(B270, PlumX_snapshot!$A:$B, 2, FALSE), " ")</f>
        <v>7</v>
      </c>
      <c r="X270" s="6">
        <f>IFERROR(VLOOKUP(B270, PlumX_snapshot!$A:$C, 3, FALSE), " ")</f>
        <v>0</v>
      </c>
      <c r="Y270" s="8">
        <f>IFERROR(VLOOKUP(B270, PlumX_snapshot!$A:$D, 4, FALSE), " ")</f>
        <v>0</v>
      </c>
      <c r="Z270" s="8">
        <f>IFERROR(VLOOKUP(B270, PlumX_snapshot!$A:$E, 5, FALSE), " ")</f>
        <v>0</v>
      </c>
      <c r="AA270" s="8">
        <f>IFERROR(VLOOKUP(B270, PlumX_snapshot!$A:$F, 6, FALSE), " ")</f>
        <v>0</v>
      </c>
      <c r="AB270" s="9">
        <v>44978</v>
      </c>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row>
    <row r="271" spans="1:55" ht="14.5" x14ac:dyDescent="0.35">
      <c r="A271" s="7" t="s">
        <v>817</v>
      </c>
      <c r="B271" s="7" t="s">
        <v>818</v>
      </c>
      <c r="C271" s="7" t="s">
        <v>819</v>
      </c>
      <c r="D271" s="7" t="s">
        <v>598</v>
      </c>
      <c r="E271" s="7" t="s">
        <v>36</v>
      </c>
      <c r="F271" s="7" t="s">
        <v>64</v>
      </c>
      <c r="G271" s="7" t="s">
        <v>38</v>
      </c>
      <c r="H271" s="7"/>
      <c r="J271" s="10"/>
      <c r="K271" s="10"/>
      <c r="L271" s="10"/>
      <c r="M271" s="10">
        <v>44774</v>
      </c>
      <c r="N271" s="7">
        <v>2022</v>
      </c>
      <c r="O271" s="7" t="s">
        <v>802</v>
      </c>
      <c r="R271" s="7" t="s">
        <v>315</v>
      </c>
      <c r="T271" s="7" t="s">
        <v>820</v>
      </c>
      <c r="U271" s="7" t="s">
        <v>821</v>
      </c>
      <c r="W271" s="6">
        <f>IFERROR(VLOOKUP(B271, PlumX_snapshot!$A:$B, 2, FALSE), " ")</f>
        <v>2</v>
      </c>
      <c r="X271" s="6">
        <f>IFERROR(VLOOKUP(B271, PlumX_snapshot!$A:$C, 3, FALSE), " ")</f>
        <v>1</v>
      </c>
      <c r="Y271" s="8">
        <f>IFERROR(VLOOKUP(B271, PlumX_snapshot!$A:$D, 4, FALSE), " ")</f>
        <v>0</v>
      </c>
      <c r="Z271" s="8">
        <f>IFERROR(VLOOKUP(B271, PlumX_snapshot!$A:$E, 5, FALSE), " ")</f>
        <v>0</v>
      </c>
      <c r="AA271" s="8">
        <f>IFERROR(VLOOKUP(B271, PlumX_snapshot!$A:$F, 6, FALSE), " ")</f>
        <v>1</v>
      </c>
      <c r="AB271" s="9">
        <v>44978</v>
      </c>
      <c r="AC271" s="6"/>
      <c r="AD271" s="6"/>
      <c r="AE271" s="6"/>
      <c r="AF271" s="6"/>
      <c r="AG271" s="8"/>
      <c r="AH271" s="6"/>
      <c r="AI271" s="6"/>
      <c r="AJ271" s="8"/>
      <c r="AK271" s="6"/>
      <c r="AL271" s="6"/>
      <c r="AM271" s="6"/>
      <c r="AN271" s="6"/>
      <c r="AO271" s="6"/>
      <c r="AP271" s="6"/>
      <c r="AQ271" s="8"/>
      <c r="AR271" s="8"/>
      <c r="AS271" s="6"/>
      <c r="AT271" s="6"/>
      <c r="AU271" s="6"/>
      <c r="AV271" s="6"/>
      <c r="AW271" s="6"/>
      <c r="AX271" s="6"/>
      <c r="AY271" s="6"/>
      <c r="AZ271" s="6"/>
      <c r="BA271" s="6"/>
      <c r="BB271" s="6"/>
      <c r="BC271" s="6"/>
    </row>
    <row r="272" spans="1:55" ht="14.5" x14ac:dyDescent="0.35">
      <c r="A272" s="7" t="s">
        <v>822</v>
      </c>
      <c r="B272" s="7" t="s">
        <v>823</v>
      </c>
      <c r="C272" s="7" t="s">
        <v>809</v>
      </c>
      <c r="D272" s="7" t="s">
        <v>598</v>
      </c>
      <c r="E272" s="7" t="s">
        <v>36</v>
      </c>
      <c r="F272" s="7" t="s">
        <v>64</v>
      </c>
      <c r="G272" s="7" t="s">
        <v>38</v>
      </c>
      <c r="H272" s="7"/>
      <c r="J272" s="10"/>
      <c r="K272" s="10"/>
      <c r="L272" s="10"/>
      <c r="M272" s="10">
        <v>44778</v>
      </c>
      <c r="N272" s="7">
        <v>2022</v>
      </c>
      <c r="O272" s="7" t="s">
        <v>802</v>
      </c>
      <c r="R272" s="7" t="s">
        <v>824</v>
      </c>
      <c r="T272" s="7" t="s">
        <v>820</v>
      </c>
      <c r="U272" s="7" t="s">
        <v>821</v>
      </c>
      <c r="W272" s="6">
        <f>IFERROR(VLOOKUP(B272, PlumX_snapshot!$A:$B, 2, FALSE), " ")</f>
        <v>1</v>
      </c>
      <c r="X272" s="6">
        <f>IFERROR(VLOOKUP(B272, PlumX_snapshot!$A:$C, 3, FALSE), " ")</f>
        <v>0</v>
      </c>
      <c r="Y272" s="8">
        <f>IFERROR(VLOOKUP(B272, PlumX_snapshot!$A:$D, 4, FALSE), " ")</f>
        <v>0</v>
      </c>
      <c r="Z272" s="8">
        <f>IFERROR(VLOOKUP(B272, PlumX_snapshot!$A:$E, 5, FALSE), " ")</f>
        <v>0</v>
      </c>
      <c r="AA272" s="8">
        <f>IFERROR(VLOOKUP(B272, PlumX_snapshot!$A:$F, 6, FALSE), " ")</f>
        <v>0</v>
      </c>
      <c r="AB272" s="9">
        <v>44978</v>
      </c>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row>
    <row r="273" spans="1:55" ht="14.5" x14ac:dyDescent="0.35">
      <c r="A273" s="7" t="s">
        <v>825</v>
      </c>
      <c r="B273" s="7" t="s">
        <v>826</v>
      </c>
      <c r="C273" s="7" t="s">
        <v>603</v>
      </c>
      <c r="D273" s="7" t="s">
        <v>598</v>
      </c>
      <c r="E273" s="7" t="s">
        <v>36</v>
      </c>
      <c r="F273" s="7" t="s">
        <v>37</v>
      </c>
      <c r="G273" s="7" t="s">
        <v>56</v>
      </c>
      <c r="H273" s="7" t="s">
        <v>695</v>
      </c>
      <c r="I273" s="7" t="s">
        <v>74</v>
      </c>
      <c r="J273" s="10"/>
      <c r="K273" s="10"/>
      <c r="L273" s="10"/>
      <c r="M273" s="10">
        <v>44830</v>
      </c>
      <c r="N273" s="7">
        <v>2022</v>
      </c>
      <c r="O273" s="7" t="s">
        <v>827</v>
      </c>
      <c r="R273" s="7" t="s">
        <v>315</v>
      </c>
      <c r="T273" s="7"/>
      <c r="W273" s="6">
        <f>IFERROR(VLOOKUP(B273, PlumX_snapshot!$A:$B, 2, FALSE), " ")</f>
        <v>0</v>
      </c>
      <c r="X273" s="6">
        <f>IFERROR(VLOOKUP(B273, PlumX_snapshot!$A:$C, 3, FALSE), " ")</f>
        <v>0</v>
      </c>
      <c r="Y273" s="8">
        <f>IFERROR(VLOOKUP(B273, PlumX_snapshot!$A:$D, 4, FALSE), " ")</f>
        <v>0</v>
      </c>
      <c r="Z273" s="8">
        <f>IFERROR(VLOOKUP(B273, PlumX_snapshot!$A:$E, 5, FALSE), " ")</f>
        <v>0</v>
      </c>
      <c r="AA273" s="8">
        <f>IFERROR(VLOOKUP(B273, PlumX_snapshot!$A:$F, 6, FALSE), " ")</f>
        <v>0</v>
      </c>
      <c r="AB273" s="9">
        <v>44978</v>
      </c>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row>
    <row r="274" spans="1:55" ht="14.5" x14ac:dyDescent="0.35">
      <c r="A274" s="7" t="s">
        <v>828</v>
      </c>
      <c r="B274" s="7" t="s">
        <v>829</v>
      </c>
      <c r="C274" s="7" t="s">
        <v>830</v>
      </c>
      <c r="D274" s="7" t="s">
        <v>598</v>
      </c>
      <c r="E274" s="7" t="s">
        <v>36</v>
      </c>
      <c r="F274" s="7" t="s">
        <v>37</v>
      </c>
      <c r="G274" s="7" t="s">
        <v>56</v>
      </c>
      <c r="H274" s="7" t="s">
        <v>695</v>
      </c>
      <c r="I274" s="7" t="s">
        <v>74</v>
      </c>
      <c r="J274" s="10"/>
      <c r="K274" s="10"/>
      <c r="L274" s="10"/>
      <c r="M274" s="10">
        <v>44805</v>
      </c>
      <c r="N274" s="7">
        <v>2022</v>
      </c>
      <c r="O274" s="7" t="s">
        <v>827</v>
      </c>
      <c r="P274" s="7" t="s">
        <v>56</v>
      </c>
      <c r="R274" s="7" t="s">
        <v>831</v>
      </c>
      <c r="T274" s="7"/>
      <c r="W274" s="6">
        <f>IFERROR(VLOOKUP(B274, PlumX_snapshot!$A:$B, 2, FALSE), " ")</f>
        <v>9</v>
      </c>
      <c r="X274" s="6">
        <f>IFERROR(VLOOKUP(B274, PlumX_snapshot!$A:$C, 3, FALSE), " ")</f>
        <v>0</v>
      </c>
      <c r="Y274" s="8">
        <f>IFERROR(VLOOKUP(B274, PlumX_snapshot!$A:$D, 4, FALSE), " ")</f>
        <v>0</v>
      </c>
      <c r="Z274" s="8">
        <f>IFERROR(VLOOKUP(B274, PlumX_snapshot!$A:$E, 5, FALSE), " ")</f>
        <v>0</v>
      </c>
      <c r="AA274" s="8">
        <f>IFERROR(VLOOKUP(B274, PlumX_snapshot!$A:$F, 6, FALSE), " ")</f>
        <v>0</v>
      </c>
      <c r="AB274" s="9">
        <v>44978</v>
      </c>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row>
    <row r="275" spans="1:55" ht="14.5" x14ac:dyDescent="0.35">
      <c r="A275" s="7" t="s">
        <v>832</v>
      </c>
      <c r="B275" s="7" t="s">
        <v>833</v>
      </c>
      <c r="C275" s="7" t="s">
        <v>703</v>
      </c>
      <c r="D275" s="7" t="s">
        <v>598</v>
      </c>
      <c r="E275" s="7" t="s">
        <v>36</v>
      </c>
      <c r="F275" s="7" t="s">
        <v>37</v>
      </c>
      <c r="G275" s="7" t="s">
        <v>56</v>
      </c>
      <c r="H275" s="7" t="s">
        <v>695</v>
      </c>
      <c r="I275" s="7" t="s">
        <v>74</v>
      </c>
      <c r="J275" s="10"/>
      <c r="K275" s="10"/>
      <c r="L275" s="10"/>
      <c r="M275" s="10">
        <v>44860</v>
      </c>
      <c r="N275" s="7">
        <v>2022</v>
      </c>
      <c r="O275" s="7" t="s">
        <v>834</v>
      </c>
      <c r="P275" s="7" t="s">
        <v>56</v>
      </c>
      <c r="R275" s="7" t="s">
        <v>835</v>
      </c>
      <c r="T275" s="7"/>
      <c r="W275" s="6">
        <f>IFERROR(VLOOKUP(B275, PlumX_snapshot!$A:$B, 2, FALSE), " ")</f>
        <v>3</v>
      </c>
      <c r="X275" s="6">
        <f>IFERROR(VLOOKUP(B275, PlumX_snapshot!$A:$C, 3, FALSE), " ")</f>
        <v>0</v>
      </c>
      <c r="Y275" s="8">
        <f>IFERROR(VLOOKUP(B275, PlumX_snapshot!$A:$D, 4, FALSE), " ")</f>
        <v>0</v>
      </c>
      <c r="Z275" s="8">
        <f>IFERROR(VLOOKUP(B275, PlumX_snapshot!$A:$E, 5, FALSE), " ")</f>
        <v>0</v>
      </c>
      <c r="AA275" s="8">
        <f>IFERROR(VLOOKUP(B275, PlumX_snapshot!$A:$F, 6, FALSE), " ")</f>
        <v>0</v>
      </c>
      <c r="AB275" s="9">
        <v>44978</v>
      </c>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row>
    <row r="276" spans="1:55" ht="14.5" x14ac:dyDescent="0.35">
      <c r="A276" s="7" t="s">
        <v>836</v>
      </c>
      <c r="B276" s="7" t="s">
        <v>837</v>
      </c>
      <c r="C276" s="7" t="s">
        <v>669</v>
      </c>
      <c r="D276" s="7" t="s">
        <v>598</v>
      </c>
      <c r="E276" s="7" t="s">
        <v>36</v>
      </c>
      <c r="F276" s="7" t="s">
        <v>37</v>
      </c>
      <c r="G276" s="7" t="s">
        <v>56</v>
      </c>
      <c r="H276" s="7" t="s">
        <v>695</v>
      </c>
      <c r="I276" s="7" t="s">
        <v>74</v>
      </c>
      <c r="J276" s="10"/>
      <c r="K276" s="10"/>
      <c r="L276" s="10"/>
      <c r="M276" s="10">
        <v>44862</v>
      </c>
      <c r="N276" s="7">
        <v>2022</v>
      </c>
      <c r="O276" s="7" t="s">
        <v>834</v>
      </c>
      <c r="P276" s="7" t="s">
        <v>56</v>
      </c>
      <c r="R276" s="7" t="s">
        <v>838</v>
      </c>
      <c r="T276" s="7"/>
      <c r="W276" s="6">
        <f>IFERROR(VLOOKUP(B276, PlumX_snapshot!$A:$B, 2, FALSE), " ")</f>
        <v>5</v>
      </c>
      <c r="X276" s="6">
        <f>IFERROR(VLOOKUP(B276, PlumX_snapshot!$A:$C, 3, FALSE), " ")</f>
        <v>0</v>
      </c>
      <c r="Y276" s="8">
        <f>IFERROR(VLOOKUP(B276, PlumX_snapshot!$A:$D, 4, FALSE), " ")</f>
        <v>0</v>
      </c>
      <c r="Z276" s="8">
        <f>IFERROR(VLOOKUP(B276, PlumX_snapshot!$A:$E, 5, FALSE), " ")</f>
        <v>0</v>
      </c>
      <c r="AA276" s="8">
        <f>IFERROR(VLOOKUP(B276, PlumX_snapshot!$A:$F, 6, FALSE), " ")</f>
        <v>0</v>
      </c>
      <c r="AB276" s="9">
        <v>44978</v>
      </c>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row>
    <row r="277" spans="1:55" ht="14.5" x14ac:dyDescent="0.35">
      <c r="A277" s="7" t="s">
        <v>839</v>
      </c>
      <c r="B277" s="7" t="s">
        <v>840</v>
      </c>
      <c r="C277" s="7" t="s">
        <v>645</v>
      </c>
      <c r="D277" s="7" t="s">
        <v>598</v>
      </c>
      <c r="E277" s="7" t="s">
        <v>36</v>
      </c>
      <c r="F277" s="7" t="s">
        <v>37</v>
      </c>
      <c r="G277" s="7" t="s">
        <v>56</v>
      </c>
      <c r="H277" s="7" t="s">
        <v>695</v>
      </c>
      <c r="I277" s="7" t="s">
        <v>74</v>
      </c>
      <c r="J277" s="10"/>
      <c r="K277" s="10"/>
      <c r="L277" s="10"/>
      <c r="M277" s="10">
        <v>44841</v>
      </c>
      <c r="N277" s="7">
        <v>2022</v>
      </c>
      <c r="O277" s="7" t="s">
        <v>834</v>
      </c>
      <c r="R277" s="7" t="s">
        <v>315</v>
      </c>
      <c r="T277" s="7"/>
      <c r="W277" s="6">
        <f>IFERROR(VLOOKUP(B277, PlumX_snapshot!$A:$B, 2, FALSE), " ")</f>
        <v>2</v>
      </c>
      <c r="X277" s="6">
        <f>IFERROR(VLOOKUP(B277, PlumX_snapshot!$A:$C, 3, FALSE), " ")</f>
        <v>0</v>
      </c>
      <c r="Y277" s="8">
        <f>IFERROR(VLOOKUP(B277, PlumX_snapshot!$A:$D, 4, FALSE), " ")</f>
        <v>0</v>
      </c>
      <c r="Z277" s="8">
        <f>IFERROR(VLOOKUP(B277, PlumX_snapshot!$A:$E, 5, FALSE), " ")</f>
        <v>0</v>
      </c>
      <c r="AA277" s="8">
        <f>IFERROR(VLOOKUP(B277, PlumX_snapshot!$A:$F, 6, FALSE), " ")</f>
        <v>0</v>
      </c>
      <c r="AB277" s="9">
        <v>44978</v>
      </c>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row>
    <row r="278" spans="1:55" ht="14.5" x14ac:dyDescent="0.35">
      <c r="A278" s="7" t="s">
        <v>841</v>
      </c>
      <c r="B278" s="7" t="s">
        <v>842</v>
      </c>
      <c r="C278" s="7" t="s">
        <v>843</v>
      </c>
      <c r="D278" s="7" t="s">
        <v>598</v>
      </c>
      <c r="E278" s="7" t="s">
        <v>36</v>
      </c>
      <c r="F278" s="7" t="s">
        <v>844</v>
      </c>
      <c r="G278" s="7" t="s">
        <v>56</v>
      </c>
      <c r="H278" s="7" t="s">
        <v>695</v>
      </c>
      <c r="I278" s="7" t="s">
        <v>74</v>
      </c>
      <c r="J278" s="10"/>
      <c r="K278" s="10"/>
      <c r="L278" s="10"/>
      <c r="M278" s="10">
        <v>44882</v>
      </c>
      <c r="N278" s="7">
        <v>2022</v>
      </c>
      <c r="O278" s="7" t="s">
        <v>845</v>
      </c>
      <c r="T278" s="7"/>
      <c r="W278" s="6">
        <f>IFERROR(VLOOKUP(B278, PlumX_snapshot!$A:$B, 2, FALSE), " ")</f>
        <v>5</v>
      </c>
      <c r="X278" s="6">
        <f>IFERROR(VLOOKUP(B278, PlumX_snapshot!$A:$C, 3, FALSE), " ")</f>
        <v>0</v>
      </c>
      <c r="Y278" s="8">
        <f>IFERROR(VLOOKUP(B278, PlumX_snapshot!$A:$D, 4, FALSE), " ")</f>
        <v>0</v>
      </c>
      <c r="Z278" s="8">
        <f>IFERROR(VLOOKUP(B278, PlumX_snapshot!$A:$E, 5, FALSE), " ")</f>
        <v>0</v>
      </c>
      <c r="AA278" s="8">
        <f>IFERROR(VLOOKUP(B278, PlumX_snapshot!$A:$F, 6, FALSE), " ")</f>
        <v>0</v>
      </c>
      <c r="AB278" s="9">
        <v>44978</v>
      </c>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row>
    <row r="279" spans="1:55" ht="14.5" x14ac:dyDescent="0.35">
      <c r="A279" s="7" t="s">
        <v>846</v>
      </c>
      <c r="B279" s="7" t="s">
        <v>847</v>
      </c>
      <c r="C279" s="7" t="s">
        <v>848</v>
      </c>
      <c r="D279" s="7" t="s">
        <v>598</v>
      </c>
      <c r="E279" s="7" t="s">
        <v>36</v>
      </c>
      <c r="F279" s="7" t="s">
        <v>844</v>
      </c>
      <c r="G279" s="7" t="s">
        <v>56</v>
      </c>
      <c r="H279" s="7" t="s">
        <v>695</v>
      </c>
      <c r="I279" s="7" t="s">
        <v>74</v>
      </c>
      <c r="J279" s="10"/>
      <c r="K279" s="10"/>
      <c r="L279" s="10"/>
      <c r="M279" s="10">
        <v>44875</v>
      </c>
      <c r="N279" s="7">
        <v>2022</v>
      </c>
      <c r="O279" s="7" t="s">
        <v>845</v>
      </c>
      <c r="T279" s="7"/>
      <c r="W279" s="6">
        <f>IFERROR(VLOOKUP(B279, PlumX_snapshot!$A:$B, 2, FALSE), " ")</f>
        <v>1</v>
      </c>
      <c r="X279" s="6">
        <f>IFERROR(VLOOKUP(B279, PlumX_snapshot!$A:$C, 3, FALSE), " ")</f>
        <v>0</v>
      </c>
      <c r="Y279" s="8">
        <f>IFERROR(VLOOKUP(B279, PlumX_snapshot!$A:$D, 4, FALSE), " ")</f>
        <v>0</v>
      </c>
      <c r="Z279" s="8">
        <f>IFERROR(VLOOKUP(B279, PlumX_snapshot!$A:$E, 5, FALSE), " ")</f>
        <v>0</v>
      </c>
      <c r="AA279" s="8">
        <f>IFERROR(VLOOKUP(B279, PlumX_snapshot!$A:$F, 6, FALSE), " ")</f>
        <v>0</v>
      </c>
      <c r="AB279" s="9">
        <v>44978</v>
      </c>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row>
    <row r="280" spans="1:55" ht="14.5" x14ac:dyDescent="0.35">
      <c r="A280" s="7" t="s">
        <v>849</v>
      </c>
      <c r="B280" s="7" t="s">
        <v>850</v>
      </c>
      <c r="C280" s="7" t="s">
        <v>851</v>
      </c>
      <c r="D280" s="7" t="s">
        <v>598</v>
      </c>
      <c r="E280" s="7" t="s">
        <v>36</v>
      </c>
      <c r="F280" s="7" t="s">
        <v>64</v>
      </c>
      <c r="G280" s="7" t="s">
        <v>38</v>
      </c>
      <c r="H280" s="7"/>
      <c r="I280" s="7"/>
      <c r="J280" s="10"/>
      <c r="K280" s="10"/>
      <c r="L280" s="10"/>
      <c r="M280" s="10">
        <v>44880</v>
      </c>
      <c r="N280" s="7">
        <v>2022</v>
      </c>
      <c r="O280" s="7" t="s">
        <v>845</v>
      </c>
      <c r="P280" s="7" t="s">
        <v>56</v>
      </c>
      <c r="R280" s="7" t="s">
        <v>852</v>
      </c>
      <c r="T280" s="7"/>
      <c r="W280" s="6">
        <f>IFERROR(VLOOKUP(B280, PlumX_snapshot!$A:$B, 2, FALSE), " ")</f>
        <v>0</v>
      </c>
      <c r="X280" s="6">
        <f>IFERROR(VLOOKUP(B280, PlumX_snapshot!$A:$C, 3, FALSE), " ")</f>
        <v>0</v>
      </c>
      <c r="Y280" s="8">
        <f>IFERROR(VLOOKUP(B280, PlumX_snapshot!$A:$D, 4, FALSE), " ")</f>
        <v>0</v>
      </c>
      <c r="Z280" s="8">
        <f>IFERROR(VLOOKUP(B280, PlumX_snapshot!$A:$E, 5, FALSE), " ")</f>
        <v>0</v>
      </c>
      <c r="AA280" s="8">
        <f>IFERROR(VLOOKUP(B280, PlumX_snapshot!$A:$F, 6, FALSE), " ")</f>
        <v>0</v>
      </c>
      <c r="AB280" s="9">
        <v>44978</v>
      </c>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row>
    <row r="281" spans="1:55" ht="14.5" x14ac:dyDescent="0.35">
      <c r="A281" s="7" t="s">
        <v>853</v>
      </c>
      <c r="B281" s="7" t="s">
        <v>854</v>
      </c>
      <c r="C281" s="7" t="s">
        <v>855</v>
      </c>
      <c r="D281" s="7" t="s">
        <v>598</v>
      </c>
      <c r="E281" s="7" t="s">
        <v>36</v>
      </c>
      <c r="F281" s="7" t="s">
        <v>64</v>
      </c>
      <c r="G281" s="7" t="s">
        <v>38</v>
      </c>
      <c r="H281" s="7"/>
      <c r="J281" s="10"/>
      <c r="K281" s="10"/>
      <c r="L281" s="10"/>
      <c r="M281" s="10">
        <v>44887</v>
      </c>
      <c r="N281" s="7">
        <v>2022</v>
      </c>
      <c r="O281" s="7" t="s">
        <v>845</v>
      </c>
      <c r="T281" s="7"/>
      <c r="W281" s="6">
        <f>IFERROR(VLOOKUP(B281, PlumX_snapshot!$A:$B, 2, FALSE), " ")</f>
        <v>0</v>
      </c>
      <c r="X281" s="6">
        <f>IFERROR(VLOOKUP(B281, PlumX_snapshot!$A:$C, 3, FALSE), " ")</f>
        <v>0</v>
      </c>
      <c r="Y281" s="8">
        <f>IFERROR(VLOOKUP(B281, PlumX_snapshot!$A:$D, 4, FALSE), " ")</f>
        <v>0</v>
      </c>
      <c r="Z281" s="8">
        <f>IFERROR(VLOOKUP(B281, PlumX_snapshot!$A:$E, 5, FALSE), " ")</f>
        <v>0</v>
      </c>
      <c r="AA281" s="8">
        <f>IFERROR(VLOOKUP(B281, PlumX_snapshot!$A:$F, 6, FALSE), " ")</f>
        <v>0</v>
      </c>
      <c r="AB281" s="9">
        <v>44978</v>
      </c>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row>
    <row r="282" spans="1:55" ht="14.5" x14ac:dyDescent="0.35">
      <c r="A282" s="7" t="s">
        <v>856</v>
      </c>
      <c r="B282" s="7" t="s">
        <v>857</v>
      </c>
      <c r="C282" s="7" t="s">
        <v>858</v>
      </c>
      <c r="D282" s="7" t="s">
        <v>598</v>
      </c>
      <c r="E282" s="7" t="s">
        <v>36</v>
      </c>
      <c r="F282" s="7" t="s">
        <v>64</v>
      </c>
      <c r="G282" s="7" t="s">
        <v>38</v>
      </c>
      <c r="H282" s="7"/>
      <c r="J282" s="10"/>
      <c r="K282" s="10"/>
      <c r="L282" s="10"/>
      <c r="M282" s="10">
        <v>44802</v>
      </c>
      <c r="N282" s="7">
        <v>2022</v>
      </c>
      <c r="O282" s="7" t="s">
        <v>859</v>
      </c>
      <c r="R282" s="7" t="s">
        <v>315</v>
      </c>
      <c r="T282" s="7"/>
      <c r="W282" s="6">
        <f>IFERROR(VLOOKUP(B282, PlumX_snapshot!$A:$B, 2, FALSE), " ")</f>
        <v>3</v>
      </c>
      <c r="X282" s="6">
        <f>IFERROR(VLOOKUP(B282, PlumX_snapshot!$A:$C, 3, FALSE), " ")</f>
        <v>0</v>
      </c>
      <c r="Y282" s="8">
        <f>IFERROR(VLOOKUP(B282, PlumX_snapshot!$A:$D, 4, FALSE), " ")</f>
        <v>0</v>
      </c>
      <c r="Z282" s="8">
        <f>IFERROR(VLOOKUP(B282, PlumX_snapshot!$A:$E, 5, FALSE), " ")</f>
        <v>0</v>
      </c>
      <c r="AA282" s="8">
        <f>IFERROR(VLOOKUP(B282, PlumX_snapshot!$A:$F, 6, FALSE), " ")</f>
        <v>0</v>
      </c>
      <c r="AB282" s="9">
        <v>44978</v>
      </c>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row>
    <row r="283" spans="1:55" ht="14.5" x14ac:dyDescent="0.35">
      <c r="B283" s="7" t="s">
        <v>860</v>
      </c>
      <c r="C283" s="7" t="s">
        <v>861</v>
      </c>
      <c r="D283" s="7" t="s">
        <v>862</v>
      </c>
      <c r="E283" s="7" t="s">
        <v>36</v>
      </c>
      <c r="F283" s="7" t="s">
        <v>37</v>
      </c>
      <c r="G283" s="7" t="s">
        <v>38</v>
      </c>
      <c r="H283" s="7"/>
      <c r="I283" s="7" t="s">
        <v>74</v>
      </c>
      <c r="J283" s="10"/>
      <c r="K283" s="10"/>
      <c r="L283" s="10"/>
      <c r="M283" s="10"/>
      <c r="N283" s="7">
        <v>2019</v>
      </c>
      <c r="O283" s="7" t="s">
        <v>863</v>
      </c>
      <c r="P283" s="7" t="s">
        <v>56</v>
      </c>
      <c r="Q283" s="7" t="s">
        <v>38</v>
      </c>
      <c r="R283" s="7" t="s">
        <v>864</v>
      </c>
      <c r="S283" s="7" t="s">
        <v>865</v>
      </c>
      <c r="T283" s="7" t="s">
        <v>427</v>
      </c>
      <c r="U283" s="7"/>
      <c r="V283" s="7"/>
      <c r="W283" s="6">
        <f>IFERROR(VLOOKUP(B283, PlumX_snapshot!$A:$B, 2, FALSE), " ")</f>
        <v>58</v>
      </c>
      <c r="X283" s="6">
        <f>IFERROR(VLOOKUP(B283, PlumX_snapshot!$A:$C, 3, FALSE), " ")</f>
        <v>80</v>
      </c>
      <c r="Y283" s="8">
        <f>IFERROR(VLOOKUP(B283, PlumX_snapshot!$A:$D, 4, FALSE), " ")</f>
        <v>40</v>
      </c>
      <c r="Z283" s="8">
        <f>IFERROR(VLOOKUP(B283, PlumX_snapshot!$A:$E, 5, FALSE), " ")</f>
        <v>0</v>
      </c>
      <c r="AA283" s="8">
        <f>IFERROR(VLOOKUP(B283, PlumX_snapshot!$A:$F, 6, FALSE), " ")</f>
        <v>0</v>
      </c>
      <c r="AB283" s="9">
        <v>44978</v>
      </c>
      <c r="AC283" s="8"/>
      <c r="AD283" s="8"/>
      <c r="AE283" s="8"/>
      <c r="AF283" s="8"/>
      <c r="AG283" s="6"/>
      <c r="AH283" s="6"/>
      <c r="AI283" s="6"/>
      <c r="AJ283" s="6"/>
      <c r="AK283" s="6"/>
      <c r="AL283" s="6"/>
      <c r="AM283" s="6"/>
      <c r="AN283" s="6"/>
      <c r="AO283" s="6"/>
      <c r="AP283" s="6"/>
      <c r="AQ283" s="6"/>
      <c r="AR283" s="6"/>
      <c r="AS283" s="6"/>
      <c r="AT283" s="6"/>
      <c r="AU283" s="8"/>
      <c r="AV283" s="6"/>
      <c r="AW283" s="6"/>
      <c r="AX283" s="6"/>
      <c r="AY283" s="6"/>
      <c r="AZ283" s="6"/>
      <c r="BA283" s="6"/>
      <c r="BB283" s="6"/>
      <c r="BC283" s="6"/>
    </row>
    <row r="284" spans="1:55" ht="14.5" x14ac:dyDescent="0.35">
      <c r="B284" s="7" t="s">
        <v>866</v>
      </c>
      <c r="C284" s="7" t="s">
        <v>861</v>
      </c>
      <c r="D284" s="7" t="s">
        <v>862</v>
      </c>
      <c r="E284" s="7" t="s">
        <v>36</v>
      </c>
      <c r="F284" s="7" t="s">
        <v>37</v>
      </c>
      <c r="G284" s="7" t="s">
        <v>38</v>
      </c>
      <c r="H284" s="7"/>
      <c r="I284" s="7" t="s">
        <v>74</v>
      </c>
      <c r="J284" s="10"/>
      <c r="K284" s="10"/>
      <c r="L284" s="10"/>
      <c r="M284" s="10"/>
      <c r="N284" s="7">
        <v>2019</v>
      </c>
      <c r="O284" s="7" t="s">
        <v>863</v>
      </c>
      <c r="P284" s="7" t="s">
        <v>56</v>
      </c>
      <c r="Q284" s="7" t="s">
        <v>38</v>
      </c>
      <c r="R284" s="7" t="s">
        <v>170</v>
      </c>
      <c r="S284" s="7" t="s">
        <v>865</v>
      </c>
      <c r="T284" s="7" t="s">
        <v>427</v>
      </c>
      <c r="U284" s="7"/>
      <c r="V284" s="7"/>
      <c r="W284" s="6">
        <f>IFERROR(VLOOKUP(B284, PlumX_snapshot!$A:$B, 2, FALSE), " ")</f>
        <v>86</v>
      </c>
      <c r="X284" s="6">
        <f>IFERROR(VLOOKUP(B284, PlumX_snapshot!$A:$C, 3, FALSE), " ")</f>
        <v>21</v>
      </c>
      <c r="Y284" s="8">
        <f>IFERROR(VLOOKUP(B284, PlumX_snapshot!$A:$D, 4, FALSE), " ")</f>
        <v>72</v>
      </c>
      <c r="Z284" s="8">
        <f>IFERROR(VLOOKUP(B284, PlumX_snapshot!$A:$E, 5, FALSE), " ")</f>
        <v>0</v>
      </c>
      <c r="AA284" s="8">
        <f>IFERROR(VLOOKUP(B284, PlumX_snapshot!$A:$F, 6, FALSE), " ")</f>
        <v>2</v>
      </c>
      <c r="AB284" s="9">
        <v>44978</v>
      </c>
      <c r="AC284" s="8"/>
      <c r="AD284" s="8"/>
      <c r="AE284" s="8"/>
      <c r="AF284" s="8"/>
      <c r="AG284" s="8"/>
      <c r="AH284" s="8"/>
      <c r="AI284" s="8"/>
      <c r="AJ284" s="6"/>
      <c r="AK284" s="6"/>
      <c r="AL284" s="6"/>
      <c r="AM284" s="6"/>
      <c r="AN284" s="6"/>
      <c r="AO284" s="6"/>
      <c r="AP284" s="8"/>
      <c r="AQ284" s="8"/>
      <c r="AR284" s="8"/>
      <c r="AS284" s="6"/>
      <c r="AT284" s="6"/>
      <c r="AU284" s="6"/>
      <c r="AV284" s="6"/>
      <c r="AW284" s="6"/>
      <c r="AX284" s="6"/>
      <c r="AY284" s="6"/>
      <c r="AZ284" s="6"/>
      <c r="BA284" s="6"/>
      <c r="BB284" s="6"/>
      <c r="BC284" s="6"/>
    </row>
    <row r="285" spans="1:55" ht="14.5" x14ac:dyDescent="0.35">
      <c r="B285" s="7" t="s">
        <v>867</v>
      </c>
      <c r="C285" s="7" t="s">
        <v>868</v>
      </c>
      <c r="D285" s="7" t="s">
        <v>862</v>
      </c>
      <c r="E285" s="7" t="s">
        <v>36</v>
      </c>
      <c r="F285" s="7" t="s">
        <v>37</v>
      </c>
      <c r="G285" s="7" t="s">
        <v>38</v>
      </c>
      <c r="H285" s="7"/>
      <c r="I285" s="7" t="s">
        <v>501</v>
      </c>
      <c r="J285" s="10"/>
      <c r="K285" s="10"/>
      <c r="L285" s="10"/>
      <c r="M285" s="10"/>
      <c r="N285" s="7">
        <v>2019</v>
      </c>
      <c r="O285" s="7" t="s">
        <v>863</v>
      </c>
      <c r="Q285" s="7" t="s">
        <v>38</v>
      </c>
      <c r="R285" s="7" t="s">
        <v>869</v>
      </c>
      <c r="S285" s="7" t="s">
        <v>865</v>
      </c>
      <c r="T285" s="7" t="s">
        <v>427</v>
      </c>
      <c r="U285" s="7"/>
      <c r="V285" s="7"/>
      <c r="W285" s="6">
        <f>IFERROR(VLOOKUP(B285, PlumX_snapshot!$A:$B, 2, FALSE), " ")</f>
        <v>344</v>
      </c>
      <c r="X285" s="6">
        <f>IFERROR(VLOOKUP(B285, PlumX_snapshot!$A:$C, 3, FALSE), " ")</f>
        <v>101</v>
      </c>
      <c r="Y285" s="8">
        <f>IFERROR(VLOOKUP(B285, PlumX_snapshot!$A:$D, 4, FALSE), " ")</f>
        <v>630</v>
      </c>
      <c r="Z285" s="8">
        <f>IFERROR(VLOOKUP(B285, PlumX_snapshot!$A:$E, 5, FALSE), " ")</f>
        <v>99</v>
      </c>
      <c r="AA285" s="8">
        <f>IFERROR(VLOOKUP(B285, PlumX_snapshot!$A:$F, 6, FALSE), " ")</f>
        <v>9</v>
      </c>
      <c r="AB285" s="9">
        <v>44978</v>
      </c>
      <c r="AC285" s="8"/>
      <c r="AD285" s="8"/>
      <c r="AE285" s="8"/>
      <c r="AF285" s="8"/>
      <c r="AG285" s="8"/>
      <c r="AH285" s="8"/>
      <c r="AI285" s="8"/>
      <c r="AJ285" s="6"/>
      <c r="AK285" s="6"/>
      <c r="AL285" s="6"/>
      <c r="AM285" s="6"/>
      <c r="AN285" s="6"/>
      <c r="AO285" s="6"/>
      <c r="AP285" s="8"/>
      <c r="AQ285" s="8"/>
      <c r="AR285" s="8"/>
      <c r="AS285" s="8"/>
      <c r="AT285" s="8"/>
      <c r="AU285" s="8"/>
      <c r="AV285" s="8"/>
      <c r="AW285" s="8"/>
      <c r="AX285" s="8"/>
      <c r="AY285" s="6"/>
      <c r="AZ285" s="6"/>
      <c r="BA285" s="6"/>
      <c r="BB285" s="6"/>
      <c r="BC285" s="6"/>
    </row>
    <row r="286" spans="1:55" ht="14.5" x14ac:dyDescent="0.35">
      <c r="B286" s="7" t="s">
        <v>870</v>
      </c>
      <c r="C286" s="7" t="s">
        <v>871</v>
      </c>
      <c r="D286" s="7" t="s">
        <v>862</v>
      </c>
      <c r="E286" s="7" t="s">
        <v>36</v>
      </c>
      <c r="G286" s="7" t="s">
        <v>38</v>
      </c>
      <c r="H286" s="7"/>
      <c r="I286" s="7"/>
      <c r="J286" s="10"/>
      <c r="K286" s="10"/>
      <c r="L286" s="10"/>
      <c r="M286" s="10"/>
      <c r="N286" s="7">
        <v>2019</v>
      </c>
      <c r="O286" s="7" t="s">
        <v>863</v>
      </c>
      <c r="P286" s="7" t="s">
        <v>56</v>
      </c>
      <c r="Q286" s="7" t="s">
        <v>38</v>
      </c>
      <c r="R286" s="7" t="s">
        <v>872</v>
      </c>
      <c r="S286" s="7" t="s">
        <v>865</v>
      </c>
      <c r="T286" s="7" t="s">
        <v>427</v>
      </c>
      <c r="U286" s="7"/>
      <c r="V286" s="7"/>
      <c r="W286" s="6">
        <f>IFERROR(VLOOKUP(B286, PlumX_snapshot!$A:$B, 2, FALSE), " ")</f>
        <v>1</v>
      </c>
      <c r="X286" s="6">
        <f>IFERROR(VLOOKUP(B286, PlumX_snapshot!$A:$C, 3, FALSE), " ")</f>
        <v>2</v>
      </c>
      <c r="Y286" s="8">
        <f>IFERROR(VLOOKUP(B286, PlumX_snapshot!$A:$D, 4, FALSE), " ")</f>
        <v>0</v>
      </c>
      <c r="Z286" s="8">
        <f>IFERROR(VLOOKUP(B286, PlumX_snapshot!$A:$E, 5, FALSE), " ")</f>
        <v>6</v>
      </c>
      <c r="AA286" s="8">
        <f>IFERROR(VLOOKUP(B286, PlumX_snapshot!$A:$F, 6, FALSE), " ")</f>
        <v>0</v>
      </c>
      <c r="AB286" s="9">
        <v>44978</v>
      </c>
      <c r="AC286" s="8"/>
      <c r="AD286" s="6"/>
      <c r="AE286" s="6"/>
      <c r="AF286" s="6"/>
      <c r="AG286" s="6"/>
      <c r="AH286" s="6"/>
      <c r="AI286" s="6"/>
      <c r="AJ286" s="6"/>
      <c r="AK286" s="6"/>
      <c r="AL286" s="6"/>
      <c r="AM286" s="6"/>
      <c r="AN286" s="6"/>
      <c r="AO286" s="6"/>
      <c r="AP286" s="6"/>
      <c r="AQ286" s="6"/>
      <c r="AR286" s="6"/>
      <c r="AS286" s="8"/>
      <c r="AT286" s="8"/>
      <c r="AU286" s="6"/>
      <c r="AV286" s="6"/>
      <c r="AW286" s="6"/>
      <c r="AX286" s="6"/>
      <c r="AY286" s="6"/>
      <c r="AZ286" s="6"/>
      <c r="BA286" s="6"/>
      <c r="BB286" s="6"/>
      <c r="BC286" s="6"/>
    </row>
    <row r="287" spans="1:55" ht="14.5" x14ac:dyDescent="0.35">
      <c r="B287" s="7" t="s">
        <v>873</v>
      </c>
      <c r="C287" s="7" t="s">
        <v>874</v>
      </c>
      <c r="D287" s="7" t="s">
        <v>862</v>
      </c>
      <c r="E287" s="7" t="s">
        <v>36</v>
      </c>
      <c r="F287" s="7" t="s">
        <v>37</v>
      </c>
      <c r="G287" s="7" t="s">
        <v>38</v>
      </c>
      <c r="H287" s="7"/>
      <c r="I287" s="7" t="s">
        <v>74</v>
      </c>
      <c r="J287" s="10"/>
      <c r="K287" s="10"/>
      <c r="L287" s="10"/>
      <c r="M287" s="10"/>
      <c r="N287" s="7">
        <v>2019</v>
      </c>
      <c r="O287" s="7" t="s">
        <v>863</v>
      </c>
      <c r="P287" s="7" t="s">
        <v>56</v>
      </c>
      <c r="Q287" s="7" t="s">
        <v>38</v>
      </c>
      <c r="R287" s="7" t="s">
        <v>147</v>
      </c>
      <c r="S287" s="7" t="s">
        <v>865</v>
      </c>
      <c r="T287" s="7" t="s">
        <v>427</v>
      </c>
      <c r="U287" s="7"/>
      <c r="V287" s="7"/>
      <c r="W287" s="6">
        <f>IFERROR(VLOOKUP(B287, PlumX_snapshot!$A:$B, 2, FALSE), " ")</f>
        <v>78</v>
      </c>
      <c r="X287" s="6">
        <f>IFERROR(VLOOKUP(B287, PlumX_snapshot!$A:$C, 3, FALSE), " ")</f>
        <v>26</v>
      </c>
      <c r="Y287" s="8">
        <f>IFERROR(VLOOKUP(B287, PlumX_snapshot!$A:$D, 4, FALSE), " ")</f>
        <v>13</v>
      </c>
      <c r="Z287" s="8">
        <f>IFERROR(VLOOKUP(B287, PlumX_snapshot!$A:$E, 5, FALSE), " ")</f>
        <v>35</v>
      </c>
      <c r="AA287" s="8">
        <f>IFERROR(VLOOKUP(B287, PlumX_snapshot!$A:$F, 6, FALSE), " ")</f>
        <v>0</v>
      </c>
      <c r="AB287" s="9">
        <v>44978</v>
      </c>
      <c r="AC287" s="8"/>
      <c r="AD287" s="8"/>
      <c r="AE287" s="8"/>
      <c r="AF287" s="8"/>
      <c r="AG287" s="6"/>
      <c r="AH287" s="6"/>
      <c r="AI287" s="6"/>
      <c r="AJ287" s="6"/>
      <c r="AK287" s="6"/>
      <c r="AL287" s="6"/>
      <c r="AM287" s="6"/>
      <c r="AN287" s="6"/>
      <c r="AO287" s="6"/>
      <c r="AP287" s="6"/>
      <c r="AQ287" s="6"/>
      <c r="AR287" s="6"/>
      <c r="AS287" s="8"/>
      <c r="AT287" s="8"/>
      <c r="AU287" s="6"/>
      <c r="AV287" s="6"/>
      <c r="AW287" s="6"/>
      <c r="AX287" s="8"/>
      <c r="AY287" s="6"/>
      <c r="AZ287" s="6"/>
      <c r="BA287" s="6"/>
      <c r="BB287" s="6"/>
      <c r="BC287" s="6"/>
    </row>
    <row r="288" spans="1:55" ht="14.5" x14ac:dyDescent="0.35">
      <c r="B288" s="7" t="s">
        <v>875</v>
      </c>
      <c r="C288" s="7" t="s">
        <v>876</v>
      </c>
      <c r="D288" s="7" t="s">
        <v>862</v>
      </c>
      <c r="E288" s="7" t="s">
        <v>36</v>
      </c>
      <c r="G288" s="7" t="s">
        <v>38</v>
      </c>
      <c r="H288" s="7"/>
      <c r="J288" s="10"/>
      <c r="K288" s="10"/>
      <c r="L288" s="10"/>
      <c r="M288" s="10"/>
      <c r="N288" s="7">
        <v>2019</v>
      </c>
      <c r="O288" s="7" t="s">
        <v>863</v>
      </c>
      <c r="Q288" s="7" t="s">
        <v>38</v>
      </c>
      <c r="S288" s="7" t="s">
        <v>865</v>
      </c>
      <c r="T288" s="7" t="s">
        <v>427</v>
      </c>
      <c r="U288" s="7"/>
      <c r="V288" s="7"/>
      <c r="W288" s="6">
        <f>IFERROR(VLOOKUP(B288, PlumX_snapshot!$A:$B, 2, FALSE), " ")</f>
        <v>144</v>
      </c>
      <c r="X288" s="6">
        <f>IFERROR(VLOOKUP(B288, PlumX_snapshot!$A:$C, 3, FALSE), " ")</f>
        <v>31</v>
      </c>
      <c r="Y288" s="8">
        <f>IFERROR(VLOOKUP(B288, PlumX_snapshot!$A:$D, 4, FALSE), " ")</f>
        <v>36</v>
      </c>
      <c r="Z288" s="8">
        <f>IFERROR(VLOOKUP(B288, PlumX_snapshot!$A:$E, 5, FALSE), " ")</f>
        <v>0</v>
      </c>
      <c r="AA288" s="8">
        <f>IFERROR(VLOOKUP(B288, PlumX_snapshot!$A:$F, 6, FALSE), " ")</f>
        <v>0</v>
      </c>
      <c r="AB288" s="9">
        <v>44978</v>
      </c>
      <c r="AC288" s="8"/>
      <c r="AD288" s="6"/>
      <c r="AE288" s="8"/>
      <c r="AF288" s="8"/>
      <c r="AG288" s="6"/>
      <c r="AH288" s="6"/>
      <c r="AI288" s="6"/>
      <c r="AJ288" s="6"/>
      <c r="AK288" s="6"/>
      <c r="AL288" s="6"/>
      <c r="AM288" s="6"/>
      <c r="AN288" s="6"/>
      <c r="AO288" s="6"/>
      <c r="AP288" s="8"/>
      <c r="AQ288" s="8"/>
      <c r="AR288" s="8"/>
      <c r="AS288" s="6"/>
      <c r="AT288" s="6"/>
      <c r="AU288" s="6"/>
      <c r="AV288" s="6"/>
      <c r="AW288" s="6"/>
      <c r="AX288" s="6"/>
      <c r="AY288" s="8"/>
      <c r="AZ288" s="6"/>
      <c r="BA288" s="6"/>
      <c r="BB288" s="6"/>
      <c r="BC288" s="6"/>
    </row>
    <row r="289" spans="2:55" ht="14.5" x14ac:dyDescent="0.35">
      <c r="B289" s="7" t="s">
        <v>877</v>
      </c>
      <c r="C289" s="7" t="s">
        <v>878</v>
      </c>
      <c r="D289" s="7" t="s">
        <v>862</v>
      </c>
      <c r="E289" s="7" t="s">
        <v>36</v>
      </c>
      <c r="G289" s="7" t="s">
        <v>38</v>
      </c>
      <c r="H289" s="7"/>
      <c r="J289" s="10"/>
      <c r="K289" s="10"/>
      <c r="L289" s="10"/>
      <c r="M289" s="10"/>
      <c r="N289" s="7">
        <v>2019</v>
      </c>
      <c r="O289" s="7" t="s">
        <v>863</v>
      </c>
      <c r="Q289" s="7" t="s">
        <v>38</v>
      </c>
      <c r="S289" s="7" t="s">
        <v>865</v>
      </c>
      <c r="T289" s="7" t="s">
        <v>427</v>
      </c>
      <c r="U289" s="7"/>
      <c r="V289" s="7"/>
      <c r="W289" s="6">
        <f>IFERROR(VLOOKUP(B289, PlumX_snapshot!$A:$B, 2, FALSE), " ")</f>
        <v>45</v>
      </c>
      <c r="X289" s="6">
        <f>IFERROR(VLOOKUP(B289, PlumX_snapshot!$A:$C, 3, FALSE), " ")</f>
        <v>7</v>
      </c>
      <c r="Y289" s="8">
        <f>IFERROR(VLOOKUP(B289, PlumX_snapshot!$A:$D, 4, FALSE), " ")</f>
        <v>8</v>
      </c>
      <c r="Z289" s="8">
        <f>IFERROR(VLOOKUP(B289, PlumX_snapshot!$A:$E, 5, FALSE), " ")</f>
        <v>121</v>
      </c>
      <c r="AA289" s="8">
        <f>IFERROR(VLOOKUP(B289, PlumX_snapshot!$A:$F, 6, FALSE), " ")</f>
        <v>0</v>
      </c>
      <c r="AB289" s="9">
        <v>44978</v>
      </c>
      <c r="AC289" s="8"/>
      <c r="AD289" s="6"/>
      <c r="AE289" s="8"/>
      <c r="AF289" s="8"/>
      <c r="AG289" s="6"/>
      <c r="AH289" s="6"/>
      <c r="AI289" s="6"/>
      <c r="AJ289" s="6"/>
      <c r="AK289" s="6"/>
      <c r="AL289" s="6"/>
      <c r="AM289" s="6"/>
      <c r="AN289" s="6"/>
      <c r="AO289" s="6"/>
      <c r="AP289" s="6"/>
      <c r="AQ289" s="6"/>
      <c r="AR289" s="6"/>
      <c r="AS289" s="8"/>
      <c r="AT289" s="8"/>
      <c r="AU289" s="6"/>
      <c r="AV289" s="6"/>
      <c r="AW289" s="8"/>
      <c r="AX289" s="8"/>
      <c r="AY289" s="6"/>
      <c r="AZ289" s="6"/>
      <c r="BA289" s="6"/>
      <c r="BB289" s="6"/>
      <c r="BC289" s="6"/>
    </row>
    <row r="290" spans="2:55" ht="14.5" x14ac:dyDescent="0.35">
      <c r="B290" s="7" t="s">
        <v>879</v>
      </c>
      <c r="C290" s="7" t="s">
        <v>878</v>
      </c>
      <c r="D290" s="7" t="s">
        <v>862</v>
      </c>
      <c r="E290" s="7" t="s">
        <v>36</v>
      </c>
      <c r="G290" s="7" t="s">
        <v>38</v>
      </c>
      <c r="H290" s="7"/>
      <c r="J290" s="10"/>
      <c r="K290" s="10"/>
      <c r="L290" s="10"/>
      <c r="M290" s="10"/>
      <c r="N290" s="7">
        <v>2019</v>
      </c>
      <c r="O290" s="7" t="s">
        <v>863</v>
      </c>
      <c r="Q290" s="7" t="s">
        <v>38</v>
      </c>
      <c r="S290" s="7" t="s">
        <v>865</v>
      </c>
      <c r="T290" s="7" t="s">
        <v>427</v>
      </c>
      <c r="U290" s="7"/>
      <c r="V290" s="7"/>
      <c r="W290" s="6">
        <f>IFERROR(VLOOKUP(B290, PlumX_snapshot!$A:$B, 2, FALSE), " ")</f>
        <v>31</v>
      </c>
      <c r="X290" s="6">
        <f>IFERROR(VLOOKUP(B290, PlumX_snapshot!$A:$C, 3, FALSE), " ")</f>
        <v>9</v>
      </c>
      <c r="Y290" s="8">
        <f>IFERROR(VLOOKUP(B290, PlumX_snapshot!$A:$D, 4, FALSE), " ")</f>
        <v>37</v>
      </c>
      <c r="Z290" s="8">
        <f>IFERROR(VLOOKUP(B290, PlumX_snapshot!$A:$E, 5, FALSE), " ")</f>
        <v>0</v>
      </c>
      <c r="AA290" s="8">
        <f>IFERROR(VLOOKUP(B290, PlumX_snapshot!$A:$F, 6, FALSE), " ")</f>
        <v>0</v>
      </c>
      <c r="AB290" s="9">
        <v>44978</v>
      </c>
      <c r="AC290" s="8"/>
      <c r="AD290" s="6"/>
      <c r="AE290" s="8"/>
      <c r="AF290" s="8"/>
      <c r="AG290" s="6"/>
      <c r="AH290" s="6"/>
      <c r="AI290" s="6"/>
      <c r="AJ290" s="6"/>
      <c r="AK290" s="6"/>
      <c r="AL290" s="6"/>
      <c r="AM290" s="6"/>
      <c r="AN290" s="6"/>
      <c r="AO290" s="6"/>
      <c r="AP290" s="8"/>
      <c r="AQ290" s="6"/>
      <c r="AR290" s="6"/>
      <c r="AS290" s="6"/>
      <c r="AT290" s="6"/>
      <c r="AU290" s="6"/>
      <c r="AV290" s="6"/>
      <c r="AW290" s="6"/>
      <c r="AX290" s="6"/>
      <c r="AY290" s="6"/>
      <c r="AZ290" s="6"/>
      <c r="BA290" s="6"/>
      <c r="BB290" s="6"/>
      <c r="BC290" s="6"/>
    </row>
    <row r="291" spans="2:55" ht="14.5" x14ac:dyDescent="0.35">
      <c r="B291" s="7" t="s">
        <v>880</v>
      </c>
      <c r="C291" s="7" t="s">
        <v>878</v>
      </c>
      <c r="D291" s="7" t="s">
        <v>862</v>
      </c>
      <c r="E291" s="7" t="s">
        <v>36</v>
      </c>
      <c r="G291" s="7" t="s">
        <v>38</v>
      </c>
      <c r="H291" s="7"/>
      <c r="J291" s="10"/>
      <c r="K291" s="10"/>
      <c r="L291" s="10"/>
      <c r="M291" s="10"/>
      <c r="N291" s="7">
        <v>2019</v>
      </c>
      <c r="O291" s="7" t="s">
        <v>863</v>
      </c>
      <c r="Q291" s="7" t="s">
        <v>38</v>
      </c>
      <c r="S291" s="7" t="s">
        <v>865</v>
      </c>
      <c r="T291" s="7" t="s">
        <v>427</v>
      </c>
      <c r="U291" s="7"/>
      <c r="V291" s="7"/>
      <c r="W291" s="6">
        <f>IFERROR(VLOOKUP(B291, PlumX_snapshot!$A:$B, 2, FALSE), " ")</f>
        <v>31</v>
      </c>
      <c r="X291" s="6">
        <f>IFERROR(VLOOKUP(B291, PlumX_snapshot!$A:$C, 3, FALSE), " ")</f>
        <v>7</v>
      </c>
      <c r="Y291" s="8">
        <f>IFERROR(VLOOKUP(B291, PlumX_snapshot!$A:$D, 4, FALSE), " ")</f>
        <v>55</v>
      </c>
      <c r="Z291" s="8">
        <f>IFERROR(VLOOKUP(B291, PlumX_snapshot!$A:$E, 5, FALSE), " ")</f>
        <v>0</v>
      </c>
      <c r="AA291" s="8">
        <f>IFERROR(VLOOKUP(B291, PlumX_snapshot!$A:$F, 6, FALSE), " ")</f>
        <v>0</v>
      </c>
      <c r="AB291" s="9">
        <v>44978</v>
      </c>
      <c r="AC291" s="8"/>
      <c r="AD291" s="6"/>
      <c r="AE291" s="8"/>
      <c r="AF291" s="8"/>
      <c r="AG291" s="6"/>
      <c r="AH291" s="6"/>
      <c r="AI291" s="6"/>
      <c r="AJ291" s="6"/>
      <c r="AK291" s="6"/>
      <c r="AL291" s="6"/>
      <c r="AM291" s="6"/>
      <c r="AN291" s="6"/>
      <c r="AO291" s="6"/>
      <c r="AP291" s="8"/>
      <c r="AQ291" s="6"/>
      <c r="AR291" s="6"/>
      <c r="AS291" s="6"/>
      <c r="AT291" s="6"/>
      <c r="AU291" s="6"/>
      <c r="AV291" s="6"/>
      <c r="AW291" s="6"/>
      <c r="AX291" s="6"/>
      <c r="AY291" s="6"/>
      <c r="AZ291" s="6"/>
      <c r="BA291" s="6"/>
      <c r="BB291" s="6"/>
      <c r="BC291" s="6"/>
    </row>
    <row r="292" spans="2:55" ht="14.5" x14ac:dyDescent="0.35">
      <c r="B292" s="7" t="s">
        <v>881</v>
      </c>
      <c r="C292" s="7" t="s">
        <v>882</v>
      </c>
      <c r="D292" s="7" t="s">
        <v>862</v>
      </c>
      <c r="E292" s="7" t="s">
        <v>36</v>
      </c>
      <c r="G292" s="7" t="s">
        <v>38</v>
      </c>
      <c r="H292" s="7"/>
      <c r="J292" s="10"/>
      <c r="K292" s="10"/>
      <c r="L292" s="10"/>
      <c r="M292" s="10"/>
      <c r="N292" s="7">
        <v>2019</v>
      </c>
      <c r="O292" s="7" t="s">
        <v>863</v>
      </c>
      <c r="Q292" s="7" t="s">
        <v>38</v>
      </c>
      <c r="S292" s="7" t="s">
        <v>865</v>
      </c>
      <c r="T292" s="7" t="s">
        <v>427</v>
      </c>
      <c r="U292" s="7"/>
      <c r="V292" s="7"/>
      <c r="W292" s="6">
        <f>IFERROR(VLOOKUP(B292, PlumX_snapshot!$A:$B, 2, FALSE), " ")</f>
        <v>49</v>
      </c>
      <c r="X292" s="6">
        <f>IFERROR(VLOOKUP(B292, PlumX_snapshot!$A:$C, 3, FALSE), " ")</f>
        <v>10</v>
      </c>
      <c r="Y292" s="8">
        <f>IFERROR(VLOOKUP(B292, PlumX_snapshot!$A:$D, 4, FALSE), " ")</f>
        <v>11</v>
      </c>
      <c r="Z292" s="8">
        <f>IFERROR(VLOOKUP(B292, PlumX_snapshot!$A:$E, 5, FALSE), " ")</f>
        <v>0</v>
      </c>
      <c r="AA292" s="8">
        <f>IFERROR(VLOOKUP(B292, PlumX_snapshot!$A:$F, 6, FALSE), " ")</f>
        <v>0</v>
      </c>
      <c r="AB292" s="9">
        <v>44978</v>
      </c>
      <c r="AC292" s="8"/>
      <c r="AD292" s="6"/>
      <c r="AE292" s="8"/>
      <c r="AF292" s="8"/>
      <c r="AG292" s="6"/>
      <c r="AH292" s="6"/>
      <c r="AI292" s="6"/>
      <c r="AJ292" s="6"/>
      <c r="AK292" s="6"/>
      <c r="AL292" s="6"/>
      <c r="AM292" s="6"/>
      <c r="AN292" s="6"/>
      <c r="AO292" s="6"/>
      <c r="AP292" s="6"/>
      <c r="AQ292" s="6"/>
      <c r="AR292" s="6"/>
      <c r="AS292" s="6"/>
      <c r="AT292" s="6"/>
      <c r="AU292" s="6"/>
      <c r="AV292" s="6"/>
      <c r="AW292" s="6"/>
      <c r="AX292" s="6"/>
      <c r="AY292" s="6"/>
      <c r="AZ292" s="6"/>
      <c r="BA292" s="6"/>
      <c r="BB292" s="6"/>
      <c r="BC292" s="6"/>
    </row>
    <row r="293" spans="2:55" ht="14.5" x14ac:dyDescent="0.35">
      <c r="B293" s="7" t="s">
        <v>883</v>
      </c>
      <c r="C293" s="7" t="s">
        <v>884</v>
      </c>
      <c r="D293" s="7" t="s">
        <v>862</v>
      </c>
      <c r="E293" s="7" t="s">
        <v>36</v>
      </c>
      <c r="F293" s="7" t="s">
        <v>37</v>
      </c>
      <c r="G293" s="7" t="s">
        <v>38</v>
      </c>
      <c r="H293" s="7"/>
      <c r="I293" s="7" t="s">
        <v>74</v>
      </c>
      <c r="J293" s="10"/>
      <c r="K293" s="10"/>
      <c r="L293" s="10"/>
      <c r="M293" s="10"/>
      <c r="N293" s="7">
        <v>2019</v>
      </c>
      <c r="O293" s="7" t="s">
        <v>863</v>
      </c>
      <c r="Q293" s="7" t="s">
        <v>56</v>
      </c>
      <c r="R293" s="7" t="s">
        <v>885</v>
      </c>
      <c r="S293" s="7" t="s">
        <v>865</v>
      </c>
      <c r="T293" s="7" t="s">
        <v>427</v>
      </c>
      <c r="U293" s="7"/>
      <c r="V293" s="7"/>
      <c r="W293" s="6">
        <f>IFERROR(VLOOKUP(B293, PlumX_snapshot!$A:$B, 2, FALSE), " ")</f>
        <v>49</v>
      </c>
      <c r="X293" s="6">
        <f>IFERROR(VLOOKUP(B293, PlumX_snapshot!$A:$C, 3, FALSE), " ")</f>
        <v>91</v>
      </c>
      <c r="Y293" s="8">
        <f>IFERROR(VLOOKUP(B293, PlumX_snapshot!$A:$D, 4, FALSE), " ")</f>
        <v>8</v>
      </c>
      <c r="Z293" s="8">
        <f>IFERROR(VLOOKUP(B293, PlumX_snapshot!$A:$E, 5, FALSE), " ")</f>
        <v>343</v>
      </c>
      <c r="AA293" s="8">
        <f>IFERROR(VLOOKUP(B293, PlumX_snapshot!$A:$F, 6, FALSE), " ")</f>
        <v>0</v>
      </c>
      <c r="AB293" s="9">
        <v>44978</v>
      </c>
      <c r="AC293" s="8"/>
      <c r="AD293" s="8"/>
      <c r="AE293" s="8"/>
      <c r="AF293" s="8"/>
      <c r="AG293" s="6"/>
      <c r="AH293" s="6"/>
      <c r="AI293" s="6"/>
      <c r="AJ293" s="6"/>
      <c r="AK293" s="6"/>
      <c r="AL293" s="6"/>
      <c r="AM293" s="6"/>
      <c r="AN293" s="6"/>
      <c r="AO293" s="6"/>
      <c r="AP293" s="6"/>
      <c r="AQ293" s="6"/>
      <c r="AR293" s="6"/>
      <c r="AS293" s="8"/>
      <c r="AT293" s="8"/>
      <c r="AU293" s="8"/>
      <c r="AV293" s="6"/>
      <c r="AW293" s="6"/>
      <c r="AX293" s="8"/>
      <c r="AY293" s="6"/>
      <c r="AZ293" s="6"/>
      <c r="BA293" s="6"/>
      <c r="BB293" s="6"/>
      <c r="BC293" s="6"/>
    </row>
    <row r="294" spans="2:55" ht="14.5" x14ac:dyDescent="0.35">
      <c r="B294" s="7" t="s">
        <v>886</v>
      </c>
      <c r="C294" s="7" t="s">
        <v>884</v>
      </c>
      <c r="D294" s="7" t="s">
        <v>862</v>
      </c>
      <c r="E294" s="7" t="s">
        <v>36</v>
      </c>
      <c r="F294" s="7" t="s">
        <v>37</v>
      </c>
      <c r="G294" s="7" t="s">
        <v>38</v>
      </c>
      <c r="H294" s="7"/>
      <c r="I294" s="7" t="s">
        <v>74</v>
      </c>
      <c r="J294" s="10"/>
      <c r="K294" s="10"/>
      <c r="L294" s="10"/>
      <c r="M294" s="10"/>
      <c r="N294" s="7">
        <v>2019</v>
      </c>
      <c r="O294" s="7" t="s">
        <v>863</v>
      </c>
      <c r="P294" s="7" t="s">
        <v>56</v>
      </c>
      <c r="Q294" s="7" t="s">
        <v>38</v>
      </c>
      <c r="R294" s="7" t="s">
        <v>864</v>
      </c>
      <c r="S294" s="7" t="s">
        <v>865</v>
      </c>
      <c r="T294" s="7" t="s">
        <v>427</v>
      </c>
      <c r="U294" s="7"/>
      <c r="V294" s="7"/>
      <c r="W294" s="6">
        <f>IFERROR(VLOOKUP(B294, PlumX_snapshot!$A:$B, 2, FALSE), " ")</f>
        <v>55</v>
      </c>
      <c r="X294" s="6">
        <f>IFERROR(VLOOKUP(B294, PlumX_snapshot!$A:$C, 3, FALSE), " ")</f>
        <v>79</v>
      </c>
      <c r="Y294" s="8">
        <f>IFERROR(VLOOKUP(B294, PlumX_snapshot!$A:$D, 4, FALSE), " ")</f>
        <v>3</v>
      </c>
      <c r="Z294" s="8">
        <f>IFERROR(VLOOKUP(B294, PlumX_snapshot!$A:$E, 5, FALSE), " ")</f>
        <v>14</v>
      </c>
      <c r="AA294" s="8">
        <f>IFERROR(VLOOKUP(B294, PlumX_snapshot!$A:$F, 6, FALSE), " ")</f>
        <v>0</v>
      </c>
      <c r="AB294" s="9">
        <v>44978</v>
      </c>
      <c r="AC294" s="8"/>
      <c r="AD294" s="6"/>
      <c r="AE294" s="8"/>
      <c r="AF294" s="8"/>
      <c r="AG294" s="6"/>
      <c r="AH294" s="6"/>
      <c r="AI294" s="6"/>
      <c r="AJ294" s="6"/>
      <c r="AK294" s="6"/>
      <c r="AL294" s="6"/>
      <c r="AM294" s="6"/>
      <c r="AN294" s="6"/>
      <c r="AO294" s="6"/>
      <c r="AP294" s="6"/>
      <c r="AQ294" s="6"/>
      <c r="AR294" s="6"/>
      <c r="AS294" s="8"/>
      <c r="AT294" s="8"/>
      <c r="AU294" s="8"/>
      <c r="AV294" s="6"/>
      <c r="AW294" s="6"/>
      <c r="AX294" s="6"/>
      <c r="AY294" s="6"/>
      <c r="AZ294" s="6"/>
      <c r="BA294" s="6"/>
      <c r="BB294" s="6"/>
      <c r="BC294" s="6"/>
    </row>
    <row r="295" spans="2:55" ht="14.5" x14ac:dyDescent="0.35">
      <c r="B295" s="7" t="s">
        <v>887</v>
      </c>
      <c r="C295" s="7" t="s">
        <v>884</v>
      </c>
      <c r="D295" s="7" t="s">
        <v>862</v>
      </c>
      <c r="E295" s="7" t="s">
        <v>36</v>
      </c>
      <c r="G295" s="7" t="s">
        <v>38</v>
      </c>
      <c r="H295" s="7"/>
      <c r="J295" s="10"/>
      <c r="K295" s="10"/>
      <c r="L295" s="10"/>
      <c r="M295" s="10"/>
      <c r="N295" s="7">
        <v>2019</v>
      </c>
      <c r="O295" s="7" t="s">
        <v>863</v>
      </c>
      <c r="Q295" s="7" t="s">
        <v>38</v>
      </c>
      <c r="S295" s="7" t="s">
        <v>865</v>
      </c>
      <c r="T295" s="7" t="s">
        <v>427</v>
      </c>
      <c r="U295" s="7"/>
      <c r="V295" s="7"/>
      <c r="W295" s="6">
        <f>IFERROR(VLOOKUP(B295, PlumX_snapshot!$A:$B, 2, FALSE), " ")</f>
        <v>45</v>
      </c>
      <c r="X295" s="6">
        <f>IFERROR(VLOOKUP(B295, PlumX_snapshot!$A:$C, 3, FALSE), " ")</f>
        <v>18</v>
      </c>
      <c r="Y295" s="8">
        <f>IFERROR(VLOOKUP(B295, PlumX_snapshot!$A:$D, 4, FALSE), " ")</f>
        <v>25</v>
      </c>
      <c r="Z295" s="8">
        <f>IFERROR(VLOOKUP(B295, PlumX_snapshot!$A:$E, 5, FALSE), " ")</f>
        <v>100</v>
      </c>
      <c r="AA295" s="8">
        <f>IFERROR(VLOOKUP(B295, PlumX_snapshot!$A:$F, 6, FALSE), " ")</f>
        <v>0</v>
      </c>
      <c r="AB295" s="9">
        <v>44978</v>
      </c>
      <c r="AC295" s="8"/>
      <c r="AD295" s="8"/>
      <c r="AE295" s="8"/>
      <c r="AF295" s="8"/>
      <c r="AG295" s="6"/>
      <c r="AH295" s="6"/>
      <c r="AI295" s="6"/>
      <c r="AJ295" s="6"/>
      <c r="AK295" s="6"/>
      <c r="AL295" s="6"/>
      <c r="AM295" s="6"/>
      <c r="AN295" s="6"/>
      <c r="AO295" s="6"/>
      <c r="AP295" s="8"/>
      <c r="AQ295" s="6"/>
      <c r="AR295" s="6"/>
      <c r="AS295" s="8"/>
      <c r="AT295" s="8"/>
      <c r="AU295" s="6"/>
      <c r="AV295" s="6"/>
      <c r="AW295" s="6"/>
      <c r="AX295" s="8"/>
      <c r="AY295" s="6"/>
      <c r="AZ295" s="6"/>
      <c r="BA295" s="6"/>
      <c r="BB295" s="6"/>
      <c r="BC295" s="6"/>
    </row>
    <row r="296" spans="2:55" ht="14.5" x14ac:dyDescent="0.35">
      <c r="B296" s="7" t="s">
        <v>888</v>
      </c>
      <c r="C296" s="7" t="s">
        <v>884</v>
      </c>
      <c r="D296" s="7" t="s">
        <v>862</v>
      </c>
      <c r="E296" s="7" t="s">
        <v>36</v>
      </c>
      <c r="G296" s="7" t="s">
        <v>38</v>
      </c>
      <c r="H296" s="7"/>
      <c r="J296" s="10"/>
      <c r="K296" s="10"/>
      <c r="L296" s="10"/>
      <c r="M296" s="10"/>
      <c r="N296" s="7">
        <v>2019</v>
      </c>
      <c r="O296" s="7" t="s">
        <v>863</v>
      </c>
      <c r="Q296" s="7" t="s">
        <v>38</v>
      </c>
      <c r="S296" s="7" t="s">
        <v>865</v>
      </c>
      <c r="T296" s="7" t="s">
        <v>427</v>
      </c>
      <c r="U296" s="7"/>
      <c r="V296" s="7"/>
      <c r="W296" s="6">
        <f>IFERROR(VLOOKUP(B296, PlumX_snapshot!$A:$B, 2, FALSE), " ")</f>
        <v>215</v>
      </c>
      <c r="X296" s="6">
        <f>IFERROR(VLOOKUP(B296, PlumX_snapshot!$A:$C, 3, FALSE), " ")</f>
        <v>51</v>
      </c>
      <c r="Y296" s="8">
        <f>IFERROR(VLOOKUP(B296, PlumX_snapshot!$A:$D, 4, FALSE), " ")</f>
        <v>5</v>
      </c>
      <c r="Z296" s="8">
        <f>IFERROR(VLOOKUP(B296, PlumX_snapshot!$A:$E, 5, FALSE), " ")</f>
        <v>133</v>
      </c>
      <c r="AA296" s="8">
        <f>IFERROR(VLOOKUP(B296, PlumX_snapshot!$A:$F, 6, FALSE), " ")</f>
        <v>1</v>
      </c>
      <c r="AB296" s="9">
        <v>44978</v>
      </c>
      <c r="AC296" s="8"/>
      <c r="AD296" s="8"/>
      <c r="AE296" s="8"/>
      <c r="AF296" s="8"/>
      <c r="AG296" s="8"/>
      <c r="AH296" s="6"/>
      <c r="AI296" s="6"/>
      <c r="AJ296" s="8"/>
      <c r="AK296" s="6"/>
      <c r="AL296" s="6"/>
      <c r="AM296" s="6"/>
      <c r="AN296" s="6"/>
      <c r="AO296" s="6"/>
      <c r="AP296" s="6"/>
      <c r="AQ296" s="6"/>
      <c r="AR296" s="6"/>
      <c r="AS296" s="8"/>
      <c r="AT296" s="8"/>
      <c r="AU296" s="6"/>
      <c r="AV296" s="6"/>
      <c r="AW296" s="8"/>
      <c r="AX296" s="8"/>
      <c r="AY296" s="6"/>
      <c r="AZ296" s="6"/>
      <c r="BA296" s="6"/>
      <c r="BB296" s="6"/>
      <c r="BC296" s="6"/>
    </row>
    <row r="297" spans="2:55" ht="14.5" x14ac:dyDescent="0.35">
      <c r="B297" s="7" t="s">
        <v>889</v>
      </c>
      <c r="C297" s="7" t="s">
        <v>890</v>
      </c>
      <c r="D297" s="7" t="s">
        <v>862</v>
      </c>
      <c r="E297" s="7" t="s">
        <v>36</v>
      </c>
      <c r="G297" s="7" t="s">
        <v>38</v>
      </c>
      <c r="H297" s="7"/>
      <c r="I297" s="7"/>
      <c r="J297" s="10"/>
      <c r="K297" s="10"/>
      <c r="L297" s="10"/>
      <c r="M297" s="10"/>
      <c r="N297" s="7">
        <v>2019</v>
      </c>
      <c r="O297" s="7" t="s">
        <v>863</v>
      </c>
      <c r="P297" s="7" t="s">
        <v>56</v>
      </c>
      <c r="Q297" s="7" t="s">
        <v>38</v>
      </c>
      <c r="R297" s="7" t="s">
        <v>195</v>
      </c>
      <c r="S297" s="7" t="s">
        <v>865</v>
      </c>
      <c r="T297" s="7" t="s">
        <v>427</v>
      </c>
      <c r="U297" s="7"/>
      <c r="V297" s="7"/>
      <c r="W297" s="6">
        <f>IFERROR(VLOOKUP(B297, PlumX_snapshot!$A:$B, 2, FALSE), " ")</f>
        <v>7</v>
      </c>
      <c r="X297" s="6">
        <f>IFERROR(VLOOKUP(B297, PlumX_snapshot!$A:$C, 3, FALSE), " ")</f>
        <v>6</v>
      </c>
      <c r="Y297" s="8">
        <f>IFERROR(VLOOKUP(B297, PlumX_snapshot!$A:$D, 4, FALSE), " ")</f>
        <v>3</v>
      </c>
      <c r="Z297" s="8">
        <f>IFERROR(VLOOKUP(B297, PlumX_snapshot!$A:$E, 5, FALSE), " ")</f>
        <v>21</v>
      </c>
      <c r="AA297" s="8">
        <f>IFERROR(VLOOKUP(B297, PlumX_snapshot!$A:$F, 6, FALSE), " ")</f>
        <v>0</v>
      </c>
      <c r="AB297" s="9">
        <v>44978</v>
      </c>
      <c r="AC297" s="8"/>
      <c r="AD297" s="8"/>
      <c r="AE297" s="8"/>
      <c r="AF297" s="8"/>
      <c r="AG297" s="6"/>
      <c r="AH297" s="6"/>
      <c r="AI297" s="6"/>
      <c r="AJ297" s="6"/>
      <c r="AK297" s="6"/>
      <c r="AL297" s="6"/>
      <c r="AM297" s="6"/>
      <c r="AN297" s="6"/>
      <c r="AO297" s="6"/>
      <c r="AP297" s="6"/>
      <c r="AQ297" s="6"/>
      <c r="AR297" s="6"/>
      <c r="AS297" s="8"/>
      <c r="AT297" s="8"/>
      <c r="AU297" s="6"/>
      <c r="AV297" s="6"/>
      <c r="AW297" s="6"/>
      <c r="AX297" s="6"/>
      <c r="AY297" s="6"/>
      <c r="AZ297" s="6"/>
      <c r="BA297" s="6"/>
      <c r="BB297" s="6"/>
      <c r="BC297" s="6"/>
    </row>
    <row r="298" spans="2:55" ht="14.5" x14ac:dyDescent="0.35">
      <c r="B298" s="7" t="s">
        <v>891</v>
      </c>
      <c r="C298" s="7" t="s">
        <v>892</v>
      </c>
      <c r="D298" s="7" t="s">
        <v>862</v>
      </c>
      <c r="E298" s="7" t="s">
        <v>36</v>
      </c>
      <c r="G298" s="7" t="s">
        <v>38</v>
      </c>
      <c r="H298" s="7"/>
      <c r="J298" s="10"/>
      <c r="K298" s="10"/>
      <c r="L298" s="10"/>
      <c r="M298" s="10"/>
      <c r="N298" s="7">
        <v>2019</v>
      </c>
      <c r="O298" s="7" t="s">
        <v>863</v>
      </c>
      <c r="Q298" s="7" t="s">
        <v>38</v>
      </c>
      <c r="S298" s="7" t="s">
        <v>865</v>
      </c>
      <c r="T298" s="7" t="s">
        <v>427</v>
      </c>
      <c r="U298" s="7"/>
      <c r="V298" s="7"/>
      <c r="W298" s="6">
        <f>IFERROR(VLOOKUP(B298, PlumX_snapshot!$A:$B, 2, FALSE), " ")</f>
        <v>47</v>
      </c>
      <c r="X298" s="6">
        <f>IFERROR(VLOOKUP(B298, PlumX_snapshot!$A:$C, 3, FALSE), " ")</f>
        <v>7</v>
      </c>
      <c r="Y298" s="8">
        <f>IFERROR(VLOOKUP(B298, PlumX_snapshot!$A:$D, 4, FALSE), " ")</f>
        <v>8</v>
      </c>
      <c r="Z298" s="8">
        <f>IFERROR(VLOOKUP(B298, PlumX_snapshot!$A:$E, 5, FALSE), " ")</f>
        <v>76</v>
      </c>
      <c r="AA298" s="8">
        <f>IFERROR(VLOOKUP(B298, PlumX_snapshot!$A:$F, 6, FALSE), " ")</f>
        <v>0</v>
      </c>
      <c r="AB298" s="9">
        <v>44978</v>
      </c>
      <c r="AC298" s="8"/>
      <c r="AD298" s="8"/>
      <c r="AE298" s="8"/>
      <c r="AF298" s="8"/>
      <c r="AG298" s="6"/>
      <c r="AH298" s="6"/>
      <c r="AI298" s="6"/>
      <c r="AJ298" s="6"/>
      <c r="AK298" s="6"/>
      <c r="AL298" s="6"/>
      <c r="AM298" s="6"/>
      <c r="AN298" s="6"/>
      <c r="AO298" s="6"/>
      <c r="AP298" s="6"/>
      <c r="AQ298" s="6"/>
      <c r="AR298" s="6"/>
      <c r="AS298" s="8"/>
      <c r="AT298" s="8"/>
      <c r="AU298" s="6"/>
      <c r="AV298" s="6"/>
      <c r="AW298" s="6"/>
      <c r="AX298" s="8"/>
      <c r="AY298" s="6"/>
      <c r="AZ298" s="6"/>
      <c r="BA298" s="6"/>
      <c r="BB298" s="6"/>
      <c r="BC298" s="6"/>
    </row>
    <row r="299" spans="2:55" ht="14.5" x14ac:dyDescent="0.35">
      <c r="B299" s="7" t="s">
        <v>893</v>
      </c>
      <c r="C299" s="7" t="s">
        <v>892</v>
      </c>
      <c r="D299" s="7" t="s">
        <v>862</v>
      </c>
      <c r="E299" s="7" t="s">
        <v>36</v>
      </c>
      <c r="G299" s="7" t="s">
        <v>38</v>
      </c>
      <c r="H299" s="7"/>
      <c r="I299" s="7"/>
      <c r="J299" s="10"/>
      <c r="K299" s="10"/>
      <c r="L299" s="10"/>
      <c r="M299" s="10"/>
      <c r="N299" s="7">
        <v>2019</v>
      </c>
      <c r="O299" s="7" t="s">
        <v>863</v>
      </c>
      <c r="P299" s="7" t="s">
        <v>56</v>
      </c>
      <c r="Q299" s="7" t="s">
        <v>38</v>
      </c>
      <c r="R299" s="7" t="s">
        <v>894</v>
      </c>
      <c r="S299" s="7" t="s">
        <v>865</v>
      </c>
      <c r="T299" s="7" t="s">
        <v>427</v>
      </c>
      <c r="U299" s="7"/>
      <c r="V299" s="7"/>
      <c r="W299" s="6">
        <f>IFERROR(VLOOKUP(B299, PlumX_snapshot!$A:$B, 2, FALSE), " ")</f>
        <v>111</v>
      </c>
      <c r="X299" s="6">
        <f>IFERROR(VLOOKUP(B299, PlumX_snapshot!$A:$C, 3, FALSE), " ")</f>
        <v>13</v>
      </c>
      <c r="Y299" s="8">
        <f>IFERROR(VLOOKUP(B299, PlumX_snapshot!$A:$D, 4, FALSE), " ")</f>
        <v>20</v>
      </c>
      <c r="Z299" s="8">
        <f>IFERROR(VLOOKUP(B299, PlumX_snapshot!$A:$E, 5, FALSE), " ")</f>
        <v>0</v>
      </c>
      <c r="AA299" s="8">
        <f>IFERROR(VLOOKUP(B299, PlumX_snapshot!$A:$F, 6, FALSE), " ")</f>
        <v>0</v>
      </c>
      <c r="AB299" s="9">
        <v>44978</v>
      </c>
      <c r="AC299" s="8"/>
      <c r="AD299" s="6"/>
      <c r="AE299" s="8"/>
      <c r="AF299" s="8"/>
      <c r="AG299" s="6"/>
      <c r="AH299" s="6"/>
      <c r="AI299" s="6"/>
      <c r="AJ299" s="6"/>
      <c r="AK299" s="6"/>
      <c r="AL299" s="6"/>
      <c r="AM299" s="6"/>
      <c r="AN299" s="6"/>
      <c r="AO299" s="6"/>
      <c r="AP299" s="8"/>
      <c r="AQ299" s="6"/>
      <c r="AR299" s="6"/>
      <c r="AS299" s="6"/>
      <c r="AT299" s="6"/>
      <c r="AU299" s="6"/>
      <c r="AV299" s="6"/>
      <c r="AW299" s="6"/>
      <c r="AX299" s="6"/>
      <c r="AY299" s="6"/>
      <c r="AZ299" s="6"/>
      <c r="BA299" s="6"/>
      <c r="BB299" s="6"/>
      <c r="BC299" s="6"/>
    </row>
    <row r="300" spans="2:55" ht="14.5" x14ac:dyDescent="0.35">
      <c r="B300" s="7" t="s">
        <v>895</v>
      </c>
      <c r="C300" s="7" t="s">
        <v>896</v>
      </c>
      <c r="D300" s="7" t="s">
        <v>862</v>
      </c>
      <c r="E300" s="7" t="s">
        <v>36</v>
      </c>
      <c r="G300" s="7" t="s">
        <v>38</v>
      </c>
      <c r="H300" s="7"/>
      <c r="J300" s="10"/>
      <c r="K300" s="10"/>
      <c r="L300" s="10"/>
      <c r="M300" s="10"/>
      <c r="N300" s="7">
        <v>2019</v>
      </c>
      <c r="O300" s="7" t="s">
        <v>863</v>
      </c>
      <c r="Q300" s="7" t="s">
        <v>38</v>
      </c>
      <c r="S300" s="7" t="s">
        <v>865</v>
      </c>
      <c r="T300" s="7" t="s">
        <v>427</v>
      </c>
      <c r="U300" s="7"/>
      <c r="V300" s="7"/>
      <c r="W300" s="6">
        <f>IFERROR(VLOOKUP(B300, PlumX_snapshot!$A:$B, 2, FALSE), " ")</f>
        <v>1</v>
      </c>
      <c r="X300" s="6">
        <f>IFERROR(VLOOKUP(B300, PlumX_snapshot!$A:$C, 3, FALSE), " ")</f>
        <v>1</v>
      </c>
      <c r="Y300" s="8">
        <f>IFERROR(VLOOKUP(B300, PlumX_snapshot!$A:$D, 4, FALSE), " ")</f>
        <v>0</v>
      </c>
      <c r="Z300" s="8">
        <f>IFERROR(VLOOKUP(B300, PlumX_snapshot!$A:$E, 5, FALSE), " ")</f>
        <v>6</v>
      </c>
      <c r="AA300" s="8">
        <f>IFERROR(VLOOKUP(B300, PlumX_snapshot!$A:$F, 6, FALSE), " ")</f>
        <v>0</v>
      </c>
      <c r="AB300" s="9">
        <v>44978</v>
      </c>
      <c r="AC300" s="8"/>
      <c r="AD300" s="6"/>
      <c r="AE300" s="6"/>
      <c r="AF300" s="6"/>
      <c r="AG300" s="6"/>
      <c r="AH300" s="6"/>
      <c r="AI300" s="6"/>
      <c r="AJ300" s="6"/>
      <c r="AK300" s="6"/>
      <c r="AL300" s="6"/>
      <c r="AM300" s="6"/>
      <c r="AN300" s="6"/>
      <c r="AO300" s="6"/>
      <c r="AP300" s="6"/>
      <c r="AQ300" s="6"/>
      <c r="AR300" s="6"/>
      <c r="AS300" s="8"/>
      <c r="AT300" s="8"/>
      <c r="AU300" s="6"/>
      <c r="AV300" s="6"/>
      <c r="AW300" s="6"/>
      <c r="AX300" s="6"/>
      <c r="AY300" s="6"/>
      <c r="AZ300" s="6"/>
      <c r="BA300" s="6"/>
      <c r="BB300" s="6"/>
      <c r="BC300" s="6"/>
    </row>
    <row r="301" spans="2:55" ht="14.5" x14ac:dyDescent="0.35">
      <c r="B301" s="7" t="s">
        <v>897</v>
      </c>
      <c r="C301" s="7" t="s">
        <v>896</v>
      </c>
      <c r="D301" s="7" t="s">
        <v>862</v>
      </c>
      <c r="E301" s="7" t="s">
        <v>36</v>
      </c>
      <c r="G301" s="7" t="s">
        <v>38</v>
      </c>
      <c r="H301" s="7"/>
      <c r="J301" s="10"/>
      <c r="K301" s="10"/>
      <c r="L301" s="10"/>
      <c r="M301" s="10"/>
      <c r="N301" s="7">
        <v>2019</v>
      </c>
      <c r="O301" s="7" t="s">
        <v>863</v>
      </c>
      <c r="Q301" s="7" t="s">
        <v>38</v>
      </c>
      <c r="S301" s="7" t="s">
        <v>865</v>
      </c>
      <c r="T301" s="7" t="s">
        <v>427</v>
      </c>
      <c r="U301" s="7"/>
      <c r="V301" s="7"/>
      <c r="W301" s="6">
        <f>IFERROR(VLOOKUP(B301, PlumX_snapshot!$A:$B, 2, FALSE), " ")</f>
        <v>3</v>
      </c>
      <c r="X301" s="6">
        <f>IFERROR(VLOOKUP(B301, PlumX_snapshot!$A:$C, 3, FALSE), " ")</f>
        <v>0</v>
      </c>
      <c r="Y301" s="8">
        <f>IFERROR(VLOOKUP(B301, PlumX_snapshot!$A:$D, 4, FALSE), " ")</f>
        <v>0</v>
      </c>
      <c r="Z301" s="8">
        <f>IFERROR(VLOOKUP(B301, PlumX_snapshot!$A:$E, 5, FALSE), " ")</f>
        <v>0</v>
      </c>
      <c r="AA301" s="8">
        <f>IFERROR(VLOOKUP(B301, PlumX_snapshot!$A:$F, 6, FALSE), " ")</f>
        <v>0</v>
      </c>
      <c r="AB301" s="9">
        <v>44978</v>
      </c>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row>
    <row r="302" spans="2:55" ht="14.5" x14ac:dyDescent="0.35">
      <c r="B302" s="7" t="s">
        <v>898</v>
      </c>
      <c r="C302" s="7" t="s">
        <v>899</v>
      </c>
      <c r="D302" s="7" t="s">
        <v>862</v>
      </c>
      <c r="E302" s="7" t="s">
        <v>36</v>
      </c>
      <c r="G302" s="7" t="s">
        <v>38</v>
      </c>
      <c r="H302" s="7"/>
      <c r="J302" s="10"/>
      <c r="K302" s="10"/>
      <c r="L302" s="10"/>
      <c r="M302" s="10"/>
      <c r="N302" s="7">
        <v>2019</v>
      </c>
      <c r="O302" s="7" t="s">
        <v>863</v>
      </c>
      <c r="Q302" s="7" t="s">
        <v>38</v>
      </c>
      <c r="S302" s="7" t="s">
        <v>865</v>
      </c>
      <c r="T302" s="7" t="s">
        <v>427</v>
      </c>
      <c r="U302" s="7"/>
      <c r="V302" s="7"/>
      <c r="W302" s="6">
        <f>IFERROR(VLOOKUP(B302, PlumX_snapshot!$A:$B, 2, FALSE), " ")</f>
        <v>2</v>
      </c>
      <c r="X302" s="6">
        <f>IFERROR(VLOOKUP(B302, PlumX_snapshot!$A:$C, 3, FALSE), " ")</f>
        <v>14</v>
      </c>
      <c r="Y302" s="8">
        <f>IFERROR(VLOOKUP(B302, PlumX_snapshot!$A:$D, 4, FALSE), " ")</f>
        <v>0</v>
      </c>
      <c r="Z302" s="8">
        <f>IFERROR(VLOOKUP(B302, PlumX_snapshot!$A:$E, 5, FALSE), " ")</f>
        <v>20</v>
      </c>
      <c r="AA302" s="8">
        <f>IFERROR(VLOOKUP(B302, PlumX_snapshot!$A:$F, 6, FALSE), " ")</f>
        <v>0</v>
      </c>
      <c r="AB302" s="9">
        <v>44978</v>
      </c>
      <c r="AC302" s="8"/>
      <c r="AD302" s="8"/>
      <c r="AE302" s="6"/>
      <c r="AF302" s="6"/>
      <c r="AG302" s="6"/>
      <c r="AH302" s="6"/>
      <c r="AI302" s="6"/>
      <c r="AJ302" s="6"/>
      <c r="AK302" s="6"/>
      <c r="AL302" s="6"/>
      <c r="AM302" s="6"/>
      <c r="AN302" s="6"/>
      <c r="AO302" s="6"/>
      <c r="AP302" s="6"/>
      <c r="AQ302" s="6"/>
      <c r="AR302" s="6"/>
      <c r="AS302" s="8"/>
      <c r="AT302" s="8"/>
      <c r="AU302" s="6"/>
      <c r="AV302" s="6"/>
      <c r="AW302" s="6"/>
      <c r="AX302" s="6"/>
      <c r="AY302" s="6"/>
      <c r="AZ302" s="6"/>
      <c r="BA302" s="6"/>
      <c r="BB302" s="6"/>
      <c r="BC302" s="6"/>
    </row>
    <row r="303" spans="2:55" ht="14.5" x14ac:dyDescent="0.35">
      <c r="B303" s="7" t="s">
        <v>900</v>
      </c>
      <c r="C303" s="7" t="s">
        <v>901</v>
      </c>
      <c r="D303" s="7" t="s">
        <v>862</v>
      </c>
      <c r="E303" s="7" t="s">
        <v>36</v>
      </c>
      <c r="G303" s="7" t="s">
        <v>38</v>
      </c>
      <c r="H303" s="7"/>
      <c r="J303" s="10"/>
      <c r="K303" s="10"/>
      <c r="L303" s="10"/>
      <c r="M303" s="10"/>
      <c r="N303" s="7">
        <v>2019</v>
      </c>
      <c r="O303" s="7" t="s">
        <v>863</v>
      </c>
      <c r="Q303" s="7" t="s">
        <v>38</v>
      </c>
      <c r="S303" s="7" t="s">
        <v>865</v>
      </c>
      <c r="T303" s="7" t="s">
        <v>427</v>
      </c>
      <c r="U303" s="7"/>
      <c r="V303" s="7"/>
      <c r="W303" s="6">
        <f>IFERROR(VLOOKUP(B303, PlumX_snapshot!$A:$B, 2, FALSE), " ")</f>
        <v>1</v>
      </c>
      <c r="X303" s="6">
        <f>IFERROR(VLOOKUP(B303, PlumX_snapshot!$A:$C, 3, FALSE), " ")</f>
        <v>0</v>
      </c>
      <c r="Y303" s="8">
        <f>IFERROR(VLOOKUP(B303, PlumX_snapshot!$A:$D, 4, FALSE), " ")</f>
        <v>0</v>
      </c>
      <c r="Z303" s="8">
        <f>IFERROR(VLOOKUP(B303, PlumX_snapshot!$A:$E, 5, FALSE), " ")</f>
        <v>0</v>
      </c>
      <c r="AA303" s="8">
        <f>IFERROR(VLOOKUP(B303, PlumX_snapshot!$A:$F, 6, FALSE), " ")</f>
        <v>0</v>
      </c>
      <c r="AB303" s="9">
        <v>44978</v>
      </c>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row>
    <row r="304" spans="2:55" ht="14.5" x14ac:dyDescent="0.35">
      <c r="B304" s="7" t="s">
        <v>902</v>
      </c>
      <c r="C304" s="7" t="s">
        <v>903</v>
      </c>
      <c r="D304" s="7" t="s">
        <v>862</v>
      </c>
      <c r="E304" s="7" t="s">
        <v>36</v>
      </c>
      <c r="G304" s="7" t="s">
        <v>38</v>
      </c>
      <c r="H304" s="7"/>
      <c r="J304" s="10"/>
      <c r="K304" s="10"/>
      <c r="L304" s="10"/>
      <c r="M304" s="10"/>
      <c r="N304" s="7">
        <v>2019</v>
      </c>
      <c r="O304" s="7" t="s">
        <v>863</v>
      </c>
      <c r="Q304" s="7" t="s">
        <v>38</v>
      </c>
      <c r="S304" s="7" t="s">
        <v>865</v>
      </c>
      <c r="T304" s="7" t="s">
        <v>427</v>
      </c>
      <c r="U304" s="7"/>
      <c r="V304" s="7"/>
      <c r="W304" s="6">
        <f>IFERROR(VLOOKUP(B304, PlumX_snapshot!$A:$B, 2, FALSE), " ")</f>
        <v>22</v>
      </c>
      <c r="X304" s="6">
        <f>IFERROR(VLOOKUP(B304, PlumX_snapshot!$A:$C, 3, FALSE), " ")</f>
        <v>5</v>
      </c>
      <c r="Y304" s="8">
        <f>IFERROR(VLOOKUP(B304, PlumX_snapshot!$A:$D, 4, FALSE), " ")</f>
        <v>23</v>
      </c>
      <c r="Z304" s="8">
        <f>IFERROR(VLOOKUP(B304, PlumX_snapshot!$A:$E, 5, FALSE), " ")</f>
        <v>12</v>
      </c>
      <c r="AA304" s="8">
        <f>IFERROR(VLOOKUP(B304, PlumX_snapshot!$A:$F, 6, FALSE), " ")</f>
        <v>0</v>
      </c>
      <c r="AB304" s="9">
        <v>44978</v>
      </c>
      <c r="AC304" s="8"/>
      <c r="AD304" s="8"/>
      <c r="AE304" s="8"/>
      <c r="AF304" s="8"/>
      <c r="AG304" s="6"/>
      <c r="AH304" s="6"/>
      <c r="AI304" s="6"/>
      <c r="AJ304" s="6"/>
      <c r="AK304" s="6"/>
      <c r="AL304" s="6"/>
      <c r="AM304" s="6"/>
      <c r="AN304" s="6"/>
      <c r="AO304" s="6"/>
      <c r="AP304" s="8"/>
      <c r="AQ304" s="6"/>
      <c r="AR304" s="6"/>
      <c r="AS304" s="8"/>
      <c r="AT304" s="8"/>
      <c r="AU304" s="6"/>
      <c r="AV304" s="6"/>
      <c r="AW304" s="6"/>
      <c r="AX304" s="6"/>
      <c r="AY304" s="6"/>
      <c r="AZ304" s="6"/>
      <c r="BA304" s="6"/>
      <c r="BB304" s="6"/>
      <c r="BC304" s="6"/>
    </row>
    <row r="305" spans="2:55" ht="14.5" x14ac:dyDescent="0.35">
      <c r="B305" s="7" t="s">
        <v>904</v>
      </c>
      <c r="C305" s="7" t="s">
        <v>905</v>
      </c>
      <c r="D305" s="7" t="s">
        <v>862</v>
      </c>
      <c r="E305" s="7" t="s">
        <v>36</v>
      </c>
      <c r="F305" s="7" t="s">
        <v>37</v>
      </c>
      <c r="G305" s="7" t="s">
        <v>38</v>
      </c>
      <c r="H305" s="7"/>
      <c r="I305" s="7" t="s">
        <v>74</v>
      </c>
      <c r="J305" s="10"/>
      <c r="K305" s="10"/>
      <c r="L305" s="10"/>
      <c r="M305" s="10"/>
      <c r="N305" s="7">
        <v>2019</v>
      </c>
      <c r="O305" s="7" t="s">
        <v>863</v>
      </c>
      <c r="Q305" s="7" t="s">
        <v>56</v>
      </c>
      <c r="R305" s="7" t="s">
        <v>906</v>
      </c>
      <c r="S305" s="7" t="s">
        <v>865</v>
      </c>
      <c r="T305" s="7" t="s">
        <v>427</v>
      </c>
      <c r="U305" s="7"/>
      <c r="V305" s="7"/>
      <c r="W305" s="6">
        <f>IFERROR(VLOOKUP(B305, PlumX_snapshot!$A:$B, 2, FALSE), " ")</f>
        <v>36</v>
      </c>
      <c r="X305" s="6">
        <f>IFERROR(VLOOKUP(B305, PlumX_snapshot!$A:$C, 3, FALSE), " ")</f>
        <v>95</v>
      </c>
      <c r="Y305" s="8">
        <f>IFERROR(VLOOKUP(B305, PlumX_snapshot!$A:$D, 4, FALSE), " ")</f>
        <v>150</v>
      </c>
      <c r="Z305" s="8">
        <f>IFERROR(VLOOKUP(B305, PlumX_snapshot!$A:$E, 5, FALSE), " ")</f>
        <v>53</v>
      </c>
      <c r="AA305" s="8">
        <f>IFERROR(VLOOKUP(B305, PlumX_snapshot!$A:$F, 6, FALSE), " ")</f>
        <v>0</v>
      </c>
      <c r="AB305" s="9">
        <v>44978</v>
      </c>
      <c r="AC305" s="8"/>
      <c r="AD305" s="8"/>
      <c r="AE305" s="8"/>
      <c r="AF305" s="8"/>
      <c r="AG305" s="6"/>
      <c r="AH305" s="6"/>
      <c r="AI305" s="6"/>
      <c r="AJ305" s="6"/>
      <c r="AK305" s="6"/>
      <c r="AL305" s="6"/>
      <c r="AM305" s="6"/>
      <c r="AN305" s="6"/>
      <c r="AO305" s="6"/>
      <c r="AP305" s="8"/>
      <c r="AQ305" s="6"/>
      <c r="AR305" s="6"/>
      <c r="AS305" s="8"/>
      <c r="AT305" s="8"/>
      <c r="AU305" s="8"/>
      <c r="AV305" s="6"/>
      <c r="AW305" s="6"/>
      <c r="AX305" s="8"/>
      <c r="AY305" s="6"/>
      <c r="AZ305" s="6"/>
      <c r="BA305" s="6"/>
      <c r="BB305" s="6"/>
      <c r="BC305" s="6"/>
    </row>
    <row r="306" spans="2:55" ht="14.5" x14ac:dyDescent="0.35">
      <c r="B306" s="7" t="s">
        <v>907</v>
      </c>
      <c r="C306" s="7" t="s">
        <v>905</v>
      </c>
      <c r="D306" s="7" t="s">
        <v>862</v>
      </c>
      <c r="E306" s="7" t="s">
        <v>36</v>
      </c>
      <c r="G306" s="7" t="s">
        <v>38</v>
      </c>
      <c r="H306" s="7"/>
      <c r="J306" s="10"/>
      <c r="K306" s="10"/>
      <c r="L306" s="10"/>
      <c r="M306" s="10"/>
      <c r="N306" s="7">
        <v>2019</v>
      </c>
      <c r="O306" s="7" t="s">
        <v>863</v>
      </c>
      <c r="Q306" s="7" t="s">
        <v>38</v>
      </c>
      <c r="S306" s="7" t="s">
        <v>865</v>
      </c>
      <c r="T306" s="7" t="s">
        <v>427</v>
      </c>
      <c r="U306" s="7"/>
      <c r="V306" s="7"/>
      <c r="W306" s="6">
        <f>IFERROR(VLOOKUP(B306, PlumX_snapshot!$A:$B, 2, FALSE), " ")</f>
        <v>29</v>
      </c>
      <c r="X306" s="6">
        <f>IFERROR(VLOOKUP(B306, PlumX_snapshot!$A:$C, 3, FALSE), " ")</f>
        <v>1</v>
      </c>
      <c r="Y306" s="8">
        <f>IFERROR(VLOOKUP(B306, PlumX_snapshot!$A:$D, 4, FALSE), " ")</f>
        <v>6</v>
      </c>
      <c r="Z306" s="8">
        <f>IFERROR(VLOOKUP(B306, PlumX_snapshot!$A:$E, 5, FALSE), " ")</f>
        <v>0</v>
      </c>
      <c r="AA306" s="8">
        <f>IFERROR(VLOOKUP(B306, PlumX_snapshot!$A:$F, 6, FALSE), " ")</f>
        <v>0</v>
      </c>
      <c r="AB306" s="9">
        <v>44978</v>
      </c>
      <c r="AC306" s="8"/>
      <c r="AD306" s="6"/>
      <c r="AE306" s="8"/>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row>
    <row r="307" spans="2:55" ht="14.5" x14ac:dyDescent="0.35">
      <c r="B307" s="7" t="s">
        <v>908</v>
      </c>
      <c r="C307" s="7" t="s">
        <v>905</v>
      </c>
      <c r="D307" s="7" t="s">
        <v>862</v>
      </c>
      <c r="E307" s="7" t="s">
        <v>36</v>
      </c>
      <c r="G307" s="7" t="s">
        <v>38</v>
      </c>
      <c r="H307" s="7"/>
      <c r="J307" s="10"/>
      <c r="K307" s="10"/>
      <c r="L307" s="10"/>
      <c r="M307" s="10"/>
      <c r="N307" s="7">
        <v>2019</v>
      </c>
      <c r="O307" s="7" t="s">
        <v>863</v>
      </c>
      <c r="Q307" s="7" t="s">
        <v>38</v>
      </c>
      <c r="S307" s="7" t="s">
        <v>865</v>
      </c>
      <c r="T307" s="7" t="s">
        <v>427</v>
      </c>
      <c r="U307" s="7"/>
      <c r="V307" s="7"/>
      <c r="W307" s="6">
        <f>IFERROR(VLOOKUP(B307, PlumX_snapshot!$A:$B, 2, FALSE), " ")</f>
        <v>32</v>
      </c>
      <c r="X307" s="6">
        <f>IFERROR(VLOOKUP(B307, PlumX_snapshot!$A:$C, 3, FALSE), " ")</f>
        <v>7</v>
      </c>
      <c r="Y307" s="8">
        <f>IFERROR(VLOOKUP(B307, PlumX_snapshot!$A:$D, 4, FALSE), " ")</f>
        <v>11</v>
      </c>
      <c r="Z307" s="8">
        <f>IFERROR(VLOOKUP(B307, PlumX_snapshot!$A:$E, 5, FALSE), " ")</f>
        <v>0</v>
      </c>
      <c r="AA307" s="8">
        <f>IFERROR(VLOOKUP(B307, PlumX_snapshot!$A:$F, 6, FALSE), " ")</f>
        <v>0</v>
      </c>
      <c r="AB307" s="9">
        <v>44978</v>
      </c>
      <c r="AC307" s="8"/>
      <c r="AD307" s="6"/>
      <c r="AE307" s="8"/>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row>
    <row r="308" spans="2:55" ht="14.5" x14ac:dyDescent="0.35">
      <c r="B308" s="7" t="s">
        <v>909</v>
      </c>
      <c r="C308" s="7" t="s">
        <v>910</v>
      </c>
      <c r="D308" s="7" t="s">
        <v>862</v>
      </c>
      <c r="E308" s="7" t="s">
        <v>36</v>
      </c>
      <c r="G308" s="7" t="s">
        <v>38</v>
      </c>
      <c r="H308" s="7"/>
      <c r="J308" s="10"/>
      <c r="K308" s="10"/>
      <c r="L308" s="10"/>
      <c r="M308" s="10"/>
      <c r="N308" s="7">
        <v>2019</v>
      </c>
      <c r="O308" s="7" t="s">
        <v>863</v>
      </c>
      <c r="Q308" s="7" t="s">
        <v>38</v>
      </c>
      <c r="S308" s="7" t="s">
        <v>865</v>
      </c>
      <c r="T308" s="7" t="s">
        <v>427</v>
      </c>
      <c r="U308" s="7"/>
      <c r="V308" s="7"/>
      <c r="W308" s="6">
        <f>IFERROR(VLOOKUP(B308, PlumX_snapshot!$A:$B, 2, FALSE), " ")</f>
        <v>63</v>
      </c>
      <c r="X308" s="6">
        <f>IFERROR(VLOOKUP(B308, PlumX_snapshot!$A:$C, 3, FALSE), " ")</f>
        <v>36</v>
      </c>
      <c r="Y308" s="8">
        <f>IFERROR(VLOOKUP(B308, PlumX_snapshot!$A:$D, 4, FALSE), " ")</f>
        <v>27</v>
      </c>
      <c r="Z308" s="8">
        <f>IFERROR(VLOOKUP(B308, PlumX_snapshot!$A:$E, 5, FALSE), " ")</f>
        <v>38</v>
      </c>
      <c r="AA308" s="8">
        <f>IFERROR(VLOOKUP(B308, PlumX_snapshot!$A:$F, 6, FALSE), " ")</f>
        <v>0</v>
      </c>
      <c r="AB308" s="9">
        <v>44978</v>
      </c>
      <c r="AC308" s="8"/>
      <c r="AD308" s="8"/>
      <c r="AE308" s="8"/>
      <c r="AF308" s="8"/>
      <c r="AG308" s="6"/>
      <c r="AH308" s="6"/>
      <c r="AI308" s="6"/>
      <c r="AJ308" s="6"/>
      <c r="AK308" s="6"/>
      <c r="AL308" s="6"/>
      <c r="AM308" s="6"/>
      <c r="AN308" s="6"/>
      <c r="AO308" s="6"/>
      <c r="AP308" s="8"/>
      <c r="AQ308" s="6"/>
      <c r="AR308" s="6"/>
      <c r="AS308" s="8"/>
      <c r="AT308" s="8"/>
      <c r="AU308" s="6"/>
      <c r="AV308" s="6"/>
      <c r="AW308" s="8"/>
      <c r="AX308" s="8"/>
      <c r="AY308" s="6"/>
      <c r="AZ308" s="6"/>
      <c r="BA308" s="6"/>
      <c r="BB308" s="6"/>
      <c r="BC308" s="6"/>
    </row>
    <row r="309" spans="2:55" ht="14.5" x14ac:dyDescent="0.35">
      <c r="B309" s="7" t="s">
        <v>911</v>
      </c>
      <c r="C309" s="7" t="s">
        <v>912</v>
      </c>
      <c r="D309" s="7" t="s">
        <v>862</v>
      </c>
      <c r="E309" s="7" t="s">
        <v>36</v>
      </c>
      <c r="F309" s="7" t="s">
        <v>37</v>
      </c>
      <c r="G309" s="7" t="s">
        <v>38</v>
      </c>
      <c r="H309" s="7"/>
      <c r="I309" s="7" t="s">
        <v>74</v>
      </c>
      <c r="J309" s="10"/>
      <c r="K309" s="10"/>
      <c r="L309" s="10"/>
      <c r="M309" s="10"/>
      <c r="N309" s="7">
        <v>2019</v>
      </c>
      <c r="O309" s="7" t="s">
        <v>863</v>
      </c>
      <c r="P309" s="7" t="s">
        <v>56</v>
      </c>
      <c r="Q309" s="7" t="s">
        <v>38</v>
      </c>
      <c r="R309" s="7" t="s">
        <v>913</v>
      </c>
      <c r="S309" s="7" t="s">
        <v>865</v>
      </c>
      <c r="T309" s="7" t="s">
        <v>427</v>
      </c>
      <c r="U309" s="7"/>
      <c r="V309" s="7"/>
      <c r="W309" s="6">
        <f>IFERROR(VLOOKUP(B309, PlumX_snapshot!$A:$B, 2, FALSE), " ")</f>
        <v>57</v>
      </c>
      <c r="X309" s="6">
        <f>IFERROR(VLOOKUP(B309, PlumX_snapshot!$A:$C, 3, FALSE), " ")</f>
        <v>15</v>
      </c>
      <c r="Y309" s="8">
        <f>IFERROR(VLOOKUP(B309, PlumX_snapshot!$A:$D, 4, FALSE), " ")</f>
        <v>18</v>
      </c>
      <c r="Z309" s="8">
        <f>IFERROR(VLOOKUP(B309, PlumX_snapshot!$A:$E, 5, FALSE), " ")</f>
        <v>167</v>
      </c>
      <c r="AA309" s="8">
        <f>IFERROR(VLOOKUP(B309, PlumX_snapshot!$A:$F, 6, FALSE), " ")</f>
        <v>0</v>
      </c>
      <c r="AB309" s="9">
        <v>44978</v>
      </c>
      <c r="AC309" s="8"/>
      <c r="AD309" s="8"/>
      <c r="AE309" s="8"/>
      <c r="AF309" s="8"/>
      <c r="AG309" s="6"/>
      <c r="AH309" s="6"/>
      <c r="AI309" s="6"/>
      <c r="AJ309" s="6"/>
      <c r="AK309" s="6"/>
      <c r="AL309" s="6"/>
      <c r="AM309" s="6"/>
      <c r="AN309" s="6"/>
      <c r="AO309" s="6"/>
      <c r="AP309" s="6"/>
      <c r="AQ309" s="8"/>
      <c r="AR309" s="8"/>
      <c r="AS309" s="8"/>
      <c r="AT309" s="8"/>
      <c r="AU309" s="6"/>
      <c r="AV309" s="6"/>
      <c r="AW309" s="8"/>
      <c r="AX309" s="8"/>
      <c r="AY309" s="6"/>
      <c r="AZ309" s="6"/>
      <c r="BA309" s="6"/>
      <c r="BB309" s="6"/>
      <c r="BC309" s="6"/>
    </row>
    <row r="310" spans="2:55" ht="14.5" x14ac:dyDescent="0.35">
      <c r="B310" s="7" t="s">
        <v>914</v>
      </c>
      <c r="C310" s="7" t="s">
        <v>915</v>
      </c>
      <c r="D310" s="7" t="s">
        <v>862</v>
      </c>
      <c r="E310" s="7" t="s">
        <v>36</v>
      </c>
      <c r="F310" s="7" t="s">
        <v>37</v>
      </c>
      <c r="G310" s="7" t="s">
        <v>38</v>
      </c>
      <c r="H310" s="7"/>
      <c r="I310" s="7" t="s">
        <v>74</v>
      </c>
      <c r="J310" s="10"/>
      <c r="K310" s="10"/>
      <c r="L310" s="10"/>
      <c r="M310" s="10"/>
      <c r="N310" s="7">
        <v>2019</v>
      </c>
      <c r="O310" s="7" t="s">
        <v>863</v>
      </c>
      <c r="P310" s="7" t="s">
        <v>56</v>
      </c>
      <c r="Q310" s="7" t="s">
        <v>38</v>
      </c>
      <c r="R310" s="7" t="s">
        <v>170</v>
      </c>
      <c r="S310" s="7" t="s">
        <v>865</v>
      </c>
      <c r="T310" s="7" t="s">
        <v>427</v>
      </c>
      <c r="U310" s="7"/>
      <c r="V310" s="7"/>
      <c r="W310" s="6">
        <f>IFERROR(VLOOKUP(B310, PlumX_snapshot!$A:$B, 2, FALSE), " ")</f>
        <v>23</v>
      </c>
      <c r="X310" s="6">
        <f>IFERROR(VLOOKUP(B310, PlumX_snapshot!$A:$C, 3, FALSE), " ")</f>
        <v>2</v>
      </c>
      <c r="Y310" s="8">
        <f>IFERROR(VLOOKUP(B310, PlumX_snapshot!$A:$D, 4, FALSE), " ")</f>
        <v>0</v>
      </c>
      <c r="Z310" s="8">
        <f>IFERROR(VLOOKUP(B310, PlumX_snapshot!$A:$E, 5, FALSE), " ")</f>
        <v>0</v>
      </c>
      <c r="AA310" s="8">
        <f>IFERROR(VLOOKUP(B310, PlumX_snapshot!$A:$F, 6, FALSE), " ")</f>
        <v>0</v>
      </c>
      <c r="AB310" s="9">
        <v>44978</v>
      </c>
      <c r="AC310" s="8"/>
      <c r="AD310" s="8"/>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row>
    <row r="311" spans="2:55" ht="14.5" x14ac:dyDescent="0.35">
      <c r="B311" s="7" t="s">
        <v>916</v>
      </c>
      <c r="C311" s="7" t="s">
        <v>917</v>
      </c>
      <c r="D311" s="7" t="s">
        <v>862</v>
      </c>
      <c r="E311" s="7" t="s">
        <v>36</v>
      </c>
      <c r="G311" s="7" t="s">
        <v>38</v>
      </c>
      <c r="H311" s="7"/>
      <c r="I311" s="7"/>
      <c r="J311" s="10"/>
      <c r="K311" s="10"/>
      <c r="L311" s="10"/>
      <c r="M311" s="10"/>
      <c r="N311" s="7">
        <v>2019</v>
      </c>
      <c r="O311" s="7" t="s">
        <v>863</v>
      </c>
      <c r="P311" s="7" t="s">
        <v>56</v>
      </c>
      <c r="Q311" s="7" t="s">
        <v>38</v>
      </c>
      <c r="R311" s="7" t="s">
        <v>872</v>
      </c>
      <c r="S311" s="7" t="s">
        <v>865</v>
      </c>
      <c r="T311" s="7" t="s">
        <v>427</v>
      </c>
      <c r="U311" s="7"/>
      <c r="V311" s="7"/>
      <c r="W311" s="6">
        <f>IFERROR(VLOOKUP(B311, PlumX_snapshot!$A:$B, 2, FALSE), " ")</f>
        <v>2</v>
      </c>
      <c r="X311" s="6">
        <f>IFERROR(VLOOKUP(B311, PlumX_snapshot!$A:$C, 3, FALSE), " ")</f>
        <v>4</v>
      </c>
      <c r="Y311" s="8">
        <f>IFERROR(VLOOKUP(B311, PlumX_snapshot!$A:$D, 4, FALSE), " ")</f>
        <v>0</v>
      </c>
      <c r="Z311" s="8">
        <f>IFERROR(VLOOKUP(B311, PlumX_snapshot!$A:$E, 5, FALSE), " ")</f>
        <v>0</v>
      </c>
      <c r="AA311" s="8">
        <f>IFERROR(VLOOKUP(B311, PlumX_snapshot!$A:$F, 6, FALSE), " ")</f>
        <v>0</v>
      </c>
      <c r="AB311" s="9">
        <v>44978</v>
      </c>
      <c r="AC311" s="8"/>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row>
    <row r="312" spans="2:55" ht="14.5" x14ac:dyDescent="0.35">
      <c r="B312" s="7" t="s">
        <v>918</v>
      </c>
      <c r="C312" s="7" t="s">
        <v>919</v>
      </c>
      <c r="D312" s="7" t="s">
        <v>862</v>
      </c>
      <c r="E312" s="7" t="s">
        <v>36</v>
      </c>
      <c r="G312" s="7" t="s">
        <v>38</v>
      </c>
      <c r="H312" s="7"/>
      <c r="J312" s="10"/>
      <c r="K312" s="10"/>
      <c r="L312" s="10"/>
      <c r="M312" s="10"/>
      <c r="N312" s="7">
        <v>2019</v>
      </c>
      <c r="O312" s="7" t="s">
        <v>863</v>
      </c>
      <c r="Q312" s="7" t="s">
        <v>38</v>
      </c>
      <c r="S312" s="7" t="s">
        <v>865</v>
      </c>
      <c r="T312" s="7" t="s">
        <v>427</v>
      </c>
      <c r="U312" s="7"/>
      <c r="V312" s="7"/>
      <c r="W312" s="6">
        <f>IFERROR(VLOOKUP(B312, PlumX_snapshot!$A:$B, 2, FALSE), " ")</f>
        <v>149</v>
      </c>
      <c r="X312" s="6">
        <f>IFERROR(VLOOKUP(B312, PlumX_snapshot!$A:$C, 3, FALSE), " ")</f>
        <v>42</v>
      </c>
      <c r="Y312" s="8">
        <f>IFERROR(VLOOKUP(B312, PlumX_snapshot!$A:$D, 4, FALSE), " ")</f>
        <v>0</v>
      </c>
      <c r="Z312" s="8">
        <f>IFERROR(VLOOKUP(B312, PlumX_snapshot!$A:$E, 5, FALSE), " ")</f>
        <v>558</v>
      </c>
      <c r="AA312" s="8">
        <f>IFERROR(VLOOKUP(B312, PlumX_snapshot!$A:$F, 6, FALSE), " ")</f>
        <v>0</v>
      </c>
      <c r="AB312" s="9">
        <v>44978</v>
      </c>
      <c r="AC312" s="8"/>
      <c r="AD312" s="6"/>
      <c r="AE312" s="6"/>
      <c r="AF312" s="6"/>
      <c r="AG312" s="6"/>
      <c r="AH312" s="6"/>
      <c r="AI312" s="6"/>
      <c r="AJ312" s="6"/>
      <c r="AK312" s="6"/>
      <c r="AL312" s="6"/>
      <c r="AM312" s="6"/>
      <c r="AN312" s="8"/>
      <c r="AO312" s="8"/>
      <c r="AP312" s="6"/>
      <c r="AQ312" s="6"/>
      <c r="AR312" s="6"/>
      <c r="AS312" s="8"/>
      <c r="AT312" s="8"/>
      <c r="AU312" s="6"/>
      <c r="AV312" s="6"/>
      <c r="AW312" s="8"/>
      <c r="AX312" s="8"/>
      <c r="AY312" s="6"/>
      <c r="AZ312" s="6"/>
      <c r="BA312" s="6"/>
      <c r="BB312" s="6"/>
      <c r="BC312" s="6"/>
    </row>
    <row r="313" spans="2:55" ht="14.5" x14ac:dyDescent="0.35">
      <c r="B313" s="7" t="s">
        <v>920</v>
      </c>
      <c r="C313" s="7" t="s">
        <v>921</v>
      </c>
      <c r="D313" s="7" t="s">
        <v>862</v>
      </c>
      <c r="E313" s="7" t="s">
        <v>36</v>
      </c>
      <c r="G313" s="7" t="s">
        <v>38</v>
      </c>
      <c r="H313" s="7"/>
      <c r="J313" s="10"/>
      <c r="K313" s="10"/>
      <c r="L313" s="10"/>
      <c r="M313" s="10"/>
      <c r="N313" s="7">
        <v>2019</v>
      </c>
      <c r="O313" s="7" t="s">
        <v>863</v>
      </c>
      <c r="Q313" s="7" t="s">
        <v>38</v>
      </c>
      <c r="S313" s="7" t="s">
        <v>865</v>
      </c>
      <c r="T313" s="7" t="s">
        <v>427</v>
      </c>
      <c r="U313" s="7"/>
      <c r="V313" s="7"/>
      <c r="W313" s="6">
        <f>IFERROR(VLOOKUP(B313, PlumX_snapshot!$A:$B, 2, FALSE), " ")</f>
        <v>5</v>
      </c>
      <c r="X313" s="6">
        <f>IFERROR(VLOOKUP(B313, PlumX_snapshot!$A:$C, 3, FALSE), " ")</f>
        <v>1</v>
      </c>
      <c r="Y313" s="8">
        <f>IFERROR(VLOOKUP(B313, PlumX_snapshot!$A:$D, 4, FALSE), " ")</f>
        <v>0</v>
      </c>
      <c r="Z313" s="8">
        <f>IFERROR(VLOOKUP(B313, PlumX_snapshot!$A:$E, 5, FALSE), " ")</f>
        <v>0</v>
      </c>
      <c r="AA313" s="8">
        <f>IFERROR(VLOOKUP(B313, PlumX_snapshot!$A:$F, 6, FALSE), " ")</f>
        <v>0</v>
      </c>
      <c r="AB313" s="9">
        <v>44978</v>
      </c>
      <c r="AC313" s="8"/>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row>
    <row r="314" spans="2:55" ht="14.5" x14ac:dyDescent="0.35">
      <c r="B314" s="7" t="s">
        <v>922</v>
      </c>
      <c r="C314" s="7" t="s">
        <v>923</v>
      </c>
      <c r="D314" s="7" t="s">
        <v>862</v>
      </c>
      <c r="E314" s="7" t="s">
        <v>36</v>
      </c>
      <c r="G314" s="7" t="s">
        <v>38</v>
      </c>
      <c r="H314" s="7"/>
      <c r="J314" s="10"/>
      <c r="K314" s="10"/>
      <c r="L314" s="10"/>
      <c r="M314" s="10"/>
      <c r="N314" s="7">
        <v>2019</v>
      </c>
      <c r="O314" s="7" t="s">
        <v>863</v>
      </c>
      <c r="Q314" s="7" t="s">
        <v>38</v>
      </c>
      <c r="S314" s="7" t="s">
        <v>865</v>
      </c>
      <c r="T314" s="7" t="s">
        <v>427</v>
      </c>
      <c r="U314" s="7"/>
      <c r="V314" s="7"/>
      <c r="W314" s="6">
        <f>IFERROR(VLOOKUP(B314, PlumX_snapshot!$A:$B, 2, FALSE), " ")</f>
        <v>122</v>
      </c>
      <c r="X314" s="6">
        <f>IFERROR(VLOOKUP(B314, PlumX_snapshot!$A:$C, 3, FALSE), " ")</f>
        <v>37</v>
      </c>
      <c r="Y314" s="8">
        <f>IFERROR(VLOOKUP(B314, PlumX_snapshot!$A:$D, 4, FALSE), " ")</f>
        <v>6</v>
      </c>
      <c r="Z314" s="8">
        <f>IFERROR(VLOOKUP(B314, PlumX_snapshot!$A:$E, 5, FALSE), " ")</f>
        <v>97</v>
      </c>
      <c r="AA314" s="8">
        <f>IFERROR(VLOOKUP(B314, PlumX_snapshot!$A:$F, 6, FALSE), " ")</f>
        <v>0</v>
      </c>
      <c r="AB314" s="9">
        <v>44978</v>
      </c>
      <c r="AC314" s="8"/>
      <c r="AD314" s="6"/>
      <c r="AE314" s="8"/>
      <c r="AF314" s="8"/>
      <c r="AG314" s="6"/>
      <c r="AH314" s="6"/>
      <c r="AI314" s="6"/>
      <c r="AJ314" s="6"/>
      <c r="AK314" s="6"/>
      <c r="AL314" s="6"/>
      <c r="AM314" s="6"/>
      <c r="AN314" s="6"/>
      <c r="AO314" s="6"/>
      <c r="AP314" s="8"/>
      <c r="AQ314" s="8"/>
      <c r="AR314" s="8"/>
      <c r="AS314" s="8"/>
      <c r="AT314" s="8"/>
      <c r="AU314" s="6"/>
      <c r="AV314" s="6"/>
      <c r="AW314" s="8"/>
      <c r="AX314" s="8"/>
      <c r="AY314" s="6"/>
      <c r="AZ314" s="6"/>
      <c r="BA314" s="6"/>
      <c r="BB314" s="6"/>
      <c r="BC314" s="6"/>
    </row>
    <row r="315" spans="2:55" ht="14.5" x14ac:dyDescent="0.35">
      <c r="B315" s="7" t="s">
        <v>924</v>
      </c>
      <c r="C315" s="7" t="s">
        <v>925</v>
      </c>
      <c r="D315" s="7" t="s">
        <v>862</v>
      </c>
      <c r="E315" s="7" t="s">
        <v>36</v>
      </c>
      <c r="F315" s="7" t="s">
        <v>37</v>
      </c>
      <c r="G315" s="7" t="s">
        <v>38</v>
      </c>
      <c r="H315" s="7"/>
      <c r="I315" s="7" t="s">
        <v>501</v>
      </c>
      <c r="J315" s="10"/>
      <c r="K315" s="10"/>
      <c r="L315" s="10"/>
      <c r="M315" s="10"/>
      <c r="N315" s="7">
        <v>2019</v>
      </c>
      <c r="O315" s="7" t="s">
        <v>863</v>
      </c>
      <c r="Q315" s="7" t="s">
        <v>38</v>
      </c>
      <c r="R315" s="7" t="s">
        <v>926</v>
      </c>
      <c r="S315" s="7" t="s">
        <v>865</v>
      </c>
      <c r="T315" s="7" t="s">
        <v>427</v>
      </c>
      <c r="U315" s="7"/>
      <c r="V315" s="7"/>
      <c r="W315" s="6">
        <f>IFERROR(VLOOKUP(B315, PlumX_snapshot!$A:$B, 2, FALSE), " ")</f>
        <v>43</v>
      </c>
      <c r="X315" s="6">
        <f>IFERROR(VLOOKUP(B315, PlumX_snapshot!$A:$C, 3, FALSE), " ")</f>
        <v>14</v>
      </c>
      <c r="Y315" s="8">
        <f>IFERROR(VLOOKUP(B315, PlumX_snapshot!$A:$D, 4, FALSE), " ")</f>
        <v>10</v>
      </c>
      <c r="Z315" s="8">
        <f>IFERROR(VLOOKUP(B315, PlumX_snapshot!$A:$E, 5, FALSE), " ")</f>
        <v>129</v>
      </c>
      <c r="AA315" s="8">
        <f>IFERROR(VLOOKUP(B315, PlumX_snapshot!$A:$F, 6, FALSE), " ")</f>
        <v>0</v>
      </c>
      <c r="AB315" s="9">
        <v>44978</v>
      </c>
      <c r="AC315" s="8"/>
      <c r="AD315" s="8"/>
      <c r="AE315" s="8"/>
      <c r="AF315" s="8"/>
      <c r="AG315" s="6"/>
      <c r="AH315" s="6"/>
      <c r="AI315" s="6"/>
      <c r="AJ315" s="6"/>
      <c r="AK315" s="6"/>
      <c r="AL315" s="6"/>
      <c r="AM315" s="6"/>
      <c r="AN315" s="6"/>
      <c r="AO315" s="6"/>
      <c r="AP315" s="8"/>
      <c r="AQ315" s="6"/>
      <c r="AR315" s="6"/>
      <c r="AS315" s="8"/>
      <c r="AT315" s="8"/>
      <c r="AU315" s="6"/>
      <c r="AV315" s="6"/>
      <c r="AW315" s="8"/>
      <c r="AX315" s="8"/>
      <c r="AY315" s="6"/>
      <c r="AZ315" s="6"/>
      <c r="BA315" s="6"/>
      <c r="BB315" s="6"/>
      <c r="BC315" s="6"/>
    </row>
    <row r="316" spans="2:55" ht="14.5" x14ac:dyDescent="0.35">
      <c r="B316" s="7" t="s">
        <v>927</v>
      </c>
      <c r="C316" s="7" t="s">
        <v>928</v>
      </c>
      <c r="D316" s="7" t="s">
        <v>862</v>
      </c>
      <c r="E316" s="7" t="s">
        <v>36</v>
      </c>
      <c r="G316" s="7" t="s">
        <v>38</v>
      </c>
      <c r="H316" s="7"/>
      <c r="J316" s="10"/>
      <c r="K316" s="10"/>
      <c r="L316" s="10"/>
      <c r="M316" s="10"/>
      <c r="N316" s="7">
        <v>2019</v>
      </c>
      <c r="O316" s="7" t="s">
        <v>863</v>
      </c>
      <c r="Q316" s="7" t="s">
        <v>38</v>
      </c>
      <c r="S316" s="7" t="s">
        <v>865</v>
      </c>
      <c r="T316" s="7" t="s">
        <v>427</v>
      </c>
      <c r="U316" s="7"/>
      <c r="V316" s="7"/>
      <c r="W316" s="6">
        <f>IFERROR(VLOOKUP(B316, PlumX_snapshot!$A:$B, 2, FALSE), " ")</f>
        <v>25</v>
      </c>
      <c r="X316" s="6">
        <f>IFERROR(VLOOKUP(B316, PlumX_snapshot!$A:$C, 3, FALSE), " ")</f>
        <v>9</v>
      </c>
      <c r="Y316" s="8">
        <f>IFERROR(VLOOKUP(B316, PlumX_snapshot!$A:$D, 4, FALSE), " ")</f>
        <v>1</v>
      </c>
      <c r="Z316" s="8">
        <f>IFERROR(VLOOKUP(B316, PlumX_snapshot!$A:$E, 5, FALSE), " ")</f>
        <v>0</v>
      </c>
      <c r="AA316" s="8">
        <f>IFERROR(VLOOKUP(B316, PlumX_snapshot!$A:$F, 6, FALSE), " ")</f>
        <v>0</v>
      </c>
      <c r="AB316" s="9">
        <v>44978</v>
      </c>
      <c r="AC316" s="8"/>
      <c r="AD316" s="8"/>
      <c r="AE316" s="8"/>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row>
    <row r="317" spans="2:55" ht="14.5" x14ac:dyDescent="0.35">
      <c r="B317" s="7" t="s">
        <v>929</v>
      </c>
      <c r="C317" s="7" t="s">
        <v>928</v>
      </c>
      <c r="D317" s="7" t="s">
        <v>862</v>
      </c>
      <c r="E317" s="7" t="s">
        <v>36</v>
      </c>
      <c r="G317" s="7" t="s">
        <v>38</v>
      </c>
      <c r="H317" s="7"/>
      <c r="J317" s="10"/>
      <c r="K317" s="10"/>
      <c r="L317" s="10"/>
      <c r="M317" s="10"/>
      <c r="N317" s="7">
        <v>2019</v>
      </c>
      <c r="O317" s="7" t="s">
        <v>863</v>
      </c>
      <c r="Q317" s="7" t="s">
        <v>38</v>
      </c>
      <c r="S317" s="7" t="s">
        <v>865</v>
      </c>
      <c r="T317" s="7" t="s">
        <v>427</v>
      </c>
      <c r="U317" s="7"/>
      <c r="V317" s="7"/>
      <c r="W317" s="6">
        <f>IFERROR(VLOOKUP(B317, PlumX_snapshot!$A:$B, 2, FALSE), " ")</f>
        <v>8</v>
      </c>
      <c r="X317" s="6">
        <f>IFERROR(VLOOKUP(B317, PlumX_snapshot!$A:$C, 3, FALSE), " ")</f>
        <v>4</v>
      </c>
      <c r="Y317" s="8">
        <f>IFERROR(VLOOKUP(B317, PlumX_snapshot!$A:$D, 4, FALSE), " ")</f>
        <v>1</v>
      </c>
      <c r="Z317" s="8">
        <f>IFERROR(VLOOKUP(B317, PlumX_snapshot!$A:$E, 5, FALSE), " ")</f>
        <v>0</v>
      </c>
      <c r="AA317" s="8">
        <f>IFERROR(VLOOKUP(B317, PlumX_snapshot!$A:$F, 6, FALSE), " ")</f>
        <v>0</v>
      </c>
      <c r="AB317" s="9">
        <v>44978</v>
      </c>
      <c r="AC317" s="8"/>
      <c r="AD317" s="6"/>
      <c r="AE317" s="8"/>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row>
    <row r="318" spans="2:55" ht="14.5" x14ac:dyDescent="0.35">
      <c r="B318" s="7" t="s">
        <v>930</v>
      </c>
      <c r="C318" s="7" t="s">
        <v>931</v>
      </c>
      <c r="D318" s="7" t="s">
        <v>862</v>
      </c>
      <c r="E318" s="7" t="s">
        <v>36</v>
      </c>
      <c r="F318" s="7" t="s">
        <v>37</v>
      </c>
      <c r="G318" s="7" t="s">
        <v>38</v>
      </c>
      <c r="H318" s="7"/>
      <c r="I318" s="7" t="s">
        <v>74</v>
      </c>
      <c r="J318" s="10"/>
      <c r="K318" s="10"/>
      <c r="L318" s="10"/>
      <c r="M318" s="10"/>
      <c r="N318" s="7">
        <v>2019</v>
      </c>
      <c r="O318" s="7" t="s">
        <v>863</v>
      </c>
      <c r="P318" s="7" t="s">
        <v>56</v>
      </c>
      <c r="Q318" s="7" t="s">
        <v>38</v>
      </c>
      <c r="R318" s="7" t="s">
        <v>932</v>
      </c>
      <c r="S318" s="7" t="s">
        <v>865</v>
      </c>
      <c r="T318" s="7" t="s">
        <v>427</v>
      </c>
      <c r="U318" s="7"/>
      <c r="V318" s="7"/>
      <c r="W318" s="6">
        <f>IFERROR(VLOOKUP(B318, PlumX_snapshot!$A:$B, 2, FALSE), " ")</f>
        <v>39</v>
      </c>
      <c r="X318" s="6">
        <f>IFERROR(VLOOKUP(B318, PlumX_snapshot!$A:$C, 3, FALSE), " ")</f>
        <v>333</v>
      </c>
      <c r="Y318" s="8">
        <f>IFERROR(VLOOKUP(B318, PlumX_snapshot!$A:$D, 4, FALSE), " ")</f>
        <v>4</v>
      </c>
      <c r="Z318" s="8">
        <f>IFERROR(VLOOKUP(B318, PlumX_snapshot!$A:$E, 5, FALSE), " ")</f>
        <v>16</v>
      </c>
      <c r="AA318" s="8">
        <f>IFERROR(VLOOKUP(B318, PlumX_snapshot!$A:$F, 6, FALSE), " ")</f>
        <v>0</v>
      </c>
      <c r="AB318" s="9">
        <v>44978</v>
      </c>
      <c r="AC318" s="8"/>
      <c r="AD318" s="8"/>
      <c r="AE318" s="8"/>
      <c r="AF318" s="8"/>
      <c r="AG318" s="6"/>
      <c r="AH318" s="6"/>
      <c r="AI318" s="6"/>
      <c r="AJ318" s="6"/>
      <c r="AK318" s="6"/>
      <c r="AL318" s="6"/>
      <c r="AM318" s="6"/>
      <c r="AN318" s="6"/>
      <c r="AO318" s="6"/>
      <c r="AP318" s="6"/>
      <c r="AQ318" s="6"/>
      <c r="AR318" s="6"/>
      <c r="AS318" s="8"/>
      <c r="AT318" s="8"/>
      <c r="AU318" s="8"/>
      <c r="AV318" s="6"/>
      <c r="AW318" s="6"/>
      <c r="AX318" s="8"/>
      <c r="AY318" s="6"/>
      <c r="AZ318" s="6"/>
      <c r="BA318" s="6"/>
      <c r="BB318" s="6"/>
      <c r="BC318" s="6"/>
    </row>
    <row r="319" spans="2:55" ht="14.5" x14ac:dyDescent="0.35">
      <c r="B319" s="7" t="s">
        <v>933</v>
      </c>
      <c r="C319" s="7" t="s">
        <v>934</v>
      </c>
      <c r="D319" s="7" t="s">
        <v>862</v>
      </c>
      <c r="E319" s="7" t="s">
        <v>36</v>
      </c>
      <c r="F319" s="7" t="s">
        <v>37</v>
      </c>
      <c r="G319" s="7" t="s">
        <v>38</v>
      </c>
      <c r="H319" s="7"/>
      <c r="I319" s="7" t="s">
        <v>74</v>
      </c>
      <c r="J319" s="10"/>
      <c r="K319" s="10"/>
      <c r="L319" s="10"/>
      <c r="M319" s="10"/>
      <c r="N319" s="7">
        <v>2019</v>
      </c>
      <c r="O319" s="7" t="s">
        <v>863</v>
      </c>
      <c r="Q319" s="7" t="s">
        <v>38</v>
      </c>
      <c r="R319" s="7" t="s">
        <v>935</v>
      </c>
      <c r="S319" s="7" t="s">
        <v>865</v>
      </c>
      <c r="T319" s="7" t="s">
        <v>427</v>
      </c>
      <c r="U319" s="7"/>
      <c r="V319" s="7"/>
      <c r="W319" s="6">
        <f>IFERROR(VLOOKUP(B319, PlumX_snapshot!$A:$B, 2, FALSE), " ")</f>
        <v>117</v>
      </c>
      <c r="X319" s="6">
        <f>IFERROR(VLOOKUP(B319, PlumX_snapshot!$A:$C, 3, FALSE), " ")</f>
        <v>25</v>
      </c>
      <c r="Y319" s="8">
        <f>IFERROR(VLOOKUP(B319, PlumX_snapshot!$A:$D, 4, FALSE), " ")</f>
        <v>11</v>
      </c>
      <c r="Z319" s="8">
        <f>IFERROR(VLOOKUP(B319, PlumX_snapshot!$A:$E, 5, FALSE), " ")</f>
        <v>0</v>
      </c>
      <c r="AA319" s="8">
        <f>IFERROR(VLOOKUP(B319, PlumX_snapshot!$A:$F, 6, FALSE), " ")</f>
        <v>1</v>
      </c>
      <c r="AB319" s="9">
        <v>44978</v>
      </c>
      <c r="AC319" s="8"/>
      <c r="AD319" s="6"/>
      <c r="AE319" s="8"/>
      <c r="AF319" s="8"/>
      <c r="AG319" s="8"/>
      <c r="AH319" s="8"/>
      <c r="AI319" s="6"/>
      <c r="AJ319" s="6"/>
      <c r="AK319" s="6"/>
      <c r="AL319" s="6"/>
      <c r="AM319" s="6"/>
      <c r="AN319" s="6"/>
      <c r="AO319" s="6"/>
      <c r="AP319" s="6"/>
      <c r="AQ319" s="8"/>
      <c r="AR319" s="8"/>
      <c r="AS319" s="6"/>
      <c r="AT319" s="6"/>
      <c r="AU319" s="6"/>
      <c r="AV319" s="6"/>
      <c r="AW319" s="6"/>
      <c r="AX319" s="6"/>
      <c r="AY319" s="6"/>
      <c r="AZ319" s="6"/>
      <c r="BA319" s="6"/>
      <c r="BB319" s="6"/>
      <c r="BC319" s="6"/>
    </row>
    <row r="320" spans="2:55" ht="14.5" x14ac:dyDescent="0.35">
      <c r="B320" s="7" t="s">
        <v>936</v>
      </c>
      <c r="C320" s="7" t="s">
        <v>937</v>
      </c>
      <c r="D320" s="7" t="s">
        <v>862</v>
      </c>
      <c r="E320" s="7" t="s">
        <v>36</v>
      </c>
      <c r="G320" s="7" t="s">
        <v>38</v>
      </c>
      <c r="H320" s="7"/>
      <c r="J320" s="10"/>
      <c r="K320" s="10"/>
      <c r="L320" s="10"/>
      <c r="M320" s="10"/>
      <c r="N320" s="7">
        <v>2019</v>
      </c>
      <c r="O320" s="7" t="s">
        <v>863</v>
      </c>
      <c r="Q320" s="7" t="s">
        <v>38</v>
      </c>
      <c r="S320" s="7" t="s">
        <v>865</v>
      </c>
      <c r="T320" s="7" t="s">
        <v>427</v>
      </c>
      <c r="U320" s="7"/>
      <c r="V320" s="7"/>
      <c r="W320" s="6">
        <f>IFERROR(VLOOKUP(B320, PlumX_snapshot!$A:$B, 2, FALSE), " ")</f>
        <v>182</v>
      </c>
      <c r="X320" s="6">
        <f>IFERROR(VLOOKUP(B320, PlumX_snapshot!$A:$C, 3, FALSE), " ")</f>
        <v>41</v>
      </c>
      <c r="Y320" s="8">
        <f>IFERROR(VLOOKUP(B320, PlumX_snapshot!$A:$D, 4, FALSE), " ")</f>
        <v>0</v>
      </c>
      <c r="Z320" s="8">
        <f>IFERROR(VLOOKUP(B320, PlumX_snapshot!$A:$E, 5, FALSE), " ")</f>
        <v>219</v>
      </c>
      <c r="AA320" s="8">
        <f>IFERROR(VLOOKUP(B320, PlumX_snapshot!$A:$F, 6, FALSE), " ")</f>
        <v>0</v>
      </c>
      <c r="AB320" s="9">
        <v>44978</v>
      </c>
      <c r="AC320" s="8"/>
      <c r="AD320" s="8"/>
      <c r="AE320" s="6"/>
      <c r="AF320" s="6"/>
      <c r="AG320" s="6"/>
      <c r="AH320" s="6"/>
      <c r="AI320" s="6"/>
      <c r="AJ320" s="6"/>
      <c r="AK320" s="6"/>
      <c r="AL320" s="6"/>
      <c r="AM320" s="6"/>
      <c r="AN320" s="6"/>
      <c r="AO320" s="6"/>
      <c r="AP320" s="6"/>
      <c r="AQ320" s="6"/>
      <c r="AR320" s="6"/>
      <c r="AS320" s="8"/>
      <c r="AT320" s="8"/>
      <c r="AU320" s="6"/>
      <c r="AV320" s="6"/>
      <c r="AW320" s="8"/>
      <c r="AX320" s="8"/>
      <c r="AY320" s="6"/>
      <c r="AZ320" s="6"/>
      <c r="BA320" s="6"/>
      <c r="BB320" s="6"/>
      <c r="BC320" s="6"/>
    </row>
    <row r="321" spans="2:55" ht="14.5" x14ac:dyDescent="0.35">
      <c r="B321" s="7" t="s">
        <v>938</v>
      </c>
      <c r="C321" s="7" t="s">
        <v>939</v>
      </c>
      <c r="D321" s="7" t="s">
        <v>862</v>
      </c>
      <c r="E321" s="7" t="s">
        <v>36</v>
      </c>
      <c r="G321" s="7" t="s">
        <v>38</v>
      </c>
      <c r="H321" s="7"/>
      <c r="I321" s="7"/>
      <c r="J321" s="10"/>
      <c r="K321" s="10"/>
      <c r="L321" s="10"/>
      <c r="M321" s="10"/>
      <c r="N321" s="7">
        <v>2019</v>
      </c>
      <c r="O321" s="7" t="s">
        <v>863</v>
      </c>
      <c r="P321" s="7" t="s">
        <v>56</v>
      </c>
      <c r="Q321" s="7" t="s">
        <v>38</v>
      </c>
      <c r="R321" s="7" t="s">
        <v>872</v>
      </c>
      <c r="S321" s="7" t="s">
        <v>865</v>
      </c>
      <c r="T321" s="7" t="s">
        <v>427</v>
      </c>
      <c r="U321" s="7"/>
      <c r="V321" s="7"/>
      <c r="W321" s="6">
        <f>IFERROR(VLOOKUP(B321, PlumX_snapshot!$A:$B, 2, FALSE), " ")</f>
        <v>13</v>
      </c>
      <c r="X321" s="6">
        <f>IFERROR(VLOOKUP(B321, PlumX_snapshot!$A:$C, 3, FALSE), " ")</f>
        <v>13</v>
      </c>
      <c r="Y321" s="8">
        <f>IFERROR(VLOOKUP(B321, PlumX_snapshot!$A:$D, 4, FALSE), " ")</f>
        <v>0</v>
      </c>
      <c r="Z321" s="8">
        <f>IFERROR(VLOOKUP(B321, PlumX_snapshot!$A:$E, 5, FALSE), " ")</f>
        <v>45</v>
      </c>
      <c r="AA321" s="8">
        <f>IFERROR(VLOOKUP(B321, PlumX_snapshot!$A:$F, 6, FALSE), " ")</f>
        <v>0</v>
      </c>
      <c r="AB321" s="9">
        <v>44978</v>
      </c>
      <c r="AC321" s="8"/>
      <c r="AD321" s="6"/>
      <c r="AE321" s="6"/>
      <c r="AF321" s="6"/>
      <c r="AG321" s="6"/>
      <c r="AH321" s="6"/>
      <c r="AI321" s="6"/>
      <c r="AJ321" s="6"/>
      <c r="AK321" s="6"/>
      <c r="AL321" s="6"/>
      <c r="AM321" s="6"/>
      <c r="AN321" s="6"/>
      <c r="AO321" s="6"/>
      <c r="AP321" s="6"/>
      <c r="AQ321" s="6"/>
      <c r="AR321" s="6"/>
      <c r="AS321" s="8"/>
      <c r="AT321" s="8"/>
      <c r="AU321" s="6"/>
      <c r="AV321" s="6"/>
      <c r="AW321" s="8"/>
      <c r="AX321" s="6"/>
      <c r="AY321" s="6"/>
      <c r="AZ321" s="6"/>
      <c r="BA321" s="6"/>
      <c r="BB321" s="6"/>
      <c r="BC321" s="6"/>
    </row>
    <row r="322" spans="2:55" ht="14.5" x14ac:dyDescent="0.35">
      <c r="B322" s="7" t="s">
        <v>940</v>
      </c>
      <c r="C322" s="7" t="s">
        <v>939</v>
      </c>
      <c r="D322" s="7" t="s">
        <v>862</v>
      </c>
      <c r="E322" s="7" t="s">
        <v>36</v>
      </c>
      <c r="G322" s="7" t="s">
        <v>38</v>
      </c>
      <c r="H322" s="7"/>
      <c r="J322" s="10"/>
      <c r="K322" s="10"/>
      <c r="L322" s="10"/>
      <c r="M322" s="10"/>
      <c r="N322" s="7">
        <v>2019</v>
      </c>
      <c r="O322" s="7" t="s">
        <v>863</v>
      </c>
      <c r="Q322" s="7" t="s">
        <v>38</v>
      </c>
      <c r="S322" s="7" t="s">
        <v>865</v>
      </c>
      <c r="T322" s="7" t="s">
        <v>427</v>
      </c>
      <c r="U322" s="7"/>
      <c r="V322" s="7"/>
      <c r="W322" s="6">
        <f>IFERROR(VLOOKUP(B322, PlumX_snapshot!$A:$B, 2, FALSE), " ")</f>
        <v>23</v>
      </c>
      <c r="X322" s="6">
        <f>IFERROR(VLOOKUP(B322, PlumX_snapshot!$A:$C, 3, FALSE), " ")</f>
        <v>12</v>
      </c>
      <c r="Y322" s="8">
        <f>IFERROR(VLOOKUP(B322, PlumX_snapshot!$A:$D, 4, FALSE), " ")</f>
        <v>2</v>
      </c>
      <c r="Z322" s="8">
        <f>IFERROR(VLOOKUP(B322, PlumX_snapshot!$A:$E, 5, FALSE), " ")</f>
        <v>121</v>
      </c>
      <c r="AA322" s="8">
        <f>IFERROR(VLOOKUP(B322, PlumX_snapshot!$A:$F, 6, FALSE), " ")</f>
        <v>0</v>
      </c>
      <c r="AB322" s="9">
        <v>44978</v>
      </c>
      <c r="AC322" s="8"/>
      <c r="AD322" s="6"/>
      <c r="AE322" s="8"/>
      <c r="AF322" s="8"/>
      <c r="AG322" s="6"/>
      <c r="AH322" s="6"/>
      <c r="AI322" s="6"/>
      <c r="AJ322" s="6"/>
      <c r="AK322" s="6"/>
      <c r="AL322" s="6"/>
      <c r="AM322" s="6"/>
      <c r="AN322" s="6"/>
      <c r="AO322" s="6"/>
      <c r="AP322" s="6"/>
      <c r="AQ322" s="6"/>
      <c r="AR322" s="6"/>
      <c r="AS322" s="8"/>
      <c r="AT322" s="8"/>
      <c r="AU322" s="6"/>
      <c r="AV322" s="6"/>
      <c r="AW322" s="8"/>
      <c r="AX322" s="6"/>
      <c r="AY322" s="6"/>
      <c r="AZ322" s="6"/>
      <c r="BA322" s="6"/>
      <c r="BB322" s="6"/>
      <c r="BC322" s="6"/>
    </row>
    <row r="323" spans="2:55" ht="14.5" x14ac:dyDescent="0.35">
      <c r="B323" s="7" t="s">
        <v>941</v>
      </c>
      <c r="C323" s="7" t="s">
        <v>939</v>
      </c>
      <c r="D323" s="7" t="s">
        <v>862</v>
      </c>
      <c r="E323" s="7" t="s">
        <v>36</v>
      </c>
      <c r="G323" s="7" t="s">
        <v>38</v>
      </c>
      <c r="H323" s="7"/>
      <c r="J323" s="10"/>
      <c r="K323" s="10"/>
      <c r="L323" s="10"/>
      <c r="M323" s="10"/>
      <c r="N323" s="7">
        <v>2019</v>
      </c>
      <c r="O323" s="7" t="s">
        <v>863</v>
      </c>
      <c r="Q323" s="7" t="s">
        <v>38</v>
      </c>
      <c r="S323" s="7" t="s">
        <v>865</v>
      </c>
      <c r="T323" s="7" t="s">
        <v>427</v>
      </c>
      <c r="U323" s="7"/>
      <c r="V323" s="7"/>
      <c r="W323" s="6">
        <f>IFERROR(VLOOKUP(B323, PlumX_snapshot!$A:$B, 2, FALSE), " ")</f>
        <v>52</v>
      </c>
      <c r="X323" s="6">
        <f>IFERROR(VLOOKUP(B323, PlumX_snapshot!$A:$C, 3, FALSE), " ")</f>
        <v>29</v>
      </c>
      <c r="Y323" s="8">
        <f>IFERROR(VLOOKUP(B323, PlumX_snapshot!$A:$D, 4, FALSE), " ")</f>
        <v>10</v>
      </c>
      <c r="Z323" s="8">
        <f>IFERROR(VLOOKUP(B323, PlumX_snapshot!$A:$E, 5, FALSE), " ")</f>
        <v>276</v>
      </c>
      <c r="AA323" s="8">
        <f>IFERROR(VLOOKUP(B323, PlumX_snapshot!$A:$F, 6, FALSE), " ")</f>
        <v>0</v>
      </c>
      <c r="AB323" s="9">
        <v>44978</v>
      </c>
      <c r="AC323" s="8"/>
      <c r="AD323" s="6"/>
      <c r="AE323" s="8"/>
      <c r="AF323" s="8"/>
      <c r="AG323" s="6"/>
      <c r="AH323" s="6"/>
      <c r="AI323" s="6"/>
      <c r="AJ323" s="6"/>
      <c r="AK323" s="6"/>
      <c r="AL323" s="6"/>
      <c r="AM323" s="6"/>
      <c r="AN323" s="6"/>
      <c r="AO323" s="6"/>
      <c r="AP323" s="6"/>
      <c r="AQ323" s="6"/>
      <c r="AR323" s="6"/>
      <c r="AS323" s="8"/>
      <c r="AT323" s="8"/>
      <c r="AU323" s="6"/>
      <c r="AV323" s="6"/>
      <c r="AW323" s="6"/>
      <c r="AX323" s="8"/>
      <c r="AY323" s="6"/>
      <c r="AZ323" s="6"/>
      <c r="BA323" s="6"/>
      <c r="BB323" s="6"/>
      <c r="BC323" s="6"/>
    </row>
    <row r="324" spans="2:55" ht="14.5" x14ac:dyDescent="0.35">
      <c r="B324" s="7" t="s">
        <v>942</v>
      </c>
      <c r="C324" s="7" t="s">
        <v>943</v>
      </c>
      <c r="D324" s="7" t="s">
        <v>862</v>
      </c>
      <c r="E324" s="7" t="s">
        <v>36</v>
      </c>
      <c r="G324" s="7" t="s">
        <v>38</v>
      </c>
      <c r="H324" s="7"/>
      <c r="J324" s="10"/>
      <c r="K324" s="10"/>
      <c r="L324" s="10"/>
      <c r="M324" s="10"/>
      <c r="N324" s="7">
        <v>2019</v>
      </c>
      <c r="O324" s="7" t="s">
        <v>863</v>
      </c>
      <c r="Q324" s="7" t="s">
        <v>38</v>
      </c>
      <c r="S324" s="7" t="s">
        <v>865</v>
      </c>
      <c r="T324" s="7" t="s">
        <v>427</v>
      </c>
      <c r="U324" s="7"/>
      <c r="V324" s="7"/>
      <c r="W324" s="6">
        <f>IFERROR(VLOOKUP(B324, PlumX_snapshot!$A:$B, 2, FALSE), " ")</f>
        <v>30</v>
      </c>
      <c r="X324" s="6">
        <f>IFERROR(VLOOKUP(B324, PlumX_snapshot!$A:$C, 3, FALSE), " ")</f>
        <v>4</v>
      </c>
      <c r="Y324" s="8">
        <f>IFERROR(VLOOKUP(B324, PlumX_snapshot!$A:$D, 4, FALSE), " ")</f>
        <v>3</v>
      </c>
      <c r="Z324" s="8">
        <f>IFERROR(VLOOKUP(B324, PlumX_snapshot!$A:$E, 5, FALSE), " ")</f>
        <v>0</v>
      </c>
      <c r="AA324" s="8">
        <f>IFERROR(VLOOKUP(B324, PlumX_snapshot!$A:$F, 6, FALSE), " ")</f>
        <v>0</v>
      </c>
      <c r="AB324" s="9">
        <v>44978</v>
      </c>
      <c r="AC324" s="8"/>
      <c r="AD324" s="6"/>
      <c r="AE324" s="8"/>
      <c r="AF324" s="8"/>
      <c r="AG324" s="6"/>
      <c r="AH324" s="6"/>
      <c r="AI324" s="6"/>
      <c r="AJ324" s="6"/>
      <c r="AK324" s="6"/>
      <c r="AL324" s="6"/>
      <c r="AM324" s="6"/>
      <c r="AN324" s="6"/>
      <c r="AO324" s="6"/>
      <c r="AP324" s="6"/>
      <c r="AQ324" s="8"/>
      <c r="AR324" s="8"/>
      <c r="AS324" s="6"/>
      <c r="AT324" s="6"/>
      <c r="AU324" s="6"/>
      <c r="AV324" s="6"/>
      <c r="AW324" s="6"/>
      <c r="AX324" s="6"/>
      <c r="AY324" s="6"/>
      <c r="AZ324" s="6"/>
      <c r="BA324" s="6"/>
      <c r="BB324" s="6"/>
      <c r="BC324" s="6"/>
    </row>
    <row r="325" spans="2:55" ht="14.5" x14ac:dyDescent="0.35">
      <c r="B325" s="7" t="s">
        <v>944</v>
      </c>
      <c r="C325" s="7" t="s">
        <v>945</v>
      </c>
      <c r="D325" s="7" t="s">
        <v>862</v>
      </c>
      <c r="E325" s="7" t="s">
        <v>36</v>
      </c>
      <c r="F325" s="7" t="s">
        <v>37</v>
      </c>
      <c r="G325" s="7" t="s">
        <v>38</v>
      </c>
      <c r="H325" s="7"/>
      <c r="I325" s="7" t="s">
        <v>74</v>
      </c>
      <c r="J325" s="10"/>
      <c r="K325" s="10"/>
      <c r="L325" s="10"/>
      <c r="M325" s="10"/>
      <c r="N325" s="7">
        <v>2019</v>
      </c>
      <c r="O325" s="7" t="s">
        <v>863</v>
      </c>
      <c r="P325" s="7" t="s">
        <v>56</v>
      </c>
      <c r="Q325" s="7" t="s">
        <v>38</v>
      </c>
      <c r="R325" s="7" t="s">
        <v>946</v>
      </c>
      <c r="S325" s="7" t="s">
        <v>865</v>
      </c>
      <c r="T325" s="7" t="s">
        <v>427</v>
      </c>
      <c r="U325" s="7"/>
      <c r="V325" s="7"/>
      <c r="W325" s="6">
        <f>IFERROR(VLOOKUP(B325, PlumX_snapshot!$A:$B, 2, FALSE), " ")</f>
        <v>64</v>
      </c>
      <c r="X325" s="6">
        <f>IFERROR(VLOOKUP(B325, PlumX_snapshot!$A:$C, 3, FALSE), " ")</f>
        <v>25</v>
      </c>
      <c r="Y325" s="8">
        <f>IFERROR(VLOOKUP(B325, PlumX_snapshot!$A:$D, 4, FALSE), " ")</f>
        <v>48</v>
      </c>
      <c r="Z325" s="8">
        <f>IFERROR(VLOOKUP(B325, PlumX_snapshot!$A:$E, 5, FALSE), " ")</f>
        <v>0</v>
      </c>
      <c r="AA325" s="8">
        <f>IFERROR(VLOOKUP(B325, PlumX_snapshot!$A:$F, 6, FALSE), " ")</f>
        <v>1</v>
      </c>
      <c r="AB325" s="9">
        <v>44978</v>
      </c>
      <c r="AC325" s="8"/>
      <c r="AD325" s="6"/>
      <c r="AE325" s="8"/>
      <c r="AF325" s="8"/>
      <c r="AG325" s="8"/>
      <c r="AH325" s="6"/>
      <c r="AI325" s="8"/>
      <c r="AJ325" s="6"/>
      <c r="AK325" s="6"/>
      <c r="AL325" s="6"/>
      <c r="AM325" s="6"/>
      <c r="AN325" s="6"/>
      <c r="AO325" s="6"/>
      <c r="AP325" s="6"/>
      <c r="AQ325" s="8"/>
      <c r="AR325" s="8"/>
      <c r="AS325" s="6"/>
      <c r="AT325" s="6"/>
      <c r="AU325" s="6"/>
      <c r="AV325" s="6"/>
      <c r="AW325" s="6"/>
      <c r="AX325" s="6"/>
      <c r="AY325" s="6"/>
      <c r="AZ325" s="6"/>
      <c r="BA325" s="6"/>
      <c r="BB325" s="6"/>
      <c r="BC325" s="6"/>
    </row>
    <row r="326" spans="2:55" ht="14.5" x14ac:dyDescent="0.35">
      <c r="B326" s="7" t="s">
        <v>947</v>
      </c>
      <c r="C326" s="7" t="s">
        <v>948</v>
      </c>
      <c r="D326" s="7" t="s">
        <v>862</v>
      </c>
      <c r="E326" s="7" t="s">
        <v>36</v>
      </c>
      <c r="F326" s="7" t="s">
        <v>37</v>
      </c>
      <c r="G326" s="7" t="s">
        <v>38</v>
      </c>
      <c r="H326" s="7"/>
      <c r="I326" s="7" t="s">
        <v>74</v>
      </c>
      <c r="J326" s="10"/>
      <c r="K326" s="10"/>
      <c r="L326" s="10"/>
      <c r="M326" s="10"/>
      <c r="N326" s="7">
        <v>2019</v>
      </c>
      <c r="O326" s="7" t="s">
        <v>863</v>
      </c>
      <c r="Q326" s="7" t="s">
        <v>56</v>
      </c>
      <c r="R326" s="7" t="s">
        <v>949</v>
      </c>
      <c r="S326" s="7" t="s">
        <v>865</v>
      </c>
      <c r="T326" s="7" t="s">
        <v>427</v>
      </c>
      <c r="U326" s="7"/>
      <c r="V326" s="7"/>
      <c r="W326" s="6">
        <f>IFERROR(VLOOKUP(B326, PlumX_snapshot!$A:$B, 2, FALSE), " ")</f>
        <v>13</v>
      </c>
      <c r="X326" s="6">
        <f>IFERROR(VLOOKUP(B326, PlumX_snapshot!$A:$C, 3, FALSE), " ")</f>
        <v>3</v>
      </c>
      <c r="Y326" s="8">
        <f>IFERROR(VLOOKUP(B326, PlumX_snapshot!$A:$D, 4, FALSE), " ")</f>
        <v>34</v>
      </c>
      <c r="Z326" s="8">
        <f>IFERROR(VLOOKUP(B326, PlumX_snapshot!$A:$E, 5, FALSE), " ")</f>
        <v>0</v>
      </c>
      <c r="AA326" s="8">
        <f>IFERROR(VLOOKUP(B326, PlumX_snapshot!$A:$F, 6, FALSE), " ")</f>
        <v>0</v>
      </c>
      <c r="AB326" s="9">
        <v>44978</v>
      </c>
      <c r="AC326" s="8"/>
      <c r="AD326" s="8"/>
      <c r="AE326" s="8"/>
      <c r="AF326" s="8"/>
      <c r="AG326" s="6"/>
      <c r="AH326" s="6"/>
      <c r="AI326" s="6"/>
      <c r="AJ326" s="6"/>
      <c r="AK326" s="6"/>
      <c r="AL326" s="6"/>
      <c r="AM326" s="6"/>
      <c r="AN326" s="6"/>
      <c r="AO326" s="6"/>
      <c r="AP326" s="8"/>
      <c r="AQ326" s="6"/>
      <c r="AR326" s="6"/>
      <c r="AS326" s="6"/>
      <c r="AT326" s="6"/>
      <c r="AU326" s="6"/>
      <c r="AV326" s="6"/>
      <c r="AW326" s="6"/>
      <c r="AX326" s="6"/>
      <c r="AY326" s="6"/>
      <c r="AZ326" s="6"/>
      <c r="BA326" s="6"/>
      <c r="BB326" s="6"/>
      <c r="BC326" s="6"/>
    </row>
    <row r="327" spans="2:55" ht="14.5" x14ac:dyDescent="0.35">
      <c r="B327" s="7" t="s">
        <v>950</v>
      </c>
      <c r="C327" s="7" t="s">
        <v>951</v>
      </c>
      <c r="D327" s="7" t="s">
        <v>862</v>
      </c>
      <c r="E327" s="7" t="s">
        <v>36</v>
      </c>
      <c r="G327" s="7" t="s">
        <v>38</v>
      </c>
      <c r="H327" s="7"/>
      <c r="J327" s="10"/>
      <c r="K327" s="10"/>
      <c r="L327" s="10"/>
      <c r="M327" s="10"/>
      <c r="N327" s="7">
        <v>2019</v>
      </c>
      <c r="O327" s="7" t="s">
        <v>863</v>
      </c>
      <c r="Q327" s="7" t="s">
        <v>38</v>
      </c>
      <c r="S327" s="7" t="s">
        <v>865</v>
      </c>
      <c r="T327" s="7" t="s">
        <v>427</v>
      </c>
      <c r="U327" s="7"/>
      <c r="V327" s="7"/>
      <c r="W327" s="6">
        <f>IFERROR(VLOOKUP(B327, PlumX_snapshot!$A:$B, 2, FALSE), " ")</f>
        <v>36</v>
      </c>
      <c r="X327" s="6">
        <f>IFERROR(VLOOKUP(B327, PlumX_snapshot!$A:$C, 3, FALSE), " ")</f>
        <v>3</v>
      </c>
      <c r="Y327" s="8">
        <f>IFERROR(VLOOKUP(B327, PlumX_snapshot!$A:$D, 4, FALSE), " ")</f>
        <v>12</v>
      </c>
      <c r="Z327" s="8">
        <f>IFERROR(VLOOKUP(B327, PlumX_snapshot!$A:$E, 5, FALSE), " ")</f>
        <v>65</v>
      </c>
      <c r="AA327" s="8">
        <f>IFERROR(VLOOKUP(B327, PlumX_snapshot!$A:$F, 6, FALSE), " ")</f>
        <v>0</v>
      </c>
      <c r="AB327" s="9">
        <v>44978</v>
      </c>
      <c r="AC327" s="8"/>
      <c r="AD327" s="8"/>
      <c r="AE327" s="8"/>
      <c r="AF327" s="8"/>
      <c r="AG327" s="6"/>
      <c r="AH327" s="6"/>
      <c r="AI327" s="6"/>
      <c r="AJ327" s="6"/>
      <c r="AK327" s="6"/>
      <c r="AL327" s="6"/>
      <c r="AM327" s="6"/>
      <c r="AN327" s="6"/>
      <c r="AO327" s="6"/>
      <c r="AP327" s="6"/>
      <c r="AQ327" s="6"/>
      <c r="AR327" s="6"/>
      <c r="AS327" s="8"/>
      <c r="AT327" s="8"/>
      <c r="AU327" s="6"/>
      <c r="AV327" s="6"/>
      <c r="AW327" s="8"/>
      <c r="AX327" s="8"/>
      <c r="AY327" s="6"/>
      <c r="AZ327" s="6"/>
      <c r="BA327" s="6"/>
      <c r="BB327" s="6"/>
      <c r="BC327" s="6"/>
    </row>
    <row r="328" spans="2:55" ht="14.5" x14ac:dyDescent="0.35">
      <c r="B328" s="7" t="s">
        <v>952</v>
      </c>
      <c r="C328" s="7" t="s">
        <v>953</v>
      </c>
      <c r="D328" s="7" t="s">
        <v>862</v>
      </c>
      <c r="E328" s="7" t="s">
        <v>36</v>
      </c>
      <c r="F328" s="7" t="s">
        <v>37</v>
      </c>
      <c r="G328" s="7" t="s">
        <v>38</v>
      </c>
      <c r="H328" s="7"/>
      <c r="I328" s="7" t="s">
        <v>74</v>
      </c>
      <c r="J328" s="10"/>
      <c r="K328" s="10"/>
      <c r="L328" s="10"/>
      <c r="M328" s="10"/>
      <c r="N328" s="7">
        <v>2019</v>
      </c>
      <c r="O328" s="7" t="s">
        <v>863</v>
      </c>
      <c r="Q328" s="7" t="s">
        <v>38</v>
      </c>
      <c r="R328" s="7" t="s">
        <v>954</v>
      </c>
      <c r="S328" s="7" t="s">
        <v>865</v>
      </c>
      <c r="T328" s="7" t="s">
        <v>427</v>
      </c>
      <c r="U328" s="7"/>
      <c r="V328" s="7"/>
      <c r="W328" s="6">
        <f>IFERROR(VLOOKUP(B328, PlumX_snapshot!$A:$B, 2, FALSE), " ")</f>
        <v>50</v>
      </c>
      <c r="X328" s="6">
        <f>IFERROR(VLOOKUP(B328, PlumX_snapshot!$A:$C, 3, FALSE), " ")</f>
        <v>8</v>
      </c>
      <c r="Y328" s="8">
        <f>IFERROR(VLOOKUP(B328, PlumX_snapshot!$A:$D, 4, FALSE), " ")</f>
        <v>83</v>
      </c>
      <c r="Z328" s="8">
        <f>IFERROR(VLOOKUP(B328, PlumX_snapshot!$A:$E, 5, FALSE), " ")</f>
        <v>81</v>
      </c>
      <c r="AA328" s="8">
        <f>IFERROR(VLOOKUP(B328, PlumX_snapshot!$A:$F, 6, FALSE), " ")</f>
        <v>0</v>
      </c>
      <c r="AB328" s="9">
        <v>44978</v>
      </c>
      <c r="AC328" s="8"/>
      <c r="AD328" s="8"/>
      <c r="AE328" s="8"/>
      <c r="AF328" s="8"/>
      <c r="AG328" s="6"/>
      <c r="AH328" s="6"/>
      <c r="AI328" s="6"/>
      <c r="AJ328" s="6"/>
      <c r="AK328" s="6"/>
      <c r="AL328" s="6"/>
      <c r="AM328" s="6"/>
      <c r="AN328" s="6"/>
      <c r="AO328" s="6"/>
      <c r="AP328" s="8"/>
      <c r="AQ328" s="6"/>
      <c r="AR328" s="6"/>
      <c r="AS328" s="8"/>
      <c r="AT328" s="8"/>
      <c r="AU328" s="6"/>
      <c r="AV328" s="6"/>
      <c r="AW328" s="8"/>
      <c r="AX328" s="8"/>
      <c r="AY328" s="6"/>
      <c r="AZ328" s="8"/>
      <c r="BA328" s="8"/>
      <c r="BB328" s="6"/>
      <c r="BC328" s="6"/>
    </row>
    <row r="329" spans="2:55" ht="14.5" x14ac:dyDescent="0.35">
      <c r="B329" s="7" t="s">
        <v>955</v>
      </c>
      <c r="C329" s="7" t="s">
        <v>953</v>
      </c>
      <c r="D329" s="7" t="s">
        <v>862</v>
      </c>
      <c r="E329" s="7" t="s">
        <v>36</v>
      </c>
      <c r="G329" s="7" t="s">
        <v>38</v>
      </c>
      <c r="H329" s="7"/>
      <c r="I329" s="7"/>
      <c r="J329" s="10"/>
      <c r="K329" s="10"/>
      <c r="L329" s="10"/>
      <c r="M329" s="10"/>
      <c r="N329" s="7">
        <v>2019</v>
      </c>
      <c r="O329" s="7" t="s">
        <v>863</v>
      </c>
      <c r="P329" s="7" t="s">
        <v>56</v>
      </c>
      <c r="Q329" s="7" t="s">
        <v>38</v>
      </c>
      <c r="R329" s="7" t="s">
        <v>946</v>
      </c>
      <c r="S329" s="7" t="s">
        <v>865</v>
      </c>
      <c r="T329" s="7" t="s">
        <v>427</v>
      </c>
      <c r="U329" s="7"/>
      <c r="V329" s="7"/>
      <c r="W329" s="6">
        <f>IFERROR(VLOOKUP(B329, PlumX_snapshot!$A:$B, 2, FALSE), " ")</f>
        <v>65</v>
      </c>
      <c r="X329" s="6">
        <f>IFERROR(VLOOKUP(B329, PlumX_snapshot!$A:$C, 3, FALSE), " ")</f>
        <v>13</v>
      </c>
      <c r="Y329" s="8">
        <f>IFERROR(VLOOKUP(B329, PlumX_snapshot!$A:$D, 4, FALSE), " ")</f>
        <v>20</v>
      </c>
      <c r="Z329" s="8">
        <f>IFERROR(VLOOKUP(B329, PlumX_snapshot!$A:$E, 5, FALSE), " ")</f>
        <v>51</v>
      </c>
      <c r="AA329" s="8">
        <f>IFERROR(VLOOKUP(B329, PlumX_snapshot!$A:$F, 6, FALSE), " ")</f>
        <v>1</v>
      </c>
      <c r="AB329" s="9">
        <v>44978</v>
      </c>
      <c r="AC329" s="8"/>
      <c r="AD329" s="8"/>
      <c r="AE329" s="8"/>
      <c r="AF329" s="8"/>
      <c r="AG329" s="8"/>
      <c r="AH329" s="6"/>
      <c r="AI329" s="8"/>
      <c r="AJ329" s="6"/>
      <c r="AK329" s="6"/>
      <c r="AL329" s="6"/>
      <c r="AM329" s="6"/>
      <c r="AN329" s="6"/>
      <c r="AO329" s="6"/>
      <c r="AP329" s="8"/>
      <c r="AQ329" s="8"/>
      <c r="AR329" s="8"/>
      <c r="AS329" s="8"/>
      <c r="AT329" s="8"/>
      <c r="AU329" s="6"/>
      <c r="AV329" s="6"/>
      <c r="AW329" s="6"/>
      <c r="AX329" s="8"/>
      <c r="AY329" s="6"/>
      <c r="AZ329" s="8"/>
      <c r="BA329" s="8"/>
      <c r="BB329" s="6"/>
      <c r="BC329" s="6"/>
    </row>
    <row r="330" spans="2:55" ht="14.5" x14ac:dyDescent="0.35">
      <c r="B330" s="7" t="s">
        <v>956</v>
      </c>
      <c r="C330" s="7" t="s">
        <v>953</v>
      </c>
      <c r="D330" s="7" t="s">
        <v>862</v>
      </c>
      <c r="E330" s="7" t="s">
        <v>36</v>
      </c>
      <c r="G330" s="7" t="s">
        <v>38</v>
      </c>
      <c r="H330" s="7"/>
      <c r="J330" s="10"/>
      <c r="K330" s="10"/>
      <c r="L330" s="10"/>
      <c r="M330" s="10"/>
      <c r="N330" s="7">
        <v>2019</v>
      </c>
      <c r="O330" s="7" t="s">
        <v>863</v>
      </c>
      <c r="Q330" s="7" t="s">
        <v>38</v>
      </c>
      <c r="S330" s="7" t="s">
        <v>865</v>
      </c>
      <c r="T330" s="7" t="s">
        <v>427</v>
      </c>
      <c r="U330" s="7"/>
      <c r="V330" s="7"/>
      <c r="W330" s="6">
        <f>IFERROR(VLOOKUP(B330, PlumX_snapshot!$A:$B, 2, FALSE), " ")</f>
        <v>61</v>
      </c>
      <c r="X330" s="6">
        <f>IFERROR(VLOOKUP(B330, PlumX_snapshot!$A:$C, 3, FALSE), " ")</f>
        <v>32</v>
      </c>
      <c r="Y330" s="8">
        <f>IFERROR(VLOOKUP(B330, PlumX_snapshot!$A:$D, 4, FALSE), " ")</f>
        <v>27</v>
      </c>
      <c r="Z330" s="8">
        <f>IFERROR(VLOOKUP(B330, PlumX_snapshot!$A:$E, 5, FALSE), " ")</f>
        <v>37</v>
      </c>
      <c r="AA330" s="8">
        <f>IFERROR(VLOOKUP(B330, PlumX_snapshot!$A:$F, 6, FALSE), " ")</f>
        <v>0</v>
      </c>
      <c r="AB330" s="9">
        <v>44978</v>
      </c>
      <c r="AC330" s="8"/>
      <c r="AD330" s="6"/>
      <c r="AE330" s="8"/>
      <c r="AF330" s="8"/>
      <c r="AG330" s="6"/>
      <c r="AH330" s="6"/>
      <c r="AI330" s="6"/>
      <c r="AJ330" s="6"/>
      <c r="AK330" s="6"/>
      <c r="AL330" s="6"/>
      <c r="AM330" s="6"/>
      <c r="AN330" s="6"/>
      <c r="AO330" s="6"/>
      <c r="AP330" s="8"/>
      <c r="AQ330" s="8"/>
      <c r="AR330" s="8"/>
      <c r="AS330" s="8"/>
      <c r="AT330" s="8"/>
      <c r="AU330" s="6"/>
      <c r="AV330" s="6"/>
      <c r="AW330" s="6"/>
      <c r="AX330" s="6"/>
      <c r="AY330" s="6"/>
      <c r="AZ330" s="8"/>
      <c r="BA330" s="8"/>
      <c r="BB330" s="6"/>
      <c r="BC330" s="6"/>
    </row>
    <row r="331" spans="2:55" ht="14.5" x14ac:dyDescent="0.35">
      <c r="B331" s="7" t="s">
        <v>957</v>
      </c>
      <c r="C331" s="7" t="s">
        <v>958</v>
      </c>
      <c r="D331" s="7" t="s">
        <v>862</v>
      </c>
      <c r="E331" s="7" t="s">
        <v>36</v>
      </c>
      <c r="G331" s="7" t="s">
        <v>38</v>
      </c>
      <c r="H331" s="7"/>
      <c r="I331" s="7"/>
      <c r="J331" s="10"/>
      <c r="K331" s="10"/>
      <c r="L331" s="10"/>
      <c r="M331" s="10"/>
      <c r="N331" s="7">
        <v>2019</v>
      </c>
      <c r="O331" s="7" t="s">
        <v>863</v>
      </c>
      <c r="P331" s="7" t="s">
        <v>56</v>
      </c>
      <c r="Q331" s="7" t="s">
        <v>38</v>
      </c>
      <c r="R331" s="7" t="s">
        <v>147</v>
      </c>
      <c r="S331" s="7" t="s">
        <v>865</v>
      </c>
      <c r="T331" s="7" t="s">
        <v>427</v>
      </c>
      <c r="U331" s="7"/>
      <c r="V331" s="7"/>
      <c r="W331" s="6">
        <f>IFERROR(VLOOKUP(B331, PlumX_snapshot!$A:$B, 2, FALSE), " ")</f>
        <v>7</v>
      </c>
      <c r="X331" s="6">
        <f>IFERROR(VLOOKUP(B331, PlumX_snapshot!$A:$C, 3, FALSE), " ")</f>
        <v>0</v>
      </c>
      <c r="Y331" s="8">
        <f>IFERROR(VLOOKUP(B331, PlumX_snapshot!$A:$D, 4, FALSE), " ")</f>
        <v>0</v>
      </c>
      <c r="Z331" s="8">
        <f>IFERROR(VLOOKUP(B331, PlumX_snapshot!$A:$E, 5, FALSE), " ")</f>
        <v>0</v>
      </c>
      <c r="AA331" s="8">
        <f>IFERROR(VLOOKUP(B331, PlumX_snapshot!$A:$F, 6, FALSE), " ")</f>
        <v>0</v>
      </c>
      <c r="AB331" s="9">
        <v>44978</v>
      </c>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row>
    <row r="332" spans="2:55" ht="14.5" x14ac:dyDescent="0.35">
      <c r="B332" s="7" t="s">
        <v>959</v>
      </c>
      <c r="C332" s="7" t="s">
        <v>958</v>
      </c>
      <c r="D332" s="7" t="s">
        <v>862</v>
      </c>
      <c r="E332" s="7" t="s">
        <v>36</v>
      </c>
      <c r="G332" s="7" t="s">
        <v>38</v>
      </c>
      <c r="H332" s="7"/>
      <c r="I332" s="7"/>
      <c r="J332" s="10"/>
      <c r="K332" s="10"/>
      <c r="L332" s="10"/>
      <c r="M332" s="10"/>
      <c r="N332" s="7">
        <v>2019</v>
      </c>
      <c r="O332" s="7" t="s">
        <v>863</v>
      </c>
      <c r="P332" s="7" t="s">
        <v>56</v>
      </c>
      <c r="Q332" s="7" t="s">
        <v>38</v>
      </c>
      <c r="R332" s="7" t="s">
        <v>872</v>
      </c>
      <c r="S332" s="7" t="s">
        <v>865</v>
      </c>
      <c r="T332" s="7" t="s">
        <v>427</v>
      </c>
      <c r="U332" s="7"/>
      <c r="V332" s="7"/>
      <c r="W332" s="6">
        <f>IFERROR(VLOOKUP(B332, PlumX_snapshot!$A:$B, 2, FALSE), " ")</f>
        <v>31</v>
      </c>
      <c r="X332" s="6">
        <f>IFERROR(VLOOKUP(B332, PlumX_snapshot!$A:$C, 3, FALSE), " ")</f>
        <v>15</v>
      </c>
      <c r="Y332" s="8">
        <f>IFERROR(VLOOKUP(B332, PlumX_snapshot!$A:$D, 4, FALSE), " ")</f>
        <v>0</v>
      </c>
      <c r="Z332" s="8">
        <f>IFERROR(VLOOKUP(B332, PlumX_snapshot!$A:$E, 5, FALSE), " ")</f>
        <v>20</v>
      </c>
      <c r="AA332" s="8">
        <f>IFERROR(VLOOKUP(B332, PlumX_snapshot!$A:$F, 6, FALSE), " ")</f>
        <v>0</v>
      </c>
      <c r="AB332" s="9">
        <v>44978</v>
      </c>
      <c r="AC332" s="8"/>
      <c r="AD332" s="6"/>
      <c r="AE332" s="6"/>
      <c r="AF332" s="6"/>
      <c r="AG332" s="6"/>
      <c r="AH332" s="6"/>
      <c r="AI332" s="6"/>
      <c r="AJ332" s="6"/>
      <c r="AK332" s="6"/>
      <c r="AL332" s="6"/>
      <c r="AM332" s="6"/>
      <c r="AN332" s="6"/>
      <c r="AO332" s="6"/>
      <c r="AP332" s="6"/>
      <c r="AQ332" s="6"/>
      <c r="AR332" s="6"/>
      <c r="AS332" s="8"/>
      <c r="AT332" s="8"/>
      <c r="AU332" s="6"/>
      <c r="AV332" s="6"/>
      <c r="AW332" s="8"/>
      <c r="AX332" s="8"/>
      <c r="AY332" s="6"/>
      <c r="AZ332" s="6"/>
      <c r="BA332" s="6"/>
      <c r="BB332" s="6"/>
      <c r="BC332" s="6"/>
    </row>
    <row r="333" spans="2:55" ht="14.5" x14ac:dyDescent="0.35">
      <c r="B333" s="7" t="s">
        <v>960</v>
      </c>
      <c r="C333" s="7" t="s">
        <v>961</v>
      </c>
      <c r="D333" s="7" t="s">
        <v>862</v>
      </c>
      <c r="E333" s="7" t="s">
        <v>36</v>
      </c>
      <c r="G333" s="7" t="s">
        <v>38</v>
      </c>
      <c r="H333" s="7"/>
      <c r="J333" s="10"/>
      <c r="K333" s="10"/>
      <c r="L333" s="10"/>
      <c r="M333" s="10"/>
      <c r="N333" s="7">
        <v>2019</v>
      </c>
      <c r="O333" s="7" t="s">
        <v>863</v>
      </c>
      <c r="Q333" s="7" t="s">
        <v>38</v>
      </c>
      <c r="S333" s="7" t="s">
        <v>865</v>
      </c>
      <c r="T333" s="7" t="s">
        <v>427</v>
      </c>
      <c r="U333" s="7"/>
      <c r="V333" s="7"/>
      <c r="W333" s="6">
        <f>IFERROR(VLOOKUP(B333, PlumX_snapshot!$A:$B, 2, FALSE), " ")</f>
        <v>10</v>
      </c>
      <c r="X333" s="6">
        <f>IFERROR(VLOOKUP(B333, PlumX_snapshot!$A:$C, 3, FALSE), " ")</f>
        <v>5</v>
      </c>
      <c r="Y333" s="8">
        <f>IFERROR(VLOOKUP(B333, PlumX_snapshot!$A:$D, 4, FALSE), " ")</f>
        <v>0</v>
      </c>
      <c r="Z333" s="8">
        <f>IFERROR(VLOOKUP(B333, PlumX_snapshot!$A:$E, 5, FALSE), " ")</f>
        <v>0</v>
      </c>
      <c r="AA333" s="8">
        <f>IFERROR(VLOOKUP(B333, PlumX_snapshot!$A:$F, 6, FALSE), " ")</f>
        <v>0</v>
      </c>
      <c r="AB333" s="9">
        <v>44978</v>
      </c>
      <c r="AC333" s="8"/>
      <c r="AD333" s="6"/>
      <c r="AE333" s="6"/>
      <c r="AF333" s="6"/>
      <c r="AG333" s="6"/>
      <c r="AH333" s="6"/>
      <c r="AI333" s="6"/>
      <c r="AJ333" s="6"/>
      <c r="AK333" s="6"/>
      <c r="AL333" s="6"/>
      <c r="AM333" s="6"/>
      <c r="AN333" s="8"/>
      <c r="AO333" s="8"/>
      <c r="AP333" s="6"/>
      <c r="AQ333" s="6"/>
      <c r="AR333" s="6"/>
      <c r="AS333" s="6"/>
      <c r="AT333" s="6"/>
      <c r="AU333" s="6"/>
      <c r="AV333" s="6"/>
      <c r="AW333" s="6"/>
      <c r="AX333" s="6"/>
      <c r="AY333" s="6"/>
      <c r="AZ333" s="6"/>
      <c r="BA333" s="6"/>
      <c r="BB333" s="6"/>
      <c r="BC333" s="6"/>
    </row>
    <row r="334" spans="2:55" ht="14.5" x14ac:dyDescent="0.35">
      <c r="B334" s="7" t="s">
        <v>962</v>
      </c>
      <c r="C334" s="7" t="s">
        <v>963</v>
      </c>
      <c r="D334" s="7" t="s">
        <v>862</v>
      </c>
      <c r="E334" s="7" t="s">
        <v>36</v>
      </c>
      <c r="G334" s="7" t="s">
        <v>38</v>
      </c>
      <c r="H334" s="7"/>
      <c r="J334" s="10"/>
      <c r="K334" s="10"/>
      <c r="L334" s="10"/>
      <c r="M334" s="10"/>
      <c r="N334" s="7">
        <v>2019</v>
      </c>
      <c r="O334" s="7" t="s">
        <v>863</v>
      </c>
      <c r="Q334" s="7" t="s">
        <v>38</v>
      </c>
      <c r="S334" s="7" t="s">
        <v>865</v>
      </c>
      <c r="T334" s="7" t="s">
        <v>427</v>
      </c>
      <c r="U334" s="7"/>
      <c r="V334" s="7"/>
      <c r="W334" s="6">
        <f>IFERROR(VLOOKUP(B334, PlumX_snapshot!$A:$B, 2, FALSE), " ")</f>
        <v>41</v>
      </c>
      <c r="X334" s="6">
        <f>IFERROR(VLOOKUP(B334, PlumX_snapshot!$A:$C, 3, FALSE), " ")</f>
        <v>5</v>
      </c>
      <c r="Y334" s="8">
        <f>IFERROR(VLOOKUP(B334, PlumX_snapshot!$A:$D, 4, FALSE), " ")</f>
        <v>1</v>
      </c>
      <c r="Z334" s="8">
        <f>IFERROR(VLOOKUP(B334, PlumX_snapshot!$A:$E, 5, FALSE), " ")</f>
        <v>47</v>
      </c>
      <c r="AA334" s="8">
        <f>IFERROR(VLOOKUP(B334, PlumX_snapshot!$A:$F, 6, FALSE), " ")</f>
        <v>0</v>
      </c>
      <c r="AB334" s="9">
        <v>44978</v>
      </c>
      <c r="AC334" s="8"/>
      <c r="AD334" s="8"/>
      <c r="AE334" s="8"/>
      <c r="AF334" s="8"/>
      <c r="AG334" s="6"/>
      <c r="AH334" s="6"/>
      <c r="AI334" s="6"/>
      <c r="AJ334" s="6"/>
      <c r="AK334" s="6"/>
      <c r="AL334" s="6"/>
      <c r="AM334" s="6"/>
      <c r="AN334" s="6"/>
      <c r="AO334" s="6"/>
      <c r="AP334" s="6"/>
      <c r="AQ334" s="6"/>
      <c r="AR334" s="6"/>
      <c r="AS334" s="8"/>
      <c r="AT334" s="8"/>
      <c r="AU334" s="6"/>
      <c r="AV334" s="6"/>
      <c r="AW334" s="8"/>
      <c r="AX334" s="8"/>
      <c r="AY334" s="6"/>
      <c r="AZ334" s="6"/>
      <c r="BA334" s="6"/>
      <c r="BB334" s="6"/>
      <c r="BC334" s="6"/>
    </row>
    <row r="335" spans="2:55" ht="14.5" x14ac:dyDescent="0.35">
      <c r="B335" s="7" t="s">
        <v>964</v>
      </c>
      <c r="C335" s="7" t="s">
        <v>965</v>
      </c>
      <c r="D335" s="7" t="s">
        <v>862</v>
      </c>
      <c r="E335" s="7" t="s">
        <v>36</v>
      </c>
      <c r="F335" s="7" t="s">
        <v>37</v>
      </c>
      <c r="G335" s="7" t="s">
        <v>38</v>
      </c>
      <c r="H335" s="7"/>
      <c r="I335" s="7" t="s">
        <v>501</v>
      </c>
      <c r="J335" s="10"/>
      <c r="K335" s="10"/>
      <c r="L335" s="10"/>
      <c r="M335" s="10"/>
      <c r="N335" s="7">
        <v>2019</v>
      </c>
      <c r="O335" s="7" t="s">
        <v>863</v>
      </c>
      <c r="Q335" s="7" t="s">
        <v>38</v>
      </c>
      <c r="R335" s="7" t="s">
        <v>966</v>
      </c>
      <c r="S335" s="7" t="s">
        <v>865</v>
      </c>
      <c r="T335" s="7" t="s">
        <v>427</v>
      </c>
      <c r="U335" s="7"/>
      <c r="V335" s="7"/>
      <c r="W335" s="6">
        <f>IFERROR(VLOOKUP(B335, PlumX_snapshot!$A:$B, 2, FALSE), " ")</f>
        <v>72</v>
      </c>
      <c r="X335" s="6">
        <f>IFERROR(VLOOKUP(B335, PlumX_snapshot!$A:$C, 3, FALSE), " ")</f>
        <v>7</v>
      </c>
      <c r="Y335" s="8">
        <f>IFERROR(VLOOKUP(B335, PlumX_snapshot!$A:$D, 4, FALSE), " ")</f>
        <v>40</v>
      </c>
      <c r="Z335" s="8">
        <f>IFERROR(VLOOKUP(B335, PlumX_snapshot!$A:$E, 5, FALSE), " ")</f>
        <v>102</v>
      </c>
      <c r="AA335" s="8">
        <f>IFERROR(VLOOKUP(B335, PlumX_snapshot!$A:$F, 6, FALSE), " ")</f>
        <v>0</v>
      </c>
      <c r="AB335" s="9">
        <v>44978</v>
      </c>
      <c r="AC335" s="8"/>
      <c r="AD335" s="6"/>
      <c r="AE335" s="8"/>
      <c r="AF335" s="8"/>
      <c r="AG335" s="6"/>
      <c r="AH335" s="6"/>
      <c r="AI335" s="6"/>
      <c r="AJ335" s="6"/>
      <c r="AK335" s="6"/>
      <c r="AL335" s="6"/>
      <c r="AM335" s="6"/>
      <c r="AN335" s="6"/>
      <c r="AO335" s="6"/>
      <c r="AP335" s="8"/>
      <c r="AQ335" s="6"/>
      <c r="AR335" s="6"/>
      <c r="AS335" s="8"/>
      <c r="AT335" s="8"/>
      <c r="AU335" s="6"/>
      <c r="AV335" s="8"/>
      <c r="AW335" s="8"/>
      <c r="AX335" s="8"/>
      <c r="AY335" s="6"/>
      <c r="AZ335" s="6"/>
      <c r="BA335" s="6"/>
      <c r="BB335" s="6"/>
      <c r="BC335" s="6"/>
    </row>
    <row r="336" spans="2:55" ht="14.5" x14ac:dyDescent="0.35">
      <c r="B336" s="7" t="s">
        <v>967</v>
      </c>
      <c r="C336" s="7" t="s">
        <v>968</v>
      </c>
      <c r="D336" s="7" t="s">
        <v>862</v>
      </c>
      <c r="E336" s="7" t="s">
        <v>36</v>
      </c>
      <c r="F336" s="7" t="s">
        <v>37</v>
      </c>
      <c r="G336" s="7" t="s">
        <v>38</v>
      </c>
      <c r="H336" s="7"/>
      <c r="I336" s="7" t="s">
        <v>74</v>
      </c>
      <c r="J336" s="10"/>
      <c r="K336" s="10"/>
      <c r="L336" s="10"/>
      <c r="M336" s="10"/>
      <c r="N336" s="7">
        <v>2019</v>
      </c>
      <c r="O336" s="7" t="s">
        <v>863</v>
      </c>
      <c r="P336" s="7" t="s">
        <v>56</v>
      </c>
      <c r="Q336" s="7" t="s">
        <v>56</v>
      </c>
      <c r="R336" s="7" t="s">
        <v>969</v>
      </c>
      <c r="S336" s="7" t="s">
        <v>865</v>
      </c>
      <c r="T336" s="7" t="s">
        <v>427</v>
      </c>
      <c r="U336" s="7"/>
      <c r="V336" s="7"/>
      <c r="W336" s="6">
        <f>IFERROR(VLOOKUP(B336, PlumX_snapshot!$A:$B, 2, FALSE), " ")</f>
        <v>51</v>
      </c>
      <c r="X336" s="6">
        <f>IFERROR(VLOOKUP(B336, PlumX_snapshot!$A:$C, 3, FALSE), " ")</f>
        <v>49</v>
      </c>
      <c r="Y336" s="8">
        <f>IFERROR(VLOOKUP(B336, PlumX_snapshot!$A:$D, 4, FALSE), " ")</f>
        <v>12</v>
      </c>
      <c r="Z336" s="8">
        <f>IFERROR(VLOOKUP(B336, PlumX_snapshot!$A:$E, 5, FALSE), " ")</f>
        <v>0</v>
      </c>
      <c r="AA336" s="8">
        <f>IFERROR(VLOOKUP(B336, PlumX_snapshot!$A:$F, 6, FALSE), " ")</f>
        <v>1</v>
      </c>
      <c r="AB336" s="9">
        <v>44978</v>
      </c>
      <c r="AC336" s="8"/>
      <c r="AD336" s="8"/>
      <c r="AE336" s="8"/>
      <c r="AF336" s="8"/>
      <c r="AG336" s="8"/>
      <c r="AH336" s="6"/>
      <c r="AI336" s="8"/>
      <c r="AJ336" s="6"/>
      <c r="AK336" s="6"/>
      <c r="AL336" s="6"/>
      <c r="AM336" s="6"/>
      <c r="AN336" s="6"/>
      <c r="AO336" s="6"/>
      <c r="AP336" s="6"/>
      <c r="AQ336" s="6"/>
      <c r="AR336" s="6"/>
      <c r="AS336" s="6"/>
      <c r="AT336" s="6"/>
      <c r="AU336" s="8"/>
      <c r="AV336" s="6"/>
      <c r="AW336" s="6"/>
      <c r="AX336" s="6"/>
      <c r="AY336" s="6"/>
      <c r="AZ336" s="6"/>
      <c r="BA336" s="6"/>
      <c r="BB336" s="6"/>
      <c r="BC336" s="6"/>
    </row>
    <row r="337" spans="2:55" ht="14.5" x14ac:dyDescent="0.35">
      <c r="B337" s="7" t="s">
        <v>970</v>
      </c>
      <c r="C337" s="7" t="s">
        <v>971</v>
      </c>
      <c r="D337" s="7" t="s">
        <v>862</v>
      </c>
      <c r="E337" s="7" t="s">
        <v>36</v>
      </c>
      <c r="G337" s="7" t="s">
        <v>38</v>
      </c>
      <c r="H337" s="7"/>
      <c r="J337" s="10"/>
      <c r="K337" s="10"/>
      <c r="L337" s="10"/>
      <c r="M337" s="10"/>
      <c r="N337" s="7">
        <v>2019</v>
      </c>
      <c r="O337" s="7" t="s">
        <v>863</v>
      </c>
      <c r="Q337" s="7" t="s">
        <v>38</v>
      </c>
      <c r="S337" s="7" t="s">
        <v>865</v>
      </c>
      <c r="T337" s="7" t="s">
        <v>427</v>
      </c>
      <c r="U337" s="7"/>
      <c r="V337" s="7"/>
      <c r="W337" s="6">
        <f>IFERROR(VLOOKUP(B337, PlumX_snapshot!$A:$B, 2, FALSE), " ")</f>
        <v>92</v>
      </c>
      <c r="X337" s="6">
        <f>IFERROR(VLOOKUP(B337, PlumX_snapshot!$A:$C, 3, FALSE), " ")</f>
        <v>26</v>
      </c>
      <c r="Y337" s="8">
        <f>IFERROR(VLOOKUP(B337, PlumX_snapshot!$A:$D, 4, FALSE), " ")</f>
        <v>18</v>
      </c>
      <c r="Z337" s="8">
        <f>IFERROR(VLOOKUP(B337, PlumX_snapshot!$A:$E, 5, FALSE), " ")</f>
        <v>270</v>
      </c>
      <c r="AA337" s="8">
        <f>IFERROR(VLOOKUP(B337, PlumX_snapshot!$A:$F, 6, FALSE), " ")</f>
        <v>0</v>
      </c>
      <c r="AB337" s="9">
        <v>44978</v>
      </c>
      <c r="AC337" s="8"/>
      <c r="AD337" s="6"/>
      <c r="AE337" s="8"/>
      <c r="AF337" s="8"/>
      <c r="AG337" s="6"/>
      <c r="AH337" s="6"/>
      <c r="AI337" s="6"/>
      <c r="AJ337" s="6"/>
      <c r="AK337" s="6"/>
      <c r="AL337" s="6"/>
      <c r="AM337" s="6"/>
      <c r="AN337" s="6"/>
      <c r="AO337" s="6"/>
      <c r="AP337" s="6"/>
      <c r="AQ337" s="6"/>
      <c r="AR337" s="6"/>
      <c r="AS337" s="8"/>
      <c r="AT337" s="8"/>
      <c r="AU337" s="6"/>
      <c r="AV337" s="6"/>
      <c r="AW337" s="8"/>
      <c r="AX337" s="8"/>
      <c r="AY337" s="6"/>
      <c r="AZ337" s="6"/>
      <c r="BA337" s="6"/>
      <c r="BB337" s="6"/>
      <c r="BC337" s="6"/>
    </row>
    <row r="338" spans="2:55" ht="14.5" x14ac:dyDescent="0.35">
      <c r="B338" s="7" t="s">
        <v>972</v>
      </c>
      <c r="C338" s="7" t="s">
        <v>973</v>
      </c>
      <c r="D338" s="7" t="s">
        <v>862</v>
      </c>
      <c r="E338" s="7" t="s">
        <v>36</v>
      </c>
      <c r="G338" s="7" t="s">
        <v>38</v>
      </c>
      <c r="H338" s="7"/>
      <c r="J338" s="10"/>
      <c r="K338" s="10"/>
      <c r="L338" s="10"/>
      <c r="M338" s="10"/>
      <c r="N338" s="7">
        <v>2019</v>
      </c>
      <c r="O338" s="7" t="s">
        <v>863</v>
      </c>
      <c r="Q338" s="7" t="s">
        <v>38</v>
      </c>
      <c r="S338" s="7" t="s">
        <v>865</v>
      </c>
      <c r="T338" s="7" t="s">
        <v>427</v>
      </c>
      <c r="U338" s="7"/>
      <c r="V338" s="7"/>
      <c r="W338" s="6">
        <f>IFERROR(VLOOKUP(B338, PlumX_snapshot!$A:$B, 2, FALSE), " ")</f>
        <v>67</v>
      </c>
      <c r="X338" s="6">
        <f>IFERROR(VLOOKUP(B338, PlumX_snapshot!$A:$C, 3, FALSE), " ")</f>
        <v>26</v>
      </c>
      <c r="Y338" s="8">
        <f>IFERROR(VLOOKUP(B338, PlumX_snapshot!$A:$D, 4, FALSE), " ")</f>
        <v>0</v>
      </c>
      <c r="Z338" s="8">
        <f>IFERROR(VLOOKUP(B338, PlumX_snapshot!$A:$E, 5, FALSE), " ")</f>
        <v>44</v>
      </c>
      <c r="AA338" s="8">
        <f>IFERROR(VLOOKUP(B338, PlumX_snapshot!$A:$F, 6, FALSE), " ")</f>
        <v>0</v>
      </c>
      <c r="AB338" s="9">
        <v>44978</v>
      </c>
      <c r="AC338" s="8"/>
      <c r="AD338" s="8"/>
      <c r="AE338" s="6"/>
      <c r="AF338" s="6"/>
      <c r="AG338" s="6"/>
      <c r="AH338" s="6"/>
      <c r="AI338" s="6"/>
      <c r="AJ338" s="6"/>
      <c r="AK338" s="6"/>
      <c r="AL338" s="6"/>
      <c r="AM338" s="6"/>
      <c r="AN338" s="6"/>
      <c r="AO338" s="6"/>
      <c r="AP338" s="6"/>
      <c r="AQ338" s="6"/>
      <c r="AR338" s="6"/>
      <c r="AS338" s="8"/>
      <c r="AT338" s="8"/>
      <c r="AU338" s="6"/>
      <c r="AV338" s="6"/>
      <c r="AW338" s="8"/>
      <c r="AX338" s="8"/>
      <c r="AY338" s="6"/>
      <c r="AZ338" s="6"/>
      <c r="BA338" s="6"/>
      <c r="BB338" s="6"/>
      <c r="BC338" s="6"/>
    </row>
    <row r="339" spans="2:55" ht="14.5" x14ac:dyDescent="0.35">
      <c r="B339" s="7" t="s">
        <v>974</v>
      </c>
      <c r="C339" s="7" t="s">
        <v>975</v>
      </c>
      <c r="D339" s="7" t="s">
        <v>862</v>
      </c>
      <c r="E339" s="7" t="s">
        <v>36</v>
      </c>
      <c r="G339" s="7" t="s">
        <v>38</v>
      </c>
      <c r="H339" s="7"/>
      <c r="J339" s="10"/>
      <c r="K339" s="10"/>
      <c r="L339" s="10"/>
      <c r="M339" s="10"/>
      <c r="N339" s="7">
        <v>2019</v>
      </c>
      <c r="O339" s="7" t="s">
        <v>863</v>
      </c>
      <c r="Q339" s="7" t="s">
        <v>38</v>
      </c>
      <c r="S339" s="7" t="s">
        <v>865</v>
      </c>
      <c r="T339" s="7" t="s">
        <v>427</v>
      </c>
      <c r="U339" s="7"/>
      <c r="V339" s="7"/>
      <c r="W339" s="6">
        <f>IFERROR(VLOOKUP(B339, PlumX_snapshot!$A:$B, 2, FALSE), " ")</f>
        <v>33</v>
      </c>
      <c r="X339" s="6">
        <f>IFERROR(VLOOKUP(B339, PlumX_snapshot!$A:$C, 3, FALSE), " ")</f>
        <v>10</v>
      </c>
      <c r="Y339" s="8">
        <f>IFERROR(VLOOKUP(B339, PlumX_snapshot!$A:$D, 4, FALSE), " ")</f>
        <v>71</v>
      </c>
      <c r="Z339" s="8">
        <f>IFERROR(VLOOKUP(B339, PlumX_snapshot!$A:$E, 5, FALSE), " ")</f>
        <v>41</v>
      </c>
      <c r="AA339" s="8">
        <f>IFERROR(VLOOKUP(B339, PlumX_snapshot!$A:$F, 6, FALSE), " ")</f>
        <v>1</v>
      </c>
      <c r="AB339" s="9">
        <v>44978</v>
      </c>
      <c r="AC339" s="8"/>
      <c r="AD339" s="6"/>
      <c r="AE339" s="8"/>
      <c r="AF339" s="8"/>
      <c r="AG339" s="8"/>
      <c r="AH339" s="6"/>
      <c r="AI339" s="8"/>
      <c r="AJ339" s="6"/>
      <c r="AK339" s="6"/>
      <c r="AL339" s="6"/>
      <c r="AM339" s="6"/>
      <c r="AN339" s="6"/>
      <c r="AO339" s="6"/>
      <c r="AP339" s="8"/>
      <c r="AQ339" s="8"/>
      <c r="AR339" s="8"/>
      <c r="AS339" s="8"/>
      <c r="AT339" s="8"/>
      <c r="AU339" s="6"/>
      <c r="AV339" s="6"/>
      <c r="AW339" s="8"/>
      <c r="AX339" s="8"/>
      <c r="AY339" s="6"/>
      <c r="AZ339" s="6"/>
      <c r="BA339" s="6"/>
      <c r="BB339" s="6"/>
      <c r="BC339" s="6"/>
    </row>
    <row r="340" spans="2:55" ht="14.5" x14ac:dyDescent="0.35">
      <c r="B340" s="7" t="s">
        <v>976</v>
      </c>
      <c r="C340" s="7" t="s">
        <v>977</v>
      </c>
      <c r="D340" s="7" t="s">
        <v>862</v>
      </c>
      <c r="E340" s="7" t="s">
        <v>36</v>
      </c>
      <c r="G340" s="7" t="s">
        <v>38</v>
      </c>
      <c r="H340" s="7"/>
      <c r="J340" s="10"/>
      <c r="K340" s="10"/>
      <c r="L340" s="10"/>
      <c r="M340" s="10"/>
      <c r="N340" s="7">
        <v>2019</v>
      </c>
      <c r="O340" s="7" t="s">
        <v>863</v>
      </c>
      <c r="Q340" s="7" t="s">
        <v>38</v>
      </c>
      <c r="S340" s="7" t="s">
        <v>865</v>
      </c>
      <c r="T340" s="7" t="s">
        <v>427</v>
      </c>
      <c r="U340" s="7"/>
      <c r="V340" s="7"/>
      <c r="W340" s="6">
        <f>IFERROR(VLOOKUP(B340, PlumX_snapshot!$A:$B, 2, FALSE), " ")</f>
        <v>12</v>
      </c>
      <c r="X340" s="6">
        <f>IFERROR(VLOOKUP(B340, PlumX_snapshot!$A:$C, 3, FALSE), " ")</f>
        <v>0</v>
      </c>
      <c r="Y340" s="8">
        <f>IFERROR(VLOOKUP(B340, PlumX_snapshot!$A:$D, 4, FALSE), " ")</f>
        <v>2</v>
      </c>
      <c r="Z340" s="8">
        <f>IFERROR(VLOOKUP(B340, PlumX_snapshot!$A:$E, 5, FALSE), " ")</f>
        <v>0</v>
      </c>
      <c r="AA340" s="8">
        <f>IFERROR(VLOOKUP(B340, PlumX_snapshot!$A:$F, 6, FALSE), " ")</f>
        <v>0</v>
      </c>
      <c r="AB340" s="9">
        <v>44978</v>
      </c>
      <c r="AC340" s="6"/>
      <c r="AD340" s="6"/>
      <c r="AE340" s="8"/>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row>
    <row r="341" spans="2:55" ht="14.5" x14ac:dyDescent="0.35">
      <c r="B341" s="7" t="s">
        <v>978</v>
      </c>
      <c r="C341" s="7" t="s">
        <v>979</v>
      </c>
      <c r="D341" s="7" t="s">
        <v>862</v>
      </c>
      <c r="E341" s="7" t="s">
        <v>36</v>
      </c>
      <c r="G341" s="7" t="s">
        <v>38</v>
      </c>
      <c r="H341" s="7"/>
      <c r="I341" s="7"/>
      <c r="J341" s="10"/>
      <c r="K341" s="10"/>
      <c r="L341" s="10"/>
      <c r="M341" s="10"/>
      <c r="N341" s="7">
        <v>2019</v>
      </c>
      <c r="O341" s="7" t="s">
        <v>863</v>
      </c>
      <c r="P341" s="7" t="s">
        <v>56</v>
      </c>
      <c r="Q341" s="7" t="s">
        <v>38</v>
      </c>
      <c r="R341" s="7" t="s">
        <v>170</v>
      </c>
      <c r="S341" s="7" t="s">
        <v>865</v>
      </c>
      <c r="T341" s="7" t="s">
        <v>427</v>
      </c>
      <c r="U341" s="7"/>
      <c r="V341" s="7"/>
      <c r="W341" s="6">
        <f>IFERROR(VLOOKUP(B341, PlumX_snapshot!$A:$B, 2, FALSE), " ")</f>
        <v>51</v>
      </c>
      <c r="X341" s="6">
        <f>IFERROR(VLOOKUP(B341, PlumX_snapshot!$A:$C, 3, FALSE), " ")</f>
        <v>13</v>
      </c>
      <c r="Y341" s="8">
        <f>IFERROR(VLOOKUP(B341, PlumX_snapshot!$A:$D, 4, FALSE), " ")</f>
        <v>11</v>
      </c>
      <c r="Z341" s="8">
        <f>IFERROR(VLOOKUP(B341, PlumX_snapshot!$A:$E, 5, FALSE), " ")</f>
        <v>468</v>
      </c>
      <c r="AA341" s="8">
        <f>IFERROR(VLOOKUP(B341, PlumX_snapshot!$A:$F, 6, FALSE), " ")</f>
        <v>0</v>
      </c>
      <c r="AB341" s="9">
        <v>44978</v>
      </c>
      <c r="AC341" s="8"/>
      <c r="AD341" s="8"/>
      <c r="AE341" s="8"/>
      <c r="AF341" s="8"/>
      <c r="AG341" s="6"/>
      <c r="AH341" s="6"/>
      <c r="AI341" s="6"/>
      <c r="AJ341" s="6"/>
      <c r="AK341" s="6"/>
      <c r="AL341" s="6"/>
      <c r="AM341" s="6"/>
      <c r="AN341" s="6"/>
      <c r="AO341" s="6"/>
      <c r="AP341" s="6"/>
      <c r="AQ341" s="8"/>
      <c r="AR341" s="8"/>
      <c r="AS341" s="8"/>
      <c r="AT341" s="8"/>
      <c r="AU341" s="6"/>
      <c r="AV341" s="6"/>
      <c r="AW341" s="6"/>
      <c r="AX341" s="8"/>
      <c r="AY341" s="6"/>
      <c r="AZ341" s="6"/>
      <c r="BA341" s="6"/>
      <c r="BB341" s="6"/>
      <c r="BC341" s="6"/>
    </row>
    <row r="342" spans="2:55" ht="14.5" x14ac:dyDescent="0.35">
      <c r="B342" s="7" t="s">
        <v>980</v>
      </c>
      <c r="C342" s="7" t="s">
        <v>979</v>
      </c>
      <c r="D342" s="7" t="s">
        <v>862</v>
      </c>
      <c r="E342" s="7" t="s">
        <v>36</v>
      </c>
      <c r="G342" s="7" t="s">
        <v>38</v>
      </c>
      <c r="H342" s="7"/>
      <c r="J342" s="10"/>
      <c r="K342" s="10"/>
      <c r="L342" s="10"/>
      <c r="M342" s="10"/>
      <c r="N342" s="7">
        <v>2019</v>
      </c>
      <c r="O342" s="7" t="s">
        <v>863</v>
      </c>
      <c r="Q342" s="7" t="s">
        <v>38</v>
      </c>
      <c r="S342" s="7" t="s">
        <v>865</v>
      </c>
      <c r="T342" s="7" t="s">
        <v>427</v>
      </c>
      <c r="U342" s="7"/>
      <c r="V342" s="7"/>
      <c r="W342" s="6">
        <f>IFERROR(VLOOKUP(B342, PlumX_snapshot!$A:$B, 2, FALSE), " ")</f>
        <v>197</v>
      </c>
      <c r="X342" s="6">
        <f>IFERROR(VLOOKUP(B342, PlumX_snapshot!$A:$C, 3, FALSE), " ")</f>
        <v>104</v>
      </c>
      <c r="Y342" s="8">
        <f>IFERROR(VLOOKUP(B342, PlumX_snapshot!$A:$D, 4, FALSE), " ")</f>
        <v>11</v>
      </c>
      <c r="Z342" s="8">
        <f>IFERROR(VLOOKUP(B342, PlumX_snapshot!$A:$E, 5, FALSE), " ")</f>
        <v>0</v>
      </c>
      <c r="AA342" s="8">
        <f>IFERROR(VLOOKUP(B342, PlumX_snapshot!$A:$F, 6, FALSE), " ")</f>
        <v>0</v>
      </c>
      <c r="AB342" s="9">
        <v>44978</v>
      </c>
      <c r="AC342" s="8"/>
      <c r="AD342" s="8"/>
      <c r="AE342" s="8"/>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row>
    <row r="343" spans="2:55" ht="14.5" x14ac:dyDescent="0.35">
      <c r="B343" s="7" t="s">
        <v>981</v>
      </c>
      <c r="C343" s="7" t="s">
        <v>982</v>
      </c>
      <c r="D343" s="7" t="s">
        <v>862</v>
      </c>
      <c r="E343" s="7" t="s">
        <v>36</v>
      </c>
      <c r="F343" s="7" t="s">
        <v>37</v>
      </c>
      <c r="G343" s="7" t="s">
        <v>38</v>
      </c>
      <c r="H343" s="7"/>
      <c r="I343" s="7" t="s">
        <v>501</v>
      </c>
      <c r="J343" s="10"/>
      <c r="K343" s="10"/>
      <c r="L343" s="10"/>
      <c r="M343" s="10"/>
      <c r="N343" s="7">
        <v>2019</v>
      </c>
      <c r="O343" s="7" t="s">
        <v>863</v>
      </c>
      <c r="Q343" s="7" t="s">
        <v>38</v>
      </c>
      <c r="R343" s="7" t="s">
        <v>983</v>
      </c>
      <c r="S343" s="7" t="s">
        <v>865</v>
      </c>
      <c r="T343" s="7" t="s">
        <v>427</v>
      </c>
      <c r="U343" s="7"/>
      <c r="V343" s="7"/>
      <c r="W343" s="6">
        <f>IFERROR(VLOOKUP(B343, PlumX_snapshot!$A:$B, 2, FALSE), " ")</f>
        <v>142</v>
      </c>
      <c r="X343" s="6">
        <f>IFERROR(VLOOKUP(B343, PlumX_snapshot!$A:$C, 3, FALSE), " ")</f>
        <v>21</v>
      </c>
      <c r="Y343" s="8">
        <f>IFERROR(VLOOKUP(B343, PlumX_snapshot!$A:$D, 4, FALSE), " ")</f>
        <v>303</v>
      </c>
      <c r="Z343" s="8">
        <f>IFERROR(VLOOKUP(B343, PlumX_snapshot!$A:$E, 5, FALSE), " ")</f>
        <v>0</v>
      </c>
      <c r="AA343" s="8">
        <f>IFERROR(VLOOKUP(B343, PlumX_snapshot!$A:$F, 6, FALSE), " ")</f>
        <v>25</v>
      </c>
      <c r="AB343" s="9">
        <v>44978</v>
      </c>
      <c r="AC343" s="8"/>
      <c r="AD343" s="8"/>
      <c r="AE343" s="8"/>
      <c r="AF343" s="8"/>
      <c r="AG343" s="8"/>
      <c r="AH343" s="8"/>
      <c r="AI343" s="8"/>
      <c r="AJ343" s="8"/>
      <c r="AK343" s="6"/>
      <c r="AL343" s="6"/>
      <c r="AM343" s="6"/>
      <c r="AN343" s="6"/>
      <c r="AO343" s="6"/>
      <c r="AP343" s="8"/>
      <c r="AQ343" s="6"/>
      <c r="AR343" s="6"/>
      <c r="AS343" s="6"/>
      <c r="AT343" s="6"/>
      <c r="AU343" s="6"/>
      <c r="AV343" s="6"/>
      <c r="AW343" s="6"/>
      <c r="AX343" s="6"/>
      <c r="AY343" s="6"/>
      <c r="AZ343" s="6"/>
      <c r="BA343" s="6"/>
      <c r="BB343" s="6"/>
      <c r="BC343" s="6"/>
    </row>
    <row r="344" spans="2:55" ht="14.5" x14ac:dyDescent="0.35">
      <c r="B344" s="7" t="s">
        <v>984</v>
      </c>
      <c r="C344" s="7" t="s">
        <v>982</v>
      </c>
      <c r="D344" s="7" t="s">
        <v>862</v>
      </c>
      <c r="E344" s="7" t="s">
        <v>36</v>
      </c>
      <c r="G344" s="7" t="s">
        <v>38</v>
      </c>
      <c r="H344" s="7"/>
      <c r="J344" s="10"/>
      <c r="K344" s="10"/>
      <c r="L344" s="10"/>
      <c r="M344" s="10"/>
      <c r="N344" s="7">
        <v>2019</v>
      </c>
      <c r="O344" s="7" t="s">
        <v>863</v>
      </c>
      <c r="Q344" s="7" t="s">
        <v>38</v>
      </c>
      <c r="S344" s="7" t="s">
        <v>865</v>
      </c>
      <c r="T344" s="7" t="s">
        <v>427</v>
      </c>
      <c r="U344" s="7"/>
      <c r="V344" s="7"/>
      <c r="W344" s="6">
        <f>IFERROR(VLOOKUP(B344, PlumX_snapshot!$A:$B, 2, FALSE), " ")</f>
        <v>34</v>
      </c>
      <c r="X344" s="6">
        <f>IFERROR(VLOOKUP(B344, PlumX_snapshot!$A:$C, 3, FALSE), " ")</f>
        <v>13</v>
      </c>
      <c r="Y344" s="8">
        <f>IFERROR(VLOOKUP(B344, PlumX_snapshot!$A:$D, 4, FALSE), " ")</f>
        <v>99</v>
      </c>
      <c r="Z344" s="8">
        <f>IFERROR(VLOOKUP(B344, PlumX_snapshot!$A:$E, 5, FALSE), " ")</f>
        <v>0</v>
      </c>
      <c r="AA344" s="8">
        <f>IFERROR(VLOOKUP(B344, PlumX_snapshot!$A:$F, 6, FALSE), " ")</f>
        <v>0</v>
      </c>
      <c r="AB344" s="9">
        <v>44978</v>
      </c>
      <c r="AC344" s="8"/>
      <c r="AD344" s="8"/>
      <c r="AE344" s="8"/>
      <c r="AF344" s="8"/>
      <c r="AG344" s="6"/>
      <c r="AH344" s="6"/>
      <c r="AI344" s="6"/>
      <c r="AJ344" s="6"/>
      <c r="AK344" s="6"/>
      <c r="AL344" s="6"/>
      <c r="AM344" s="6"/>
      <c r="AN344" s="6"/>
      <c r="AO344" s="6"/>
      <c r="AP344" s="8"/>
      <c r="AQ344" s="8"/>
      <c r="AR344" s="8"/>
      <c r="AS344" s="6"/>
      <c r="AT344" s="6"/>
      <c r="AU344" s="6"/>
      <c r="AV344" s="6"/>
      <c r="AW344" s="6"/>
      <c r="AX344" s="6"/>
      <c r="AY344" s="6"/>
      <c r="AZ344" s="6"/>
      <c r="BA344" s="6"/>
      <c r="BB344" s="6"/>
      <c r="BC344" s="6"/>
    </row>
    <row r="345" spans="2:55" ht="14.5" x14ac:dyDescent="0.35">
      <c r="B345" s="7" t="s">
        <v>985</v>
      </c>
      <c r="C345" s="7" t="s">
        <v>986</v>
      </c>
      <c r="D345" s="7" t="s">
        <v>862</v>
      </c>
      <c r="E345" s="7" t="s">
        <v>36</v>
      </c>
      <c r="F345" s="7" t="s">
        <v>37</v>
      </c>
      <c r="G345" s="7" t="s">
        <v>38</v>
      </c>
      <c r="H345" s="7"/>
      <c r="I345" s="7" t="s">
        <v>74</v>
      </c>
      <c r="J345" s="10"/>
      <c r="K345" s="10"/>
      <c r="L345" s="10"/>
      <c r="M345" s="10"/>
      <c r="N345" s="7">
        <v>2019</v>
      </c>
      <c r="O345" s="7" t="s">
        <v>863</v>
      </c>
      <c r="Q345" s="7" t="s">
        <v>38</v>
      </c>
      <c r="R345" s="7" t="s">
        <v>987</v>
      </c>
      <c r="S345" s="7" t="s">
        <v>865</v>
      </c>
      <c r="T345" s="7" t="s">
        <v>427</v>
      </c>
      <c r="U345" s="7"/>
      <c r="V345" s="7"/>
      <c r="W345" s="6">
        <f>IFERROR(VLOOKUP(B345, PlumX_snapshot!$A:$B, 2, FALSE), " ")</f>
        <v>117</v>
      </c>
      <c r="X345" s="6">
        <f>IFERROR(VLOOKUP(B345, PlumX_snapshot!$A:$C, 3, FALSE), " ")</f>
        <v>114</v>
      </c>
      <c r="Y345" s="8">
        <f>IFERROR(VLOOKUP(B345, PlumX_snapshot!$A:$D, 4, FALSE), " ")</f>
        <v>133</v>
      </c>
      <c r="Z345" s="8">
        <f>IFERROR(VLOOKUP(B345, PlumX_snapshot!$A:$E, 5, FALSE), " ")</f>
        <v>666</v>
      </c>
      <c r="AA345" s="8">
        <f>IFERROR(VLOOKUP(B345, PlumX_snapshot!$A:$F, 6, FALSE), " ")</f>
        <v>0</v>
      </c>
      <c r="AB345" s="9">
        <v>44978</v>
      </c>
      <c r="AC345" s="8"/>
      <c r="AD345" s="8"/>
      <c r="AE345" s="8"/>
      <c r="AF345" s="8"/>
      <c r="AG345" s="6"/>
      <c r="AH345" s="6"/>
      <c r="AI345" s="6"/>
      <c r="AJ345" s="6"/>
      <c r="AK345" s="6"/>
      <c r="AL345" s="6"/>
      <c r="AM345" s="6"/>
      <c r="AN345" s="6"/>
      <c r="AO345" s="6"/>
      <c r="AP345" s="8"/>
      <c r="AQ345" s="8"/>
      <c r="AR345" s="8"/>
      <c r="AS345" s="8"/>
      <c r="AT345" s="8"/>
      <c r="AU345" s="8"/>
      <c r="AV345" s="6"/>
      <c r="AW345" s="8"/>
      <c r="AX345" s="8"/>
      <c r="AY345" s="6"/>
      <c r="AZ345" s="6"/>
      <c r="BA345" s="6"/>
      <c r="BB345" s="6"/>
      <c r="BC345" s="6"/>
    </row>
    <row r="346" spans="2:55" ht="14.5" x14ac:dyDescent="0.35">
      <c r="B346" s="7" t="s">
        <v>988</v>
      </c>
      <c r="C346" s="7" t="s">
        <v>986</v>
      </c>
      <c r="D346" s="7" t="s">
        <v>862</v>
      </c>
      <c r="E346" s="7" t="s">
        <v>36</v>
      </c>
      <c r="F346" s="7" t="s">
        <v>37</v>
      </c>
      <c r="G346" s="7" t="s">
        <v>38</v>
      </c>
      <c r="H346" s="7"/>
      <c r="I346" s="7" t="s">
        <v>74</v>
      </c>
      <c r="J346" s="10"/>
      <c r="K346" s="10"/>
      <c r="L346" s="10"/>
      <c r="M346" s="10"/>
      <c r="N346" s="7">
        <v>2019</v>
      </c>
      <c r="O346" s="7" t="s">
        <v>863</v>
      </c>
      <c r="Q346" s="7" t="s">
        <v>56</v>
      </c>
      <c r="R346" s="7" t="s">
        <v>989</v>
      </c>
      <c r="S346" s="7" t="s">
        <v>865</v>
      </c>
      <c r="T346" s="7" t="s">
        <v>427</v>
      </c>
      <c r="U346" s="7"/>
      <c r="V346" s="7"/>
      <c r="W346" s="6">
        <f>IFERROR(VLOOKUP(B346, PlumX_snapshot!$A:$B, 2, FALSE), " ")</f>
        <v>137</v>
      </c>
      <c r="X346" s="6">
        <f>IFERROR(VLOOKUP(B346, PlumX_snapshot!$A:$C, 3, FALSE), " ")</f>
        <v>63</v>
      </c>
      <c r="Y346" s="8">
        <f>IFERROR(VLOOKUP(B346, PlumX_snapshot!$A:$D, 4, FALSE), " ")</f>
        <v>134</v>
      </c>
      <c r="Z346" s="8">
        <f>IFERROR(VLOOKUP(B346, PlumX_snapshot!$A:$E, 5, FALSE), " ")</f>
        <v>84</v>
      </c>
      <c r="AA346" s="8">
        <f>IFERROR(VLOOKUP(B346, PlumX_snapshot!$A:$F, 6, FALSE), " ")</f>
        <v>0</v>
      </c>
      <c r="AB346" s="9">
        <v>44978</v>
      </c>
      <c r="AC346" s="8"/>
      <c r="AD346" s="6"/>
      <c r="AE346" s="8"/>
      <c r="AF346" s="8"/>
      <c r="AG346" s="6"/>
      <c r="AH346" s="6"/>
      <c r="AI346" s="6"/>
      <c r="AJ346" s="6"/>
      <c r="AK346" s="6"/>
      <c r="AL346" s="6"/>
      <c r="AM346" s="6"/>
      <c r="AN346" s="6"/>
      <c r="AO346" s="6"/>
      <c r="AP346" s="8"/>
      <c r="AQ346" s="6"/>
      <c r="AR346" s="6"/>
      <c r="AS346" s="8"/>
      <c r="AT346" s="8"/>
      <c r="AU346" s="8"/>
      <c r="AV346" s="6"/>
      <c r="AW346" s="6"/>
      <c r="AX346" s="8"/>
      <c r="AY346" s="6"/>
      <c r="AZ346" s="8"/>
      <c r="BA346" s="6"/>
      <c r="BB346" s="6"/>
      <c r="BC346" s="6"/>
    </row>
    <row r="347" spans="2:55" ht="14.5" x14ac:dyDescent="0.35">
      <c r="B347" s="7" t="s">
        <v>990</v>
      </c>
      <c r="C347" s="7" t="s">
        <v>986</v>
      </c>
      <c r="D347" s="7" t="s">
        <v>862</v>
      </c>
      <c r="E347" s="7" t="s">
        <v>36</v>
      </c>
      <c r="F347" s="7" t="s">
        <v>37</v>
      </c>
      <c r="G347" s="7" t="s">
        <v>38</v>
      </c>
      <c r="H347" s="7"/>
      <c r="I347" s="7" t="s">
        <v>74</v>
      </c>
      <c r="J347" s="10"/>
      <c r="K347" s="10"/>
      <c r="L347" s="10"/>
      <c r="M347" s="10"/>
      <c r="N347" s="7">
        <v>2019</v>
      </c>
      <c r="O347" s="7" t="s">
        <v>863</v>
      </c>
      <c r="P347" s="7" t="s">
        <v>56</v>
      </c>
      <c r="Q347" s="7" t="s">
        <v>38</v>
      </c>
      <c r="R347" s="7" t="s">
        <v>946</v>
      </c>
      <c r="S347" s="7" t="s">
        <v>865</v>
      </c>
      <c r="T347" s="7" t="s">
        <v>427</v>
      </c>
      <c r="U347" s="7"/>
      <c r="V347" s="7"/>
      <c r="W347" s="6">
        <f>IFERROR(VLOOKUP(B347, PlumX_snapshot!$A:$B, 2, FALSE), " ")</f>
        <v>67</v>
      </c>
      <c r="X347" s="6">
        <f>IFERROR(VLOOKUP(B347, PlumX_snapshot!$A:$C, 3, FALSE), " ")</f>
        <v>24</v>
      </c>
      <c r="Y347" s="8">
        <f>IFERROR(VLOOKUP(B347, PlumX_snapshot!$A:$D, 4, FALSE), " ")</f>
        <v>5</v>
      </c>
      <c r="Z347" s="8">
        <f>IFERROR(VLOOKUP(B347, PlumX_snapshot!$A:$E, 5, FALSE), " ")</f>
        <v>65</v>
      </c>
      <c r="AA347" s="8">
        <f>IFERROR(VLOOKUP(B347, PlumX_snapshot!$A:$F, 6, FALSE), " ")</f>
        <v>0</v>
      </c>
      <c r="AB347" s="9">
        <v>44978</v>
      </c>
      <c r="AC347" s="8"/>
      <c r="AD347" s="8"/>
      <c r="AE347" s="8"/>
      <c r="AF347" s="8"/>
      <c r="AG347" s="6"/>
      <c r="AH347" s="6"/>
      <c r="AI347" s="6"/>
      <c r="AJ347" s="6"/>
      <c r="AK347" s="6"/>
      <c r="AL347" s="6"/>
      <c r="AM347" s="6"/>
      <c r="AN347" s="6"/>
      <c r="AO347" s="6"/>
      <c r="AP347" s="6"/>
      <c r="AQ347" s="6"/>
      <c r="AR347" s="6"/>
      <c r="AS347" s="8"/>
      <c r="AT347" s="8"/>
      <c r="AU347" s="6"/>
      <c r="AV347" s="6"/>
      <c r="AW347" s="8"/>
      <c r="AX347" s="8"/>
      <c r="AY347" s="6"/>
      <c r="AZ347" s="8"/>
      <c r="BA347" s="6"/>
      <c r="BB347" s="6"/>
      <c r="BC347" s="6"/>
    </row>
    <row r="348" spans="2:55" ht="14.5" x14ac:dyDescent="0.35">
      <c r="B348" s="7" t="s">
        <v>991</v>
      </c>
      <c r="C348" s="7" t="s">
        <v>992</v>
      </c>
      <c r="D348" s="7" t="s">
        <v>862</v>
      </c>
      <c r="E348" s="7" t="s">
        <v>36</v>
      </c>
      <c r="G348" s="7" t="s">
        <v>38</v>
      </c>
      <c r="H348" s="7"/>
      <c r="I348" s="7"/>
      <c r="J348" s="10"/>
      <c r="K348" s="10"/>
      <c r="L348" s="10"/>
      <c r="M348" s="10"/>
      <c r="N348" s="7">
        <v>2019</v>
      </c>
      <c r="O348" s="7" t="s">
        <v>863</v>
      </c>
      <c r="P348" s="7" t="s">
        <v>56</v>
      </c>
      <c r="Q348" s="7" t="s">
        <v>38</v>
      </c>
      <c r="R348" s="7" t="s">
        <v>502</v>
      </c>
      <c r="S348" s="7" t="s">
        <v>865</v>
      </c>
      <c r="T348" s="7" t="s">
        <v>427</v>
      </c>
      <c r="U348" s="7"/>
      <c r="V348" s="7"/>
      <c r="W348" s="6">
        <f>IFERROR(VLOOKUP(B348, PlumX_snapshot!$A:$B, 2, FALSE), " ")</f>
        <v>28</v>
      </c>
      <c r="X348" s="6">
        <f>IFERROR(VLOOKUP(B348, PlumX_snapshot!$A:$C, 3, FALSE), " ")</f>
        <v>6</v>
      </c>
      <c r="Y348" s="8">
        <f>IFERROR(VLOOKUP(B348, PlumX_snapshot!$A:$D, 4, FALSE), " ")</f>
        <v>4</v>
      </c>
      <c r="Z348" s="8">
        <f>IFERROR(VLOOKUP(B348, PlumX_snapshot!$A:$E, 5, FALSE), " ")</f>
        <v>0</v>
      </c>
      <c r="AA348" s="8">
        <f>IFERROR(VLOOKUP(B348, PlumX_snapshot!$A:$F, 6, FALSE), " ")</f>
        <v>0</v>
      </c>
      <c r="AB348" s="9">
        <v>44978</v>
      </c>
      <c r="AC348" s="8"/>
      <c r="AD348" s="6"/>
      <c r="AE348" s="8"/>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row>
    <row r="349" spans="2:55" ht="14.5" x14ac:dyDescent="0.35">
      <c r="B349" s="7" t="s">
        <v>993</v>
      </c>
      <c r="C349" s="7" t="s">
        <v>994</v>
      </c>
      <c r="D349" s="7" t="s">
        <v>862</v>
      </c>
      <c r="E349" s="7" t="s">
        <v>36</v>
      </c>
      <c r="F349" s="7" t="s">
        <v>37</v>
      </c>
      <c r="G349" s="7" t="s">
        <v>38</v>
      </c>
      <c r="H349" s="7"/>
      <c r="I349" s="7" t="s">
        <v>74</v>
      </c>
      <c r="J349" s="10"/>
      <c r="K349" s="10"/>
      <c r="L349" s="10"/>
      <c r="M349" s="10"/>
      <c r="N349" s="7">
        <v>2019</v>
      </c>
      <c r="O349" s="7" t="s">
        <v>863</v>
      </c>
      <c r="P349" s="7" t="s">
        <v>56</v>
      </c>
      <c r="Q349" s="7" t="s">
        <v>38</v>
      </c>
      <c r="R349" s="7" t="s">
        <v>995</v>
      </c>
      <c r="S349" s="7" t="s">
        <v>865</v>
      </c>
      <c r="T349" s="7" t="s">
        <v>427</v>
      </c>
      <c r="U349" s="7"/>
      <c r="V349" s="7"/>
      <c r="W349" s="6">
        <f>IFERROR(VLOOKUP(B349, PlumX_snapshot!$A:$B, 2, FALSE), " ")</f>
        <v>113</v>
      </c>
      <c r="X349" s="6">
        <f>IFERROR(VLOOKUP(B349, PlumX_snapshot!$A:$C, 3, FALSE), " ")</f>
        <v>16</v>
      </c>
      <c r="Y349" s="8">
        <f>IFERROR(VLOOKUP(B349, PlumX_snapshot!$A:$D, 4, FALSE), " ")</f>
        <v>0</v>
      </c>
      <c r="Z349" s="8">
        <f>IFERROR(VLOOKUP(B349, PlumX_snapshot!$A:$E, 5, FALSE), " ")</f>
        <v>104</v>
      </c>
      <c r="AA349" s="8">
        <f>IFERROR(VLOOKUP(B349, PlumX_snapshot!$A:$F, 6, FALSE), " ")</f>
        <v>0</v>
      </c>
      <c r="AB349" s="9">
        <v>44978</v>
      </c>
      <c r="AC349" s="8"/>
      <c r="AD349" s="8"/>
      <c r="AE349" s="6"/>
      <c r="AF349" s="6"/>
      <c r="AG349" s="6"/>
      <c r="AH349" s="6"/>
      <c r="AI349" s="6"/>
      <c r="AJ349" s="6"/>
      <c r="AK349" s="6"/>
      <c r="AL349" s="6"/>
      <c r="AM349" s="6"/>
      <c r="AN349" s="6"/>
      <c r="AO349" s="6"/>
      <c r="AP349" s="6"/>
      <c r="AQ349" s="6"/>
      <c r="AR349" s="6"/>
      <c r="AS349" s="8"/>
      <c r="AT349" s="8"/>
      <c r="AU349" s="6"/>
      <c r="AV349" s="6"/>
      <c r="AW349" s="8"/>
      <c r="AX349" s="8"/>
      <c r="AY349" s="6"/>
      <c r="AZ349" s="8"/>
      <c r="BA349" s="8"/>
      <c r="BB349" s="6"/>
      <c r="BC349" s="6"/>
    </row>
    <row r="350" spans="2:55" ht="14.5" x14ac:dyDescent="0.35">
      <c r="B350" s="7" t="s">
        <v>996</v>
      </c>
      <c r="C350" s="7" t="s">
        <v>997</v>
      </c>
      <c r="D350" s="7" t="s">
        <v>862</v>
      </c>
      <c r="E350" s="7" t="s">
        <v>36</v>
      </c>
      <c r="G350" s="7" t="s">
        <v>38</v>
      </c>
      <c r="H350" s="7"/>
      <c r="J350" s="10"/>
      <c r="K350" s="10"/>
      <c r="L350" s="10"/>
      <c r="M350" s="10"/>
      <c r="N350" s="7">
        <v>2019</v>
      </c>
      <c r="O350" s="7" t="s">
        <v>863</v>
      </c>
      <c r="Q350" s="7" t="s">
        <v>38</v>
      </c>
      <c r="S350" s="7" t="s">
        <v>865</v>
      </c>
      <c r="T350" s="7" t="s">
        <v>427</v>
      </c>
      <c r="U350" s="7"/>
      <c r="V350" s="7"/>
      <c r="W350" s="6">
        <f>IFERROR(VLOOKUP(B350, PlumX_snapshot!$A:$B, 2, FALSE), " ")</f>
        <v>21</v>
      </c>
      <c r="X350" s="6">
        <f>IFERROR(VLOOKUP(B350, PlumX_snapshot!$A:$C, 3, FALSE), " ")</f>
        <v>9</v>
      </c>
      <c r="Y350" s="8">
        <f>IFERROR(VLOOKUP(B350, PlumX_snapshot!$A:$D, 4, FALSE), " ")</f>
        <v>1</v>
      </c>
      <c r="Z350" s="8">
        <f>IFERROR(VLOOKUP(B350, PlumX_snapshot!$A:$E, 5, FALSE), " ")</f>
        <v>0</v>
      </c>
      <c r="AA350" s="8">
        <f>IFERROR(VLOOKUP(B350, PlumX_snapshot!$A:$F, 6, FALSE), " ")</f>
        <v>0</v>
      </c>
      <c r="AB350" s="9">
        <v>44978</v>
      </c>
      <c r="AC350" s="8"/>
      <c r="AD350" s="6"/>
      <c r="AE350" s="8"/>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row>
    <row r="351" spans="2:55" ht="14.5" x14ac:dyDescent="0.35">
      <c r="B351" s="7" t="s">
        <v>998</v>
      </c>
      <c r="C351" s="7" t="s">
        <v>999</v>
      </c>
      <c r="D351" s="7" t="s">
        <v>862</v>
      </c>
      <c r="E351" s="7" t="s">
        <v>36</v>
      </c>
      <c r="G351" s="7" t="s">
        <v>38</v>
      </c>
      <c r="H351" s="7"/>
      <c r="I351" s="7"/>
      <c r="J351" s="10"/>
      <c r="K351" s="10"/>
      <c r="L351" s="10"/>
      <c r="M351" s="10"/>
      <c r="N351" s="7">
        <v>2019</v>
      </c>
      <c r="O351" s="7" t="s">
        <v>863</v>
      </c>
      <c r="P351" s="7" t="s">
        <v>56</v>
      </c>
      <c r="Q351" s="7" t="s">
        <v>38</v>
      </c>
      <c r="R351" s="7" t="s">
        <v>872</v>
      </c>
      <c r="S351" s="7" t="s">
        <v>865</v>
      </c>
      <c r="T351" s="7" t="s">
        <v>427</v>
      </c>
      <c r="U351" s="7"/>
      <c r="V351" s="7"/>
      <c r="W351" s="6">
        <f>IFERROR(VLOOKUP(B351, PlumX_snapshot!$A:$B, 2, FALSE), " ")</f>
        <v>6</v>
      </c>
      <c r="X351" s="6">
        <f>IFERROR(VLOOKUP(B351, PlumX_snapshot!$A:$C, 3, FALSE), " ")</f>
        <v>13</v>
      </c>
      <c r="Y351" s="8">
        <f>IFERROR(VLOOKUP(B351, PlumX_snapshot!$A:$D, 4, FALSE), " ")</f>
        <v>5</v>
      </c>
      <c r="Z351" s="8">
        <f>IFERROR(VLOOKUP(B351, PlumX_snapshot!$A:$E, 5, FALSE), " ")</f>
        <v>13</v>
      </c>
      <c r="AA351" s="8">
        <f>IFERROR(VLOOKUP(B351, PlumX_snapshot!$A:$F, 6, FALSE), " ")</f>
        <v>0</v>
      </c>
      <c r="AB351" s="9">
        <v>44978</v>
      </c>
      <c r="AC351" s="8"/>
      <c r="AD351" s="8"/>
      <c r="AE351" s="8"/>
      <c r="AF351" s="8"/>
      <c r="AG351" s="6"/>
      <c r="AH351" s="6"/>
      <c r="AI351" s="6"/>
      <c r="AJ351" s="6"/>
      <c r="AK351" s="6"/>
      <c r="AL351" s="6"/>
      <c r="AM351" s="6"/>
      <c r="AN351" s="6"/>
      <c r="AO351" s="6"/>
      <c r="AP351" s="6"/>
      <c r="AQ351" s="6"/>
      <c r="AR351" s="6"/>
      <c r="AS351" s="8"/>
      <c r="AT351" s="8"/>
      <c r="AU351" s="6"/>
      <c r="AV351" s="6"/>
      <c r="AW351" s="6"/>
      <c r="AX351" s="8"/>
      <c r="AY351" s="6"/>
      <c r="AZ351" s="6"/>
      <c r="BA351" s="6"/>
      <c r="BB351" s="6"/>
      <c r="BC351" s="6"/>
    </row>
    <row r="352" spans="2:55" ht="14.5" x14ac:dyDescent="0.35">
      <c r="B352" s="7" t="s">
        <v>1000</v>
      </c>
      <c r="C352" s="7" t="s">
        <v>1001</v>
      </c>
      <c r="D352" s="7" t="s">
        <v>862</v>
      </c>
      <c r="E352" s="7" t="s">
        <v>36</v>
      </c>
      <c r="G352" s="7" t="s">
        <v>38</v>
      </c>
      <c r="H352" s="7"/>
      <c r="J352" s="10"/>
      <c r="K352" s="10"/>
      <c r="L352" s="10"/>
      <c r="M352" s="10"/>
      <c r="N352" s="7">
        <v>2019</v>
      </c>
      <c r="O352" s="7" t="s">
        <v>863</v>
      </c>
      <c r="Q352" s="7" t="s">
        <v>38</v>
      </c>
      <c r="S352" s="7" t="s">
        <v>865</v>
      </c>
      <c r="T352" s="7" t="s">
        <v>427</v>
      </c>
      <c r="U352" s="7"/>
      <c r="V352" s="7"/>
      <c r="W352" s="6">
        <f>IFERROR(VLOOKUP(B352, PlumX_snapshot!$A:$B, 2, FALSE), " ")</f>
        <v>8</v>
      </c>
      <c r="X352" s="6">
        <f>IFERROR(VLOOKUP(B352, PlumX_snapshot!$A:$C, 3, FALSE), " ")</f>
        <v>2</v>
      </c>
      <c r="Y352" s="8">
        <f>IFERROR(VLOOKUP(B352, PlumX_snapshot!$A:$D, 4, FALSE), " ")</f>
        <v>1</v>
      </c>
      <c r="Z352" s="8">
        <f>IFERROR(VLOOKUP(B352, PlumX_snapshot!$A:$E, 5, FALSE), " ")</f>
        <v>29</v>
      </c>
      <c r="AA352" s="8">
        <f>IFERROR(VLOOKUP(B352, PlumX_snapshot!$A:$F, 6, FALSE), " ")</f>
        <v>0</v>
      </c>
      <c r="AB352" s="9">
        <v>44978</v>
      </c>
      <c r="AC352" s="8"/>
      <c r="AD352" s="6"/>
      <c r="AE352" s="8"/>
      <c r="AF352" s="8"/>
      <c r="AG352" s="6"/>
      <c r="AH352" s="6"/>
      <c r="AI352" s="6"/>
      <c r="AJ352" s="6"/>
      <c r="AK352" s="6"/>
      <c r="AL352" s="6"/>
      <c r="AM352" s="6"/>
      <c r="AN352" s="6"/>
      <c r="AO352" s="6"/>
      <c r="AP352" s="6"/>
      <c r="AQ352" s="6"/>
      <c r="AR352" s="6"/>
      <c r="AS352" s="8"/>
      <c r="AT352" s="8"/>
      <c r="AU352" s="6"/>
      <c r="AV352" s="6"/>
      <c r="AW352" s="6"/>
      <c r="AX352" s="8"/>
      <c r="AY352" s="6"/>
      <c r="AZ352" s="6"/>
      <c r="BA352" s="6"/>
      <c r="BB352" s="6"/>
      <c r="BC352" s="6"/>
    </row>
    <row r="353" spans="2:55" ht="14.5" x14ac:dyDescent="0.35">
      <c r="B353" s="7" t="s">
        <v>1002</v>
      </c>
      <c r="C353" s="7" t="s">
        <v>1003</v>
      </c>
      <c r="D353" s="7" t="s">
        <v>862</v>
      </c>
      <c r="E353" s="7" t="s">
        <v>36</v>
      </c>
      <c r="G353" s="7" t="s">
        <v>38</v>
      </c>
      <c r="H353" s="7"/>
      <c r="I353" s="7"/>
      <c r="J353" s="10"/>
      <c r="K353" s="10"/>
      <c r="L353" s="10"/>
      <c r="M353" s="10"/>
      <c r="N353" s="7">
        <v>2019</v>
      </c>
      <c r="O353" s="7" t="s">
        <v>863</v>
      </c>
      <c r="P353" s="7" t="s">
        <v>56</v>
      </c>
      <c r="Q353" s="7" t="s">
        <v>38</v>
      </c>
      <c r="R353" s="7" t="s">
        <v>1004</v>
      </c>
      <c r="S353" s="7" t="s">
        <v>865</v>
      </c>
      <c r="T353" s="7" t="s">
        <v>427</v>
      </c>
      <c r="U353" s="7"/>
      <c r="V353" s="7"/>
      <c r="W353" s="6">
        <f>IFERROR(VLOOKUP(B353, PlumX_snapshot!$A:$B, 2, FALSE), " ")</f>
        <v>28</v>
      </c>
      <c r="X353" s="6">
        <f>IFERROR(VLOOKUP(B353, PlumX_snapshot!$A:$C, 3, FALSE), " ")</f>
        <v>25</v>
      </c>
      <c r="Y353" s="8">
        <f>IFERROR(VLOOKUP(B353, PlumX_snapshot!$A:$D, 4, FALSE), " ")</f>
        <v>4</v>
      </c>
      <c r="Z353" s="8">
        <f>IFERROR(VLOOKUP(B353, PlumX_snapshot!$A:$E, 5, FALSE), " ")</f>
        <v>18</v>
      </c>
      <c r="AA353" s="8">
        <f>IFERROR(VLOOKUP(B353, PlumX_snapshot!$A:$F, 6, FALSE), " ")</f>
        <v>0</v>
      </c>
      <c r="AB353" s="9">
        <v>44978</v>
      </c>
      <c r="AC353" s="8"/>
      <c r="AD353" s="8"/>
      <c r="AE353" s="8"/>
      <c r="AF353" s="8"/>
      <c r="AG353" s="6"/>
      <c r="AH353" s="6"/>
      <c r="AI353" s="6"/>
      <c r="AJ353" s="6"/>
      <c r="AK353" s="6"/>
      <c r="AL353" s="6"/>
      <c r="AM353" s="6"/>
      <c r="AN353" s="6"/>
      <c r="AO353" s="6"/>
      <c r="AP353" s="6"/>
      <c r="AQ353" s="8"/>
      <c r="AR353" s="8"/>
      <c r="AS353" s="8"/>
      <c r="AT353" s="8"/>
      <c r="AU353" s="6"/>
      <c r="AV353" s="6"/>
      <c r="AW353" s="6"/>
      <c r="AX353" s="8"/>
      <c r="AY353" s="6"/>
      <c r="AZ353" s="6"/>
      <c r="BA353" s="6"/>
      <c r="BB353" s="6"/>
      <c r="BC353" s="6"/>
    </row>
    <row r="354" spans="2:55" ht="14.5" x14ac:dyDescent="0.35">
      <c r="B354" s="7" t="s">
        <v>1005</v>
      </c>
      <c r="C354" s="7" t="s">
        <v>1006</v>
      </c>
      <c r="D354" s="7" t="s">
        <v>862</v>
      </c>
      <c r="E354" s="7" t="s">
        <v>36</v>
      </c>
      <c r="G354" s="7" t="s">
        <v>38</v>
      </c>
      <c r="H354" s="7"/>
      <c r="J354" s="10"/>
      <c r="K354" s="10"/>
      <c r="L354" s="10"/>
      <c r="M354" s="10"/>
      <c r="N354" s="7">
        <v>2019</v>
      </c>
      <c r="O354" s="7" t="s">
        <v>863</v>
      </c>
      <c r="Q354" s="7" t="s">
        <v>38</v>
      </c>
      <c r="S354" s="7" t="s">
        <v>865</v>
      </c>
      <c r="T354" s="7" t="s">
        <v>427</v>
      </c>
      <c r="U354" s="7"/>
      <c r="V354" s="7"/>
      <c r="W354" s="6">
        <f>IFERROR(VLOOKUP(B354, PlumX_snapshot!$A:$B, 2, FALSE), " ")</f>
        <v>79</v>
      </c>
      <c r="X354" s="6">
        <f>IFERROR(VLOOKUP(B354, PlumX_snapshot!$A:$C, 3, FALSE), " ")</f>
        <v>294</v>
      </c>
      <c r="Y354" s="8">
        <f>IFERROR(VLOOKUP(B354, PlumX_snapshot!$A:$D, 4, FALSE), " ")</f>
        <v>14</v>
      </c>
      <c r="Z354" s="8">
        <f>IFERROR(VLOOKUP(B354, PlumX_snapshot!$A:$E, 5, FALSE), " ")</f>
        <v>0</v>
      </c>
      <c r="AA354" s="8">
        <f>IFERROR(VLOOKUP(B354, PlumX_snapshot!$A:$F, 6, FALSE), " ")</f>
        <v>0</v>
      </c>
      <c r="AB354" s="9">
        <v>44978</v>
      </c>
      <c r="AC354" s="8"/>
      <c r="AD354" s="8"/>
      <c r="AE354" s="8"/>
      <c r="AF354" s="8"/>
      <c r="AG354" s="6"/>
      <c r="AH354" s="6"/>
      <c r="AI354" s="6"/>
      <c r="AJ354" s="6"/>
      <c r="AK354" s="6"/>
      <c r="AL354" s="6"/>
      <c r="AM354" s="6"/>
      <c r="AN354" s="6"/>
      <c r="AO354" s="6"/>
      <c r="AP354" s="6"/>
      <c r="AQ354" s="6"/>
      <c r="AR354" s="6"/>
      <c r="AS354" s="6"/>
      <c r="AT354" s="6"/>
      <c r="AU354" s="8"/>
      <c r="AV354" s="6"/>
      <c r="AW354" s="6"/>
      <c r="AX354" s="6"/>
      <c r="AY354" s="6"/>
      <c r="AZ354" s="6"/>
      <c r="BA354" s="6"/>
      <c r="BB354" s="6"/>
      <c r="BC354" s="6"/>
    </row>
    <row r="355" spans="2:55" ht="14.5" x14ac:dyDescent="0.35">
      <c r="B355" s="7" t="s">
        <v>1007</v>
      </c>
      <c r="C355" s="7" t="s">
        <v>1008</v>
      </c>
      <c r="D355" s="7" t="s">
        <v>862</v>
      </c>
      <c r="E355" s="7" t="s">
        <v>36</v>
      </c>
      <c r="G355" s="7" t="s">
        <v>38</v>
      </c>
      <c r="H355" s="7"/>
      <c r="J355" s="10"/>
      <c r="K355" s="10"/>
      <c r="L355" s="10"/>
      <c r="M355" s="10"/>
      <c r="N355" s="7">
        <v>2019</v>
      </c>
      <c r="O355" s="7" t="s">
        <v>863</v>
      </c>
      <c r="Q355" s="7" t="s">
        <v>38</v>
      </c>
      <c r="S355" s="7" t="s">
        <v>865</v>
      </c>
      <c r="T355" s="7" t="s">
        <v>427</v>
      </c>
      <c r="U355" s="7"/>
      <c r="V355" s="7"/>
      <c r="W355" s="6">
        <f>IFERROR(VLOOKUP(B355, PlumX_snapshot!$A:$B, 2, FALSE), " ")</f>
        <v>17</v>
      </c>
      <c r="X355" s="6">
        <f>IFERROR(VLOOKUP(B355, PlumX_snapshot!$A:$C, 3, FALSE), " ")</f>
        <v>9</v>
      </c>
      <c r="Y355" s="8">
        <f>IFERROR(VLOOKUP(B355, PlumX_snapshot!$A:$D, 4, FALSE), " ")</f>
        <v>0</v>
      </c>
      <c r="Z355" s="8">
        <f>IFERROR(VLOOKUP(B355, PlumX_snapshot!$A:$E, 5, FALSE), " ")</f>
        <v>8</v>
      </c>
      <c r="AA355" s="8">
        <f>IFERROR(VLOOKUP(B355, PlumX_snapshot!$A:$F, 6, FALSE), " ")</f>
        <v>0</v>
      </c>
      <c r="AB355" s="9">
        <v>44978</v>
      </c>
      <c r="AC355" s="8"/>
      <c r="AD355" s="8"/>
      <c r="AE355" s="6"/>
      <c r="AF355" s="6"/>
      <c r="AG355" s="6"/>
      <c r="AH355" s="6"/>
      <c r="AI355" s="6"/>
      <c r="AJ355" s="6"/>
      <c r="AK355" s="6"/>
      <c r="AL355" s="6"/>
      <c r="AM355" s="6"/>
      <c r="AN355" s="6"/>
      <c r="AO355" s="6"/>
      <c r="AP355" s="6"/>
      <c r="AQ355" s="6"/>
      <c r="AR355" s="6"/>
      <c r="AS355" s="8"/>
      <c r="AT355" s="8"/>
      <c r="AU355" s="6"/>
      <c r="AV355" s="6"/>
      <c r="AW355" s="6"/>
      <c r="AX355" s="6"/>
      <c r="AY355" s="6"/>
      <c r="AZ355" s="6"/>
      <c r="BA355" s="6"/>
      <c r="BB355" s="6"/>
      <c r="BC355" s="6"/>
    </row>
    <row r="356" spans="2:55" ht="14.5" x14ac:dyDescent="0.35">
      <c r="B356" s="7" t="s">
        <v>1009</v>
      </c>
      <c r="C356" s="7" t="s">
        <v>1008</v>
      </c>
      <c r="D356" s="7" t="s">
        <v>862</v>
      </c>
      <c r="E356" s="7" t="s">
        <v>36</v>
      </c>
      <c r="G356" s="7" t="s">
        <v>38</v>
      </c>
      <c r="H356" s="7"/>
      <c r="I356" s="7"/>
      <c r="J356" s="10"/>
      <c r="K356" s="10"/>
      <c r="L356" s="10"/>
      <c r="M356" s="10"/>
      <c r="N356" s="7">
        <v>2019</v>
      </c>
      <c r="O356" s="7" t="s">
        <v>863</v>
      </c>
      <c r="P356" s="7" t="s">
        <v>56</v>
      </c>
      <c r="Q356" s="7" t="s">
        <v>38</v>
      </c>
      <c r="R356" s="7" t="s">
        <v>147</v>
      </c>
      <c r="S356" s="7" t="s">
        <v>865</v>
      </c>
      <c r="T356" s="7" t="s">
        <v>427</v>
      </c>
      <c r="U356" s="7"/>
      <c r="V356" s="7"/>
      <c r="W356" s="6">
        <f>IFERROR(VLOOKUP(B356, PlumX_snapshot!$A:$B, 2, FALSE), " ")</f>
        <v>11</v>
      </c>
      <c r="X356" s="6">
        <f>IFERROR(VLOOKUP(B356, PlumX_snapshot!$A:$C, 3, FALSE), " ")</f>
        <v>8</v>
      </c>
      <c r="Y356" s="8">
        <f>IFERROR(VLOOKUP(B356, PlumX_snapshot!$A:$D, 4, FALSE), " ")</f>
        <v>0</v>
      </c>
      <c r="Z356" s="8">
        <f>IFERROR(VLOOKUP(B356, PlumX_snapshot!$A:$E, 5, FALSE), " ")</f>
        <v>0</v>
      </c>
      <c r="AA356" s="8">
        <f>IFERROR(VLOOKUP(B356, PlumX_snapshot!$A:$F, 6, FALSE), " ")</f>
        <v>0</v>
      </c>
      <c r="AB356" s="9">
        <v>44978</v>
      </c>
      <c r="AC356" s="8"/>
      <c r="AD356" s="8"/>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row>
    <row r="357" spans="2:55" ht="14.5" x14ac:dyDescent="0.35">
      <c r="B357" s="7" t="s">
        <v>1010</v>
      </c>
      <c r="C357" s="7" t="s">
        <v>1008</v>
      </c>
      <c r="D357" s="7" t="s">
        <v>862</v>
      </c>
      <c r="E357" s="7" t="s">
        <v>36</v>
      </c>
      <c r="G357" s="7" t="s">
        <v>38</v>
      </c>
      <c r="H357" s="7"/>
      <c r="J357" s="10"/>
      <c r="K357" s="10"/>
      <c r="L357" s="10"/>
      <c r="M357" s="10"/>
      <c r="N357" s="7">
        <v>2019</v>
      </c>
      <c r="O357" s="7" t="s">
        <v>863</v>
      </c>
      <c r="Q357" s="7" t="s">
        <v>38</v>
      </c>
      <c r="S357" s="7" t="s">
        <v>865</v>
      </c>
      <c r="T357" s="7" t="s">
        <v>427</v>
      </c>
      <c r="U357" s="7"/>
      <c r="V357" s="7"/>
      <c r="W357" s="6">
        <f>IFERROR(VLOOKUP(B357, PlumX_snapshot!$A:$B, 2, FALSE), " ")</f>
        <v>4</v>
      </c>
      <c r="X357" s="6">
        <f>IFERROR(VLOOKUP(B357, PlumX_snapshot!$A:$C, 3, FALSE), " ")</f>
        <v>1</v>
      </c>
      <c r="Y357" s="8">
        <f>IFERROR(VLOOKUP(B357, PlumX_snapshot!$A:$D, 4, FALSE), " ")</f>
        <v>0</v>
      </c>
      <c r="Z357" s="8">
        <f>IFERROR(VLOOKUP(B357, PlumX_snapshot!$A:$E, 5, FALSE), " ")</f>
        <v>0</v>
      </c>
      <c r="AA357" s="8">
        <f>IFERROR(VLOOKUP(B357, PlumX_snapshot!$A:$F, 6, FALSE), " ")</f>
        <v>0</v>
      </c>
      <c r="AB357" s="9">
        <v>44978</v>
      </c>
      <c r="AC357" s="8"/>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row>
    <row r="358" spans="2:55" ht="14.5" x14ac:dyDescent="0.35">
      <c r="B358" s="7" t="s">
        <v>1011</v>
      </c>
      <c r="C358" s="7" t="s">
        <v>1012</v>
      </c>
      <c r="D358" s="7" t="s">
        <v>862</v>
      </c>
      <c r="E358" s="7" t="s">
        <v>36</v>
      </c>
      <c r="G358" s="7" t="s">
        <v>38</v>
      </c>
      <c r="H358" s="7"/>
      <c r="J358" s="10"/>
      <c r="K358" s="10"/>
      <c r="L358" s="10"/>
      <c r="M358" s="10"/>
      <c r="N358" s="7">
        <v>2019</v>
      </c>
      <c r="O358" s="7" t="s">
        <v>863</v>
      </c>
      <c r="Q358" s="7" t="s">
        <v>38</v>
      </c>
      <c r="S358" s="7" t="s">
        <v>865</v>
      </c>
      <c r="T358" s="7" t="s">
        <v>427</v>
      </c>
      <c r="U358" s="7"/>
      <c r="V358" s="7"/>
      <c r="W358" s="6">
        <f>IFERROR(VLOOKUP(B358, PlumX_snapshot!$A:$B, 2, FALSE), " ")</f>
        <v>39</v>
      </c>
      <c r="X358" s="6">
        <f>IFERROR(VLOOKUP(B358, PlumX_snapshot!$A:$C, 3, FALSE), " ")</f>
        <v>13</v>
      </c>
      <c r="Y358" s="8">
        <f>IFERROR(VLOOKUP(B358, PlumX_snapshot!$A:$D, 4, FALSE), " ")</f>
        <v>6</v>
      </c>
      <c r="Z358" s="8">
        <f>IFERROR(VLOOKUP(B358, PlumX_snapshot!$A:$E, 5, FALSE), " ")</f>
        <v>294</v>
      </c>
      <c r="AA358" s="8">
        <f>IFERROR(VLOOKUP(B358, PlumX_snapshot!$A:$F, 6, FALSE), " ")</f>
        <v>0</v>
      </c>
      <c r="AB358" s="9">
        <v>44978</v>
      </c>
      <c r="AC358" s="8"/>
      <c r="AD358" s="8"/>
      <c r="AE358" s="8"/>
      <c r="AF358" s="8"/>
      <c r="AG358" s="6"/>
      <c r="AH358" s="6"/>
      <c r="AI358" s="6"/>
      <c r="AJ358" s="6"/>
      <c r="AK358" s="6"/>
      <c r="AL358" s="6"/>
      <c r="AM358" s="6"/>
      <c r="AN358" s="6"/>
      <c r="AO358" s="6"/>
      <c r="AP358" s="8"/>
      <c r="AQ358" s="6"/>
      <c r="AR358" s="6"/>
      <c r="AS358" s="8"/>
      <c r="AT358" s="8"/>
      <c r="AU358" s="6"/>
      <c r="AV358" s="6"/>
      <c r="AW358" s="8"/>
      <c r="AX358" s="8"/>
      <c r="AY358" s="6"/>
      <c r="AZ358" s="6"/>
      <c r="BA358" s="6"/>
      <c r="BB358" s="6"/>
      <c r="BC358" s="6"/>
    </row>
    <row r="359" spans="2:55" ht="14.5" x14ac:dyDescent="0.35">
      <c r="B359" s="7" t="s">
        <v>1013</v>
      </c>
      <c r="C359" s="7" t="s">
        <v>1014</v>
      </c>
      <c r="D359" s="7" t="s">
        <v>862</v>
      </c>
      <c r="E359" s="7" t="s">
        <v>36</v>
      </c>
      <c r="F359" s="7" t="s">
        <v>37</v>
      </c>
      <c r="G359" s="7" t="s">
        <v>38</v>
      </c>
      <c r="H359" s="7"/>
      <c r="I359" s="7" t="s">
        <v>74</v>
      </c>
      <c r="J359" s="10"/>
      <c r="K359" s="10"/>
      <c r="L359" s="10"/>
      <c r="M359" s="10"/>
      <c r="N359" s="7">
        <v>2019</v>
      </c>
      <c r="O359" s="7" t="s">
        <v>863</v>
      </c>
      <c r="P359" s="7" t="s">
        <v>56</v>
      </c>
      <c r="Q359" s="7" t="s">
        <v>38</v>
      </c>
      <c r="R359" s="7" t="s">
        <v>864</v>
      </c>
      <c r="S359" s="7" t="s">
        <v>865</v>
      </c>
      <c r="T359" s="7" t="s">
        <v>427</v>
      </c>
      <c r="U359" s="7"/>
      <c r="V359" s="7"/>
      <c r="W359" s="6">
        <f>IFERROR(VLOOKUP(B359, PlumX_snapshot!$A:$B, 2, FALSE), " ")</f>
        <v>761</v>
      </c>
      <c r="X359" s="6">
        <f>IFERROR(VLOOKUP(B359, PlumX_snapshot!$A:$C, 3, FALSE), " ")</f>
        <v>173</v>
      </c>
      <c r="Y359" s="8">
        <f>IFERROR(VLOOKUP(B359, PlumX_snapshot!$A:$D, 4, FALSE), " ")</f>
        <v>145</v>
      </c>
      <c r="Z359" s="8">
        <f>IFERROR(VLOOKUP(B359, PlumX_snapshot!$A:$E, 5, FALSE), " ")</f>
        <v>340</v>
      </c>
      <c r="AA359" s="8">
        <f>IFERROR(VLOOKUP(B359, PlumX_snapshot!$A:$F, 6, FALSE), " ")</f>
        <v>2</v>
      </c>
      <c r="AB359" s="9">
        <v>44978</v>
      </c>
      <c r="AC359" s="8"/>
      <c r="AD359" s="8"/>
      <c r="AE359" s="8"/>
      <c r="AF359" s="8"/>
      <c r="AG359" s="8"/>
      <c r="AH359" s="8"/>
      <c r="AI359" s="6"/>
      <c r="AJ359" s="8"/>
      <c r="AK359" s="6"/>
      <c r="AL359" s="6"/>
      <c r="AM359" s="6"/>
      <c r="AN359" s="6"/>
      <c r="AO359" s="6"/>
      <c r="AP359" s="8"/>
      <c r="AQ359" s="8"/>
      <c r="AR359" s="8"/>
      <c r="AS359" s="8"/>
      <c r="AT359" s="8"/>
      <c r="AU359" s="8"/>
      <c r="AV359" s="6"/>
      <c r="AW359" s="8"/>
      <c r="AX359" s="8"/>
      <c r="AY359" s="6"/>
      <c r="AZ359" s="6"/>
      <c r="BA359" s="6"/>
      <c r="BB359" s="6"/>
      <c r="BC359" s="6"/>
    </row>
    <row r="360" spans="2:55" ht="14.5" x14ac:dyDescent="0.35">
      <c r="B360" s="7" t="s">
        <v>1015</v>
      </c>
      <c r="C360" s="7" t="s">
        <v>1016</v>
      </c>
      <c r="D360" s="7" t="s">
        <v>862</v>
      </c>
      <c r="E360" s="7" t="s">
        <v>36</v>
      </c>
      <c r="G360" s="7" t="s">
        <v>38</v>
      </c>
      <c r="H360" s="7"/>
      <c r="J360" s="10"/>
      <c r="K360" s="10"/>
      <c r="L360" s="10"/>
      <c r="M360" s="10"/>
      <c r="N360" s="7">
        <v>2019</v>
      </c>
      <c r="O360" s="7" t="s">
        <v>863</v>
      </c>
      <c r="Q360" s="7" t="s">
        <v>38</v>
      </c>
      <c r="S360" s="7" t="s">
        <v>865</v>
      </c>
      <c r="T360" s="7" t="s">
        <v>427</v>
      </c>
      <c r="U360" s="7"/>
      <c r="V360" s="7"/>
      <c r="W360" s="6">
        <f>IFERROR(VLOOKUP(B360, PlumX_snapshot!$A:$B, 2, FALSE), " ")</f>
        <v>188</v>
      </c>
      <c r="X360" s="6">
        <f>IFERROR(VLOOKUP(B360, PlumX_snapshot!$A:$C, 3, FALSE), " ")</f>
        <v>11</v>
      </c>
      <c r="Y360" s="8">
        <f>IFERROR(VLOOKUP(B360, PlumX_snapshot!$A:$D, 4, FALSE), " ")</f>
        <v>0</v>
      </c>
      <c r="Z360" s="8">
        <f>IFERROR(VLOOKUP(B360, PlumX_snapshot!$A:$E, 5, FALSE), " ")</f>
        <v>158</v>
      </c>
      <c r="AA360" s="8">
        <f>IFERROR(VLOOKUP(B360, PlumX_snapshot!$A:$F, 6, FALSE), " ")</f>
        <v>0</v>
      </c>
      <c r="AB360" s="9">
        <v>44978</v>
      </c>
      <c r="AC360" s="6"/>
      <c r="AD360" s="8"/>
      <c r="AE360" s="6"/>
      <c r="AF360" s="6"/>
      <c r="AG360" s="6"/>
      <c r="AH360" s="6"/>
      <c r="AI360" s="6"/>
      <c r="AJ360" s="6"/>
      <c r="AK360" s="6"/>
      <c r="AL360" s="6"/>
      <c r="AM360" s="6"/>
      <c r="AN360" s="6"/>
      <c r="AO360" s="6"/>
      <c r="AP360" s="6"/>
      <c r="AQ360" s="6"/>
      <c r="AR360" s="6"/>
      <c r="AS360" s="8"/>
      <c r="AT360" s="8"/>
      <c r="AU360" s="6"/>
      <c r="AV360" s="6"/>
      <c r="AW360" s="8"/>
      <c r="AX360" s="8"/>
      <c r="AY360" s="6"/>
      <c r="AZ360" s="6"/>
      <c r="BA360" s="6"/>
      <c r="BB360" s="6"/>
      <c r="BC360" s="6"/>
    </row>
    <row r="361" spans="2:55" ht="14.5" x14ac:dyDescent="0.35">
      <c r="B361" s="7" t="s">
        <v>1017</v>
      </c>
      <c r="C361" s="7" t="s">
        <v>1018</v>
      </c>
      <c r="D361" s="7" t="s">
        <v>862</v>
      </c>
      <c r="E361" s="7" t="s">
        <v>36</v>
      </c>
      <c r="G361" s="7" t="s">
        <v>38</v>
      </c>
      <c r="H361" s="7"/>
      <c r="J361" s="10"/>
      <c r="K361" s="10"/>
      <c r="L361" s="10"/>
      <c r="M361" s="10"/>
      <c r="N361" s="7">
        <v>2019</v>
      </c>
      <c r="O361" s="7" t="s">
        <v>863</v>
      </c>
      <c r="Q361" s="7" t="s">
        <v>38</v>
      </c>
      <c r="S361" s="7" t="s">
        <v>865</v>
      </c>
      <c r="T361" s="7" t="s">
        <v>427</v>
      </c>
      <c r="U361" s="7"/>
      <c r="V361" s="7"/>
      <c r="W361" s="6">
        <f>IFERROR(VLOOKUP(B361, PlumX_snapshot!$A:$B, 2, FALSE), " ")</f>
        <v>44</v>
      </c>
      <c r="X361" s="6">
        <f>IFERROR(VLOOKUP(B361, PlumX_snapshot!$A:$C, 3, FALSE), " ")</f>
        <v>7</v>
      </c>
      <c r="Y361" s="8">
        <f>IFERROR(VLOOKUP(B361, PlumX_snapshot!$A:$D, 4, FALSE), " ")</f>
        <v>0</v>
      </c>
      <c r="Z361" s="8">
        <f>IFERROR(VLOOKUP(B361, PlumX_snapshot!$A:$E, 5, FALSE), " ")</f>
        <v>72</v>
      </c>
      <c r="AA361" s="8">
        <f>IFERROR(VLOOKUP(B361, PlumX_snapshot!$A:$F, 6, FALSE), " ")</f>
        <v>0</v>
      </c>
      <c r="AB361" s="9">
        <v>44978</v>
      </c>
      <c r="AC361" s="8"/>
      <c r="AD361" s="8"/>
      <c r="AE361" s="6"/>
      <c r="AF361" s="6"/>
      <c r="AG361" s="6"/>
      <c r="AH361" s="6"/>
      <c r="AI361" s="6"/>
      <c r="AJ361" s="6"/>
      <c r="AK361" s="6"/>
      <c r="AL361" s="6"/>
      <c r="AM361" s="6"/>
      <c r="AN361" s="6"/>
      <c r="AO361" s="6"/>
      <c r="AP361" s="6"/>
      <c r="AQ361" s="6"/>
      <c r="AR361" s="6"/>
      <c r="AS361" s="8"/>
      <c r="AT361" s="8"/>
      <c r="AU361" s="6"/>
      <c r="AV361" s="6"/>
      <c r="AW361" s="8"/>
      <c r="AX361" s="8"/>
      <c r="AY361" s="6"/>
      <c r="AZ361" s="6"/>
      <c r="BA361" s="6"/>
      <c r="BB361" s="6"/>
      <c r="BC361" s="6"/>
    </row>
    <row r="362" spans="2:55" ht="14.5" x14ac:dyDescent="0.35">
      <c r="B362" s="7" t="s">
        <v>1019</v>
      </c>
      <c r="C362" s="7" t="s">
        <v>1020</v>
      </c>
      <c r="D362" s="7" t="s">
        <v>862</v>
      </c>
      <c r="E362" s="7" t="s">
        <v>36</v>
      </c>
      <c r="G362" s="7" t="s">
        <v>38</v>
      </c>
      <c r="H362" s="7"/>
      <c r="J362" s="10"/>
      <c r="K362" s="10"/>
      <c r="L362" s="10"/>
      <c r="M362" s="10"/>
      <c r="N362" s="7">
        <v>2019</v>
      </c>
      <c r="O362" s="7" t="s">
        <v>863</v>
      </c>
      <c r="Q362" s="7" t="s">
        <v>38</v>
      </c>
      <c r="S362" s="7" t="s">
        <v>865</v>
      </c>
      <c r="T362" s="7" t="s">
        <v>427</v>
      </c>
      <c r="U362" s="7"/>
      <c r="V362" s="7"/>
      <c r="W362" s="6">
        <f>IFERROR(VLOOKUP(B362, PlumX_snapshot!$A:$B, 2, FALSE), " ")</f>
        <v>19</v>
      </c>
      <c r="X362" s="6">
        <f>IFERROR(VLOOKUP(B362, PlumX_snapshot!$A:$C, 3, FALSE), " ")</f>
        <v>10</v>
      </c>
      <c r="Y362" s="8">
        <f>IFERROR(VLOOKUP(B362, PlumX_snapshot!$A:$D, 4, FALSE), " ")</f>
        <v>13</v>
      </c>
      <c r="Z362" s="8">
        <f>IFERROR(VLOOKUP(B362, PlumX_snapshot!$A:$E, 5, FALSE), " ")</f>
        <v>47</v>
      </c>
      <c r="AA362" s="8">
        <f>IFERROR(VLOOKUP(B362, PlumX_snapshot!$A:$F, 6, FALSE), " ")</f>
        <v>0</v>
      </c>
      <c r="AB362" s="9">
        <v>44978</v>
      </c>
      <c r="AC362" s="8"/>
      <c r="AD362" s="6"/>
      <c r="AE362" s="8"/>
      <c r="AF362" s="8"/>
      <c r="AG362" s="6"/>
      <c r="AH362" s="6"/>
      <c r="AI362" s="6"/>
      <c r="AJ362" s="6"/>
      <c r="AK362" s="6"/>
      <c r="AL362" s="6"/>
      <c r="AM362" s="6"/>
      <c r="AN362" s="6"/>
      <c r="AO362" s="6"/>
      <c r="AP362" s="6"/>
      <c r="AQ362" s="6"/>
      <c r="AR362" s="6"/>
      <c r="AS362" s="8"/>
      <c r="AT362" s="8"/>
      <c r="AU362" s="6"/>
      <c r="AV362" s="6"/>
      <c r="AW362" s="6"/>
      <c r="AX362" s="8"/>
      <c r="AY362" s="6"/>
      <c r="AZ362" s="6"/>
      <c r="BA362" s="6"/>
      <c r="BB362" s="6"/>
      <c r="BC362" s="6"/>
    </row>
    <row r="363" spans="2:55" ht="14.5" x14ac:dyDescent="0.35">
      <c r="B363" s="7" t="s">
        <v>1021</v>
      </c>
      <c r="C363" s="7" t="s">
        <v>1022</v>
      </c>
      <c r="D363" s="7" t="s">
        <v>862</v>
      </c>
      <c r="E363" s="7" t="s">
        <v>36</v>
      </c>
      <c r="G363" s="7" t="s">
        <v>38</v>
      </c>
      <c r="H363" s="7"/>
      <c r="I363" s="7"/>
      <c r="J363" s="10"/>
      <c r="K363" s="10"/>
      <c r="L363" s="10"/>
      <c r="M363" s="10"/>
      <c r="N363" s="7">
        <v>2019</v>
      </c>
      <c r="O363" s="7" t="s">
        <v>863</v>
      </c>
      <c r="P363" s="7" t="s">
        <v>56</v>
      </c>
      <c r="Q363" s="7" t="s">
        <v>38</v>
      </c>
      <c r="R363" s="7" t="s">
        <v>946</v>
      </c>
      <c r="S363" s="7" t="s">
        <v>865</v>
      </c>
      <c r="T363" s="7" t="s">
        <v>427</v>
      </c>
      <c r="U363" s="7"/>
      <c r="V363" s="7"/>
      <c r="W363" s="6">
        <f>IFERROR(VLOOKUP(B363, PlumX_snapshot!$A:$B, 2, FALSE), " ")</f>
        <v>21</v>
      </c>
      <c r="X363" s="6">
        <f>IFERROR(VLOOKUP(B363, PlumX_snapshot!$A:$C, 3, FALSE), " ")</f>
        <v>2</v>
      </c>
      <c r="Y363" s="8">
        <f>IFERROR(VLOOKUP(B363, PlumX_snapshot!$A:$D, 4, FALSE), " ")</f>
        <v>7</v>
      </c>
      <c r="Z363" s="8">
        <f>IFERROR(VLOOKUP(B363, PlumX_snapshot!$A:$E, 5, FALSE), " ")</f>
        <v>47</v>
      </c>
      <c r="AA363" s="8">
        <f>IFERROR(VLOOKUP(B363, PlumX_snapshot!$A:$F, 6, FALSE), " ")</f>
        <v>0</v>
      </c>
      <c r="AB363" s="9">
        <v>44978</v>
      </c>
      <c r="AC363" s="8"/>
      <c r="AD363" s="6"/>
      <c r="AE363" s="8"/>
      <c r="AF363" s="8"/>
      <c r="AG363" s="6"/>
      <c r="AH363" s="6"/>
      <c r="AI363" s="6"/>
      <c r="AJ363" s="6"/>
      <c r="AK363" s="6"/>
      <c r="AL363" s="6"/>
      <c r="AM363" s="6"/>
      <c r="AN363" s="6"/>
      <c r="AO363" s="6"/>
      <c r="AP363" s="6"/>
      <c r="AQ363" s="6"/>
      <c r="AR363" s="6"/>
      <c r="AS363" s="8"/>
      <c r="AT363" s="8"/>
      <c r="AU363" s="6"/>
      <c r="AV363" s="6"/>
      <c r="AW363" s="6"/>
      <c r="AX363" s="8"/>
      <c r="AY363" s="6"/>
      <c r="AZ363" s="6"/>
      <c r="BA363" s="6"/>
      <c r="BB363" s="6"/>
      <c r="BC363" s="6"/>
    </row>
    <row r="364" spans="2:55" ht="14.5" x14ac:dyDescent="0.35">
      <c r="B364" s="7" t="s">
        <v>1023</v>
      </c>
      <c r="C364" s="7" t="s">
        <v>1024</v>
      </c>
      <c r="D364" s="7" t="s">
        <v>862</v>
      </c>
      <c r="E364" s="7" t="s">
        <v>36</v>
      </c>
      <c r="F364" s="7" t="s">
        <v>37</v>
      </c>
      <c r="G364" s="7" t="s">
        <v>38</v>
      </c>
      <c r="H364" s="7"/>
      <c r="I364" s="7" t="s">
        <v>501</v>
      </c>
      <c r="J364" s="10"/>
      <c r="K364" s="10"/>
      <c r="L364" s="10"/>
      <c r="M364" s="10"/>
      <c r="N364" s="7">
        <v>2019</v>
      </c>
      <c r="O364" s="7" t="s">
        <v>863</v>
      </c>
      <c r="Q364" s="7" t="s">
        <v>38</v>
      </c>
      <c r="R364" s="7" t="s">
        <v>1025</v>
      </c>
      <c r="S364" s="7" t="s">
        <v>865</v>
      </c>
      <c r="T364" s="7" t="s">
        <v>427</v>
      </c>
      <c r="U364" s="7"/>
      <c r="V364" s="7"/>
      <c r="W364" s="6">
        <f>IFERROR(VLOOKUP(B364, PlumX_snapshot!$A:$B, 2, FALSE), " ")</f>
        <v>83</v>
      </c>
      <c r="X364" s="6">
        <f>IFERROR(VLOOKUP(B364, PlumX_snapshot!$A:$C, 3, FALSE), " ")</f>
        <v>21</v>
      </c>
      <c r="Y364" s="8">
        <f>IFERROR(VLOOKUP(B364, PlumX_snapshot!$A:$D, 4, FALSE), " ")</f>
        <v>6</v>
      </c>
      <c r="Z364" s="8">
        <f>IFERROR(VLOOKUP(B364, PlumX_snapshot!$A:$E, 5, FALSE), " ")</f>
        <v>0</v>
      </c>
      <c r="AA364" s="8">
        <f>IFERROR(VLOOKUP(B364, PlumX_snapshot!$A:$F, 6, FALSE), " ")</f>
        <v>0</v>
      </c>
      <c r="AB364" s="9">
        <v>44978</v>
      </c>
      <c r="AC364" s="8"/>
      <c r="AD364" s="8"/>
      <c r="AE364" s="8"/>
      <c r="AF364" s="8"/>
      <c r="AG364" s="6"/>
      <c r="AH364" s="6"/>
      <c r="AI364" s="6"/>
      <c r="AJ364" s="6"/>
      <c r="AK364" s="6"/>
      <c r="AL364" s="6"/>
      <c r="AM364" s="6"/>
      <c r="AN364" s="6"/>
      <c r="AO364" s="6"/>
      <c r="AP364" s="6"/>
      <c r="AQ364" s="8"/>
      <c r="AR364" s="8"/>
      <c r="AS364" s="6"/>
      <c r="AT364" s="6"/>
      <c r="AU364" s="6"/>
      <c r="AV364" s="6"/>
      <c r="AW364" s="6"/>
      <c r="AX364" s="6"/>
      <c r="AY364" s="6"/>
      <c r="AZ364" s="6"/>
      <c r="BA364" s="6"/>
      <c r="BB364" s="6"/>
      <c r="BC364" s="6"/>
    </row>
    <row r="365" spans="2:55" ht="14.5" x14ac:dyDescent="0.35">
      <c r="B365" s="7" t="s">
        <v>1026</v>
      </c>
      <c r="C365" s="7" t="s">
        <v>1024</v>
      </c>
      <c r="D365" s="7" t="s">
        <v>862</v>
      </c>
      <c r="E365" s="7" t="s">
        <v>36</v>
      </c>
      <c r="G365" s="7" t="s">
        <v>38</v>
      </c>
      <c r="H365" s="7"/>
      <c r="J365" s="10"/>
      <c r="K365" s="10"/>
      <c r="L365" s="10"/>
      <c r="M365" s="10"/>
      <c r="N365" s="7">
        <v>2019</v>
      </c>
      <c r="O365" s="7" t="s">
        <v>863</v>
      </c>
      <c r="Q365" s="7" t="s">
        <v>38</v>
      </c>
      <c r="S365" s="7" t="s">
        <v>865</v>
      </c>
      <c r="T365" s="7" t="s">
        <v>427</v>
      </c>
      <c r="U365" s="7"/>
      <c r="V365" s="7"/>
      <c r="W365" s="6">
        <f>IFERROR(VLOOKUP(B365, PlumX_snapshot!$A:$B, 2, FALSE), " ")</f>
        <v>70</v>
      </c>
      <c r="X365" s="6">
        <f>IFERROR(VLOOKUP(B365, PlumX_snapshot!$A:$C, 3, FALSE), " ")</f>
        <v>12</v>
      </c>
      <c r="Y365" s="8">
        <f>IFERROR(VLOOKUP(B365, PlumX_snapshot!$A:$D, 4, FALSE), " ")</f>
        <v>2</v>
      </c>
      <c r="Z365" s="8">
        <f>IFERROR(VLOOKUP(B365, PlumX_snapshot!$A:$E, 5, FALSE), " ")</f>
        <v>162</v>
      </c>
      <c r="AA365" s="8">
        <f>IFERROR(VLOOKUP(B365, PlumX_snapshot!$A:$F, 6, FALSE), " ")</f>
        <v>0</v>
      </c>
      <c r="AB365" s="9">
        <v>44978</v>
      </c>
      <c r="AC365" s="8"/>
      <c r="AD365" s="8"/>
      <c r="AE365" s="8"/>
      <c r="AF365" s="8"/>
      <c r="AG365" s="6"/>
      <c r="AH365" s="6"/>
      <c r="AI365" s="6"/>
      <c r="AJ365" s="6"/>
      <c r="AK365" s="6"/>
      <c r="AL365" s="6"/>
      <c r="AM365" s="6"/>
      <c r="AN365" s="6"/>
      <c r="AO365" s="6"/>
      <c r="AP365" s="6"/>
      <c r="AQ365" s="6"/>
      <c r="AR365" s="6"/>
      <c r="AS365" s="8"/>
      <c r="AT365" s="8"/>
      <c r="AU365" s="6"/>
      <c r="AV365" s="6"/>
      <c r="AW365" s="8"/>
      <c r="AX365" s="8"/>
      <c r="AY365" s="6"/>
      <c r="AZ365" s="6"/>
      <c r="BA365" s="6"/>
      <c r="BB365" s="6"/>
      <c r="BC365" s="6"/>
    </row>
    <row r="366" spans="2:55" ht="14.5" x14ac:dyDescent="0.35">
      <c r="B366" s="7" t="s">
        <v>1027</v>
      </c>
      <c r="C366" s="7" t="s">
        <v>1028</v>
      </c>
      <c r="D366" s="7" t="s">
        <v>862</v>
      </c>
      <c r="E366" s="7" t="s">
        <v>36</v>
      </c>
      <c r="G366" s="7" t="s">
        <v>38</v>
      </c>
      <c r="H366" s="7"/>
      <c r="J366" s="10"/>
      <c r="K366" s="10"/>
      <c r="L366" s="10"/>
      <c r="M366" s="10"/>
      <c r="N366" s="7">
        <v>2019</v>
      </c>
      <c r="O366" s="7" t="s">
        <v>863</v>
      </c>
      <c r="Q366" s="7" t="s">
        <v>38</v>
      </c>
      <c r="S366" s="7" t="s">
        <v>865</v>
      </c>
      <c r="T366" s="7" t="s">
        <v>427</v>
      </c>
      <c r="U366" s="7"/>
      <c r="V366" s="7"/>
      <c r="W366" s="6">
        <f>IFERROR(VLOOKUP(B366, PlumX_snapshot!$A:$B, 2, FALSE), " ")</f>
        <v>98</v>
      </c>
      <c r="X366" s="6">
        <f>IFERROR(VLOOKUP(B366, PlumX_snapshot!$A:$C, 3, FALSE), " ")</f>
        <v>29</v>
      </c>
      <c r="Y366" s="8">
        <f>IFERROR(VLOOKUP(B366, PlumX_snapshot!$A:$D, 4, FALSE), " ")</f>
        <v>3</v>
      </c>
      <c r="Z366" s="8">
        <f>IFERROR(VLOOKUP(B366, PlumX_snapshot!$A:$E, 5, FALSE), " ")</f>
        <v>52</v>
      </c>
      <c r="AA366" s="8">
        <f>IFERROR(VLOOKUP(B366, PlumX_snapshot!$A:$F, 6, FALSE), " ")</f>
        <v>0</v>
      </c>
      <c r="AB366" s="9">
        <v>44978</v>
      </c>
      <c r="AC366" s="8"/>
      <c r="AD366" s="8"/>
      <c r="AE366" s="8"/>
      <c r="AF366" s="8"/>
      <c r="AG366" s="6"/>
      <c r="AH366" s="6"/>
      <c r="AI366" s="6"/>
      <c r="AJ366" s="6"/>
      <c r="AK366" s="6"/>
      <c r="AL366" s="6"/>
      <c r="AM366" s="6"/>
      <c r="AN366" s="6"/>
      <c r="AO366" s="6"/>
      <c r="AP366" s="6"/>
      <c r="AQ366" s="6"/>
      <c r="AR366" s="6"/>
      <c r="AS366" s="8"/>
      <c r="AT366" s="8"/>
      <c r="AU366" s="6"/>
      <c r="AV366" s="6"/>
      <c r="AW366" s="6"/>
      <c r="AX366" s="8"/>
      <c r="AY366" s="6"/>
      <c r="AZ366" s="6"/>
      <c r="BA366" s="6"/>
      <c r="BB366" s="6"/>
      <c r="BC366" s="6"/>
    </row>
    <row r="367" spans="2:55" ht="14.5" x14ac:dyDescent="0.35">
      <c r="B367" s="7" t="s">
        <v>1029</v>
      </c>
      <c r="C367" s="7" t="s">
        <v>1030</v>
      </c>
      <c r="D367" s="7" t="s">
        <v>862</v>
      </c>
      <c r="E367" s="7" t="s">
        <v>36</v>
      </c>
      <c r="G367" s="7" t="s">
        <v>38</v>
      </c>
      <c r="H367" s="7"/>
      <c r="J367" s="10"/>
      <c r="K367" s="10"/>
      <c r="L367" s="10"/>
      <c r="M367" s="10"/>
      <c r="N367" s="7">
        <v>2019</v>
      </c>
      <c r="O367" s="7" t="s">
        <v>863</v>
      </c>
      <c r="Q367" s="7" t="s">
        <v>38</v>
      </c>
      <c r="S367" s="7" t="s">
        <v>865</v>
      </c>
      <c r="T367" s="7" t="s">
        <v>427</v>
      </c>
      <c r="U367" s="7"/>
      <c r="V367" s="7"/>
      <c r="W367" s="6">
        <f>IFERROR(VLOOKUP(B367, PlumX_snapshot!$A:$B, 2, FALSE), " ")</f>
        <v>26</v>
      </c>
      <c r="X367" s="6">
        <f>IFERROR(VLOOKUP(B367, PlumX_snapshot!$A:$C, 3, FALSE), " ")</f>
        <v>6</v>
      </c>
      <c r="Y367" s="8">
        <f>IFERROR(VLOOKUP(B367, PlumX_snapshot!$A:$D, 4, FALSE), " ")</f>
        <v>1</v>
      </c>
      <c r="Z367" s="8">
        <f>IFERROR(VLOOKUP(B367, PlumX_snapshot!$A:$E, 5, FALSE), " ")</f>
        <v>0</v>
      </c>
      <c r="AA367" s="8">
        <f>IFERROR(VLOOKUP(B367, PlumX_snapshot!$A:$F, 6, FALSE), " ")</f>
        <v>0</v>
      </c>
      <c r="AB367" s="9">
        <v>44978</v>
      </c>
      <c r="AC367" s="8"/>
      <c r="AD367" s="6"/>
      <c r="AE367" s="8"/>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row>
    <row r="368" spans="2:55" ht="14.5" x14ac:dyDescent="0.35">
      <c r="B368" s="7" t="s">
        <v>1031</v>
      </c>
      <c r="C368" s="7" t="s">
        <v>1032</v>
      </c>
      <c r="D368" s="7" t="s">
        <v>862</v>
      </c>
      <c r="E368" s="7" t="s">
        <v>36</v>
      </c>
      <c r="G368" s="7" t="s">
        <v>38</v>
      </c>
      <c r="H368" s="7"/>
      <c r="J368" s="10"/>
      <c r="K368" s="10"/>
      <c r="L368" s="10"/>
      <c r="M368" s="10"/>
      <c r="N368" s="7">
        <v>2019</v>
      </c>
      <c r="O368" s="7" t="s">
        <v>863</v>
      </c>
      <c r="Q368" s="7" t="s">
        <v>38</v>
      </c>
      <c r="S368" s="7" t="s">
        <v>865</v>
      </c>
      <c r="T368" s="7" t="s">
        <v>427</v>
      </c>
      <c r="U368" s="7"/>
      <c r="V368" s="7"/>
      <c r="W368" s="6">
        <f>IFERROR(VLOOKUP(B368, PlumX_snapshot!$A:$B, 2, FALSE), " ")</f>
        <v>500</v>
      </c>
      <c r="X368" s="6">
        <f>IFERROR(VLOOKUP(B368, PlumX_snapshot!$A:$C, 3, FALSE), " ")</f>
        <v>32</v>
      </c>
      <c r="Y368" s="8">
        <f>IFERROR(VLOOKUP(B368, PlumX_snapshot!$A:$D, 4, FALSE), " ")</f>
        <v>189</v>
      </c>
      <c r="Z368" s="8">
        <f>IFERROR(VLOOKUP(B368, PlumX_snapshot!$A:$E, 5, FALSE), " ")</f>
        <v>43</v>
      </c>
      <c r="AA368" s="8">
        <f>IFERROR(VLOOKUP(B368, PlumX_snapshot!$A:$F, 6, FALSE), " ")</f>
        <v>0</v>
      </c>
      <c r="AB368" s="9">
        <v>44978</v>
      </c>
      <c r="AC368" s="8"/>
      <c r="AD368" s="6"/>
      <c r="AE368" s="8"/>
      <c r="AF368" s="8"/>
      <c r="AG368" s="6"/>
      <c r="AH368" s="6"/>
      <c r="AI368" s="6"/>
      <c r="AJ368" s="6"/>
      <c r="AK368" s="6"/>
      <c r="AL368" s="6"/>
      <c r="AM368" s="6"/>
      <c r="AN368" s="6"/>
      <c r="AO368" s="6"/>
      <c r="AP368" s="8"/>
      <c r="AQ368" s="6"/>
      <c r="AR368" s="6"/>
      <c r="AS368" s="8"/>
      <c r="AT368" s="8"/>
      <c r="AU368" s="6"/>
      <c r="AV368" s="6"/>
      <c r="AW368" s="8"/>
      <c r="AX368" s="8"/>
      <c r="AY368" s="6"/>
      <c r="AZ368" s="6"/>
      <c r="BA368" s="6"/>
      <c r="BB368" s="6"/>
      <c r="BC368" s="6"/>
    </row>
    <row r="369" spans="2:55" ht="14.5" x14ac:dyDescent="0.35">
      <c r="B369" s="7" t="s">
        <v>1033</v>
      </c>
      <c r="C369" s="7" t="s">
        <v>1034</v>
      </c>
      <c r="D369" s="7" t="s">
        <v>862</v>
      </c>
      <c r="E369" s="7" t="s">
        <v>36</v>
      </c>
      <c r="G369" s="7" t="s">
        <v>38</v>
      </c>
      <c r="H369" s="7"/>
      <c r="J369" s="10"/>
      <c r="K369" s="10"/>
      <c r="L369" s="10"/>
      <c r="M369" s="10"/>
      <c r="N369" s="7">
        <v>2019</v>
      </c>
      <c r="O369" s="7" t="s">
        <v>863</v>
      </c>
      <c r="Q369" s="7" t="s">
        <v>38</v>
      </c>
      <c r="S369" s="7" t="s">
        <v>865</v>
      </c>
      <c r="T369" s="7" t="s">
        <v>427</v>
      </c>
      <c r="U369" s="7"/>
      <c r="V369" s="7"/>
      <c r="W369" s="6">
        <f>IFERROR(VLOOKUP(B369, PlumX_snapshot!$A:$B, 2, FALSE), " ")</f>
        <v>18</v>
      </c>
      <c r="X369" s="6">
        <f>IFERROR(VLOOKUP(B369, PlumX_snapshot!$A:$C, 3, FALSE), " ")</f>
        <v>9</v>
      </c>
      <c r="Y369" s="8">
        <f>IFERROR(VLOOKUP(B369, PlumX_snapshot!$A:$D, 4, FALSE), " ")</f>
        <v>0</v>
      </c>
      <c r="Z369" s="8">
        <f>IFERROR(VLOOKUP(B369, PlumX_snapshot!$A:$E, 5, FALSE), " ")</f>
        <v>0</v>
      </c>
      <c r="AA369" s="8">
        <f>IFERROR(VLOOKUP(B369, PlumX_snapshot!$A:$F, 6, FALSE), " ")</f>
        <v>0</v>
      </c>
      <c r="AB369" s="9">
        <v>44978</v>
      </c>
      <c r="AC369" s="8"/>
      <c r="AD369" s="8"/>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spans="2:55" ht="14.5" x14ac:dyDescent="0.35">
      <c r="B370" s="7" t="s">
        <v>1035</v>
      </c>
      <c r="C370" s="7" t="s">
        <v>1036</v>
      </c>
      <c r="D370" s="7" t="s">
        <v>862</v>
      </c>
      <c r="E370" s="7" t="s">
        <v>36</v>
      </c>
      <c r="F370" s="7" t="s">
        <v>37</v>
      </c>
      <c r="G370" s="7" t="s">
        <v>38</v>
      </c>
      <c r="H370" s="7"/>
      <c r="I370" s="7" t="s">
        <v>501</v>
      </c>
      <c r="J370" s="10"/>
      <c r="K370" s="10"/>
      <c r="L370" s="10"/>
      <c r="M370" s="10"/>
      <c r="N370" s="7">
        <v>2019</v>
      </c>
      <c r="O370" s="7" t="s">
        <v>863</v>
      </c>
      <c r="Q370" s="7" t="s">
        <v>38</v>
      </c>
      <c r="R370" s="7" t="s">
        <v>1037</v>
      </c>
      <c r="S370" s="7" t="s">
        <v>865</v>
      </c>
      <c r="T370" s="7" t="s">
        <v>427</v>
      </c>
      <c r="U370" s="7"/>
      <c r="V370" s="7"/>
      <c r="W370" s="6">
        <f>IFERROR(VLOOKUP(B370, PlumX_snapshot!$A:$B, 2, FALSE), " ")</f>
        <v>29</v>
      </c>
      <c r="X370" s="6">
        <f>IFERROR(VLOOKUP(B370, PlumX_snapshot!$A:$C, 3, FALSE), " ")</f>
        <v>16</v>
      </c>
      <c r="Y370" s="8">
        <f>IFERROR(VLOOKUP(B370, PlumX_snapshot!$A:$D, 4, FALSE), " ")</f>
        <v>172</v>
      </c>
      <c r="Z370" s="8">
        <f>IFERROR(VLOOKUP(B370, PlumX_snapshot!$A:$E, 5, FALSE), " ")</f>
        <v>29</v>
      </c>
      <c r="AA370" s="8">
        <f>IFERROR(VLOOKUP(B370, PlumX_snapshot!$A:$F, 6, FALSE), " ")</f>
        <v>8</v>
      </c>
      <c r="AB370" s="9">
        <v>44978</v>
      </c>
      <c r="AC370" s="8"/>
      <c r="AD370" s="8"/>
      <c r="AE370" s="8"/>
      <c r="AF370" s="8"/>
      <c r="AG370" s="8"/>
      <c r="AH370" s="8"/>
      <c r="AI370" s="8"/>
      <c r="AJ370" s="6"/>
      <c r="AK370" s="6"/>
      <c r="AL370" s="6"/>
      <c r="AM370" s="6"/>
      <c r="AN370" s="6"/>
      <c r="AO370" s="6"/>
      <c r="AP370" s="8"/>
      <c r="AQ370" s="6"/>
      <c r="AR370" s="6"/>
      <c r="AS370" s="8"/>
      <c r="AT370" s="8"/>
      <c r="AU370" s="6"/>
      <c r="AV370" s="6"/>
      <c r="AW370" s="8"/>
      <c r="AX370" s="8"/>
      <c r="AY370" s="6"/>
      <c r="AZ370" s="6"/>
      <c r="BA370" s="6"/>
      <c r="BB370" s="6"/>
      <c r="BC370" s="6"/>
    </row>
    <row r="371" spans="2:55" ht="14.5" x14ac:dyDescent="0.35">
      <c r="B371" s="7" t="s">
        <v>1038</v>
      </c>
      <c r="C371" s="7" t="s">
        <v>1036</v>
      </c>
      <c r="D371" s="7" t="s">
        <v>862</v>
      </c>
      <c r="E371" s="7" t="s">
        <v>36</v>
      </c>
      <c r="F371" s="7" t="s">
        <v>37</v>
      </c>
      <c r="G371" s="7" t="s">
        <v>38</v>
      </c>
      <c r="H371" s="7"/>
      <c r="I371" s="7" t="s">
        <v>501</v>
      </c>
      <c r="J371" s="10"/>
      <c r="K371" s="10"/>
      <c r="L371" s="10"/>
      <c r="M371" s="10"/>
      <c r="N371" s="7">
        <v>2019</v>
      </c>
      <c r="O371" s="7" t="s">
        <v>863</v>
      </c>
      <c r="Q371" s="7" t="s">
        <v>38</v>
      </c>
      <c r="R371" s="7" t="s">
        <v>1039</v>
      </c>
      <c r="S371" s="7" t="s">
        <v>865</v>
      </c>
      <c r="T371" s="7" t="s">
        <v>427</v>
      </c>
      <c r="U371" s="7"/>
      <c r="V371" s="7"/>
      <c r="W371" s="6">
        <f>IFERROR(VLOOKUP(B371, PlumX_snapshot!$A:$B, 2, FALSE), " ")</f>
        <v>20</v>
      </c>
      <c r="X371" s="6">
        <f>IFERROR(VLOOKUP(B371, PlumX_snapshot!$A:$C, 3, FALSE), " ")</f>
        <v>6</v>
      </c>
      <c r="Y371" s="8">
        <f>IFERROR(VLOOKUP(B371, PlumX_snapshot!$A:$D, 4, FALSE), " ")</f>
        <v>40</v>
      </c>
      <c r="Z371" s="8">
        <f>IFERROR(VLOOKUP(B371, PlumX_snapshot!$A:$E, 5, FALSE), " ")</f>
        <v>38</v>
      </c>
      <c r="AA371" s="8">
        <f>IFERROR(VLOOKUP(B371, PlumX_snapshot!$A:$F, 6, FALSE), " ")</f>
        <v>0</v>
      </c>
      <c r="AB371" s="9">
        <v>44978</v>
      </c>
      <c r="AC371" s="8"/>
      <c r="AD371" s="6"/>
      <c r="AE371" s="8"/>
      <c r="AF371" s="8"/>
      <c r="AG371" s="6"/>
      <c r="AH371" s="6"/>
      <c r="AI371" s="6"/>
      <c r="AJ371" s="6"/>
      <c r="AK371" s="6"/>
      <c r="AL371" s="6"/>
      <c r="AM371" s="6"/>
      <c r="AN371" s="6"/>
      <c r="AO371" s="6"/>
      <c r="AP371" s="6"/>
      <c r="AQ371" s="6"/>
      <c r="AR371" s="6"/>
      <c r="AS371" s="8"/>
      <c r="AT371" s="8"/>
      <c r="AU371" s="6"/>
      <c r="AV371" s="6"/>
      <c r="AW371" s="8"/>
      <c r="AX371" s="8"/>
      <c r="AY371" s="6"/>
      <c r="AZ371" s="6"/>
      <c r="BA371" s="6"/>
      <c r="BB371" s="6"/>
      <c r="BC371" s="6"/>
    </row>
    <row r="372" spans="2:55" ht="14.5" x14ac:dyDescent="0.35">
      <c r="B372" s="7" t="s">
        <v>1040</v>
      </c>
      <c r="C372" s="7" t="s">
        <v>1041</v>
      </c>
      <c r="D372" s="7" t="s">
        <v>862</v>
      </c>
      <c r="E372" s="7" t="s">
        <v>36</v>
      </c>
      <c r="G372" s="7" t="s">
        <v>38</v>
      </c>
      <c r="H372" s="7"/>
      <c r="J372" s="10"/>
      <c r="K372" s="10"/>
      <c r="L372" s="10"/>
      <c r="M372" s="10"/>
      <c r="N372" s="7">
        <v>2019</v>
      </c>
      <c r="O372" s="7" t="s">
        <v>863</v>
      </c>
      <c r="Q372" s="7" t="s">
        <v>38</v>
      </c>
      <c r="S372" s="7" t="s">
        <v>865</v>
      </c>
      <c r="T372" s="7" t="s">
        <v>427</v>
      </c>
      <c r="U372" s="7"/>
      <c r="V372" s="7"/>
      <c r="W372" s="6">
        <f>IFERROR(VLOOKUP(B372, PlumX_snapshot!$A:$B, 2, FALSE), " ")</f>
        <v>1</v>
      </c>
      <c r="X372" s="6">
        <f>IFERROR(VLOOKUP(B372, PlumX_snapshot!$A:$C, 3, FALSE), " ")</f>
        <v>10</v>
      </c>
      <c r="Y372" s="8">
        <f>IFERROR(VLOOKUP(B372, PlumX_snapshot!$A:$D, 4, FALSE), " ")</f>
        <v>0</v>
      </c>
      <c r="Z372" s="8">
        <f>IFERROR(VLOOKUP(B372, PlumX_snapshot!$A:$E, 5, FALSE), " ")</f>
        <v>8</v>
      </c>
      <c r="AA372" s="8">
        <f>IFERROR(VLOOKUP(B372, PlumX_snapshot!$A:$F, 6, FALSE), " ")</f>
        <v>0</v>
      </c>
      <c r="AB372" s="9">
        <v>44978</v>
      </c>
      <c r="AC372" s="8"/>
      <c r="AD372" s="8"/>
      <c r="AE372" s="6"/>
      <c r="AF372" s="6"/>
      <c r="AG372" s="6"/>
      <c r="AH372" s="6"/>
      <c r="AI372" s="6"/>
      <c r="AJ372" s="6"/>
      <c r="AK372" s="6"/>
      <c r="AL372" s="6"/>
      <c r="AM372" s="6"/>
      <c r="AN372" s="6"/>
      <c r="AO372" s="6"/>
      <c r="AP372" s="6"/>
      <c r="AQ372" s="6"/>
      <c r="AR372" s="6"/>
      <c r="AS372" s="8"/>
      <c r="AT372" s="8"/>
      <c r="AU372" s="6"/>
      <c r="AV372" s="6"/>
      <c r="AW372" s="6"/>
      <c r="AX372" s="6"/>
      <c r="AY372" s="6"/>
      <c r="AZ372" s="6"/>
      <c r="BA372" s="6"/>
      <c r="BB372" s="6"/>
      <c r="BC372" s="6"/>
    </row>
    <row r="373" spans="2:55" ht="14.5" x14ac:dyDescent="0.35">
      <c r="B373" s="7" t="s">
        <v>1042</v>
      </c>
      <c r="C373" s="7" t="s">
        <v>1043</v>
      </c>
      <c r="D373" s="7" t="s">
        <v>862</v>
      </c>
      <c r="E373" s="7" t="s">
        <v>36</v>
      </c>
      <c r="G373" s="7" t="s">
        <v>38</v>
      </c>
      <c r="H373" s="7"/>
      <c r="J373" s="10"/>
      <c r="K373" s="10"/>
      <c r="L373" s="10"/>
      <c r="M373" s="10"/>
      <c r="N373" s="7">
        <v>2019</v>
      </c>
      <c r="O373" s="7" t="s">
        <v>863</v>
      </c>
      <c r="Q373" s="7" t="s">
        <v>38</v>
      </c>
      <c r="S373" s="7" t="s">
        <v>865</v>
      </c>
      <c r="T373" s="7" t="s">
        <v>427</v>
      </c>
      <c r="U373" s="7"/>
      <c r="V373" s="7"/>
      <c r="W373" s="6">
        <f>IFERROR(VLOOKUP(B373, PlumX_snapshot!$A:$B, 2, FALSE), " ")</f>
        <v>269</v>
      </c>
      <c r="X373" s="6">
        <f>IFERROR(VLOOKUP(B373, PlumX_snapshot!$A:$C, 3, FALSE), " ")</f>
        <v>37</v>
      </c>
      <c r="Y373" s="8">
        <f>IFERROR(VLOOKUP(B373, PlumX_snapshot!$A:$D, 4, FALSE), " ")</f>
        <v>131</v>
      </c>
      <c r="Z373" s="8">
        <f>IFERROR(VLOOKUP(B373, PlumX_snapshot!$A:$E, 5, FALSE), " ")</f>
        <v>1864</v>
      </c>
      <c r="AA373" s="8">
        <f>IFERROR(VLOOKUP(B373, PlumX_snapshot!$A:$F, 6, FALSE), " ")</f>
        <v>1</v>
      </c>
      <c r="AB373" s="9">
        <v>44978</v>
      </c>
      <c r="AC373" s="8"/>
      <c r="AD373" s="8"/>
      <c r="AE373" s="8"/>
      <c r="AF373" s="8"/>
      <c r="AG373" s="8"/>
      <c r="AH373" s="6"/>
      <c r="AI373" s="6"/>
      <c r="AJ373" s="8"/>
      <c r="AK373" s="6"/>
      <c r="AL373" s="6"/>
      <c r="AM373" s="6"/>
      <c r="AN373" s="6"/>
      <c r="AO373" s="6"/>
      <c r="AP373" s="8"/>
      <c r="AQ373" s="8"/>
      <c r="AR373" s="8"/>
      <c r="AS373" s="8"/>
      <c r="AT373" s="8"/>
      <c r="AU373" s="6"/>
      <c r="AV373" s="8"/>
      <c r="AW373" s="8"/>
      <c r="AX373" s="8"/>
      <c r="AY373" s="6"/>
      <c r="AZ373" s="6"/>
      <c r="BA373" s="6"/>
      <c r="BB373" s="6"/>
      <c r="BC373" s="6"/>
    </row>
    <row r="374" spans="2:55" ht="14.5" x14ac:dyDescent="0.35">
      <c r="B374" s="7" t="s">
        <v>1044</v>
      </c>
      <c r="C374" s="7" t="s">
        <v>1045</v>
      </c>
      <c r="D374" s="7" t="s">
        <v>862</v>
      </c>
      <c r="E374" s="7" t="s">
        <v>36</v>
      </c>
      <c r="F374" s="7" t="s">
        <v>37</v>
      </c>
      <c r="G374" s="7" t="s">
        <v>38</v>
      </c>
      <c r="H374" s="7"/>
      <c r="I374" s="7" t="s">
        <v>74</v>
      </c>
      <c r="J374" s="10"/>
      <c r="K374" s="10"/>
      <c r="L374" s="10"/>
      <c r="M374" s="10"/>
      <c r="N374" s="7">
        <v>2019</v>
      </c>
      <c r="O374" s="7" t="s">
        <v>863</v>
      </c>
      <c r="P374" s="7" t="s">
        <v>56</v>
      </c>
      <c r="Q374" s="7" t="s">
        <v>56</v>
      </c>
      <c r="R374" s="7" t="s">
        <v>1046</v>
      </c>
      <c r="S374" s="7" t="s">
        <v>865</v>
      </c>
      <c r="T374" s="7" t="s">
        <v>427</v>
      </c>
      <c r="U374" s="7"/>
      <c r="V374" s="7"/>
      <c r="W374" s="6">
        <f>IFERROR(VLOOKUP(B374, PlumX_snapshot!$A:$B, 2, FALSE), " ")</f>
        <v>16</v>
      </c>
      <c r="X374" s="6">
        <f>IFERROR(VLOOKUP(B374, PlumX_snapshot!$A:$C, 3, FALSE), " ")</f>
        <v>6</v>
      </c>
      <c r="Y374" s="8">
        <f>IFERROR(VLOOKUP(B374, PlumX_snapshot!$A:$D, 4, FALSE), " ")</f>
        <v>0</v>
      </c>
      <c r="Z374" s="8">
        <f>IFERROR(VLOOKUP(B374, PlumX_snapshot!$A:$E, 5, FALSE), " ")</f>
        <v>15</v>
      </c>
      <c r="AA374" s="8">
        <f>IFERROR(VLOOKUP(B374, PlumX_snapshot!$A:$F, 6, FALSE), " ")</f>
        <v>0</v>
      </c>
      <c r="AB374" s="9">
        <v>44978</v>
      </c>
      <c r="AC374" s="8"/>
      <c r="AD374" s="6"/>
      <c r="AE374" s="6"/>
      <c r="AF374" s="6"/>
      <c r="AG374" s="6"/>
      <c r="AH374" s="6"/>
      <c r="AI374" s="6"/>
      <c r="AJ374" s="6"/>
      <c r="AK374" s="6"/>
      <c r="AL374" s="6"/>
      <c r="AM374" s="6"/>
      <c r="AN374" s="6"/>
      <c r="AO374" s="6"/>
      <c r="AP374" s="6"/>
      <c r="AQ374" s="6"/>
      <c r="AR374" s="6"/>
      <c r="AS374" s="8"/>
      <c r="AT374" s="8"/>
      <c r="AU374" s="8"/>
      <c r="AV374" s="6"/>
      <c r="AW374" s="8"/>
      <c r="AX374" s="8"/>
      <c r="AY374" s="6"/>
      <c r="AZ374" s="6"/>
      <c r="BA374" s="6"/>
      <c r="BB374" s="6"/>
      <c r="BC374" s="6"/>
    </row>
    <row r="375" spans="2:55" ht="14.5" x14ac:dyDescent="0.35">
      <c r="B375" s="7" t="s">
        <v>1047</v>
      </c>
      <c r="C375" s="7" t="s">
        <v>1048</v>
      </c>
      <c r="D375" s="7" t="s">
        <v>862</v>
      </c>
      <c r="E375" s="7" t="s">
        <v>36</v>
      </c>
      <c r="G375" s="7" t="s">
        <v>38</v>
      </c>
      <c r="H375" s="7"/>
      <c r="J375" s="10"/>
      <c r="K375" s="10"/>
      <c r="L375" s="10"/>
      <c r="M375" s="10"/>
      <c r="N375" s="7">
        <v>2019</v>
      </c>
      <c r="O375" s="7" t="s">
        <v>863</v>
      </c>
      <c r="Q375" s="7" t="s">
        <v>38</v>
      </c>
      <c r="S375" s="7" t="s">
        <v>865</v>
      </c>
      <c r="T375" s="7" t="s">
        <v>427</v>
      </c>
      <c r="U375" s="7"/>
      <c r="V375" s="7"/>
      <c r="W375" s="6">
        <f>IFERROR(VLOOKUP(B375, PlumX_snapshot!$A:$B, 2, FALSE), " ")</f>
        <v>57</v>
      </c>
      <c r="X375" s="6">
        <f>IFERROR(VLOOKUP(B375, PlumX_snapshot!$A:$C, 3, FALSE), " ")</f>
        <v>14</v>
      </c>
      <c r="Y375" s="8">
        <f>IFERROR(VLOOKUP(B375, PlumX_snapshot!$A:$D, 4, FALSE), " ")</f>
        <v>0</v>
      </c>
      <c r="Z375" s="8">
        <f>IFERROR(VLOOKUP(B375, PlumX_snapshot!$A:$E, 5, FALSE), " ")</f>
        <v>215</v>
      </c>
      <c r="AA375" s="8">
        <f>IFERROR(VLOOKUP(B375, PlumX_snapshot!$A:$F, 6, FALSE), " ")</f>
        <v>0</v>
      </c>
      <c r="AB375" s="9">
        <v>44978</v>
      </c>
      <c r="AC375" s="8"/>
      <c r="AD375" s="6"/>
      <c r="AE375" s="6"/>
      <c r="AF375" s="6"/>
      <c r="AG375" s="6"/>
      <c r="AH375" s="6"/>
      <c r="AI375" s="6"/>
      <c r="AJ375" s="6"/>
      <c r="AK375" s="6"/>
      <c r="AL375" s="6"/>
      <c r="AM375" s="6"/>
      <c r="AN375" s="6"/>
      <c r="AO375" s="6"/>
      <c r="AP375" s="6"/>
      <c r="AQ375" s="6"/>
      <c r="AR375" s="6"/>
      <c r="AS375" s="8"/>
      <c r="AT375" s="8"/>
      <c r="AU375" s="6"/>
      <c r="AV375" s="6"/>
      <c r="AW375" s="8"/>
      <c r="AX375" s="8"/>
      <c r="AY375" s="6"/>
      <c r="AZ375" s="6"/>
      <c r="BA375" s="6"/>
      <c r="BB375" s="6"/>
      <c r="BC375" s="6"/>
    </row>
    <row r="376" spans="2:55" ht="14.5" x14ac:dyDescent="0.35">
      <c r="B376" s="7" t="s">
        <v>1049</v>
      </c>
      <c r="C376" s="7" t="s">
        <v>1050</v>
      </c>
      <c r="D376" s="7" t="s">
        <v>862</v>
      </c>
      <c r="E376" s="7" t="s">
        <v>36</v>
      </c>
      <c r="G376" s="7" t="s">
        <v>38</v>
      </c>
      <c r="H376" s="7"/>
      <c r="J376" s="10"/>
      <c r="K376" s="10"/>
      <c r="L376" s="10"/>
      <c r="M376" s="10"/>
      <c r="N376" s="7">
        <v>2019</v>
      </c>
      <c r="O376" s="7" t="s">
        <v>863</v>
      </c>
      <c r="Q376" s="7" t="s">
        <v>38</v>
      </c>
      <c r="S376" s="7" t="s">
        <v>865</v>
      </c>
      <c r="T376" s="7" t="s">
        <v>427</v>
      </c>
      <c r="U376" s="7"/>
      <c r="V376" s="7"/>
      <c r="W376" s="6">
        <f>IFERROR(VLOOKUP(B376, PlumX_snapshot!$A:$B, 2, FALSE), " ")</f>
        <v>118</v>
      </c>
      <c r="X376" s="6">
        <f>IFERROR(VLOOKUP(B376, PlumX_snapshot!$A:$C, 3, FALSE), " ")</f>
        <v>3</v>
      </c>
      <c r="Y376" s="8">
        <f>IFERROR(VLOOKUP(B376, PlumX_snapshot!$A:$D, 4, FALSE), " ")</f>
        <v>54</v>
      </c>
      <c r="Z376" s="8">
        <f>IFERROR(VLOOKUP(B376, PlumX_snapshot!$A:$E, 5, FALSE), " ")</f>
        <v>107</v>
      </c>
      <c r="AA376" s="8">
        <f>IFERROR(VLOOKUP(B376, PlumX_snapshot!$A:$F, 6, FALSE), " ")</f>
        <v>0</v>
      </c>
      <c r="AB376" s="9">
        <v>44978</v>
      </c>
      <c r="AC376" s="8"/>
      <c r="AD376" s="6"/>
      <c r="AE376" s="8"/>
      <c r="AF376" s="8"/>
      <c r="AG376" s="6"/>
      <c r="AH376" s="6"/>
      <c r="AI376" s="6"/>
      <c r="AJ376" s="6"/>
      <c r="AK376" s="6"/>
      <c r="AL376" s="6"/>
      <c r="AM376" s="6"/>
      <c r="AN376" s="6"/>
      <c r="AO376" s="6"/>
      <c r="AP376" s="6"/>
      <c r="AQ376" s="6"/>
      <c r="AR376" s="6"/>
      <c r="AS376" s="8"/>
      <c r="AT376" s="8"/>
      <c r="AU376" s="6"/>
      <c r="AV376" s="6"/>
      <c r="AW376" s="8"/>
      <c r="AX376" s="8"/>
      <c r="AY376" s="6"/>
      <c r="AZ376" s="6"/>
      <c r="BA376" s="6"/>
      <c r="BB376" s="6"/>
      <c r="BC376" s="6"/>
    </row>
    <row r="377" spans="2:55" ht="14.5" x14ac:dyDescent="0.35">
      <c r="B377" s="7" t="s">
        <v>1051</v>
      </c>
      <c r="C377" s="7" t="s">
        <v>1052</v>
      </c>
      <c r="D377" s="7" t="s">
        <v>862</v>
      </c>
      <c r="E377" s="7" t="s">
        <v>36</v>
      </c>
      <c r="G377" s="7" t="s">
        <v>38</v>
      </c>
      <c r="H377" s="7"/>
      <c r="J377" s="10"/>
      <c r="K377" s="10"/>
      <c r="L377" s="10"/>
      <c r="M377" s="10"/>
      <c r="N377" s="7">
        <v>2019</v>
      </c>
      <c r="O377" s="7" t="s">
        <v>863</v>
      </c>
      <c r="Q377" s="7" t="s">
        <v>38</v>
      </c>
      <c r="S377" s="7" t="s">
        <v>865</v>
      </c>
      <c r="T377" s="7" t="s">
        <v>427</v>
      </c>
      <c r="U377" s="7"/>
      <c r="V377" s="7"/>
      <c r="W377" s="6">
        <f>IFERROR(VLOOKUP(B377, PlumX_snapshot!$A:$B, 2, FALSE), " ")</f>
        <v>19</v>
      </c>
      <c r="X377" s="6">
        <f>IFERROR(VLOOKUP(B377, PlumX_snapshot!$A:$C, 3, FALSE), " ")</f>
        <v>6</v>
      </c>
      <c r="Y377" s="8">
        <f>IFERROR(VLOOKUP(B377, PlumX_snapshot!$A:$D, 4, FALSE), " ")</f>
        <v>16</v>
      </c>
      <c r="Z377" s="8">
        <f>IFERROR(VLOOKUP(B377, PlumX_snapshot!$A:$E, 5, FALSE), " ")</f>
        <v>0</v>
      </c>
      <c r="AA377" s="8">
        <f>IFERROR(VLOOKUP(B377, PlumX_snapshot!$A:$F, 6, FALSE), " ")</f>
        <v>0</v>
      </c>
      <c r="AB377" s="9">
        <v>44978</v>
      </c>
      <c r="AC377" s="8"/>
      <c r="AD377" s="8"/>
      <c r="AE377" s="8"/>
      <c r="AF377" s="8"/>
      <c r="AG377" s="6"/>
      <c r="AH377" s="6"/>
      <c r="AI377" s="6"/>
      <c r="AJ377" s="6"/>
      <c r="AK377" s="6"/>
      <c r="AL377" s="6"/>
      <c r="AM377" s="6"/>
      <c r="AN377" s="6"/>
      <c r="AO377" s="6"/>
      <c r="AP377" s="8"/>
      <c r="AQ377" s="6"/>
      <c r="AR377" s="6"/>
      <c r="AS377" s="6"/>
      <c r="AT377" s="6"/>
      <c r="AU377" s="6"/>
      <c r="AV377" s="6"/>
      <c r="AW377" s="6"/>
      <c r="AX377" s="6"/>
      <c r="AY377" s="6"/>
      <c r="AZ377" s="6"/>
      <c r="BA377" s="6"/>
      <c r="BB377" s="6"/>
      <c r="BC377" s="6"/>
    </row>
    <row r="378" spans="2:55" ht="14.5" x14ac:dyDescent="0.35">
      <c r="B378" s="7" t="s">
        <v>1053</v>
      </c>
      <c r="C378" s="7" t="s">
        <v>1054</v>
      </c>
      <c r="D378" s="7" t="s">
        <v>862</v>
      </c>
      <c r="E378" s="7" t="s">
        <v>36</v>
      </c>
      <c r="G378" s="7" t="s">
        <v>38</v>
      </c>
      <c r="H378" s="7"/>
      <c r="I378" s="7"/>
      <c r="J378" s="10"/>
      <c r="K378" s="10"/>
      <c r="L378" s="10"/>
      <c r="M378" s="10"/>
      <c r="N378" s="7">
        <v>2019</v>
      </c>
      <c r="O378" s="7" t="s">
        <v>863</v>
      </c>
      <c r="P378" s="7" t="s">
        <v>56</v>
      </c>
      <c r="Q378" s="7" t="s">
        <v>38</v>
      </c>
      <c r="R378" s="7" t="s">
        <v>147</v>
      </c>
      <c r="S378" s="7" t="s">
        <v>865</v>
      </c>
      <c r="T378" s="7" t="s">
        <v>427</v>
      </c>
      <c r="U378" s="7"/>
      <c r="V378" s="7"/>
      <c r="W378" s="6">
        <f>IFERROR(VLOOKUP(B378, PlumX_snapshot!$A:$B, 2, FALSE), " ")</f>
        <v>39</v>
      </c>
      <c r="X378" s="6">
        <f>IFERROR(VLOOKUP(B378, PlumX_snapshot!$A:$C, 3, FALSE), " ")</f>
        <v>13</v>
      </c>
      <c r="Y378" s="8">
        <f>IFERROR(VLOOKUP(B378, PlumX_snapshot!$A:$D, 4, FALSE), " ")</f>
        <v>4</v>
      </c>
      <c r="Z378" s="8">
        <f>IFERROR(VLOOKUP(B378, PlumX_snapshot!$A:$E, 5, FALSE), " ")</f>
        <v>0</v>
      </c>
      <c r="AA378" s="8">
        <f>IFERROR(VLOOKUP(B378, PlumX_snapshot!$A:$F, 6, FALSE), " ")</f>
        <v>0</v>
      </c>
      <c r="AB378" s="9">
        <v>44978</v>
      </c>
      <c r="AC378" s="8"/>
      <c r="AD378" s="8"/>
      <c r="AE378" s="8"/>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spans="2:55" ht="14.5" x14ac:dyDescent="0.35">
      <c r="B379" s="7" t="s">
        <v>1055</v>
      </c>
      <c r="C379" s="7" t="s">
        <v>1056</v>
      </c>
      <c r="D379" s="7" t="s">
        <v>862</v>
      </c>
      <c r="E379" s="7" t="s">
        <v>36</v>
      </c>
      <c r="F379" s="7" t="s">
        <v>37</v>
      </c>
      <c r="G379" s="7" t="s">
        <v>38</v>
      </c>
      <c r="H379" s="7"/>
      <c r="I379" s="7" t="s">
        <v>501</v>
      </c>
      <c r="J379" s="10"/>
      <c r="K379" s="10"/>
      <c r="L379" s="10"/>
      <c r="M379" s="10"/>
      <c r="N379" s="7">
        <v>2019</v>
      </c>
      <c r="O379" s="7" t="s">
        <v>863</v>
      </c>
      <c r="Q379" s="7" t="s">
        <v>38</v>
      </c>
      <c r="R379" s="7" t="s">
        <v>1057</v>
      </c>
      <c r="S379" s="7" t="s">
        <v>865</v>
      </c>
      <c r="T379" s="7" t="s">
        <v>427</v>
      </c>
      <c r="U379" s="7"/>
      <c r="V379" s="7"/>
      <c r="W379" s="6">
        <f>IFERROR(VLOOKUP(B379, PlumX_snapshot!$A:$B, 2, FALSE), " ")</f>
        <v>211</v>
      </c>
      <c r="X379" s="6">
        <f>IFERROR(VLOOKUP(B379, PlumX_snapshot!$A:$C, 3, FALSE), " ")</f>
        <v>29</v>
      </c>
      <c r="Y379" s="8">
        <f>IFERROR(VLOOKUP(B379, PlumX_snapshot!$A:$D, 4, FALSE), " ")</f>
        <v>0</v>
      </c>
      <c r="Z379" s="8">
        <f>IFERROR(VLOOKUP(B379, PlumX_snapshot!$A:$E, 5, FALSE), " ")</f>
        <v>285</v>
      </c>
      <c r="AA379" s="8">
        <f>IFERROR(VLOOKUP(B379, PlumX_snapshot!$A:$F, 6, FALSE), " ")</f>
        <v>0</v>
      </c>
      <c r="AB379" s="9">
        <v>44978</v>
      </c>
      <c r="AC379" s="8"/>
      <c r="AD379" s="8"/>
      <c r="AE379" s="6"/>
      <c r="AF379" s="6"/>
      <c r="AG379" s="6"/>
      <c r="AH379" s="6"/>
      <c r="AI379" s="6"/>
      <c r="AJ379" s="6"/>
      <c r="AK379" s="6"/>
      <c r="AL379" s="6"/>
      <c r="AM379" s="6"/>
      <c r="AN379" s="6"/>
      <c r="AO379" s="6"/>
      <c r="AP379" s="6"/>
      <c r="AQ379" s="8"/>
      <c r="AR379" s="8"/>
      <c r="AS379" s="8"/>
      <c r="AT379" s="8"/>
      <c r="AU379" s="6"/>
      <c r="AV379" s="6"/>
      <c r="AW379" s="8"/>
      <c r="AX379" s="8"/>
      <c r="AY379" s="6"/>
      <c r="AZ379" s="6"/>
      <c r="BA379" s="6"/>
      <c r="BB379" s="8"/>
      <c r="BC379" s="6"/>
    </row>
    <row r="380" spans="2:55" ht="14.5" x14ac:dyDescent="0.35">
      <c r="B380" s="7" t="s">
        <v>1058</v>
      </c>
      <c r="C380" s="7" t="s">
        <v>1056</v>
      </c>
      <c r="D380" s="7" t="s">
        <v>862</v>
      </c>
      <c r="E380" s="7" t="s">
        <v>36</v>
      </c>
      <c r="G380" s="7" t="s">
        <v>38</v>
      </c>
      <c r="H380" s="7"/>
      <c r="J380" s="10"/>
      <c r="K380" s="10"/>
      <c r="L380" s="10"/>
      <c r="M380" s="10"/>
      <c r="N380" s="7">
        <v>2019</v>
      </c>
      <c r="O380" s="7" t="s">
        <v>863</v>
      </c>
      <c r="Q380" s="7" t="s">
        <v>38</v>
      </c>
      <c r="S380" s="7" t="s">
        <v>865</v>
      </c>
      <c r="T380" s="7" t="s">
        <v>427</v>
      </c>
      <c r="U380" s="7"/>
      <c r="V380" s="7"/>
      <c r="W380" s="6">
        <f>IFERROR(VLOOKUP(B380, PlumX_snapshot!$A:$B, 2, FALSE), " ")</f>
        <v>82</v>
      </c>
      <c r="X380" s="6">
        <f>IFERROR(VLOOKUP(B380, PlumX_snapshot!$A:$C, 3, FALSE), " ")</f>
        <v>11</v>
      </c>
      <c r="Y380" s="8">
        <f>IFERROR(VLOOKUP(B380, PlumX_snapshot!$A:$D, 4, FALSE), " ")</f>
        <v>0</v>
      </c>
      <c r="Z380" s="8">
        <f>IFERROR(VLOOKUP(B380, PlumX_snapshot!$A:$E, 5, FALSE), " ")</f>
        <v>138</v>
      </c>
      <c r="AA380" s="8">
        <f>IFERROR(VLOOKUP(B380, PlumX_snapshot!$A:$F, 6, FALSE), " ")</f>
        <v>0</v>
      </c>
      <c r="AB380" s="9">
        <v>44978</v>
      </c>
      <c r="AC380" s="8"/>
      <c r="AD380" s="8"/>
      <c r="AE380" s="6"/>
      <c r="AF380" s="6"/>
      <c r="AG380" s="6"/>
      <c r="AH380" s="6"/>
      <c r="AI380" s="6"/>
      <c r="AJ380" s="6"/>
      <c r="AK380" s="6"/>
      <c r="AL380" s="6"/>
      <c r="AM380" s="6"/>
      <c r="AN380" s="6"/>
      <c r="AO380" s="6"/>
      <c r="AP380" s="6"/>
      <c r="AQ380" s="6"/>
      <c r="AR380" s="6"/>
      <c r="AS380" s="8"/>
      <c r="AT380" s="8"/>
      <c r="AU380" s="6"/>
      <c r="AV380" s="6"/>
      <c r="AW380" s="8"/>
      <c r="AX380" s="8"/>
      <c r="AY380" s="6"/>
      <c r="AZ380" s="6"/>
      <c r="BA380" s="6"/>
      <c r="BB380" s="6"/>
      <c r="BC380" s="6"/>
    </row>
    <row r="381" spans="2:55" ht="14.5" x14ac:dyDescent="0.35">
      <c r="B381" s="7" t="s">
        <v>1059</v>
      </c>
      <c r="C381" s="7" t="s">
        <v>1060</v>
      </c>
      <c r="D381" s="7" t="s">
        <v>862</v>
      </c>
      <c r="E381" s="7" t="s">
        <v>36</v>
      </c>
      <c r="G381" s="7" t="s">
        <v>38</v>
      </c>
      <c r="H381" s="7"/>
      <c r="I381" s="7"/>
      <c r="J381" s="10"/>
      <c r="K381" s="10"/>
      <c r="L381" s="10"/>
      <c r="M381" s="10"/>
      <c r="N381" s="7">
        <v>2019</v>
      </c>
      <c r="O381" s="7" t="s">
        <v>863</v>
      </c>
      <c r="P381" s="7" t="s">
        <v>56</v>
      </c>
      <c r="Q381" s="7" t="s">
        <v>38</v>
      </c>
      <c r="R381" s="7" t="s">
        <v>1061</v>
      </c>
      <c r="S381" s="7" t="s">
        <v>865</v>
      </c>
      <c r="T381" s="7" t="s">
        <v>427</v>
      </c>
      <c r="U381" s="7"/>
      <c r="V381" s="7"/>
      <c r="W381" s="6">
        <f>IFERROR(VLOOKUP(B381, PlumX_snapshot!$A:$B, 2, FALSE), " ")</f>
        <v>76</v>
      </c>
      <c r="X381" s="6">
        <f>IFERROR(VLOOKUP(B381, PlumX_snapshot!$A:$C, 3, FALSE), " ")</f>
        <v>4</v>
      </c>
      <c r="Y381" s="8">
        <f>IFERROR(VLOOKUP(B381, PlumX_snapshot!$A:$D, 4, FALSE), " ")</f>
        <v>72</v>
      </c>
      <c r="Z381" s="8">
        <f>IFERROR(VLOOKUP(B381, PlumX_snapshot!$A:$E, 5, FALSE), " ")</f>
        <v>301</v>
      </c>
      <c r="AA381" s="8">
        <f>IFERROR(VLOOKUP(B381, PlumX_snapshot!$A:$F, 6, FALSE), " ")</f>
        <v>0</v>
      </c>
      <c r="AB381" s="9">
        <v>44978</v>
      </c>
      <c r="AC381" s="8"/>
      <c r="AD381" s="6"/>
      <c r="AE381" s="8"/>
      <c r="AF381" s="8"/>
      <c r="AG381" s="6"/>
      <c r="AH381" s="6"/>
      <c r="AI381" s="6"/>
      <c r="AJ381" s="6"/>
      <c r="AK381" s="6"/>
      <c r="AL381" s="6"/>
      <c r="AM381" s="6"/>
      <c r="AN381" s="6"/>
      <c r="AO381" s="6"/>
      <c r="AP381" s="8"/>
      <c r="AQ381" s="6"/>
      <c r="AR381" s="6"/>
      <c r="AS381" s="8"/>
      <c r="AT381" s="8"/>
      <c r="AU381" s="6"/>
      <c r="AV381" s="6"/>
      <c r="AW381" s="8"/>
      <c r="AX381" s="8"/>
      <c r="AY381" s="6"/>
      <c r="AZ381" s="6"/>
      <c r="BA381" s="6"/>
      <c r="BB381" s="6"/>
      <c r="BC381" s="6"/>
    </row>
    <row r="382" spans="2:55" ht="14.5" x14ac:dyDescent="0.35">
      <c r="B382" s="7" t="s">
        <v>1062</v>
      </c>
      <c r="C382" s="7" t="s">
        <v>1063</v>
      </c>
      <c r="D382" s="7" t="s">
        <v>862</v>
      </c>
      <c r="E382" s="7" t="s">
        <v>36</v>
      </c>
      <c r="G382" s="7" t="s">
        <v>38</v>
      </c>
      <c r="H382" s="7"/>
      <c r="J382" s="10"/>
      <c r="K382" s="10"/>
      <c r="L382" s="10"/>
      <c r="M382" s="10"/>
      <c r="N382" s="7">
        <v>2019</v>
      </c>
      <c r="O382" s="7" t="s">
        <v>863</v>
      </c>
      <c r="Q382" s="7" t="s">
        <v>38</v>
      </c>
      <c r="S382" s="7" t="s">
        <v>865</v>
      </c>
      <c r="T382" s="7" t="s">
        <v>427</v>
      </c>
      <c r="U382" s="7"/>
      <c r="V382" s="7"/>
      <c r="W382" s="6">
        <f>IFERROR(VLOOKUP(B382, PlumX_snapshot!$A:$B, 2, FALSE), " ")</f>
        <v>17</v>
      </c>
      <c r="X382" s="6">
        <f>IFERROR(VLOOKUP(B382, PlumX_snapshot!$A:$C, 3, FALSE), " ")</f>
        <v>7</v>
      </c>
      <c r="Y382" s="8">
        <f>IFERROR(VLOOKUP(B382, PlumX_snapshot!$A:$D, 4, FALSE), " ")</f>
        <v>0</v>
      </c>
      <c r="Z382" s="8">
        <f>IFERROR(VLOOKUP(B382, PlumX_snapshot!$A:$E, 5, FALSE), " ")</f>
        <v>0</v>
      </c>
      <c r="AA382" s="8">
        <f>IFERROR(VLOOKUP(B382, PlumX_snapshot!$A:$F, 6, FALSE), " ")</f>
        <v>0</v>
      </c>
      <c r="AB382" s="9">
        <v>44978</v>
      </c>
      <c r="AC382" s="8"/>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spans="2:55" ht="14.5" x14ac:dyDescent="0.35">
      <c r="B383" s="7" t="s">
        <v>1064</v>
      </c>
      <c r="C383" s="7" t="s">
        <v>1065</v>
      </c>
      <c r="D383" s="7" t="s">
        <v>862</v>
      </c>
      <c r="E383" s="7" t="s">
        <v>36</v>
      </c>
      <c r="G383" s="7" t="s">
        <v>38</v>
      </c>
      <c r="H383" s="7"/>
      <c r="J383" s="10"/>
      <c r="K383" s="10"/>
      <c r="L383" s="10"/>
      <c r="M383" s="10"/>
      <c r="N383" s="7">
        <v>2019</v>
      </c>
      <c r="O383" s="7" t="s">
        <v>863</v>
      </c>
      <c r="Q383" s="7" t="s">
        <v>38</v>
      </c>
      <c r="S383" s="7" t="s">
        <v>865</v>
      </c>
      <c r="T383" s="7" t="s">
        <v>427</v>
      </c>
      <c r="U383" s="7"/>
      <c r="V383" s="7"/>
      <c r="W383" s="6">
        <f>IFERROR(VLOOKUP(B383, PlumX_snapshot!$A:$B, 2, FALSE), " ")</f>
        <v>20</v>
      </c>
      <c r="X383" s="6">
        <f>IFERROR(VLOOKUP(B383, PlumX_snapshot!$A:$C, 3, FALSE), " ")</f>
        <v>4</v>
      </c>
      <c r="Y383" s="8">
        <f>IFERROR(VLOOKUP(B383, PlumX_snapshot!$A:$D, 4, FALSE), " ")</f>
        <v>7</v>
      </c>
      <c r="Z383" s="8">
        <f>IFERROR(VLOOKUP(B383, PlumX_snapshot!$A:$E, 5, FALSE), " ")</f>
        <v>0</v>
      </c>
      <c r="AA383" s="8">
        <f>IFERROR(VLOOKUP(B383, PlumX_snapshot!$A:$F, 6, FALSE), " ")</f>
        <v>0</v>
      </c>
      <c r="AB383" s="9">
        <v>44978</v>
      </c>
      <c r="AC383" s="8"/>
      <c r="AD383" s="6"/>
      <c r="AE383" s="8"/>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spans="2:55" ht="14.5" x14ac:dyDescent="0.35">
      <c r="B384" s="7" t="s">
        <v>1066</v>
      </c>
      <c r="C384" s="7" t="s">
        <v>1067</v>
      </c>
      <c r="D384" s="7" t="s">
        <v>862</v>
      </c>
      <c r="E384" s="7" t="s">
        <v>36</v>
      </c>
      <c r="G384" s="7" t="s">
        <v>38</v>
      </c>
      <c r="H384" s="7"/>
      <c r="I384" s="7"/>
      <c r="J384" s="10"/>
      <c r="K384" s="10"/>
      <c r="L384" s="10"/>
      <c r="M384" s="10"/>
      <c r="N384" s="7">
        <v>2019</v>
      </c>
      <c r="O384" s="7" t="s">
        <v>863</v>
      </c>
      <c r="P384" s="7" t="s">
        <v>56</v>
      </c>
      <c r="Q384" s="7" t="s">
        <v>38</v>
      </c>
      <c r="R384" s="7" t="s">
        <v>1068</v>
      </c>
      <c r="S384" s="7" t="s">
        <v>865</v>
      </c>
      <c r="T384" s="7" t="s">
        <v>427</v>
      </c>
      <c r="U384" s="7"/>
      <c r="V384" s="7"/>
      <c r="W384" s="6">
        <f>IFERROR(VLOOKUP(B384, PlumX_snapshot!$A:$B, 2, FALSE), " ")</f>
        <v>38</v>
      </c>
      <c r="X384" s="6">
        <f>IFERROR(VLOOKUP(B384, PlumX_snapshot!$A:$C, 3, FALSE), " ")</f>
        <v>22</v>
      </c>
      <c r="Y384" s="8">
        <f>IFERROR(VLOOKUP(B384, PlumX_snapshot!$A:$D, 4, FALSE), " ")</f>
        <v>53</v>
      </c>
      <c r="Z384" s="8">
        <f>IFERROR(VLOOKUP(B384, PlumX_snapshot!$A:$E, 5, FALSE), " ")</f>
        <v>32</v>
      </c>
      <c r="AA384" s="8">
        <f>IFERROR(VLOOKUP(B384, PlumX_snapshot!$A:$F, 6, FALSE), " ")</f>
        <v>0</v>
      </c>
      <c r="AB384" s="9">
        <v>44978</v>
      </c>
      <c r="AC384" s="8"/>
      <c r="AD384" s="8"/>
      <c r="AE384" s="8"/>
      <c r="AF384" s="8"/>
      <c r="AG384" s="6"/>
      <c r="AH384" s="6"/>
      <c r="AI384" s="6"/>
      <c r="AJ384" s="6"/>
      <c r="AK384" s="6"/>
      <c r="AL384" s="6"/>
      <c r="AM384" s="6"/>
      <c r="AN384" s="6"/>
      <c r="AO384" s="6"/>
      <c r="AP384" s="8"/>
      <c r="AQ384" s="6"/>
      <c r="AR384" s="6"/>
      <c r="AS384" s="8"/>
      <c r="AT384" s="8"/>
      <c r="AU384" s="6"/>
      <c r="AV384" s="6"/>
      <c r="AW384" s="6"/>
      <c r="AX384" s="8"/>
      <c r="AY384" s="6"/>
      <c r="AZ384" s="6"/>
      <c r="BA384" s="6"/>
      <c r="BB384" s="6"/>
      <c r="BC384" s="6"/>
    </row>
    <row r="385" spans="2:55" ht="14.5" x14ac:dyDescent="0.35">
      <c r="B385" s="7" t="s">
        <v>1069</v>
      </c>
      <c r="C385" s="7" t="s">
        <v>1070</v>
      </c>
      <c r="D385" s="7" t="s">
        <v>862</v>
      </c>
      <c r="E385" s="7" t="s">
        <v>36</v>
      </c>
      <c r="G385" s="7" t="s">
        <v>38</v>
      </c>
      <c r="H385" s="7"/>
      <c r="J385" s="10"/>
      <c r="K385" s="10"/>
      <c r="L385" s="10"/>
      <c r="M385" s="10"/>
      <c r="N385" s="7">
        <v>2019</v>
      </c>
      <c r="O385" s="7" t="s">
        <v>863</v>
      </c>
      <c r="Q385" s="7" t="s">
        <v>38</v>
      </c>
      <c r="S385" s="7" t="s">
        <v>865</v>
      </c>
      <c r="T385" s="7" t="s">
        <v>427</v>
      </c>
      <c r="U385" s="7"/>
      <c r="V385" s="7"/>
      <c r="W385" s="6">
        <f>IFERROR(VLOOKUP(B385, PlumX_snapshot!$A:$B, 2, FALSE), " ")</f>
        <v>26</v>
      </c>
      <c r="X385" s="6">
        <f>IFERROR(VLOOKUP(B385, PlumX_snapshot!$A:$C, 3, FALSE), " ")</f>
        <v>4</v>
      </c>
      <c r="Y385" s="8">
        <f>IFERROR(VLOOKUP(B385, PlumX_snapshot!$A:$D, 4, FALSE), " ")</f>
        <v>0</v>
      </c>
      <c r="Z385" s="8">
        <f>IFERROR(VLOOKUP(B385, PlumX_snapshot!$A:$E, 5, FALSE), " ")</f>
        <v>15</v>
      </c>
      <c r="AA385" s="8">
        <f>IFERROR(VLOOKUP(B385, PlumX_snapshot!$A:$F, 6, FALSE), " ")</f>
        <v>0</v>
      </c>
      <c r="AB385" s="9">
        <v>44978</v>
      </c>
      <c r="AC385" s="8"/>
      <c r="AD385" s="6"/>
      <c r="AE385" s="6"/>
      <c r="AF385" s="6"/>
      <c r="AG385" s="6"/>
      <c r="AH385" s="6"/>
      <c r="AI385" s="6"/>
      <c r="AJ385" s="6"/>
      <c r="AK385" s="6"/>
      <c r="AL385" s="6"/>
      <c r="AM385" s="6"/>
      <c r="AN385" s="6"/>
      <c r="AO385" s="6"/>
      <c r="AP385" s="6"/>
      <c r="AQ385" s="6"/>
      <c r="AR385" s="6"/>
      <c r="AS385" s="8"/>
      <c r="AT385" s="8"/>
      <c r="AU385" s="6"/>
      <c r="AV385" s="6"/>
      <c r="AW385" s="6"/>
      <c r="AX385" s="8"/>
      <c r="AY385" s="6"/>
      <c r="AZ385" s="6"/>
      <c r="BA385" s="6"/>
      <c r="BB385" s="6"/>
      <c r="BC385" s="6"/>
    </row>
    <row r="386" spans="2:55" ht="14.5" x14ac:dyDescent="0.35">
      <c r="B386" s="7" t="s">
        <v>1071</v>
      </c>
      <c r="C386" s="7" t="s">
        <v>1072</v>
      </c>
      <c r="D386" s="7" t="s">
        <v>862</v>
      </c>
      <c r="E386" s="7" t="s">
        <v>36</v>
      </c>
      <c r="G386" s="7" t="s">
        <v>38</v>
      </c>
      <c r="H386" s="7"/>
      <c r="J386" s="10"/>
      <c r="K386" s="10"/>
      <c r="L386" s="10"/>
      <c r="M386" s="10"/>
      <c r="N386" s="7">
        <v>2019</v>
      </c>
      <c r="O386" s="7" t="s">
        <v>863</v>
      </c>
      <c r="Q386" s="7" t="s">
        <v>38</v>
      </c>
      <c r="S386" s="7" t="s">
        <v>865</v>
      </c>
      <c r="T386" s="7" t="s">
        <v>427</v>
      </c>
      <c r="U386" s="7"/>
      <c r="V386" s="7"/>
      <c r="W386" s="6">
        <f>IFERROR(VLOOKUP(B386, PlumX_snapshot!$A:$B, 2, FALSE), " ")</f>
        <v>52</v>
      </c>
      <c r="X386" s="6">
        <f>IFERROR(VLOOKUP(B386, PlumX_snapshot!$A:$C, 3, FALSE), " ")</f>
        <v>7</v>
      </c>
      <c r="Y386" s="8">
        <f>IFERROR(VLOOKUP(B386, PlumX_snapshot!$A:$D, 4, FALSE), " ")</f>
        <v>0</v>
      </c>
      <c r="Z386" s="8">
        <f>IFERROR(VLOOKUP(B386, PlumX_snapshot!$A:$E, 5, FALSE), " ")</f>
        <v>41</v>
      </c>
      <c r="AA386" s="8">
        <f>IFERROR(VLOOKUP(B386, PlumX_snapshot!$A:$F, 6, FALSE), " ")</f>
        <v>0</v>
      </c>
      <c r="AB386" s="9">
        <v>44978</v>
      </c>
      <c r="AC386" s="8"/>
      <c r="AD386" s="8"/>
      <c r="AE386" s="6"/>
      <c r="AF386" s="6"/>
      <c r="AG386" s="6"/>
      <c r="AH386" s="6"/>
      <c r="AI386" s="6"/>
      <c r="AJ386" s="6"/>
      <c r="AK386" s="6"/>
      <c r="AL386" s="6"/>
      <c r="AM386" s="6"/>
      <c r="AN386" s="6"/>
      <c r="AO386" s="6"/>
      <c r="AP386" s="6"/>
      <c r="AQ386" s="6"/>
      <c r="AR386" s="6"/>
      <c r="AS386" s="8"/>
      <c r="AT386" s="8"/>
      <c r="AU386" s="6"/>
      <c r="AV386" s="6"/>
      <c r="AW386" s="6"/>
      <c r="AX386" s="6"/>
      <c r="AY386" s="6"/>
      <c r="AZ386" s="8"/>
      <c r="BA386" s="8"/>
      <c r="BB386" s="6"/>
      <c r="BC386" s="6"/>
    </row>
    <row r="387" spans="2:55" ht="14.5" x14ac:dyDescent="0.35">
      <c r="B387" s="7" t="s">
        <v>1073</v>
      </c>
      <c r="C387" s="7" t="s">
        <v>1074</v>
      </c>
      <c r="D387" s="7" t="s">
        <v>862</v>
      </c>
      <c r="E387" s="7" t="s">
        <v>36</v>
      </c>
      <c r="G387" s="7" t="s">
        <v>38</v>
      </c>
      <c r="H387" s="7"/>
      <c r="J387" s="10"/>
      <c r="K387" s="10"/>
      <c r="L387" s="10"/>
      <c r="M387" s="10"/>
      <c r="N387" s="7">
        <v>2019</v>
      </c>
      <c r="O387" s="7" t="s">
        <v>863</v>
      </c>
      <c r="Q387" s="7" t="s">
        <v>38</v>
      </c>
      <c r="S387" s="7" t="s">
        <v>865</v>
      </c>
      <c r="T387" s="7" t="s">
        <v>427</v>
      </c>
      <c r="U387" s="7"/>
      <c r="V387" s="7"/>
      <c r="W387" s="6">
        <f>IFERROR(VLOOKUP(B387, PlumX_snapshot!$A:$B, 2, FALSE), " ")</f>
        <v>113</v>
      </c>
      <c r="X387" s="6">
        <f>IFERROR(VLOOKUP(B387, PlumX_snapshot!$A:$C, 3, FALSE), " ")</f>
        <v>22</v>
      </c>
      <c r="Y387" s="8">
        <f>IFERROR(VLOOKUP(B387, PlumX_snapshot!$A:$D, 4, FALSE), " ")</f>
        <v>9</v>
      </c>
      <c r="Z387" s="8">
        <f>IFERROR(VLOOKUP(B387, PlumX_snapshot!$A:$E, 5, FALSE), " ")</f>
        <v>119</v>
      </c>
      <c r="AA387" s="8">
        <f>IFERROR(VLOOKUP(B387, PlumX_snapshot!$A:$F, 6, FALSE), " ")</f>
        <v>2</v>
      </c>
      <c r="AB387" s="9">
        <v>44978</v>
      </c>
      <c r="AC387" s="8"/>
      <c r="AD387" s="6"/>
      <c r="AE387" s="8"/>
      <c r="AF387" s="8"/>
      <c r="AG387" s="8"/>
      <c r="AH387" s="8"/>
      <c r="AI387" s="6"/>
      <c r="AJ387" s="8"/>
      <c r="AK387" s="6"/>
      <c r="AL387" s="6"/>
      <c r="AM387" s="6"/>
      <c r="AN387" s="6"/>
      <c r="AO387" s="6"/>
      <c r="AP387" s="6"/>
      <c r="AQ387" s="6"/>
      <c r="AR387" s="6"/>
      <c r="AS387" s="8"/>
      <c r="AT387" s="8"/>
      <c r="AU387" s="6"/>
      <c r="AV387" s="6"/>
      <c r="AW387" s="6"/>
      <c r="AX387" s="8"/>
      <c r="AY387" s="6"/>
      <c r="AZ387" s="6"/>
      <c r="BA387" s="6"/>
      <c r="BB387" s="6"/>
      <c r="BC387" s="6"/>
    </row>
    <row r="388" spans="2:55" ht="14.5" x14ac:dyDescent="0.35">
      <c r="B388" s="7" t="s">
        <v>1075</v>
      </c>
      <c r="C388" s="7" t="s">
        <v>1076</v>
      </c>
      <c r="D388" s="7" t="s">
        <v>862</v>
      </c>
      <c r="E388" s="7" t="s">
        <v>36</v>
      </c>
      <c r="G388" s="7" t="s">
        <v>38</v>
      </c>
      <c r="H388" s="7"/>
      <c r="J388" s="10"/>
      <c r="K388" s="10"/>
      <c r="L388" s="10"/>
      <c r="M388" s="10"/>
      <c r="N388" s="7">
        <v>2019</v>
      </c>
      <c r="O388" s="7" t="s">
        <v>863</v>
      </c>
      <c r="Q388" s="7" t="s">
        <v>38</v>
      </c>
      <c r="S388" s="7" t="s">
        <v>865</v>
      </c>
      <c r="T388" s="7" t="s">
        <v>427</v>
      </c>
      <c r="U388" s="7"/>
      <c r="V388" s="7"/>
      <c r="W388" s="6">
        <f>IFERROR(VLOOKUP(B388, PlumX_snapshot!$A:$B, 2, FALSE), " ")</f>
        <v>141</v>
      </c>
      <c r="X388" s="6">
        <f>IFERROR(VLOOKUP(B388, PlumX_snapshot!$A:$C, 3, FALSE), " ")</f>
        <v>42</v>
      </c>
      <c r="Y388" s="8">
        <f>IFERROR(VLOOKUP(B388, PlumX_snapshot!$A:$D, 4, FALSE), " ")</f>
        <v>0</v>
      </c>
      <c r="Z388" s="8">
        <f>IFERROR(VLOOKUP(B388, PlumX_snapshot!$A:$E, 5, FALSE), " ")</f>
        <v>305</v>
      </c>
      <c r="AA388" s="8">
        <f>IFERROR(VLOOKUP(B388, PlumX_snapshot!$A:$F, 6, FALSE), " ")</f>
        <v>0</v>
      </c>
      <c r="AB388" s="9">
        <v>44978</v>
      </c>
      <c r="AC388" s="8"/>
      <c r="AD388" s="6"/>
      <c r="AE388" s="6"/>
      <c r="AF388" s="6"/>
      <c r="AG388" s="6"/>
      <c r="AH388" s="6"/>
      <c r="AI388" s="6"/>
      <c r="AJ388" s="6"/>
      <c r="AK388" s="6"/>
      <c r="AL388" s="6"/>
      <c r="AM388" s="6"/>
      <c r="AN388" s="6"/>
      <c r="AO388" s="6"/>
      <c r="AP388" s="6"/>
      <c r="AQ388" s="6"/>
      <c r="AR388" s="6"/>
      <c r="AS388" s="8"/>
      <c r="AT388" s="8"/>
      <c r="AU388" s="6"/>
      <c r="AV388" s="6"/>
      <c r="AW388" s="8"/>
      <c r="AX388" s="8"/>
      <c r="AY388" s="6"/>
      <c r="AZ388" s="6"/>
      <c r="BA388" s="6"/>
      <c r="BB388" s="6"/>
      <c r="BC388" s="6"/>
    </row>
    <row r="389" spans="2:55" ht="14.5" x14ac:dyDescent="0.35">
      <c r="B389" s="7" t="s">
        <v>1077</v>
      </c>
      <c r="C389" s="7" t="s">
        <v>1078</v>
      </c>
      <c r="D389" s="7" t="s">
        <v>862</v>
      </c>
      <c r="E389" s="7" t="s">
        <v>36</v>
      </c>
      <c r="F389" s="7" t="s">
        <v>37</v>
      </c>
      <c r="G389" s="7" t="s">
        <v>38</v>
      </c>
      <c r="H389" s="7"/>
      <c r="I389" s="7" t="s">
        <v>74</v>
      </c>
      <c r="J389" s="10"/>
      <c r="K389" s="10"/>
      <c r="L389" s="10"/>
      <c r="M389" s="10"/>
      <c r="N389" s="7">
        <v>2019</v>
      </c>
      <c r="O389" s="7" t="s">
        <v>863</v>
      </c>
      <c r="Q389" s="7" t="s">
        <v>38</v>
      </c>
      <c r="R389" s="7" t="s">
        <v>315</v>
      </c>
      <c r="S389" s="7" t="s">
        <v>865</v>
      </c>
      <c r="T389" s="7" t="s">
        <v>427</v>
      </c>
      <c r="U389" s="7"/>
      <c r="V389" s="7"/>
      <c r="W389" s="6">
        <f>IFERROR(VLOOKUP(B389, PlumX_snapshot!$A:$B, 2, FALSE), " ")</f>
        <v>182</v>
      </c>
      <c r="X389" s="6">
        <f>IFERROR(VLOOKUP(B389, PlumX_snapshot!$A:$C, 3, FALSE), " ")</f>
        <v>28</v>
      </c>
      <c r="Y389" s="8">
        <f>IFERROR(VLOOKUP(B389, PlumX_snapshot!$A:$D, 4, FALSE), " ")</f>
        <v>49</v>
      </c>
      <c r="Z389" s="8">
        <f>IFERROR(VLOOKUP(B389, PlumX_snapshot!$A:$E, 5, FALSE), " ")</f>
        <v>310</v>
      </c>
      <c r="AA389" s="8">
        <f>IFERROR(VLOOKUP(B389, PlumX_snapshot!$A:$F, 6, FALSE), " ")</f>
        <v>0</v>
      </c>
      <c r="AB389" s="9">
        <v>44978</v>
      </c>
      <c r="AC389" s="8"/>
      <c r="AD389" s="6"/>
      <c r="AE389" s="8"/>
      <c r="AF389" s="8"/>
      <c r="AG389" s="6"/>
      <c r="AH389" s="6"/>
      <c r="AI389" s="6"/>
      <c r="AJ389" s="6"/>
      <c r="AK389" s="6"/>
      <c r="AL389" s="6"/>
      <c r="AM389" s="6"/>
      <c r="AN389" s="6"/>
      <c r="AO389" s="6"/>
      <c r="AP389" s="8"/>
      <c r="AQ389" s="8"/>
      <c r="AR389" s="8"/>
      <c r="AS389" s="8"/>
      <c r="AT389" s="8"/>
      <c r="AU389" s="8"/>
      <c r="AV389" s="6"/>
      <c r="AW389" s="8"/>
      <c r="AX389" s="8"/>
      <c r="AY389" s="6"/>
      <c r="AZ389" s="6"/>
      <c r="BA389" s="6"/>
      <c r="BB389" s="6"/>
      <c r="BC389" s="6"/>
    </row>
    <row r="390" spans="2:55" ht="14.5" x14ac:dyDescent="0.35">
      <c r="B390" s="7" t="s">
        <v>1079</v>
      </c>
      <c r="C390" s="7" t="s">
        <v>1078</v>
      </c>
      <c r="D390" s="7" t="s">
        <v>862</v>
      </c>
      <c r="E390" s="7" t="s">
        <v>36</v>
      </c>
      <c r="F390" s="7" t="s">
        <v>37</v>
      </c>
      <c r="G390" s="7" t="s">
        <v>38</v>
      </c>
      <c r="H390" s="7"/>
      <c r="I390" s="7" t="s">
        <v>501</v>
      </c>
      <c r="J390" s="10"/>
      <c r="K390" s="10"/>
      <c r="L390" s="10"/>
      <c r="M390" s="10"/>
      <c r="N390" s="7">
        <v>2019</v>
      </c>
      <c r="O390" s="7" t="s">
        <v>863</v>
      </c>
      <c r="Q390" s="7" t="s">
        <v>38</v>
      </c>
      <c r="R390" s="7" t="s">
        <v>1080</v>
      </c>
      <c r="S390" s="7" t="s">
        <v>865</v>
      </c>
      <c r="T390" s="7" t="s">
        <v>427</v>
      </c>
      <c r="U390" s="7"/>
      <c r="V390" s="7"/>
      <c r="W390" s="6">
        <f>IFERROR(VLOOKUP(B390, PlumX_snapshot!$A:$B, 2, FALSE), " ")</f>
        <v>68</v>
      </c>
      <c r="X390" s="6">
        <f>IFERROR(VLOOKUP(B390, PlumX_snapshot!$A:$C, 3, FALSE), " ")</f>
        <v>15</v>
      </c>
      <c r="Y390" s="8">
        <f>IFERROR(VLOOKUP(B390, PlumX_snapshot!$A:$D, 4, FALSE), " ")</f>
        <v>30</v>
      </c>
      <c r="Z390" s="8">
        <f>IFERROR(VLOOKUP(B390, PlumX_snapshot!$A:$E, 5, FALSE), " ")</f>
        <v>14</v>
      </c>
      <c r="AA390" s="8">
        <f>IFERROR(VLOOKUP(B390, PlumX_snapshot!$A:$F, 6, FALSE), " ")</f>
        <v>4</v>
      </c>
      <c r="AB390" s="9">
        <v>44978</v>
      </c>
      <c r="AC390" s="8"/>
      <c r="AD390" s="6"/>
      <c r="AE390" s="8"/>
      <c r="AF390" s="8"/>
      <c r="AG390" s="8"/>
      <c r="AH390" s="8"/>
      <c r="AI390" s="8"/>
      <c r="AJ390" s="6"/>
      <c r="AK390" s="6"/>
      <c r="AL390" s="6"/>
      <c r="AM390" s="6"/>
      <c r="AN390" s="6"/>
      <c r="AO390" s="6"/>
      <c r="AP390" s="8"/>
      <c r="AQ390" s="8"/>
      <c r="AR390" s="8"/>
      <c r="AS390" s="8"/>
      <c r="AT390" s="8"/>
      <c r="AU390" s="6"/>
      <c r="AV390" s="6"/>
      <c r="AW390" s="6"/>
      <c r="AX390" s="8"/>
      <c r="AY390" s="6"/>
      <c r="AZ390" s="6"/>
      <c r="BA390" s="6"/>
      <c r="BB390" s="6"/>
      <c r="BC390" s="6"/>
    </row>
    <row r="391" spans="2:55" ht="14.5" x14ac:dyDescent="0.35">
      <c r="B391" s="7" t="s">
        <v>1081</v>
      </c>
      <c r="C391" s="7" t="s">
        <v>1078</v>
      </c>
      <c r="D391" s="7" t="s">
        <v>862</v>
      </c>
      <c r="E391" s="7" t="s">
        <v>36</v>
      </c>
      <c r="G391" s="7" t="s">
        <v>38</v>
      </c>
      <c r="H391" s="7"/>
      <c r="J391" s="10"/>
      <c r="K391" s="10"/>
      <c r="L391" s="10"/>
      <c r="M391" s="10"/>
      <c r="N391" s="7">
        <v>2019</v>
      </c>
      <c r="O391" s="7" t="s">
        <v>863</v>
      </c>
      <c r="Q391" s="7" t="s">
        <v>38</v>
      </c>
      <c r="S391" s="7" t="s">
        <v>865</v>
      </c>
      <c r="T391" s="7" t="s">
        <v>427</v>
      </c>
      <c r="U391" s="7"/>
      <c r="V391" s="7"/>
      <c r="W391" s="6">
        <f>IFERROR(VLOOKUP(B391, PlumX_snapshot!$A:$B, 2, FALSE), " ")</f>
        <v>98</v>
      </c>
      <c r="X391" s="6">
        <f>IFERROR(VLOOKUP(B391, PlumX_snapshot!$A:$C, 3, FALSE), " ")</f>
        <v>46</v>
      </c>
      <c r="Y391" s="8">
        <f>IFERROR(VLOOKUP(B391, PlumX_snapshot!$A:$D, 4, FALSE), " ")</f>
        <v>12</v>
      </c>
      <c r="Z391" s="8">
        <f>IFERROR(VLOOKUP(B391, PlumX_snapshot!$A:$E, 5, FALSE), " ")</f>
        <v>50</v>
      </c>
      <c r="AA391" s="8">
        <f>IFERROR(VLOOKUP(B391, PlumX_snapshot!$A:$F, 6, FALSE), " ")</f>
        <v>2</v>
      </c>
      <c r="AB391" s="9">
        <v>44978</v>
      </c>
      <c r="AC391" s="8"/>
      <c r="AD391" s="8"/>
      <c r="AE391" s="8"/>
      <c r="AF391" s="8"/>
      <c r="AG391" s="8"/>
      <c r="AH391" s="6"/>
      <c r="AI391" s="8"/>
      <c r="AJ391" s="6"/>
      <c r="AK391" s="6"/>
      <c r="AL391" s="6"/>
      <c r="AM391" s="6"/>
      <c r="AN391" s="6"/>
      <c r="AO391" s="6"/>
      <c r="AP391" s="8"/>
      <c r="AQ391" s="8"/>
      <c r="AR391" s="8"/>
      <c r="AS391" s="8"/>
      <c r="AT391" s="8"/>
      <c r="AU391" s="6"/>
      <c r="AV391" s="6"/>
      <c r="AW391" s="8"/>
      <c r="AX391" s="8"/>
      <c r="AY391" s="6"/>
      <c r="AZ391" s="6"/>
      <c r="BA391" s="6"/>
      <c r="BB391" s="6"/>
      <c r="BC391" s="6"/>
    </row>
    <row r="392" spans="2:55" ht="14.5" x14ac:dyDescent="0.35">
      <c r="B392" s="7" t="s">
        <v>1082</v>
      </c>
      <c r="C392" s="7" t="s">
        <v>1078</v>
      </c>
      <c r="D392" s="7" t="s">
        <v>862</v>
      </c>
      <c r="E392" s="7" t="s">
        <v>36</v>
      </c>
      <c r="G392" s="7" t="s">
        <v>38</v>
      </c>
      <c r="H392" s="7"/>
      <c r="J392" s="10"/>
      <c r="K392" s="10"/>
      <c r="L392" s="10"/>
      <c r="M392" s="10"/>
      <c r="N392" s="7">
        <v>2019</v>
      </c>
      <c r="O392" s="7" t="s">
        <v>863</v>
      </c>
      <c r="Q392" s="7" t="s">
        <v>38</v>
      </c>
      <c r="S392" s="7" t="s">
        <v>865</v>
      </c>
      <c r="T392" s="7" t="s">
        <v>427</v>
      </c>
      <c r="U392" s="7"/>
      <c r="V392" s="7"/>
      <c r="W392" s="6">
        <f>IFERROR(VLOOKUP(B392, PlumX_snapshot!$A:$B, 2, FALSE), " ")</f>
        <v>54</v>
      </c>
      <c r="X392" s="6">
        <f>IFERROR(VLOOKUP(B392, PlumX_snapshot!$A:$C, 3, FALSE), " ")</f>
        <v>29</v>
      </c>
      <c r="Y392" s="8">
        <f>IFERROR(VLOOKUP(B392, PlumX_snapshot!$A:$D, 4, FALSE), " ")</f>
        <v>94</v>
      </c>
      <c r="Z392" s="8">
        <f>IFERROR(VLOOKUP(B392, PlumX_snapshot!$A:$E, 5, FALSE), " ")</f>
        <v>25</v>
      </c>
      <c r="AA392" s="8">
        <f>IFERROR(VLOOKUP(B392, PlumX_snapshot!$A:$F, 6, FALSE), " ")</f>
        <v>3</v>
      </c>
      <c r="AB392" s="9">
        <v>44978</v>
      </c>
      <c r="AC392" s="8"/>
      <c r="AD392" s="8"/>
      <c r="AE392" s="8"/>
      <c r="AF392" s="8"/>
      <c r="AG392" s="8"/>
      <c r="AH392" s="8"/>
      <c r="AI392" s="8"/>
      <c r="AJ392" s="6"/>
      <c r="AK392" s="6"/>
      <c r="AL392" s="6"/>
      <c r="AM392" s="6"/>
      <c r="AN392" s="6"/>
      <c r="AO392" s="6"/>
      <c r="AP392" s="8"/>
      <c r="AQ392" s="8"/>
      <c r="AR392" s="8"/>
      <c r="AS392" s="8"/>
      <c r="AT392" s="6"/>
      <c r="AU392" s="6"/>
      <c r="AV392" s="8"/>
      <c r="AW392" s="6"/>
      <c r="AX392" s="6"/>
      <c r="AY392" s="6"/>
      <c r="AZ392" s="6"/>
      <c r="BA392" s="6"/>
      <c r="BB392" s="6"/>
      <c r="BC392" s="6"/>
    </row>
    <row r="393" spans="2:55" ht="14.5" x14ac:dyDescent="0.35">
      <c r="B393" s="7" t="s">
        <v>1083</v>
      </c>
      <c r="C393" s="7" t="s">
        <v>1078</v>
      </c>
      <c r="D393" s="7" t="s">
        <v>862</v>
      </c>
      <c r="E393" s="7" t="s">
        <v>36</v>
      </c>
      <c r="G393" s="7" t="s">
        <v>38</v>
      </c>
      <c r="H393" s="7"/>
      <c r="J393" s="10"/>
      <c r="K393" s="10"/>
      <c r="L393" s="10"/>
      <c r="M393" s="10"/>
      <c r="N393" s="7">
        <v>2019</v>
      </c>
      <c r="O393" s="7" t="s">
        <v>863</v>
      </c>
      <c r="Q393" s="7" t="s">
        <v>38</v>
      </c>
      <c r="S393" s="7" t="s">
        <v>865</v>
      </c>
      <c r="T393" s="7" t="s">
        <v>427</v>
      </c>
      <c r="U393" s="7"/>
      <c r="V393" s="7"/>
      <c r="W393" s="6">
        <f>IFERROR(VLOOKUP(B393, PlumX_snapshot!$A:$B, 2, FALSE), " ")</f>
        <v>57</v>
      </c>
      <c r="X393" s="6">
        <f>IFERROR(VLOOKUP(B393, PlumX_snapshot!$A:$C, 3, FALSE), " ")</f>
        <v>17</v>
      </c>
      <c r="Y393" s="8">
        <f>IFERROR(VLOOKUP(B393, PlumX_snapshot!$A:$D, 4, FALSE), " ")</f>
        <v>38</v>
      </c>
      <c r="Z393" s="8">
        <f>IFERROR(VLOOKUP(B393, PlumX_snapshot!$A:$E, 5, FALSE), " ")</f>
        <v>0</v>
      </c>
      <c r="AA393" s="8">
        <f>IFERROR(VLOOKUP(B393, PlumX_snapshot!$A:$F, 6, FALSE), " ")</f>
        <v>1</v>
      </c>
      <c r="AB393" s="9">
        <v>44978</v>
      </c>
      <c r="AC393" s="8"/>
      <c r="AD393" s="8"/>
      <c r="AE393" s="8"/>
      <c r="AF393" s="8"/>
      <c r="AG393" s="8"/>
      <c r="AH393" s="6"/>
      <c r="AI393" s="8"/>
      <c r="AJ393" s="6"/>
      <c r="AK393" s="6"/>
      <c r="AL393" s="6"/>
      <c r="AM393" s="6"/>
      <c r="AN393" s="6"/>
      <c r="AO393" s="6"/>
      <c r="AP393" s="6"/>
      <c r="AQ393" s="8"/>
      <c r="AR393" s="8"/>
      <c r="AS393" s="6"/>
      <c r="AT393" s="6"/>
      <c r="AU393" s="6"/>
      <c r="AV393" s="6"/>
      <c r="AW393" s="6"/>
      <c r="AX393" s="6"/>
      <c r="AY393" s="6"/>
      <c r="AZ393" s="6"/>
      <c r="BA393" s="6"/>
      <c r="BB393" s="6"/>
      <c r="BC393" s="6"/>
    </row>
    <row r="394" spans="2:55" ht="14.5" x14ac:dyDescent="0.35">
      <c r="B394" s="7" t="s">
        <v>1084</v>
      </c>
      <c r="C394" s="7" t="s">
        <v>1085</v>
      </c>
      <c r="D394" s="7" t="s">
        <v>862</v>
      </c>
      <c r="E394" s="7" t="s">
        <v>36</v>
      </c>
      <c r="G394" s="7" t="s">
        <v>38</v>
      </c>
      <c r="H394" s="7"/>
      <c r="J394" s="10"/>
      <c r="K394" s="10"/>
      <c r="L394" s="10"/>
      <c r="M394" s="10"/>
      <c r="N394" s="7">
        <v>2019</v>
      </c>
      <c r="O394" s="7" t="s">
        <v>863</v>
      </c>
      <c r="Q394" s="7" t="s">
        <v>38</v>
      </c>
      <c r="S394" s="7" t="s">
        <v>865</v>
      </c>
      <c r="T394" s="7" t="s">
        <v>427</v>
      </c>
      <c r="U394" s="7"/>
      <c r="V394" s="7"/>
      <c r="W394" s="6">
        <f>IFERROR(VLOOKUP(B394, PlumX_snapshot!$A:$B, 2, FALSE), " ")</f>
        <v>16</v>
      </c>
      <c r="X394" s="6">
        <f>IFERROR(VLOOKUP(B394, PlumX_snapshot!$A:$C, 3, FALSE), " ")</f>
        <v>2</v>
      </c>
      <c r="Y394" s="8">
        <f>IFERROR(VLOOKUP(B394, PlumX_snapshot!$A:$D, 4, FALSE), " ")</f>
        <v>0</v>
      </c>
      <c r="Z394" s="8">
        <f>IFERROR(VLOOKUP(B394, PlumX_snapshot!$A:$E, 5, FALSE), " ")</f>
        <v>465</v>
      </c>
      <c r="AA394" s="8">
        <f>IFERROR(VLOOKUP(B394, PlumX_snapshot!$A:$F, 6, FALSE), " ")</f>
        <v>0</v>
      </c>
      <c r="AB394" s="9">
        <v>44978</v>
      </c>
      <c r="AC394" s="8"/>
      <c r="AD394" s="6"/>
      <c r="AE394" s="6"/>
      <c r="AF394" s="6"/>
      <c r="AG394" s="6"/>
      <c r="AH394" s="6"/>
      <c r="AI394" s="6"/>
      <c r="AJ394" s="6"/>
      <c r="AK394" s="6"/>
      <c r="AL394" s="6"/>
      <c r="AM394" s="6"/>
      <c r="AN394" s="6"/>
      <c r="AO394" s="6"/>
      <c r="AP394" s="6"/>
      <c r="AQ394" s="6"/>
      <c r="AR394" s="6"/>
      <c r="AS394" s="8"/>
      <c r="AT394" s="8"/>
      <c r="AU394" s="6"/>
      <c r="AV394" s="6"/>
      <c r="AW394" s="6"/>
      <c r="AX394" s="6"/>
      <c r="AY394" s="6"/>
      <c r="AZ394" s="6"/>
      <c r="BA394" s="6"/>
      <c r="BB394" s="6"/>
      <c r="BC394" s="6"/>
    </row>
    <row r="395" spans="2:55" ht="14.5" x14ac:dyDescent="0.35">
      <c r="B395" s="7" t="s">
        <v>1086</v>
      </c>
      <c r="C395" s="7" t="s">
        <v>1087</v>
      </c>
      <c r="D395" s="7" t="s">
        <v>862</v>
      </c>
      <c r="E395" s="7" t="s">
        <v>36</v>
      </c>
      <c r="G395" s="7" t="s">
        <v>38</v>
      </c>
      <c r="H395" s="7"/>
      <c r="J395" s="10"/>
      <c r="K395" s="10"/>
      <c r="L395" s="10"/>
      <c r="M395" s="10"/>
      <c r="N395" s="7">
        <v>2019</v>
      </c>
      <c r="O395" s="7" t="s">
        <v>863</v>
      </c>
      <c r="Q395" s="7" t="s">
        <v>38</v>
      </c>
      <c r="S395" s="7" t="s">
        <v>865</v>
      </c>
      <c r="T395" s="7" t="s">
        <v>427</v>
      </c>
      <c r="U395" s="7"/>
      <c r="V395" s="7"/>
      <c r="W395" s="6">
        <f>IFERROR(VLOOKUP(B395, PlumX_snapshot!$A:$B, 2, FALSE), " ")</f>
        <v>3</v>
      </c>
      <c r="X395" s="6">
        <f>IFERROR(VLOOKUP(B395, PlumX_snapshot!$A:$C, 3, FALSE), " ")</f>
        <v>8</v>
      </c>
      <c r="Y395" s="8">
        <f>IFERROR(VLOOKUP(B395, PlumX_snapshot!$A:$D, 4, FALSE), " ")</f>
        <v>6</v>
      </c>
      <c r="Z395" s="8">
        <f>IFERROR(VLOOKUP(B395, PlumX_snapshot!$A:$E, 5, FALSE), " ")</f>
        <v>0</v>
      </c>
      <c r="AA395" s="8">
        <f>IFERROR(VLOOKUP(B395, PlumX_snapshot!$A:$F, 6, FALSE), " ")</f>
        <v>0</v>
      </c>
      <c r="AB395" s="9">
        <v>44978</v>
      </c>
      <c r="AC395" s="8"/>
      <c r="AD395" s="6"/>
      <c r="AE395" s="8"/>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spans="2:55" ht="14.5" x14ac:dyDescent="0.35">
      <c r="B396" s="7" t="s">
        <v>1088</v>
      </c>
      <c r="C396" s="7" t="s">
        <v>1089</v>
      </c>
      <c r="D396" s="7" t="s">
        <v>862</v>
      </c>
      <c r="E396" s="7" t="s">
        <v>36</v>
      </c>
      <c r="G396" s="7" t="s">
        <v>38</v>
      </c>
      <c r="H396" s="7"/>
      <c r="J396" s="10"/>
      <c r="K396" s="10"/>
      <c r="L396" s="10"/>
      <c r="M396" s="10"/>
      <c r="N396" s="7">
        <v>2019</v>
      </c>
      <c r="O396" s="7" t="s">
        <v>863</v>
      </c>
      <c r="Q396" s="7" t="s">
        <v>38</v>
      </c>
      <c r="S396" s="7" t="s">
        <v>865</v>
      </c>
      <c r="T396" s="7" t="s">
        <v>427</v>
      </c>
      <c r="U396" s="7"/>
      <c r="V396" s="7"/>
      <c r="W396" s="6">
        <f>IFERROR(VLOOKUP(B396, PlumX_snapshot!$A:$B, 2, FALSE), " ")</f>
        <v>114</v>
      </c>
      <c r="X396" s="6">
        <f>IFERROR(VLOOKUP(B396, PlumX_snapshot!$A:$C, 3, FALSE), " ")</f>
        <v>25</v>
      </c>
      <c r="Y396" s="8">
        <f>IFERROR(VLOOKUP(B396, PlumX_snapshot!$A:$D, 4, FALSE), " ")</f>
        <v>0</v>
      </c>
      <c r="Z396" s="8">
        <f>IFERROR(VLOOKUP(B396, PlumX_snapshot!$A:$E, 5, FALSE), " ")</f>
        <v>811</v>
      </c>
      <c r="AA396" s="8">
        <f>IFERROR(VLOOKUP(B396, PlumX_snapshot!$A:$F, 6, FALSE), " ")</f>
        <v>0</v>
      </c>
      <c r="AB396" s="9">
        <v>44978</v>
      </c>
      <c r="AC396" s="8"/>
      <c r="AD396" s="6"/>
      <c r="AE396" s="6"/>
      <c r="AF396" s="6"/>
      <c r="AG396" s="6"/>
      <c r="AH396" s="6"/>
      <c r="AI396" s="6"/>
      <c r="AJ396" s="6"/>
      <c r="AK396" s="6"/>
      <c r="AL396" s="6"/>
      <c r="AM396" s="6"/>
      <c r="AN396" s="6"/>
      <c r="AO396" s="6"/>
      <c r="AP396" s="6"/>
      <c r="AQ396" s="6"/>
      <c r="AR396" s="6"/>
      <c r="AS396" s="8"/>
      <c r="AT396" s="8"/>
      <c r="AU396" s="6"/>
      <c r="AV396" s="6"/>
      <c r="AW396" s="8"/>
      <c r="AX396" s="8"/>
      <c r="AY396" s="6"/>
      <c r="AZ396" s="6"/>
      <c r="BA396" s="6"/>
      <c r="BB396" s="8"/>
      <c r="BC396" s="6"/>
    </row>
    <row r="397" spans="2:55" ht="14.5" x14ac:dyDescent="0.35">
      <c r="B397" s="7" t="s">
        <v>1090</v>
      </c>
      <c r="C397" s="7" t="s">
        <v>1091</v>
      </c>
      <c r="D397" s="7" t="s">
        <v>862</v>
      </c>
      <c r="E397" s="7" t="s">
        <v>36</v>
      </c>
      <c r="F397" s="7" t="s">
        <v>37</v>
      </c>
      <c r="G397" s="7" t="s">
        <v>38</v>
      </c>
      <c r="H397" s="7"/>
      <c r="I397" s="7" t="s">
        <v>501</v>
      </c>
      <c r="J397" s="10"/>
      <c r="K397" s="10"/>
      <c r="L397" s="10"/>
      <c r="M397" s="10"/>
      <c r="N397" s="7">
        <v>2019</v>
      </c>
      <c r="O397" s="7" t="s">
        <v>863</v>
      </c>
      <c r="Q397" s="7" t="s">
        <v>38</v>
      </c>
      <c r="R397" s="7" t="s">
        <v>315</v>
      </c>
      <c r="S397" s="7" t="s">
        <v>865</v>
      </c>
      <c r="T397" s="7" t="s">
        <v>427</v>
      </c>
      <c r="U397" s="7"/>
      <c r="V397" s="7"/>
      <c r="W397" s="6">
        <f>IFERROR(VLOOKUP(B397, PlumX_snapshot!$A:$B, 2, FALSE), " ")</f>
        <v>37</v>
      </c>
      <c r="X397" s="6">
        <f>IFERROR(VLOOKUP(B397, PlumX_snapshot!$A:$C, 3, FALSE), " ")</f>
        <v>17</v>
      </c>
      <c r="Y397" s="8">
        <f>IFERROR(VLOOKUP(B397, PlumX_snapshot!$A:$D, 4, FALSE), " ")</f>
        <v>0</v>
      </c>
      <c r="Z397" s="8">
        <f>IFERROR(VLOOKUP(B397, PlumX_snapshot!$A:$E, 5, FALSE), " ")</f>
        <v>0</v>
      </c>
      <c r="AA397" s="8">
        <f>IFERROR(VLOOKUP(B397, PlumX_snapshot!$A:$F, 6, FALSE), " ")</f>
        <v>0</v>
      </c>
      <c r="AB397" s="9">
        <v>44978</v>
      </c>
      <c r="AC397" s="8"/>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spans="2:55" ht="14.5" x14ac:dyDescent="0.35">
      <c r="B398" s="7" t="s">
        <v>1092</v>
      </c>
      <c r="C398" s="7" t="s">
        <v>1093</v>
      </c>
      <c r="D398" s="7" t="s">
        <v>862</v>
      </c>
      <c r="E398" s="7" t="s">
        <v>36</v>
      </c>
      <c r="F398" s="7" t="s">
        <v>37</v>
      </c>
      <c r="G398" s="7" t="s">
        <v>38</v>
      </c>
      <c r="H398" s="7"/>
      <c r="I398" s="7" t="s">
        <v>74</v>
      </c>
      <c r="J398" s="10"/>
      <c r="K398" s="10"/>
      <c r="L398" s="10"/>
      <c r="M398" s="10"/>
      <c r="N398" s="7">
        <v>2019</v>
      </c>
      <c r="O398" s="7" t="s">
        <v>863</v>
      </c>
      <c r="Q398" s="7" t="s">
        <v>38</v>
      </c>
      <c r="R398" s="7" t="s">
        <v>1094</v>
      </c>
      <c r="S398" s="7" t="s">
        <v>865</v>
      </c>
      <c r="T398" s="7" t="s">
        <v>427</v>
      </c>
      <c r="U398" s="7"/>
      <c r="V398" s="7"/>
      <c r="W398" s="6">
        <f>IFERROR(VLOOKUP(B398, PlumX_snapshot!$A:$B, 2, FALSE), " ")</f>
        <v>187</v>
      </c>
      <c r="X398" s="6">
        <f>IFERROR(VLOOKUP(B398, PlumX_snapshot!$A:$C, 3, FALSE), " ")</f>
        <v>113</v>
      </c>
      <c r="Y398" s="8">
        <f>IFERROR(VLOOKUP(B398, PlumX_snapshot!$A:$D, 4, FALSE), " ")</f>
        <v>3</v>
      </c>
      <c r="Z398" s="8">
        <f>IFERROR(VLOOKUP(B398, PlumX_snapshot!$A:$E, 5, FALSE), " ")</f>
        <v>609</v>
      </c>
      <c r="AA398" s="8">
        <f>IFERROR(VLOOKUP(B398, PlumX_snapshot!$A:$F, 6, FALSE), " ")</f>
        <v>0</v>
      </c>
      <c r="AB398" s="9">
        <v>44978</v>
      </c>
      <c r="AC398" s="8"/>
      <c r="AD398" s="8"/>
      <c r="AE398" s="8"/>
      <c r="AF398" s="8"/>
      <c r="AG398" s="6"/>
      <c r="AH398" s="6"/>
      <c r="AI398" s="6"/>
      <c r="AJ398" s="6"/>
      <c r="AK398" s="6"/>
      <c r="AL398" s="6"/>
      <c r="AM398" s="6"/>
      <c r="AN398" s="6"/>
      <c r="AO398" s="6"/>
      <c r="AP398" s="6"/>
      <c r="AQ398" s="6"/>
      <c r="AR398" s="6"/>
      <c r="AS398" s="8"/>
      <c r="AT398" s="8"/>
      <c r="AU398" s="8"/>
      <c r="AV398" s="6"/>
      <c r="AW398" s="8"/>
      <c r="AX398" s="8"/>
      <c r="AY398" s="6"/>
      <c r="AZ398" s="6"/>
      <c r="BA398" s="6"/>
      <c r="BB398" s="6"/>
      <c r="BC398" s="6"/>
    </row>
    <row r="399" spans="2:55" ht="14.5" x14ac:dyDescent="0.35">
      <c r="B399" s="7" t="s">
        <v>1095</v>
      </c>
      <c r="C399" s="7" t="s">
        <v>1096</v>
      </c>
      <c r="D399" s="7" t="s">
        <v>862</v>
      </c>
      <c r="E399" s="7" t="s">
        <v>36</v>
      </c>
      <c r="F399" s="7" t="s">
        <v>37</v>
      </c>
      <c r="G399" s="7" t="s">
        <v>38</v>
      </c>
      <c r="H399" s="7"/>
      <c r="I399" s="7" t="s">
        <v>501</v>
      </c>
      <c r="J399" s="10"/>
      <c r="K399" s="10"/>
      <c r="L399" s="10"/>
      <c r="M399" s="10"/>
      <c r="N399" s="7">
        <v>2019</v>
      </c>
      <c r="O399" s="7" t="s">
        <v>863</v>
      </c>
      <c r="Q399" s="7" t="s">
        <v>38</v>
      </c>
      <c r="R399" s="7" t="s">
        <v>1097</v>
      </c>
      <c r="S399" s="7" t="s">
        <v>865</v>
      </c>
      <c r="T399" s="7" t="s">
        <v>427</v>
      </c>
      <c r="U399" s="7"/>
      <c r="V399" s="7"/>
      <c r="W399" s="6">
        <f>IFERROR(VLOOKUP(B399, PlumX_snapshot!$A:$B, 2, FALSE), " ")</f>
        <v>171</v>
      </c>
      <c r="X399" s="6">
        <f>IFERROR(VLOOKUP(B399, PlumX_snapshot!$A:$C, 3, FALSE), " ")</f>
        <v>35</v>
      </c>
      <c r="Y399" s="8">
        <f>IFERROR(VLOOKUP(B399, PlumX_snapshot!$A:$D, 4, FALSE), " ")</f>
        <v>67</v>
      </c>
      <c r="Z399" s="8">
        <f>IFERROR(VLOOKUP(B399, PlumX_snapshot!$A:$E, 5, FALSE), " ")</f>
        <v>752</v>
      </c>
      <c r="AA399" s="8">
        <f>IFERROR(VLOOKUP(B399, PlumX_snapshot!$A:$F, 6, FALSE), " ")</f>
        <v>0</v>
      </c>
      <c r="AB399" s="9">
        <v>44978</v>
      </c>
      <c r="AC399" s="8"/>
      <c r="AD399" s="8"/>
      <c r="AE399" s="8"/>
      <c r="AF399" s="8"/>
      <c r="AG399" s="6"/>
      <c r="AH399" s="6"/>
      <c r="AI399" s="6"/>
      <c r="AJ399" s="6"/>
      <c r="AK399" s="6"/>
      <c r="AL399" s="6"/>
      <c r="AM399" s="6"/>
      <c r="AN399" s="6"/>
      <c r="AO399" s="6"/>
      <c r="AP399" s="8"/>
      <c r="AQ399" s="8"/>
      <c r="AR399" s="8"/>
      <c r="AS399" s="8"/>
      <c r="AT399" s="8"/>
      <c r="AU399" s="6"/>
      <c r="AV399" s="6"/>
      <c r="AW399" s="8"/>
      <c r="AX399" s="8"/>
      <c r="AY399" s="6"/>
      <c r="AZ399" s="6"/>
      <c r="BA399" s="6"/>
      <c r="BB399" s="6"/>
      <c r="BC399" s="6"/>
    </row>
    <row r="400" spans="2:55" ht="14.5" x14ac:dyDescent="0.35">
      <c r="B400" s="7" t="s">
        <v>1098</v>
      </c>
      <c r="C400" s="7" t="s">
        <v>1099</v>
      </c>
      <c r="D400" s="7" t="s">
        <v>862</v>
      </c>
      <c r="E400" s="7" t="s">
        <v>36</v>
      </c>
      <c r="G400" s="7" t="s">
        <v>38</v>
      </c>
      <c r="H400" s="7"/>
      <c r="J400" s="10"/>
      <c r="K400" s="10"/>
      <c r="L400" s="10"/>
      <c r="M400" s="10"/>
      <c r="N400" s="7">
        <v>2019</v>
      </c>
      <c r="O400" s="7" t="s">
        <v>863</v>
      </c>
      <c r="Q400" s="7" t="s">
        <v>38</v>
      </c>
      <c r="S400" s="7" t="s">
        <v>865</v>
      </c>
      <c r="T400" s="7" t="s">
        <v>427</v>
      </c>
      <c r="U400" s="7"/>
      <c r="V400" s="7"/>
      <c r="W400" s="6">
        <f>IFERROR(VLOOKUP(B400, PlumX_snapshot!$A:$B, 2, FALSE), " ")</f>
        <v>38</v>
      </c>
      <c r="X400" s="6">
        <f>IFERROR(VLOOKUP(B400, PlumX_snapshot!$A:$C, 3, FALSE), " ")</f>
        <v>12</v>
      </c>
      <c r="Y400" s="8">
        <f>IFERROR(VLOOKUP(B400, PlumX_snapshot!$A:$D, 4, FALSE), " ")</f>
        <v>8</v>
      </c>
      <c r="Z400" s="8">
        <f>IFERROR(VLOOKUP(B400, PlumX_snapshot!$A:$E, 5, FALSE), " ")</f>
        <v>0</v>
      </c>
      <c r="AA400" s="8">
        <f>IFERROR(VLOOKUP(B400, PlumX_snapshot!$A:$F, 6, FALSE), " ")</f>
        <v>0</v>
      </c>
      <c r="AB400" s="9">
        <v>44978</v>
      </c>
      <c r="AC400" s="8"/>
      <c r="AD400" s="8"/>
      <c r="AE400" s="8"/>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spans="2:55" ht="14.5" x14ac:dyDescent="0.35">
      <c r="B401" s="7" t="s">
        <v>1100</v>
      </c>
      <c r="C401" s="7" t="s">
        <v>1101</v>
      </c>
      <c r="D401" s="7" t="s">
        <v>862</v>
      </c>
      <c r="E401" s="7" t="s">
        <v>36</v>
      </c>
      <c r="G401" s="7" t="s">
        <v>38</v>
      </c>
      <c r="H401" s="7"/>
      <c r="J401" s="10"/>
      <c r="K401" s="10"/>
      <c r="L401" s="10"/>
      <c r="M401" s="10"/>
      <c r="N401" s="7">
        <v>2019</v>
      </c>
      <c r="O401" s="7" t="s">
        <v>863</v>
      </c>
      <c r="Q401" s="7" t="s">
        <v>38</v>
      </c>
      <c r="S401" s="7" t="s">
        <v>865</v>
      </c>
      <c r="T401" s="7" t="s">
        <v>427</v>
      </c>
      <c r="U401" s="7"/>
      <c r="V401" s="7"/>
      <c r="W401" s="6">
        <f>IFERROR(VLOOKUP(B401, PlumX_snapshot!$A:$B, 2, FALSE), " ")</f>
        <v>93</v>
      </c>
      <c r="X401" s="6">
        <f>IFERROR(VLOOKUP(B401, PlumX_snapshot!$A:$C, 3, FALSE), " ")</f>
        <v>18</v>
      </c>
      <c r="Y401" s="8">
        <f>IFERROR(VLOOKUP(B401, PlumX_snapshot!$A:$D, 4, FALSE), " ")</f>
        <v>1</v>
      </c>
      <c r="Z401" s="8">
        <f>IFERROR(VLOOKUP(B401, PlumX_snapshot!$A:$E, 5, FALSE), " ")</f>
        <v>0</v>
      </c>
      <c r="AA401" s="8">
        <f>IFERROR(VLOOKUP(B401, PlumX_snapshot!$A:$F, 6, FALSE), " ")</f>
        <v>0</v>
      </c>
      <c r="AB401" s="9">
        <v>44978</v>
      </c>
      <c r="AC401" s="8"/>
      <c r="AD401" s="6"/>
      <c r="AE401" s="8"/>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spans="2:55" ht="14.5" x14ac:dyDescent="0.35">
      <c r="B402" s="7" t="s">
        <v>1102</v>
      </c>
      <c r="C402" s="7" t="s">
        <v>1103</v>
      </c>
      <c r="D402" s="7" t="s">
        <v>862</v>
      </c>
      <c r="E402" s="7" t="s">
        <v>36</v>
      </c>
      <c r="G402" s="7" t="s">
        <v>38</v>
      </c>
      <c r="H402" s="7"/>
      <c r="J402" s="10"/>
      <c r="K402" s="10"/>
      <c r="L402" s="10"/>
      <c r="M402" s="10"/>
      <c r="N402" s="7">
        <v>2019</v>
      </c>
      <c r="O402" s="7" t="s">
        <v>863</v>
      </c>
      <c r="Q402" s="7" t="s">
        <v>38</v>
      </c>
      <c r="S402" s="7" t="s">
        <v>865</v>
      </c>
      <c r="T402" s="7" t="s">
        <v>427</v>
      </c>
      <c r="U402" s="7"/>
      <c r="V402" s="7"/>
      <c r="W402" s="6">
        <f>IFERROR(VLOOKUP(B402, PlumX_snapshot!$A:$B, 2, FALSE), " ")</f>
        <v>16</v>
      </c>
      <c r="X402" s="6">
        <f>IFERROR(VLOOKUP(B402, PlumX_snapshot!$A:$C, 3, FALSE), " ")</f>
        <v>9</v>
      </c>
      <c r="Y402" s="8">
        <f>IFERROR(VLOOKUP(B402, PlumX_snapshot!$A:$D, 4, FALSE), " ")</f>
        <v>0</v>
      </c>
      <c r="Z402" s="8">
        <f>IFERROR(VLOOKUP(B402, PlumX_snapshot!$A:$E, 5, FALSE), " ")</f>
        <v>14</v>
      </c>
      <c r="AA402" s="8">
        <f>IFERROR(VLOOKUP(B402, PlumX_snapshot!$A:$F, 6, FALSE), " ")</f>
        <v>1</v>
      </c>
      <c r="AB402" s="9">
        <v>44978</v>
      </c>
      <c r="AC402" s="8"/>
      <c r="AD402" s="8"/>
      <c r="AE402" s="6"/>
      <c r="AF402" s="6"/>
      <c r="AG402" s="8"/>
      <c r="AH402" s="6"/>
      <c r="AI402" s="6"/>
      <c r="AJ402" s="8"/>
      <c r="AK402" s="6"/>
      <c r="AL402" s="6"/>
      <c r="AM402" s="6"/>
      <c r="AN402" s="6"/>
      <c r="AO402" s="6"/>
      <c r="AP402" s="6"/>
      <c r="AQ402" s="6"/>
      <c r="AR402" s="6"/>
      <c r="AS402" s="8"/>
      <c r="AT402" s="8"/>
      <c r="AU402" s="6"/>
      <c r="AV402" s="6"/>
      <c r="AW402" s="6"/>
      <c r="AX402" s="8"/>
      <c r="AY402" s="6"/>
      <c r="AZ402" s="6"/>
      <c r="BA402" s="6"/>
      <c r="BB402" s="6"/>
      <c r="BC402" s="6"/>
    </row>
    <row r="403" spans="2:55" ht="14.5" x14ac:dyDescent="0.35">
      <c r="B403" s="7" t="s">
        <v>1104</v>
      </c>
      <c r="C403" s="7" t="s">
        <v>1105</v>
      </c>
      <c r="D403" s="7" t="s">
        <v>862</v>
      </c>
      <c r="E403" s="7" t="s">
        <v>36</v>
      </c>
      <c r="G403" s="7" t="s">
        <v>38</v>
      </c>
      <c r="H403" s="7"/>
      <c r="J403" s="10"/>
      <c r="K403" s="10"/>
      <c r="L403" s="10"/>
      <c r="M403" s="10"/>
      <c r="N403" s="7">
        <v>2019</v>
      </c>
      <c r="O403" s="7" t="s">
        <v>863</v>
      </c>
      <c r="Q403" s="7" t="s">
        <v>38</v>
      </c>
      <c r="S403" s="7" t="s">
        <v>865</v>
      </c>
      <c r="T403" s="7" t="s">
        <v>427</v>
      </c>
      <c r="U403" s="7"/>
      <c r="V403" s="7"/>
      <c r="W403" s="6">
        <f>IFERROR(VLOOKUP(B403, PlumX_snapshot!$A:$B, 2, FALSE), " ")</f>
        <v>17</v>
      </c>
      <c r="X403" s="6">
        <f>IFERROR(VLOOKUP(B403, PlumX_snapshot!$A:$C, 3, FALSE), " ")</f>
        <v>3</v>
      </c>
      <c r="Y403" s="8">
        <f>IFERROR(VLOOKUP(B403, PlumX_snapshot!$A:$D, 4, FALSE), " ")</f>
        <v>28</v>
      </c>
      <c r="Z403" s="8">
        <f>IFERROR(VLOOKUP(B403, PlumX_snapshot!$A:$E, 5, FALSE), " ")</f>
        <v>0</v>
      </c>
      <c r="AA403" s="8">
        <f>IFERROR(VLOOKUP(B403, PlumX_snapshot!$A:$F, 6, FALSE), " ")</f>
        <v>0</v>
      </c>
      <c r="AB403" s="9">
        <v>44978</v>
      </c>
      <c r="AC403" s="8"/>
      <c r="AD403" s="8"/>
      <c r="AE403" s="8"/>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spans="2:55" ht="14.5" x14ac:dyDescent="0.35">
      <c r="B404" s="7" t="s">
        <v>1106</v>
      </c>
      <c r="C404" s="7" t="s">
        <v>1107</v>
      </c>
      <c r="D404" s="7" t="s">
        <v>862</v>
      </c>
      <c r="E404" s="7" t="s">
        <v>36</v>
      </c>
      <c r="F404" s="7" t="s">
        <v>37</v>
      </c>
      <c r="G404" s="7" t="s">
        <v>38</v>
      </c>
      <c r="H404" s="7"/>
      <c r="I404" s="7" t="s">
        <v>74</v>
      </c>
      <c r="J404" s="10"/>
      <c r="K404" s="10"/>
      <c r="L404" s="10"/>
      <c r="M404" s="10"/>
      <c r="N404" s="7">
        <v>2019</v>
      </c>
      <c r="O404" s="7" t="s">
        <v>863</v>
      </c>
      <c r="Q404" s="7" t="s">
        <v>38</v>
      </c>
      <c r="R404" s="7" t="s">
        <v>1108</v>
      </c>
      <c r="S404" s="7" t="s">
        <v>865</v>
      </c>
      <c r="T404" s="7" t="s">
        <v>427</v>
      </c>
      <c r="U404" s="7"/>
      <c r="V404" s="7"/>
      <c r="W404" s="6">
        <f>IFERROR(VLOOKUP(B404, PlumX_snapshot!$A:$B, 2, FALSE), " ")</f>
        <v>174</v>
      </c>
      <c r="X404" s="6">
        <f>IFERROR(VLOOKUP(B404, PlumX_snapshot!$A:$C, 3, FALSE), " ")</f>
        <v>40</v>
      </c>
      <c r="Y404" s="8">
        <f>IFERROR(VLOOKUP(B404, PlumX_snapshot!$A:$D, 4, FALSE), " ")</f>
        <v>21</v>
      </c>
      <c r="Z404" s="8">
        <f>IFERROR(VLOOKUP(B404, PlumX_snapshot!$A:$E, 5, FALSE), " ")</f>
        <v>445</v>
      </c>
      <c r="AA404" s="8">
        <f>IFERROR(VLOOKUP(B404, PlumX_snapshot!$A:$F, 6, FALSE), " ")</f>
        <v>0</v>
      </c>
      <c r="AB404" s="9">
        <v>44978</v>
      </c>
      <c r="AC404" s="8"/>
      <c r="AD404" s="8"/>
      <c r="AE404" s="8"/>
      <c r="AF404" s="8"/>
      <c r="AG404" s="6"/>
      <c r="AH404" s="6"/>
      <c r="AI404" s="6"/>
      <c r="AJ404" s="6"/>
      <c r="AK404" s="6"/>
      <c r="AL404" s="6"/>
      <c r="AM404" s="6"/>
      <c r="AN404" s="6"/>
      <c r="AO404" s="6"/>
      <c r="AP404" s="6"/>
      <c r="AQ404" s="8"/>
      <c r="AR404" s="8"/>
      <c r="AS404" s="8"/>
      <c r="AT404" s="8"/>
      <c r="AU404" s="6"/>
      <c r="AV404" s="6"/>
      <c r="AW404" s="8"/>
      <c r="AX404" s="8"/>
      <c r="AY404" s="6"/>
      <c r="AZ404" s="6"/>
      <c r="BA404" s="6"/>
      <c r="BB404" s="6"/>
      <c r="BC404" s="6"/>
    </row>
    <row r="405" spans="2:55" ht="14.5" x14ac:dyDescent="0.35">
      <c r="B405" s="7" t="s">
        <v>1109</v>
      </c>
      <c r="C405" s="7" t="s">
        <v>1110</v>
      </c>
      <c r="D405" s="7" t="s">
        <v>862</v>
      </c>
      <c r="E405" s="7" t="s">
        <v>36</v>
      </c>
      <c r="F405" s="7" t="s">
        <v>37</v>
      </c>
      <c r="G405" s="7" t="s">
        <v>38</v>
      </c>
      <c r="H405" s="7"/>
      <c r="I405" s="7" t="s">
        <v>74</v>
      </c>
      <c r="J405" s="10"/>
      <c r="K405" s="10"/>
      <c r="L405" s="10"/>
      <c r="M405" s="10"/>
      <c r="N405" s="7">
        <v>2019</v>
      </c>
      <c r="O405" s="7" t="s">
        <v>863</v>
      </c>
      <c r="Q405" s="7" t="s">
        <v>38</v>
      </c>
      <c r="R405" s="7" t="s">
        <v>1111</v>
      </c>
      <c r="S405" s="7" t="s">
        <v>865</v>
      </c>
      <c r="T405" s="7" t="s">
        <v>427</v>
      </c>
      <c r="U405" s="7"/>
      <c r="V405" s="7"/>
      <c r="W405" s="6">
        <f>IFERROR(VLOOKUP(B405, PlumX_snapshot!$A:$B, 2, FALSE), " ")</f>
        <v>15</v>
      </c>
      <c r="X405" s="6">
        <f>IFERROR(VLOOKUP(B405, PlumX_snapshot!$A:$C, 3, FALSE), " ")</f>
        <v>35</v>
      </c>
      <c r="Y405" s="8">
        <f>IFERROR(VLOOKUP(B405, PlumX_snapshot!$A:$D, 4, FALSE), " ")</f>
        <v>2</v>
      </c>
      <c r="Z405" s="8">
        <f>IFERROR(VLOOKUP(B405, PlumX_snapshot!$A:$E, 5, FALSE), " ")</f>
        <v>19</v>
      </c>
      <c r="AA405" s="8">
        <f>IFERROR(VLOOKUP(B405, PlumX_snapshot!$A:$F, 6, FALSE), " ")</f>
        <v>1</v>
      </c>
      <c r="AB405" s="9">
        <v>44978</v>
      </c>
      <c r="AC405" s="8"/>
      <c r="AD405" s="8"/>
      <c r="AE405" s="8"/>
      <c r="AF405" s="8"/>
      <c r="AG405" s="8"/>
      <c r="AH405" s="8"/>
      <c r="AI405" s="6"/>
      <c r="AJ405" s="6"/>
      <c r="AK405" s="6"/>
      <c r="AL405" s="6"/>
      <c r="AM405" s="6"/>
      <c r="AN405" s="6"/>
      <c r="AO405" s="6"/>
      <c r="AP405" s="6"/>
      <c r="AQ405" s="6"/>
      <c r="AR405" s="6"/>
      <c r="AS405" s="8"/>
      <c r="AT405" s="8"/>
      <c r="AU405" s="8"/>
      <c r="AV405" s="6"/>
      <c r="AW405" s="6"/>
      <c r="AX405" s="6"/>
      <c r="AY405" s="6"/>
      <c r="AZ405" s="6"/>
      <c r="BA405" s="6"/>
      <c r="BB405" s="6"/>
      <c r="BC405" s="6"/>
    </row>
    <row r="406" spans="2:55" ht="14.5" x14ac:dyDescent="0.35">
      <c r="B406" s="7" t="s">
        <v>1112</v>
      </c>
      <c r="C406" s="7" t="s">
        <v>1110</v>
      </c>
      <c r="D406" s="7" t="s">
        <v>862</v>
      </c>
      <c r="E406" s="7" t="s">
        <v>36</v>
      </c>
      <c r="F406" s="7" t="s">
        <v>37</v>
      </c>
      <c r="G406" s="7" t="s">
        <v>38</v>
      </c>
      <c r="H406" s="7"/>
      <c r="I406" s="7" t="s">
        <v>501</v>
      </c>
      <c r="J406" s="10"/>
      <c r="K406" s="10"/>
      <c r="L406" s="10"/>
      <c r="M406" s="10"/>
      <c r="N406" s="7">
        <v>2019</v>
      </c>
      <c r="O406" s="7" t="s">
        <v>863</v>
      </c>
      <c r="Q406" s="7" t="s">
        <v>38</v>
      </c>
      <c r="R406" s="7" t="s">
        <v>1113</v>
      </c>
      <c r="S406" s="7" t="s">
        <v>865</v>
      </c>
      <c r="T406" s="7" t="s">
        <v>427</v>
      </c>
      <c r="U406" s="7"/>
      <c r="V406" s="7"/>
      <c r="W406" s="6">
        <f>IFERROR(VLOOKUP(B406, PlumX_snapshot!$A:$B, 2, FALSE), " ")</f>
        <v>43</v>
      </c>
      <c r="X406" s="6">
        <f>IFERROR(VLOOKUP(B406, PlumX_snapshot!$A:$C, 3, FALSE), " ")</f>
        <v>12</v>
      </c>
      <c r="Y406" s="8">
        <f>IFERROR(VLOOKUP(B406, PlumX_snapshot!$A:$D, 4, FALSE), " ")</f>
        <v>6</v>
      </c>
      <c r="Z406" s="8">
        <f>IFERROR(VLOOKUP(B406, PlumX_snapshot!$A:$E, 5, FALSE), " ")</f>
        <v>0</v>
      </c>
      <c r="AA406" s="8">
        <f>IFERROR(VLOOKUP(B406, PlumX_snapshot!$A:$F, 6, FALSE), " ")</f>
        <v>13</v>
      </c>
      <c r="AB406" s="9">
        <v>44978</v>
      </c>
      <c r="AC406" s="8"/>
      <c r="AD406" s="8"/>
      <c r="AE406" s="8"/>
      <c r="AF406" s="8"/>
      <c r="AG406" s="8"/>
      <c r="AH406" s="8"/>
      <c r="AI406" s="8"/>
      <c r="AJ406" s="6"/>
      <c r="AK406" s="6"/>
      <c r="AL406" s="6"/>
      <c r="AM406" s="6"/>
      <c r="AN406" s="6"/>
      <c r="AO406" s="6"/>
      <c r="AP406" s="6"/>
      <c r="AQ406" s="6"/>
      <c r="AR406" s="6"/>
      <c r="AS406" s="6"/>
      <c r="AT406" s="6"/>
      <c r="AU406" s="6"/>
      <c r="AV406" s="6"/>
      <c r="AW406" s="6"/>
      <c r="AX406" s="6"/>
      <c r="AY406" s="6"/>
      <c r="AZ406" s="6"/>
      <c r="BA406" s="6"/>
      <c r="BB406" s="6"/>
      <c r="BC406" s="6"/>
    </row>
    <row r="407" spans="2:55" ht="14.5" x14ac:dyDescent="0.35">
      <c r="B407" s="7" t="s">
        <v>1114</v>
      </c>
      <c r="C407" s="7" t="s">
        <v>1110</v>
      </c>
      <c r="D407" s="7" t="s">
        <v>862</v>
      </c>
      <c r="E407" s="7" t="s">
        <v>36</v>
      </c>
      <c r="G407" s="7" t="s">
        <v>38</v>
      </c>
      <c r="H407" s="7"/>
      <c r="J407" s="10"/>
      <c r="K407" s="10"/>
      <c r="L407" s="10"/>
      <c r="M407" s="10"/>
      <c r="N407" s="7">
        <v>2019</v>
      </c>
      <c r="O407" s="7" t="s">
        <v>863</v>
      </c>
      <c r="Q407" s="7" t="s">
        <v>38</v>
      </c>
      <c r="S407" s="7" t="s">
        <v>865</v>
      </c>
      <c r="T407" s="7" t="s">
        <v>427</v>
      </c>
      <c r="U407" s="7"/>
      <c r="V407" s="7"/>
      <c r="W407" s="6">
        <f>IFERROR(VLOOKUP(B407, PlumX_snapshot!$A:$B, 2, FALSE), " ")</f>
        <v>44</v>
      </c>
      <c r="X407" s="6">
        <f>IFERROR(VLOOKUP(B407, PlumX_snapshot!$A:$C, 3, FALSE), " ")</f>
        <v>6</v>
      </c>
      <c r="Y407" s="8">
        <f>IFERROR(VLOOKUP(B407, PlumX_snapshot!$A:$D, 4, FALSE), " ")</f>
        <v>3</v>
      </c>
      <c r="Z407" s="8">
        <f>IFERROR(VLOOKUP(B407, PlumX_snapshot!$A:$E, 5, FALSE), " ")</f>
        <v>38</v>
      </c>
      <c r="AA407" s="8">
        <f>IFERROR(VLOOKUP(B407, PlumX_snapshot!$A:$F, 6, FALSE), " ")</f>
        <v>0</v>
      </c>
      <c r="AB407" s="9">
        <v>44978</v>
      </c>
      <c r="AC407" s="8"/>
      <c r="AD407" s="8"/>
      <c r="AE407" s="8"/>
      <c r="AF407" s="8"/>
      <c r="AG407" s="6"/>
      <c r="AH407" s="6"/>
      <c r="AI407" s="6"/>
      <c r="AJ407" s="6"/>
      <c r="AK407" s="6"/>
      <c r="AL407" s="6"/>
      <c r="AM407" s="6"/>
      <c r="AN407" s="6"/>
      <c r="AO407" s="6"/>
      <c r="AP407" s="6"/>
      <c r="AQ407" s="6"/>
      <c r="AR407" s="6"/>
      <c r="AS407" s="8"/>
      <c r="AT407" s="8"/>
      <c r="AU407" s="6"/>
      <c r="AV407" s="6"/>
      <c r="AW407" s="6"/>
      <c r="AX407" s="8"/>
      <c r="AY407" s="6"/>
      <c r="AZ407" s="6"/>
      <c r="BA407" s="6"/>
      <c r="BB407" s="6"/>
      <c r="BC407" s="6"/>
    </row>
    <row r="408" spans="2:55" ht="14.5" x14ac:dyDescent="0.35">
      <c r="B408" s="7" t="s">
        <v>1115</v>
      </c>
      <c r="C408" s="7" t="s">
        <v>1116</v>
      </c>
      <c r="D408" s="7" t="s">
        <v>862</v>
      </c>
      <c r="E408" s="7" t="s">
        <v>36</v>
      </c>
      <c r="G408" s="7" t="s">
        <v>38</v>
      </c>
      <c r="H408" s="7"/>
      <c r="J408" s="10"/>
      <c r="K408" s="10"/>
      <c r="L408" s="10"/>
      <c r="M408" s="10"/>
      <c r="N408" s="7">
        <v>2019</v>
      </c>
      <c r="O408" s="7" t="s">
        <v>863</v>
      </c>
      <c r="Q408" s="7" t="s">
        <v>38</v>
      </c>
      <c r="S408" s="7" t="s">
        <v>865</v>
      </c>
      <c r="T408" s="7" t="s">
        <v>427</v>
      </c>
      <c r="U408" s="7"/>
      <c r="V408" s="7"/>
      <c r="W408" s="6">
        <f>IFERROR(VLOOKUP(B408, PlumX_snapshot!$A:$B, 2, FALSE), " ")</f>
        <v>165</v>
      </c>
      <c r="X408" s="6">
        <f>IFERROR(VLOOKUP(B408, PlumX_snapshot!$A:$C, 3, FALSE), " ")</f>
        <v>29</v>
      </c>
      <c r="Y408" s="8">
        <f>IFERROR(VLOOKUP(B408, PlumX_snapshot!$A:$D, 4, FALSE), " ")</f>
        <v>5</v>
      </c>
      <c r="Z408" s="8">
        <f>IFERROR(VLOOKUP(B408, PlumX_snapshot!$A:$E, 5, FALSE), " ")</f>
        <v>214</v>
      </c>
      <c r="AA408" s="8">
        <f>IFERROR(VLOOKUP(B408, PlumX_snapshot!$A:$F, 6, FALSE), " ")</f>
        <v>0</v>
      </c>
      <c r="AB408" s="9">
        <v>44978</v>
      </c>
      <c r="AC408" s="8"/>
      <c r="AD408" s="8"/>
      <c r="AE408" s="8"/>
      <c r="AF408" s="8"/>
      <c r="AG408" s="6"/>
      <c r="AH408" s="6"/>
      <c r="AI408" s="6"/>
      <c r="AJ408" s="6"/>
      <c r="AK408" s="6"/>
      <c r="AL408" s="6"/>
      <c r="AM408" s="6"/>
      <c r="AN408" s="6"/>
      <c r="AO408" s="6"/>
      <c r="AP408" s="6"/>
      <c r="AQ408" s="6"/>
      <c r="AR408" s="6"/>
      <c r="AS408" s="8"/>
      <c r="AT408" s="8"/>
      <c r="AU408" s="6"/>
      <c r="AV408" s="6"/>
      <c r="AW408" s="8"/>
      <c r="AX408" s="8"/>
      <c r="AY408" s="6"/>
      <c r="AZ408" s="6"/>
      <c r="BA408" s="6"/>
      <c r="BB408" s="6"/>
      <c r="BC408" s="6"/>
    </row>
    <row r="409" spans="2:55" ht="14.5" x14ac:dyDescent="0.35">
      <c r="B409" s="7" t="s">
        <v>1117</v>
      </c>
      <c r="C409" s="7" t="s">
        <v>1118</v>
      </c>
      <c r="D409" s="7" t="s">
        <v>862</v>
      </c>
      <c r="E409" s="7" t="s">
        <v>36</v>
      </c>
      <c r="G409" s="7" t="s">
        <v>38</v>
      </c>
      <c r="H409" s="7"/>
      <c r="J409" s="10"/>
      <c r="K409" s="10"/>
      <c r="L409" s="10"/>
      <c r="M409" s="10"/>
      <c r="N409" s="7">
        <v>2019</v>
      </c>
      <c r="O409" s="7" t="s">
        <v>863</v>
      </c>
      <c r="Q409" s="7" t="s">
        <v>38</v>
      </c>
      <c r="S409" s="7" t="s">
        <v>865</v>
      </c>
      <c r="T409" s="7" t="s">
        <v>427</v>
      </c>
      <c r="U409" s="7"/>
      <c r="V409" s="7"/>
      <c r="W409" s="6">
        <f>IFERROR(VLOOKUP(B409, PlumX_snapshot!$A:$B, 2, FALSE), " ")</f>
        <v>24</v>
      </c>
      <c r="X409" s="6">
        <f>IFERROR(VLOOKUP(B409, PlumX_snapshot!$A:$C, 3, FALSE), " ")</f>
        <v>5</v>
      </c>
      <c r="Y409" s="8">
        <f>IFERROR(VLOOKUP(B409, PlumX_snapshot!$A:$D, 4, FALSE), " ")</f>
        <v>2</v>
      </c>
      <c r="Z409" s="8">
        <f>IFERROR(VLOOKUP(B409, PlumX_snapshot!$A:$E, 5, FALSE), " ")</f>
        <v>17</v>
      </c>
      <c r="AA409" s="8">
        <f>IFERROR(VLOOKUP(B409, PlumX_snapshot!$A:$F, 6, FALSE), " ")</f>
        <v>0</v>
      </c>
      <c r="AB409" s="9">
        <v>44978</v>
      </c>
      <c r="AC409" s="8"/>
      <c r="AD409" s="8"/>
      <c r="AE409" s="8"/>
      <c r="AF409" s="8"/>
      <c r="AG409" s="6"/>
      <c r="AH409" s="6"/>
      <c r="AI409" s="6"/>
      <c r="AJ409" s="6"/>
      <c r="AK409" s="6"/>
      <c r="AL409" s="6"/>
      <c r="AM409" s="6"/>
      <c r="AN409" s="6"/>
      <c r="AO409" s="6"/>
      <c r="AP409" s="6"/>
      <c r="AQ409" s="6"/>
      <c r="AR409" s="6"/>
      <c r="AS409" s="8"/>
      <c r="AT409" s="8"/>
      <c r="AU409" s="6"/>
      <c r="AV409" s="6"/>
      <c r="AW409" s="6"/>
      <c r="AX409" s="8"/>
      <c r="AY409" s="6"/>
      <c r="AZ409" s="6"/>
      <c r="BA409" s="6"/>
      <c r="BB409" s="6"/>
      <c r="BC409" s="6"/>
    </row>
    <row r="410" spans="2:55" ht="14.5" x14ac:dyDescent="0.35">
      <c r="B410" s="7" t="s">
        <v>1119</v>
      </c>
      <c r="C410" s="7" t="s">
        <v>1120</v>
      </c>
      <c r="D410" s="7" t="s">
        <v>862</v>
      </c>
      <c r="E410" s="7" t="s">
        <v>36</v>
      </c>
      <c r="G410" s="7" t="s">
        <v>38</v>
      </c>
      <c r="H410" s="7"/>
      <c r="I410" s="7"/>
      <c r="J410" s="10"/>
      <c r="K410" s="10"/>
      <c r="L410" s="10"/>
      <c r="M410" s="10"/>
      <c r="N410" s="7">
        <v>2019</v>
      </c>
      <c r="O410" s="7" t="s">
        <v>863</v>
      </c>
      <c r="P410" s="7" t="s">
        <v>56</v>
      </c>
      <c r="Q410" s="7" t="s">
        <v>38</v>
      </c>
      <c r="R410" s="7" t="s">
        <v>1121</v>
      </c>
      <c r="S410" s="7" t="s">
        <v>865</v>
      </c>
      <c r="T410" s="7" t="s">
        <v>427</v>
      </c>
      <c r="U410" s="7"/>
      <c r="V410" s="7"/>
      <c r="W410" s="6">
        <f>IFERROR(VLOOKUP(B410, PlumX_snapshot!$A:$B, 2, FALSE), " ")</f>
        <v>61</v>
      </c>
      <c r="X410" s="6">
        <f>IFERROR(VLOOKUP(B410, PlumX_snapshot!$A:$C, 3, FALSE), " ")</f>
        <v>28</v>
      </c>
      <c r="Y410" s="8">
        <f>IFERROR(VLOOKUP(B410, PlumX_snapshot!$A:$D, 4, FALSE), " ")</f>
        <v>2</v>
      </c>
      <c r="Z410" s="8">
        <f>IFERROR(VLOOKUP(B410, PlumX_snapshot!$A:$E, 5, FALSE), " ")</f>
        <v>25</v>
      </c>
      <c r="AA410" s="8">
        <f>IFERROR(VLOOKUP(B410, PlumX_snapshot!$A:$F, 6, FALSE), " ")</f>
        <v>1</v>
      </c>
      <c r="AB410" s="9">
        <v>44978</v>
      </c>
      <c r="AC410" s="8"/>
      <c r="AD410" s="8"/>
      <c r="AE410" s="8"/>
      <c r="AF410" s="8"/>
      <c r="AG410" s="8"/>
      <c r="AH410" s="8"/>
      <c r="AI410" s="6"/>
      <c r="AJ410" s="6"/>
      <c r="AK410" s="6"/>
      <c r="AL410" s="6"/>
      <c r="AM410" s="6"/>
      <c r="AN410" s="6"/>
      <c r="AO410" s="6"/>
      <c r="AP410" s="6"/>
      <c r="AQ410" s="6"/>
      <c r="AR410" s="6"/>
      <c r="AS410" s="8"/>
      <c r="AT410" s="8"/>
      <c r="AU410" s="6"/>
      <c r="AV410" s="6"/>
      <c r="AW410" s="6"/>
      <c r="AX410" s="8"/>
      <c r="AY410" s="6"/>
      <c r="AZ410" s="6"/>
      <c r="BA410" s="6"/>
      <c r="BB410" s="6"/>
      <c r="BC410" s="6"/>
    </row>
    <row r="411" spans="2:55" ht="14.5" x14ac:dyDescent="0.35">
      <c r="B411" s="7" t="s">
        <v>1122</v>
      </c>
      <c r="C411" s="7" t="s">
        <v>1123</v>
      </c>
      <c r="D411" s="7" t="s">
        <v>862</v>
      </c>
      <c r="E411" s="7" t="s">
        <v>36</v>
      </c>
      <c r="G411" s="7" t="s">
        <v>38</v>
      </c>
      <c r="H411" s="7"/>
      <c r="J411" s="10"/>
      <c r="K411" s="10"/>
      <c r="L411" s="10"/>
      <c r="M411" s="10"/>
      <c r="N411" s="7">
        <v>2019</v>
      </c>
      <c r="O411" s="7" t="s">
        <v>863</v>
      </c>
      <c r="Q411" s="7" t="s">
        <v>38</v>
      </c>
      <c r="S411" s="7" t="s">
        <v>865</v>
      </c>
      <c r="T411" s="7" t="s">
        <v>427</v>
      </c>
      <c r="U411" s="7"/>
      <c r="V411" s="7"/>
      <c r="W411" s="6">
        <f>IFERROR(VLOOKUP(B411, PlumX_snapshot!$A:$B, 2, FALSE), " ")</f>
        <v>120</v>
      </c>
      <c r="X411" s="6">
        <f>IFERROR(VLOOKUP(B411, PlumX_snapshot!$A:$C, 3, FALSE), " ")</f>
        <v>25</v>
      </c>
      <c r="Y411" s="8">
        <f>IFERROR(VLOOKUP(B411, PlumX_snapshot!$A:$D, 4, FALSE), " ")</f>
        <v>198</v>
      </c>
      <c r="Z411" s="8">
        <f>IFERROR(VLOOKUP(B411, PlumX_snapshot!$A:$E, 5, FALSE), " ")</f>
        <v>51</v>
      </c>
      <c r="AA411" s="8">
        <f>IFERROR(VLOOKUP(B411, PlumX_snapshot!$A:$F, 6, FALSE), " ")</f>
        <v>0</v>
      </c>
      <c r="AB411" s="9">
        <v>44978</v>
      </c>
      <c r="AC411" s="8"/>
      <c r="AD411" s="6"/>
      <c r="AE411" s="8"/>
      <c r="AF411" s="8"/>
      <c r="AG411" s="6"/>
      <c r="AH411" s="6"/>
      <c r="AI411" s="6"/>
      <c r="AJ411" s="6"/>
      <c r="AK411" s="6"/>
      <c r="AL411" s="6"/>
      <c r="AM411" s="6"/>
      <c r="AN411" s="6"/>
      <c r="AO411" s="6"/>
      <c r="AP411" s="8"/>
      <c r="AQ411" s="6"/>
      <c r="AR411" s="6"/>
      <c r="AS411" s="8"/>
      <c r="AT411" s="8"/>
      <c r="AU411" s="6"/>
      <c r="AV411" s="8"/>
      <c r="AW411" s="6"/>
      <c r="AX411" s="6"/>
      <c r="AY411" s="6"/>
      <c r="AZ411" s="8"/>
      <c r="BA411" s="6"/>
      <c r="BB411" s="6"/>
      <c r="BC411" s="6"/>
    </row>
    <row r="412" spans="2:55" ht="14.5" x14ac:dyDescent="0.35">
      <c r="B412" s="7" t="s">
        <v>1124</v>
      </c>
      <c r="C412" s="7" t="s">
        <v>1125</v>
      </c>
      <c r="D412" s="7" t="s">
        <v>862</v>
      </c>
      <c r="E412" s="7" t="s">
        <v>36</v>
      </c>
      <c r="G412" s="7" t="s">
        <v>38</v>
      </c>
      <c r="H412" s="7"/>
      <c r="J412" s="10"/>
      <c r="K412" s="10"/>
      <c r="L412" s="10"/>
      <c r="M412" s="10"/>
      <c r="N412" s="7">
        <v>2019</v>
      </c>
      <c r="O412" s="7" t="s">
        <v>863</v>
      </c>
      <c r="Q412" s="7" t="s">
        <v>38</v>
      </c>
      <c r="S412" s="7" t="s">
        <v>865</v>
      </c>
      <c r="T412" s="7" t="s">
        <v>427</v>
      </c>
      <c r="U412" s="7"/>
      <c r="V412" s="7"/>
      <c r="W412" s="6">
        <f>IFERROR(VLOOKUP(B412, PlumX_snapshot!$A:$B, 2, FALSE), " ")</f>
        <v>20</v>
      </c>
      <c r="X412" s="6">
        <f>IFERROR(VLOOKUP(B412, PlumX_snapshot!$A:$C, 3, FALSE), " ")</f>
        <v>6</v>
      </c>
      <c r="Y412" s="8">
        <f>IFERROR(VLOOKUP(B412, PlumX_snapshot!$A:$D, 4, FALSE), " ")</f>
        <v>4</v>
      </c>
      <c r="Z412" s="8">
        <f>IFERROR(VLOOKUP(B412, PlumX_snapshot!$A:$E, 5, FALSE), " ")</f>
        <v>0</v>
      </c>
      <c r="AA412" s="8">
        <f>IFERROR(VLOOKUP(B412, PlumX_snapshot!$A:$F, 6, FALSE), " ")</f>
        <v>0</v>
      </c>
      <c r="AB412" s="9">
        <v>44978</v>
      </c>
      <c r="AC412" s="8"/>
      <c r="AD412" s="6"/>
      <c r="AE412" s="8"/>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spans="2:55" ht="14.5" x14ac:dyDescent="0.35">
      <c r="B413" s="7" t="s">
        <v>1126</v>
      </c>
      <c r="C413" s="7" t="s">
        <v>1125</v>
      </c>
      <c r="D413" s="7" t="s">
        <v>862</v>
      </c>
      <c r="E413" s="7" t="s">
        <v>36</v>
      </c>
      <c r="G413" s="7" t="s">
        <v>38</v>
      </c>
      <c r="H413" s="7"/>
      <c r="J413" s="10"/>
      <c r="K413" s="10"/>
      <c r="L413" s="10"/>
      <c r="M413" s="10"/>
      <c r="N413" s="7">
        <v>2019</v>
      </c>
      <c r="O413" s="7" t="s">
        <v>863</v>
      </c>
      <c r="Q413" s="7" t="s">
        <v>38</v>
      </c>
      <c r="S413" s="7" t="s">
        <v>865</v>
      </c>
      <c r="T413" s="7" t="s">
        <v>427</v>
      </c>
      <c r="U413" s="7"/>
      <c r="V413" s="7"/>
      <c r="W413" s="6">
        <f>IFERROR(VLOOKUP(B413, PlumX_snapshot!$A:$B, 2, FALSE), " ")</f>
        <v>15</v>
      </c>
      <c r="X413" s="6">
        <f>IFERROR(VLOOKUP(B413, PlumX_snapshot!$A:$C, 3, FALSE), " ")</f>
        <v>4</v>
      </c>
      <c r="Y413" s="8">
        <f>IFERROR(VLOOKUP(B413, PlumX_snapshot!$A:$D, 4, FALSE), " ")</f>
        <v>21</v>
      </c>
      <c r="Z413" s="8">
        <f>IFERROR(VLOOKUP(B413, PlumX_snapshot!$A:$E, 5, FALSE), " ")</f>
        <v>0</v>
      </c>
      <c r="AA413" s="8">
        <f>IFERROR(VLOOKUP(B413, PlumX_snapshot!$A:$F, 6, FALSE), " ")</f>
        <v>0</v>
      </c>
      <c r="AB413" s="9">
        <v>44978</v>
      </c>
      <c r="AC413" s="8"/>
      <c r="AD413" s="8"/>
      <c r="AE413" s="8"/>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spans="2:55" ht="14.5" x14ac:dyDescent="0.35">
      <c r="B414" s="7" t="s">
        <v>1127</v>
      </c>
      <c r="C414" s="7" t="s">
        <v>1125</v>
      </c>
      <c r="D414" s="7" t="s">
        <v>862</v>
      </c>
      <c r="E414" s="7" t="s">
        <v>36</v>
      </c>
      <c r="G414" s="7" t="s">
        <v>38</v>
      </c>
      <c r="H414" s="7"/>
      <c r="J414" s="10"/>
      <c r="K414" s="10"/>
      <c r="L414" s="10"/>
      <c r="M414" s="10"/>
      <c r="N414" s="7">
        <v>2019</v>
      </c>
      <c r="O414" s="7" t="s">
        <v>863</v>
      </c>
      <c r="Q414" s="7" t="s">
        <v>38</v>
      </c>
      <c r="S414" s="7" t="s">
        <v>865</v>
      </c>
      <c r="T414" s="7" t="s">
        <v>427</v>
      </c>
      <c r="U414" s="7"/>
      <c r="V414" s="7"/>
      <c r="W414" s="6">
        <f>IFERROR(VLOOKUP(B414, PlumX_snapshot!$A:$B, 2, FALSE), " ")</f>
        <v>31</v>
      </c>
      <c r="X414" s="6">
        <f>IFERROR(VLOOKUP(B414, PlumX_snapshot!$A:$C, 3, FALSE), " ")</f>
        <v>14</v>
      </c>
      <c r="Y414" s="8">
        <f>IFERROR(VLOOKUP(B414, PlumX_snapshot!$A:$D, 4, FALSE), " ")</f>
        <v>30</v>
      </c>
      <c r="Z414" s="8">
        <f>IFERROR(VLOOKUP(B414, PlumX_snapshot!$A:$E, 5, FALSE), " ")</f>
        <v>2</v>
      </c>
      <c r="AA414" s="8">
        <f>IFERROR(VLOOKUP(B414, PlumX_snapshot!$A:$F, 6, FALSE), " ")</f>
        <v>7</v>
      </c>
      <c r="AB414" s="9">
        <v>44978</v>
      </c>
      <c r="AC414" s="8"/>
      <c r="AD414" s="6"/>
      <c r="AE414" s="8"/>
      <c r="AF414" s="8"/>
      <c r="AG414" s="8"/>
      <c r="AH414" s="8"/>
      <c r="AI414" s="8"/>
      <c r="AJ414" s="6"/>
      <c r="AK414" s="6"/>
      <c r="AL414" s="6"/>
      <c r="AM414" s="6"/>
      <c r="AN414" s="6"/>
      <c r="AO414" s="6"/>
      <c r="AP414" s="8"/>
      <c r="AQ414" s="6"/>
      <c r="AR414" s="6"/>
      <c r="AS414" s="8"/>
      <c r="AT414" s="8"/>
      <c r="AU414" s="6"/>
      <c r="AV414" s="6"/>
      <c r="AW414" s="6"/>
      <c r="AX414" s="6"/>
      <c r="AY414" s="6"/>
      <c r="AZ414" s="6"/>
      <c r="BA414" s="6"/>
      <c r="BB414" s="6"/>
      <c r="BC414" s="6"/>
    </row>
    <row r="415" spans="2:55" ht="14.5" x14ac:dyDescent="0.35">
      <c r="B415" s="7" t="s">
        <v>1128</v>
      </c>
      <c r="C415" s="7" t="s">
        <v>1125</v>
      </c>
      <c r="D415" s="7" t="s">
        <v>862</v>
      </c>
      <c r="E415" s="7" t="s">
        <v>36</v>
      </c>
      <c r="G415" s="7" t="s">
        <v>38</v>
      </c>
      <c r="H415" s="7"/>
      <c r="J415" s="10"/>
      <c r="K415" s="10"/>
      <c r="L415" s="10"/>
      <c r="M415" s="10"/>
      <c r="N415" s="7">
        <v>2019</v>
      </c>
      <c r="O415" s="7" t="s">
        <v>863</v>
      </c>
      <c r="Q415" s="7" t="s">
        <v>38</v>
      </c>
      <c r="S415" s="7" t="s">
        <v>865</v>
      </c>
      <c r="T415" s="7" t="s">
        <v>427</v>
      </c>
      <c r="U415" s="7"/>
      <c r="V415" s="7"/>
      <c r="W415" s="6">
        <f>IFERROR(VLOOKUP(B415, PlumX_snapshot!$A:$B, 2, FALSE), " ")</f>
        <v>5</v>
      </c>
      <c r="X415" s="6">
        <f>IFERROR(VLOOKUP(B415, PlumX_snapshot!$A:$C, 3, FALSE), " ")</f>
        <v>2</v>
      </c>
      <c r="Y415" s="8">
        <f>IFERROR(VLOOKUP(B415, PlumX_snapshot!$A:$D, 4, FALSE), " ")</f>
        <v>0</v>
      </c>
      <c r="Z415" s="8">
        <f>IFERROR(VLOOKUP(B415, PlumX_snapshot!$A:$E, 5, FALSE), " ")</f>
        <v>0</v>
      </c>
      <c r="AA415" s="8">
        <f>IFERROR(VLOOKUP(B415, PlumX_snapshot!$A:$F, 6, FALSE), " ")</f>
        <v>0</v>
      </c>
      <c r="AB415" s="9">
        <v>44978</v>
      </c>
      <c r="AC415" s="8"/>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spans="2:55" ht="14.5" x14ac:dyDescent="0.35">
      <c r="B416" s="7" t="s">
        <v>1129</v>
      </c>
      <c r="C416" s="7" t="s">
        <v>1130</v>
      </c>
      <c r="D416" s="7" t="s">
        <v>862</v>
      </c>
      <c r="E416" s="7" t="s">
        <v>36</v>
      </c>
      <c r="G416" s="7" t="s">
        <v>38</v>
      </c>
      <c r="H416" s="7"/>
      <c r="J416" s="10"/>
      <c r="K416" s="10"/>
      <c r="L416" s="10"/>
      <c r="M416" s="10"/>
      <c r="N416" s="7">
        <v>2019</v>
      </c>
      <c r="O416" s="7" t="s">
        <v>863</v>
      </c>
      <c r="Q416" s="7" t="s">
        <v>38</v>
      </c>
      <c r="S416" s="7" t="s">
        <v>865</v>
      </c>
      <c r="T416" s="7" t="s">
        <v>427</v>
      </c>
      <c r="U416" s="7"/>
      <c r="V416" s="7"/>
      <c r="W416" s="6">
        <f>IFERROR(VLOOKUP(B416, PlumX_snapshot!$A:$B, 2, FALSE), " ")</f>
        <v>142</v>
      </c>
      <c r="X416" s="6">
        <f>IFERROR(VLOOKUP(B416, PlumX_snapshot!$A:$C, 3, FALSE), " ")</f>
        <v>20</v>
      </c>
      <c r="Y416" s="8">
        <f>IFERROR(VLOOKUP(B416, PlumX_snapshot!$A:$D, 4, FALSE), " ")</f>
        <v>163</v>
      </c>
      <c r="Z416" s="8">
        <f>IFERROR(VLOOKUP(B416, PlumX_snapshot!$A:$E, 5, FALSE), " ")</f>
        <v>979</v>
      </c>
      <c r="AA416" s="8">
        <f>IFERROR(VLOOKUP(B416, PlumX_snapshot!$A:$F, 6, FALSE), " ")</f>
        <v>3</v>
      </c>
      <c r="AB416" s="9">
        <v>44978</v>
      </c>
      <c r="AC416" s="8"/>
      <c r="AD416" s="6"/>
      <c r="AE416" s="8"/>
      <c r="AF416" s="8"/>
      <c r="AG416" s="8"/>
      <c r="AH416" s="8"/>
      <c r="AI416" s="6"/>
      <c r="AJ416" s="6"/>
      <c r="AK416" s="6"/>
      <c r="AL416" s="6"/>
      <c r="AM416" s="6"/>
      <c r="AN416" s="6"/>
      <c r="AO416" s="6"/>
      <c r="AP416" s="8"/>
      <c r="AQ416" s="6"/>
      <c r="AR416" s="6"/>
      <c r="AS416" s="8"/>
      <c r="AT416" s="8"/>
      <c r="AU416" s="6"/>
      <c r="AV416" s="6"/>
      <c r="AW416" s="8"/>
      <c r="AX416" s="8"/>
      <c r="AY416" s="6"/>
      <c r="AZ416" s="6"/>
      <c r="BA416" s="6"/>
      <c r="BB416" s="6"/>
      <c r="BC416" s="6"/>
    </row>
    <row r="417" spans="2:55" ht="14.5" x14ac:dyDescent="0.35">
      <c r="B417" s="7" t="s">
        <v>1131</v>
      </c>
      <c r="C417" s="7" t="s">
        <v>1132</v>
      </c>
      <c r="D417" s="7" t="s">
        <v>862</v>
      </c>
      <c r="E417" s="7" t="s">
        <v>36</v>
      </c>
      <c r="G417" s="7" t="s">
        <v>38</v>
      </c>
      <c r="H417" s="7"/>
      <c r="J417" s="10"/>
      <c r="K417" s="10"/>
      <c r="L417" s="10"/>
      <c r="M417" s="10"/>
      <c r="N417" s="7">
        <v>2019</v>
      </c>
      <c r="O417" s="7" t="s">
        <v>863</v>
      </c>
      <c r="Q417" s="7" t="s">
        <v>38</v>
      </c>
      <c r="S417" s="7" t="s">
        <v>865</v>
      </c>
      <c r="T417" s="7" t="s">
        <v>427</v>
      </c>
      <c r="U417" s="7"/>
      <c r="V417" s="7"/>
      <c r="W417" s="6">
        <f>IFERROR(VLOOKUP(B417, PlumX_snapshot!$A:$B, 2, FALSE), " ")</f>
        <v>32</v>
      </c>
      <c r="X417" s="6">
        <f>IFERROR(VLOOKUP(B417, PlumX_snapshot!$A:$C, 3, FALSE), " ")</f>
        <v>2</v>
      </c>
      <c r="Y417" s="8">
        <f>IFERROR(VLOOKUP(B417, PlumX_snapshot!$A:$D, 4, FALSE), " ")</f>
        <v>34</v>
      </c>
      <c r="Z417" s="8">
        <f>IFERROR(VLOOKUP(B417, PlumX_snapshot!$A:$E, 5, FALSE), " ")</f>
        <v>0</v>
      </c>
      <c r="AA417" s="8">
        <f>IFERROR(VLOOKUP(B417, PlumX_snapshot!$A:$F, 6, FALSE), " ")</f>
        <v>0</v>
      </c>
      <c r="AB417" s="9">
        <v>44978</v>
      </c>
      <c r="AC417" s="8"/>
      <c r="AD417" s="8"/>
      <c r="AE417" s="8"/>
      <c r="AF417" s="8"/>
      <c r="AG417" s="6"/>
      <c r="AH417" s="6"/>
      <c r="AI417" s="6"/>
      <c r="AJ417" s="6"/>
      <c r="AK417" s="6"/>
      <c r="AL417" s="6"/>
      <c r="AM417" s="6"/>
      <c r="AN417" s="6"/>
      <c r="AO417" s="6"/>
      <c r="AP417" s="8"/>
      <c r="AQ417" s="6"/>
      <c r="AR417" s="6"/>
      <c r="AS417" s="6"/>
      <c r="AT417" s="6"/>
      <c r="AU417" s="6"/>
      <c r="AV417" s="6"/>
      <c r="AW417" s="6"/>
      <c r="AX417" s="6"/>
      <c r="AY417" s="6"/>
      <c r="AZ417" s="6"/>
      <c r="BA417" s="6"/>
      <c r="BB417" s="6"/>
      <c r="BC417" s="6"/>
    </row>
    <row r="418" spans="2:55" ht="14.5" x14ac:dyDescent="0.35">
      <c r="B418" s="7" t="s">
        <v>1133</v>
      </c>
      <c r="C418" s="7" t="s">
        <v>1134</v>
      </c>
      <c r="D418" s="7" t="s">
        <v>862</v>
      </c>
      <c r="E418" s="7" t="s">
        <v>37</v>
      </c>
      <c r="F418" s="7" t="s">
        <v>37</v>
      </c>
      <c r="G418" s="7" t="s">
        <v>38</v>
      </c>
      <c r="H418" s="7"/>
      <c r="I418" s="7" t="s">
        <v>74</v>
      </c>
      <c r="J418" s="10"/>
      <c r="K418" s="10"/>
      <c r="L418" s="10"/>
      <c r="M418" s="10"/>
      <c r="N418" s="7">
        <v>2019</v>
      </c>
      <c r="O418" s="7" t="s">
        <v>863</v>
      </c>
      <c r="P418" s="7" t="s">
        <v>56</v>
      </c>
      <c r="Q418" s="7" t="s">
        <v>38</v>
      </c>
      <c r="R418" s="7" t="s">
        <v>170</v>
      </c>
      <c r="S418" s="7" t="s">
        <v>865</v>
      </c>
      <c r="T418" s="7" t="s">
        <v>427</v>
      </c>
      <c r="U418" s="7"/>
      <c r="V418" s="7"/>
      <c r="W418" s="6">
        <f>IFERROR(VLOOKUP(B418, PlumX_snapshot!$A:$B, 2, FALSE), " ")</f>
        <v>35</v>
      </c>
      <c r="X418" s="6">
        <f>IFERROR(VLOOKUP(B418, PlumX_snapshot!$A:$C, 3, FALSE), " ")</f>
        <v>11</v>
      </c>
      <c r="Y418" s="8">
        <f>IFERROR(VLOOKUP(B418, PlumX_snapshot!$A:$D, 4, FALSE), " ")</f>
        <v>1</v>
      </c>
      <c r="Z418" s="8">
        <f>IFERROR(VLOOKUP(B418, PlumX_snapshot!$A:$E, 5, FALSE), " ")</f>
        <v>233</v>
      </c>
      <c r="AA418" s="8">
        <f>IFERROR(VLOOKUP(B418, PlumX_snapshot!$A:$F, 6, FALSE), " ")</f>
        <v>0</v>
      </c>
      <c r="AB418" s="9">
        <v>44978</v>
      </c>
      <c r="AC418" s="8"/>
      <c r="AD418" s="8"/>
      <c r="AE418" s="8"/>
      <c r="AF418" s="8"/>
      <c r="AG418" s="6"/>
      <c r="AH418" s="6"/>
      <c r="AI418" s="6"/>
      <c r="AJ418" s="6"/>
      <c r="AK418" s="6"/>
      <c r="AL418" s="6"/>
      <c r="AM418" s="6"/>
      <c r="AN418" s="6"/>
      <c r="AO418" s="6"/>
      <c r="AP418" s="6"/>
      <c r="AQ418" s="6"/>
      <c r="AR418" s="6"/>
      <c r="AS418" s="8"/>
      <c r="AT418" s="8"/>
      <c r="AU418" s="6"/>
      <c r="AV418" s="6"/>
      <c r="AW418" s="8"/>
      <c r="AX418" s="8"/>
      <c r="AY418" s="6"/>
      <c r="AZ418" s="6"/>
      <c r="BA418" s="6"/>
      <c r="BB418" s="6"/>
      <c r="BC418" s="6"/>
    </row>
    <row r="419" spans="2:55" ht="14.5" x14ac:dyDescent="0.35">
      <c r="B419" s="7" t="s">
        <v>1135</v>
      </c>
      <c r="C419" s="7" t="s">
        <v>1136</v>
      </c>
      <c r="D419" s="7" t="s">
        <v>862</v>
      </c>
      <c r="E419" s="7" t="s">
        <v>37</v>
      </c>
      <c r="G419" s="7" t="s">
        <v>38</v>
      </c>
      <c r="H419" s="7"/>
      <c r="J419" s="10"/>
      <c r="K419" s="10"/>
      <c r="L419" s="10"/>
      <c r="M419" s="10"/>
      <c r="N419" s="7">
        <v>2019</v>
      </c>
      <c r="O419" s="7" t="s">
        <v>863</v>
      </c>
      <c r="Q419" s="7" t="s">
        <v>38</v>
      </c>
      <c r="S419" s="7" t="s">
        <v>865</v>
      </c>
      <c r="T419" s="7" t="s">
        <v>427</v>
      </c>
      <c r="U419" s="7"/>
      <c r="V419" s="7"/>
      <c r="W419" s="6">
        <f>IFERROR(VLOOKUP(B419, PlumX_snapshot!$A:$B, 2, FALSE), " ")</f>
        <v>27</v>
      </c>
      <c r="X419" s="6">
        <f>IFERROR(VLOOKUP(B419, PlumX_snapshot!$A:$C, 3, FALSE), " ")</f>
        <v>3</v>
      </c>
      <c r="Y419" s="8">
        <f>IFERROR(VLOOKUP(B419, PlumX_snapshot!$A:$D, 4, FALSE), " ")</f>
        <v>5</v>
      </c>
      <c r="Z419" s="8">
        <f>IFERROR(VLOOKUP(B419, PlumX_snapshot!$A:$E, 5, FALSE), " ")</f>
        <v>33</v>
      </c>
      <c r="AA419" s="8">
        <f>IFERROR(VLOOKUP(B419, PlumX_snapshot!$A:$F, 6, FALSE), " ")</f>
        <v>0</v>
      </c>
      <c r="AB419" s="9">
        <v>44978</v>
      </c>
    </row>
    <row r="420" spans="2:55" ht="14.5" x14ac:dyDescent="0.35">
      <c r="B420" s="7" t="s">
        <v>1137</v>
      </c>
      <c r="C420" s="7" t="s">
        <v>1136</v>
      </c>
      <c r="D420" s="7" t="s">
        <v>862</v>
      </c>
      <c r="E420" s="7" t="s">
        <v>37</v>
      </c>
      <c r="G420" s="7" t="s">
        <v>38</v>
      </c>
      <c r="H420" s="7"/>
      <c r="J420" s="10"/>
      <c r="K420" s="10"/>
      <c r="L420" s="10"/>
      <c r="M420" s="10"/>
      <c r="N420" s="7">
        <v>2019</v>
      </c>
      <c r="O420" s="7" t="s">
        <v>863</v>
      </c>
      <c r="Q420" s="7" t="s">
        <v>38</v>
      </c>
      <c r="S420" s="7" t="s">
        <v>865</v>
      </c>
      <c r="T420" s="7" t="s">
        <v>427</v>
      </c>
      <c r="U420" s="7"/>
      <c r="V420" s="7"/>
      <c r="W420" s="6">
        <f>IFERROR(VLOOKUP(B420, PlumX_snapshot!$A:$B, 2, FALSE), " ")</f>
        <v>59</v>
      </c>
      <c r="X420" s="6">
        <f>IFERROR(VLOOKUP(B420, PlumX_snapshot!$A:$C, 3, FALSE), " ")</f>
        <v>11</v>
      </c>
      <c r="Y420" s="8">
        <f>IFERROR(VLOOKUP(B420, PlumX_snapshot!$A:$D, 4, FALSE), " ")</f>
        <v>34</v>
      </c>
      <c r="Z420" s="8">
        <f>IFERROR(VLOOKUP(B420, PlumX_snapshot!$A:$E, 5, FALSE), " ")</f>
        <v>41</v>
      </c>
      <c r="AA420" s="8">
        <f>IFERROR(VLOOKUP(B420, PlumX_snapshot!$A:$F, 6, FALSE), " ")</f>
        <v>0</v>
      </c>
      <c r="AB420" s="9">
        <v>44978</v>
      </c>
    </row>
    <row r="421" spans="2:55" ht="14.5" x14ac:dyDescent="0.35">
      <c r="B421" s="7" t="s">
        <v>1138</v>
      </c>
      <c r="C421" s="7" t="s">
        <v>1136</v>
      </c>
      <c r="D421" s="7" t="s">
        <v>862</v>
      </c>
      <c r="E421" s="7" t="s">
        <v>37</v>
      </c>
      <c r="G421" s="7" t="s">
        <v>38</v>
      </c>
      <c r="H421" s="7"/>
      <c r="J421" s="10"/>
      <c r="K421" s="10"/>
      <c r="L421" s="10"/>
      <c r="M421" s="10"/>
      <c r="N421" s="7">
        <v>2019</v>
      </c>
      <c r="O421" s="7" t="s">
        <v>863</v>
      </c>
      <c r="Q421" s="7" t="s">
        <v>38</v>
      </c>
      <c r="S421" s="7" t="s">
        <v>865</v>
      </c>
      <c r="T421" s="7" t="s">
        <v>427</v>
      </c>
      <c r="U421" s="7"/>
      <c r="V421" s="7"/>
      <c r="W421" s="6">
        <f>IFERROR(VLOOKUP(B421, PlumX_snapshot!$A:$B, 2, FALSE), " ")</f>
        <v>48</v>
      </c>
      <c r="X421" s="6">
        <f>IFERROR(VLOOKUP(B421, PlumX_snapshot!$A:$C, 3, FALSE), " ")</f>
        <v>16</v>
      </c>
      <c r="Y421" s="8">
        <f>IFERROR(VLOOKUP(B421, PlumX_snapshot!$A:$D, 4, FALSE), " ")</f>
        <v>200</v>
      </c>
      <c r="Z421" s="8">
        <f>IFERROR(VLOOKUP(B421, PlumX_snapshot!$A:$E, 5, FALSE), " ")</f>
        <v>36</v>
      </c>
      <c r="AA421" s="8">
        <f>IFERROR(VLOOKUP(B421, PlumX_snapshot!$A:$F, 6, FALSE), " ")</f>
        <v>0</v>
      </c>
      <c r="AB421" s="9">
        <v>44978</v>
      </c>
    </row>
    <row r="422" spans="2:55" ht="14.5" x14ac:dyDescent="0.35">
      <c r="B422" s="7" t="s">
        <v>1139</v>
      </c>
      <c r="C422" s="7" t="s">
        <v>1140</v>
      </c>
      <c r="D422" s="7" t="s">
        <v>862</v>
      </c>
      <c r="E422" s="7" t="s">
        <v>37</v>
      </c>
      <c r="F422" s="7" t="s">
        <v>37</v>
      </c>
      <c r="G422" s="7" t="s">
        <v>38</v>
      </c>
      <c r="H422" s="7"/>
      <c r="I422" s="7" t="s">
        <v>74</v>
      </c>
      <c r="J422" s="10"/>
      <c r="K422" s="10"/>
      <c r="L422" s="10"/>
      <c r="M422" s="10"/>
      <c r="N422" s="7">
        <v>2019</v>
      </c>
      <c r="O422" s="7" t="s">
        <v>863</v>
      </c>
      <c r="P422" s="7" t="s">
        <v>56</v>
      </c>
      <c r="Q422" s="7" t="s">
        <v>38</v>
      </c>
      <c r="R422" s="7" t="s">
        <v>195</v>
      </c>
      <c r="S422" s="7" t="s">
        <v>865</v>
      </c>
      <c r="T422" s="7" t="s">
        <v>427</v>
      </c>
      <c r="U422" s="7"/>
      <c r="V422" s="7"/>
      <c r="W422" s="6">
        <f>IFERROR(VLOOKUP(B422, PlumX_snapshot!$A:$B, 2, FALSE), " ")</f>
        <v>53</v>
      </c>
      <c r="X422" s="6">
        <f>IFERROR(VLOOKUP(B422, PlumX_snapshot!$A:$C, 3, FALSE), " ")</f>
        <v>73</v>
      </c>
      <c r="Y422" s="8">
        <f>IFERROR(VLOOKUP(B422, PlumX_snapshot!$A:$D, 4, FALSE), " ")</f>
        <v>17</v>
      </c>
      <c r="Z422" s="8">
        <f>IFERROR(VLOOKUP(B422, PlumX_snapshot!$A:$E, 5, FALSE), " ")</f>
        <v>17</v>
      </c>
      <c r="AA422" s="8">
        <f>IFERROR(VLOOKUP(B422, PlumX_snapshot!$A:$F, 6, FALSE), " ")</f>
        <v>0</v>
      </c>
      <c r="AB422" s="9">
        <v>44978</v>
      </c>
    </row>
    <row r="423" spans="2:55" ht="14.5" x14ac:dyDescent="0.35">
      <c r="B423" s="7" t="s">
        <v>1141</v>
      </c>
      <c r="C423" s="7" t="s">
        <v>1142</v>
      </c>
      <c r="D423" s="7" t="s">
        <v>862</v>
      </c>
      <c r="E423" s="7" t="s">
        <v>37</v>
      </c>
      <c r="F423" s="7" t="s">
        <v>37</v>
      </c>
      <c r="G423" s="7" t="s">
        <v>38</v>
      </c>
      <c r="H423" s="7"/>
      <c r="I423" s="7" t="s">
        <v>74</v>
      </c>
      <c r="J423" s="10"/>
      <c r="K423" s="10"/>
      <c r="L423" s="10"/>
      <c r="M423" s="10"/>
      <c r="N423" s="7">
        <v>2019</v>
      </c>
      <c r="O423" s="7" t="s">
        <v>863</v>
      </c>
      <c r="P423" s="7" t="s">
        <v>56</v>
      </c>
      <c r="Q423" s="7" t="s">
        <v>38</v>
      </c>
      <c r="R423" s="7" t="s">
        <v>1143</v>
      </c>
      <c r="S423" s="7" t="s">
        <v>865</v>
      </c>
      <c r="T423" s="7" t="s">
        <v>427</v>
      </c>
      <c r="U423" s="7"/>
      <c r="V423" s="7"/>
      <c r="W423" s="6">
        <f>IFERROR(VLOOKUP(B423, PlumX_snapshot!$A:$B, 2, FALSE), " ")</f>
        <v>19</v>
      </c>
      <c r="X423" s="6">
        <f>IFERROR(VLOOKUP(B423, PlumX_snapshot!$A:$C, 3, FALSE), " ")</f>
        <v>17</v>
      </c>
      <c r="Y423" s="8">
        <f>IFERROR(VLOOKUP(B423, PlumX_snapshot!$A:$D, 4, FALSE), " ")</f>
        <v>10</v>
      </c>
      <c r="Z423" s="8">
        <f>IFERROR(VLOOKUP(B423, PlumX_snapshot!$A:$E, 5, FALSE), " ")</f>
        <v>0</v>
      </c>
      <c r="AA423" s="8">
        <f>IFERROR(VLOOKUP(B423, PlumX_snapshot!$A:$F, 6, FALSE), " ")</f>
        <v>0</v>
      </c>
      <c r="AB423" s="9">
        <v>44978</v>
      </c>
    </row>
    <row r="424" spans="2:55" ht="14.5" x14ac:dyDescent="0.35">
      <c r="B424" s="7" t="s">
        <v>1144</v>
      </c>
      <c r="C424" s="7" t="s">
        <v>1145</v>
      </c>
      <c r="D424" s="7" t="s">
        <v>862</v>
      </c>
      <c r="E424" s="7" t="s">
        <v>37</v>
      </c>
      <c r="F424" s="7" t="s">
        <v>37</v>
      </c>
      <c r="G424" s="7" t="s">
        <v>38</v>
      </c>
      <c r="H424" s="7"/>
      <c r="I424" s="7" t="s">
        <v>501</v>
      </c>
      <c r="J424" s="10"/>
      <c r="K424" s="10"/>
      <c r="L424" s="10"/>
      <c r="M424" s="10"/>
      <c r="N424" s="7">
        <v>2019</v>
      </c>
      <c r="O424" s="7" t="s">
        <v>863</v>
      </c>
      <c r="Q424" s="7" t="s">
        <v>38</v>
      </c>
      <c r="R424" s="7" t="s">
        <v>315</v>
      </c>
      <c r="S424" s="7" t="s">
        <v>865</v>
      </c>
      <c r="T424" s="7" t="s">
        <v>427</v>
      </c>
      <c r="U424" s="7"/>
      <c r="V424" s="7"/>
      <c r="W424" s="6">
        <f>IFERROR(VLOOKUP(B424, PlumX_snapshot!$A:$B, 2, FALSE), " ")</f>
        <v>42</v>
      </c>
      <c r="X424" s="6">
        <f>IFERROR(VLOOKUP(B424, PlumX_snapshot!$A:$C, 3, FALSE), " ")</f>
        <v>78</v>
      </c>
      <c r="Y424" s="8">
        <f>IFERROR(VLOOKUP(B424, PlumX_snapshot!$A:$D, 4, FALSE), " ")</f>
        <v>2</v>
      </c>
      <c r="Z424" s="8">
        <f>IFERROR(VLOOKUP(B424, PlumX_snapshot!$A:$E, 5, FALSE), " ")</f>
        <v>0</v>
      </c>
      <c r="AA424" s="8">
        <f>IFERROR(VLOOKUP(B424, PlumX_snapshot!$A:$F, 6, FALSE), " ")</f>
        <v>0</v>
      </c>
      <c r="AB424" s="9">
        <v>44978</v>
      </c>
    </row>
    <row r="425" spans="2:55" ht="14.5" x14ac:dyDescent="0.35">
      <c r="B425" s="7" t="s">
        <v>1146</v>
      </c>
      <c r="C425" s="7" t="s">
        <v>1147</v>
      </c>
      <c r="D425" s="7" t="s">
        <v>862</v>
      </c>
      <c r="E425" s="7" t="s">
        <v>37</v>
      </c>
      <c r="F425" s="7" t="s">
        <v>37</v>
      </c>
      <c r="G425" s="7" t="s">
        <v>38</v>
      </c>
      <c r="H425" s="7"/>
      <c r="I425" s="7" t="s">
        <v>74</v>
      </c>
      <c r="J425" s="10"/>
      <c r="K425" s="10"/>
      <c r="L425" s="10"/>
      <c r="M425" s="10"/>
      <c r="N425" s="7">
        <v>2019</v>
      </c>
      <c r="O425" s="7" t="s">
        <v>863</v>
      </c>
      <c r="Q425" s="7" t="s">
        <v>38</v>
      </c>
      <c r="R425" s="7" t="s">
        <v>1148</v>
      </c>
      <c r="S425" s="7" t="s">
        <v>865</v>
      </c>
      <c r="T425" s="7" t="s">
        <v>427</v>
      </c>
      <c r="U425" s="7"/>
      <c r="V425" s="7"/>
      <c r="W425" s="6">
        <f>IFERROR(VLOOKUP(B425, PlumX_snapshot!$A:$B, 2, FALSE), " ")</f>
        <v>15</v>
      </c>
      <c r="X425" s="6">
        <f>IFERROR(VLOOKUP(B425, PlumX_snapshot!$A:$C, 3, FALSE), " ")</f>
        <v>21</v>
      </c>
      <c r="Y425" s="8">
        <f>IFERROR(VLOOKUP(B425, PlumX_snapshot!$A:$D, 4, FALSE), " ")</f>
        <v>3</v>
      </c>
      <c r="Z425" s="8">
        <f>IFERROR(VLOOKUP(B425, PlumX_snapshot!$A:$E, 5, FALSE), " ")</f>
        <v>5</v>
      </c>
      <c r="AA425" s="8">
        <f>IFERROR(VLOOKUP(B425, PlumX_snapshot!$A:$F, 6, FALSE), " ")</f>
        <v>0</v>
      </c>
      <c r="AB425" s="9">
        <v>44978</v>
      </c>
    </row>
    <row r="426" spans="2:55" ht="14.5" x14ac:dyDescent="0.35">
      <c r="B426" s="7" t="s">
        <v>1149</v>
      </c>
      <c r="C426" s="7" t="s">
        <v>1150</v>
      </c>
      <c r="D426" s="7" t="s">
        <v>862</v>
      </c>
      <c r="E426" s="7" t="s">
        <v>37</v>
      </c>
      <c r="F426" s="7" t="s">
        <v>37</v>
      </c>
      <c r="G426" s="7" t="s">
        <v>38</v>
      </c>
      <c r="H426" s="7"/>
      <c r="I426" s="7" t="s">
        <v>74</v>
      </c>
      <c r="J426" s="10"/>
      <c r="K426" s="10"/>
      <c r="L426" s="10"/>
      <c r="M426" s="10"/>
      <c r="N426" s="7">
        <v>2019</v>
      </c>
      <c r="O426" s="7" t="s">
        <v>863</v>
      </c>
      <c r="Q426" s="7" t="s">
        <v>38</v>
      </c>
      <c r="R426" s="7" t="s">
        <v>315</v>
      </c>
      <c r="S426" s="7" t="s">
        <v>865</v>
      </c>
      <c r="T426" s="7" t="s">
        <v>427</v>
      </c>
      <c r="U426" s="7"/>
      <c r="V426" s="7"/>
      <c r="W426" s="6">
        <f>IFERROR(VLOOKUP(B426, PlumX_snapshot!$A:$B, 2, FALSE), " ")</f>
        <v>32</v>
      </c>
      <c r="X426" s="6">
        <f>IFERROR(VLOOKUP(B426, PlumX_snapshot!$A:$C, 3, FALSE), " ")</f>
        <v>5</v>
      </c>
      <c r="Y426" s="8">
        <f>IFERROR(VLOOKUP(B426, PlumX_snapshot!$A:$D, 4, FALSE), " ")</f>
        <v>11</v>
      </c>
      <c r="Z426" s="8">
        <f>IFERROR(VLOOKUP(B426, PlumX_snapshot!$A:$E, 5, FALSE), " ")</f>
        <v>0</v>
      </c>
      <c r="AA426" s="8">
        <f>IFERROR(VLOOKUP(B426, PlumX_snapshot!$A:$F, 6, FALSE), " ")</f>
        <v>1</v>
      </c>
      <c r="AB426" s="9">
        <v>44978</v>
      </c>
    </row>
    <row r="427" spans="2:55" ht="14.5" x14ac:dyDescent="0.35">
      <c r="B427" s="7" t="s">
        <v>1151</v>
      </c>
      <c r="C427" s="7" t="s">
        <v>1150</v>
      </c>
      <c r="D427" s="7" t="s">
        <v>862</v>
      </c>
      <c r="E427" s="7" t="s">
        <v>37</v>
      </c>
      <c r="F427" s="7" t="s">
        <v>37</v>
      </c>
      <c r="G427" s="7" t="s">
        <v>38</v>
      </c>
      <c r="H427" s="7"/>
      <c r="I427" s="7" t="s">
        <v>74</v>
      </c>
      <c r="J427" s="10"/>
      <c r="K427" s="10"/>
      <c r="L427" s="10"/>
      <c r="M427" s="10"/>
      <c r="N427" s="7">
        <v>2019</v>
      </c>
      <c r="O427" s="7" t="s">
        <v>863</v>
      </c>
      <c r="Q427" s="7" t="s">
        <v>38</v>
      </c>
      <c r="R427" s="7" t="s">
        <v>1152</v>
      </c>
      <c r="S427" s="7" t="s">
        <v>865</v>
      </c>
      <c r="T427" s="7" t="s">
        <v>427</v>
      </c>
      <c r="U427" s="7"/>
      <c r="V427" s="7"/>
      <c r="W427" s="6">
        <f>IFERROR(VLOOKUP(B427, PlumX_snapshot!$A:$B, 2, FALSE), " ")</f>
        <v>74</v>
      </c>
      <c r="X427" s="6">
        <f>IFERROR(VLOOKUP(B427, PlumX_snapshot!$A:$C, 3, FALSE), " ")</f>
        <v>23</v>
      </c>
      <c r="Y427" s="8">
        <f>IFERROR(VLOOKUP(B427, PlumX_snapshot!$A:$D, 4, FALSE), " ")</f>
        <v>10</v>
      </c>
      <c r="Z427" s="8">
        <f>IFERROR(VLOOKUP(B427, PlumX_snapshot!$A:$E, 5, FALSE), " ")</f>
        <v>0</v>
      </c>
      <c r="AA427" s="8">
        <f>IFERROR(VLOOKUP(B427, PlumX_snapshot!$A:$F, 6, FALSE), " ")</f>
        <v>0</v>
      </c>
      <c r="AB427" s="9">
        <v>44978</v>
      </c>
    </row>
    <row r="428" spans="2:55" ht="14.5" x14ac:dyDescent="0.35">
      <c r="B428" s="7" t="s">
        <v>1153</v>
      </c>
      <c r="C428" s="7" t="s">
        <v>1154</v>
      </c>
      <c r="D428" s="7" t="s">
        <v>862</v>
      </c>
      <c r="E428" s="7" t="s">
        <v>37</v>
      </c>
      <c r="F428" s="7" t="s">
        <v>37</v>
      </c>
      <c r="G428" s="7" t="s">
        <v>38</v>
      </c>
      <c r="H428" s="7"/>
      <c r="I428" s="7" t="s">
        <v>501</v>
      </c>
      <c r="J428" s="10"/>
      <c r="K428" s="10"/>
      <c r="L428" s="10"/>
      <c r="M428" s="10"/>
      <c r="N428" s="7">
        <v>2019</v>
      </c>
      <c r="O428" s="7" t="s">
        <v>863</v>
      </c>
      <c r="Q428" s="7" t="s">
        <v>38</v>
      </c>
      <c r="R428" s="7" t="s">
        <v>315</v>
      </c>
      <c r="S428" s="7" t="s">
        <v>865</v>
      </c>
      <c r="T428" s="7" t="s">
        <v>427</v>
      </c>
      <c r="U428" s="7"/>
      <c r="V428" s="7"/>
      <c r="W428" s="6">
        <f>IFERROR(VLOOKUP(B428, PlumX_snapshot!$A:$B, 2, FALSE), " ")</f>
        <v>105</v>
      </c>
      <c r="X428" s="6">
        <f>IFERROR(VLOOKUP(B428, PlumX_snapshot!$A:$C, 3, FALSE), " ")</f>
        <v>25</v>
      </c>
      <c r="Y428" s="8">
        <f>IFERROR(VLOOKUP(B428, PlumX_snapshot!$A:$D, 4, FALSE), " ")</f>
        <v>2</v>
      </c>
      <c r="Z428" s="8">
        <f>IFERROR(VLOOKUP(B428, PlumX_snapshot!$A:$E, 5, FALSE), " ")</f>
        <v>0</v>
      </c>
      <c r="AA428" s="8">
        <f>IFERROR(VLOOKUP(B428, PlumX_snapshot!$A:$F, 6, FALSE), " ")</f>
        <v>0</v>
      </c>
      <c r="AB428" s="9">
        <v>44978</v>
      </c>
    </row>
    <row r="429" spans="2:55" ht="14.5" x14ac:dyDescent="0.35">
      <c r="B429" s="7" t="s">
        <v>1155</v>
      </c>
      <c r="C429" s="7" t="s">
        <v>1156</v>
      </c>
      <c r="D429" s="7" t="s">
        <v>862</v>
      </c>
      <c r="E429" s="7" t="s">
        <v>37</v>
      </c>
      <c r="F429" s="7" t="s">
        <v>37</v>
      </c>
      <c r="G429" s="7" t="s">
        <v>38</v>
      </c>
      <c r="H429" s="7"/>
      <c r="I429" s="7" t="s">
        <v>74</v>
      </c>
      <c r="J429" s="10"/>
      <c r="K429" s="10"/>
      <c r="L429" s="10"/>
      <c r="M429" s="10"/>
      <c r="N429" s="7">
        <v>2019</v>
      </c>
      <c r="O429" s="7" t="s">
        <v>863</v>
      </c>
      <c r="P429" s="7" t="s">
        <v>56</v>
      </c>
      <c r="Q429" s="7" t="s">
        <v>38</v>
      </c>
      <c r="R429" s="7" t="s">
        <v>1157</v>
      </c>
      <c r="S429" s="7" t="s">
        <v>865</v>
      </c>
      <c r="T429" s="7" t="s">
        <v>427</v>
      </c>
      <c r="U429" s="7"/>
      <c r="V429" s="7"/>
      <c r="W429" s="6">
        <f>IFERROR(VLOOKUP(B429, PlumX_snapshot!$A:$B, 2, FALSE), " ")</f>
        <v>7</v>
      </c>
      <c r="X429" s="6">
        <f>IFERROR(VLOOKUP(B429, PlumX_snapshot!$A:$C, 3, FALSE), " ")</f>
        <v>18</v>
      </c>
      <c r="Y429" s="8">
        <f>IFERROR(VLOOKUP(B429, PlumX_snapshot!$A:$D, 4, FALSE), " ")</f>
        <v>22</v>
      </c>
      <c r="Z429" s="8">
        <f>IFERROR(VLOOKUP(B429, PlumX_snapshot!$A:$E, 5, FALSE), " ")</f>
        <v>0</v>
      </c>
      <c r="AA429" s="8">
        <f>IFERROR(VLOOKUP(B429, PlumX_snapshot!$A:$F, 6, FALSE), " ")</f>
        <v>0</v>
      </c>
      <c r="AB429" s="9">
        <v>44978</v>
      </c>
    </row>
    <row r="430" spans="2:55" ht="14.5" x14ac:dyDescent="0.35">
      <c r="B430" s="7" t="s">
        <v>1158</v>
      </c>
      <c r="C430" s="7" t="s">
        <v>1156</v>
      </c>
      <c r="D430" s="7" t="s">
        <v>862</v>
      </c>
      <c r="E430" s="7" t="s">
        <v>37</v>
      </c>
      <c r="F430" s="7" t="s">
        <v>37</v>
      </c>
      <c r="G430" s="7" t="s">
        <v>38</v>
      </c>
      <c r="H430" s="7"/>
      <c r="I430" s="7" t="s">
        <v>74</v>
      </c>
      <c r="J430" s="10"/>
      <c r="K430" s="10"/>
      <c r="L430" s="10"/>
      <c r="M430" s="10"/>
      <c r="N430" s="7">
        <v>2019</v>
      </c>
      <c r="O430" s="7" t="s">
        <v>863</v>
      </c>
      <c r="P430" s="7" t="s">
        <v>56</v>
      </c>
      <c r="Q430" s="7" t="s">
        <v>38</v>
      </c>
      <c r="R430" s="7" t="s">
        <v>1159</v>
      </c>
      <c r="S430" s="7" t="s">
        <v>865</v>
      </c>
      <c r="T430" s="7" t="s">
        <v>427</v>
      </c>
      <c r="U430" s="7"/>
      <c r="V430" s="7"/>
      <c r="W430" s="6">
        <f>IFERROR(VLOOKUP(B430, PlumX_snapshot!$A:$B, 2, FALSE), " ")</f>
        <v>38</v>
      </c>
      <c r="X430" s="6">
        <f>IFERROR(VLOOKUP(B430, PlumX_snapshot!$A:$C, 3, FALSE), " ")</f>
        <v>4</v>
      </c>
      <c r="Y430" s="8">
        <f>IFERROR(VLOOKUP(B430, PlumX_snapshot!$A:$D, 4, FALSE), " ")</f>
        <v>1</v>
      </c>
      <c r="Z430" s="8">
        <f>IFERROR(VLOOKUP(B430, PlumX_snapshot!$A:$E, 5, FALSE), " ")</f>
        <v>4</v>
      </c>
      <c r="AA430" s="8">
        <f>IFERROR(VLOOKUP(B430, PlumX_snapshot!$A:$F, 6, FALSE), " ")</f>
        <v>0</v>
      </c>
      <c r="AB430" s="9">
        <v>44978</v>
      </c>
    </row>
    <row r="431" spans="2:55" ht="14.5" x14ac:dyDescent="0.35">
      <c r="B431" s="7" t="s">
        <v>1160</v>
      </c>
      <c r="C431" s="7" t="s">
        <v>1156</v>
      </c>
      <c r="D431" s="7" t="s">
        <v>862</v>
      </c>
      <c r="E431" s="7" t="s">
        <v>37</v>
      </c>
      <c r="F431" s="7" t="s">
        <v>37</v>
      </c>
      <c r="G431" s="7" t="s">
        <v>38</v>
      </c>
      <c r="H431" s="7"/>
      <c r="I431" s="7" t="s">
        <v>74</v>
      </c>
      <c r="J431" s="10"/>
      <c r="K431" s="10"/>
      <c r="L431" s="10"/>
      <c r="M431" s="10"/>
      <c r="N431" s="7">
        <v>2019</v>
      </c>
      <c r="O431" s="7" t="s">
        <v>863</v>
      </c>
      <c r="P431" s="7" t="s">
        <v>56</v>
      </c>
      <c r="Q431" s="7" t="s">
        <v>38</v>
      </c>
      <c r="R431" s="7" t="s">
        <v>1159</v>
      </c>
      <c r="S431" s="7" t="s">
        <v>865</v>
      </c>
      <c r="T431" s="7" t="s">
        <v>427</v>
      </c>
      <c r="U431" s="7"/>
      <c r="V431" s="7"/>
      <c r="W431" s="6">
        <f>IFERROR(VLOOKUP(B431, PlumX_snapshot!$A:$B, 2, FALSE), " ")</f>
        <v>4</v>
      </c>
      <c r="X431" s="6">
        <f>IFERROR(VLOOKUP(B431, PlumX_snapshot!$A:$C, 3, FALSE), " ")</f>
        <v>5</v>
      </c>
      <c r="Y431" s="8">
        <f>IFERROR(VLOOKUP(B431, PlumX_snapshot!$A:$D, 4, FALSE), " ")</f>
        <v>2</v>
      </c>
      <c r="Z431" s="8">
        <f>IFERROR(VLOOKUP(B431, PlumX_snapshot!$A:$E, 5, FALSE), " ")</f>
        <v>15</v>
      </c>
      <c r="AA431" s="8">
        <f>IFERROR(VLOOKUP(B431, PlumX_snapshot!$A:$F, 6, FALSE), " ")</f>
        <v>0</v>
      </c>
      <c r="AB431" s="9">
        <v>44978</v>
      </c>
    </row>
    <row r="432" spans="2:55" ht="14.5" x14ac:dyDescent="0.35">
      <c r="B432" s="7" t="s">
        <v>1161</v>
      </c>
      <c r="C432" s="7" t="s">
        <v>1156</v>
      </c>
      <c r="D432" s="7" t="s">
        <v>862</v>
      </c>
      <c r="E432" s="7" t="s">
        <v>37</v>
      </c>
      <c r="F432" s="7" t="s">
        <v>37</v>
      </c>
      <c r="G432" s="7" t="s">
        <v>38</v>
      </c>
      <c r="H432" s="7"/>
      <c r="I432" s="7" t="s">
        <v>74</v>
      </c>
      <c r="J432" s="10"/>
      <c r="K432" s="10"/>
      <c r="L432" s="10"/>
      <c r="M432" s="10"/>
      <c r="N432" s="7">
        <v>2019</v>
      </c>
      <c r="O432" s="7" t="s">
        <v>863</v>
      </c>
      <c r="P432" s="7" t="s">
        <v>56</v>
      </c>
      <c r="Q432" s="7" t="s">
        <v>38</v>
      </c>
      <c r="R432" s="7" t="s">
        <v>1159</v>
      </c>
      <c r="S432" s="7" t="s">
        <v>865</v>
      </c>
      <c r="T432" s="7" t="s">
        <v>427</v>
      </c>
      <c r="U432" s="7"/>
      <c r="V432" s="7"/>
      <c r="W432" s="6">
        <f>IFERROR(VLOOKUP(B432, PlumX_snapshot!$A:$B, 2, FALSE), " ")</f>
        <v>16</v>
      </c>
      <c r="X432" s="6">
        <f>IFERROR(VLOOKUP(B432, PlumX_snapshot!$A:$C, 3, FALSE), " ")</f>
        <v>14</v>
      </c>
      <c r="Y432" s="8">
        <f>IFERROR(VLOOKUP(B432, PlumX_snapshot!$A:$D, 4, FALSE), " ")</f>
        <v>2</v>
      </c>
      <c r="Z432" s="8">
        <f>IFERROR(VLOOKUP(B432, PlumX_snapshot!$A:$E, 5, FALSE), " ")</f>
        <v>1</v>
      </c>
      <c r="AA432" s="8">
        <f>IFERROR(VLOOKUP(B432, PlumX_snapshot!$A:$F, 6, FALSE), " ")</f>
        <v>0</v>
      </c>
      <c r="AB432" s="9">
        <v>44978</v>
      </c>
    </row>
    <row r="433" spans="2:28" ht="14.5" x14ac:dyDescent="0.35">
      <c r="B433" s="7" t="s">
        <v>1162</v>
      </c>
      <c r="C433" s="7" t="s">
        <v>1163</v>
      </c>
      <c r="D433" s="7" t="s">
        <v>862</v>
      </c>
      <c r="E433" s="7" t="s">
        <v>36</v>
      </c>
      <c r="F433" s="7" t="s">
        <v>37</v>
      </c>
      <c r="G433" s="7" t="s">
        <v>38</v>
      </c>
      <c r="H433" s="7"/>
      <c r="I433" s="7" t="s">
        <v>501</v>
      </c>
      <c r="J433" s="10"/>
      <c r="K433" s="10"/>
      <c r="L433" s="10"/>
      <c r="M433" s="10"/>
      <c r="N433" s="7">
        <v>2020</v>
      </c>
      <c r="O433" s="7" t="s">
        <v>863</v>
      </c>
      <c r="Q433" s="7" t="s">
        <v>38</v>
      </c>
      <c r="R433" s="7" t="s">
        <v>1164</v>
      </c>
      <c r="S433" s="7" t="s">
        <v>865</v>
      </c>
      <c r="T433" s="7" t="s">
        <v>427</v>
      </c>
      <c r="U433" s="7"/>
      <c r="V433" s="7"/>
      <c r="W433" s="6">
        <f>IFERROR(VLOOKUP(B433, PlumX_snapshot!$A:$B, 2, FALSE), " ")</f>
        <v>329</v>
      </c>
      <c r="X433" s="6">
        <f>IFERROR(VLOOKUP(B433, PlumX_snapshot!$A:$C, 3, FALSE), " ")</f>
        <v>47</v>
      </c>
      <c r="Y433" s="8">
        <f>IFERROR(VLOOKUP(B433, PlumX_snapshot!$A:$D, 4, FALSE), " ")</f>
        <v>656</v>
      </c>
      <c r="Z433" s="8">
        <f>IFERROR(VLOOKUP(B433, PlumX_snapshot!$A:$E, 5, FALSE), " ")</f>
        <v>0</v>
      </c>
      <c r="AA433" s="8">
        <f>IFERROR(VLOOKUP(B433, PlumX_snapshot!$A:$F, 6, FALSE), " ")</f>
        <v>0</v>
      </c>
      <c r="AB433" s="9">
        <v>44978</v>
      </c>
    </row>
    <row r="434" spans="2:28" ht="14.5" x14ac:dyDescent="0.35">
      <c r="B434" s="7" t="s">
        <v>1165</v>
      </c>
      <c r="C434" s="7" t="s">
        <v>1163</v>
      </c>
      <c r="D434" s="7" t="s">
        <v>862</v>
      </c>
      <c r="E434" s="11" t="s">
        <v>36</v>
      </c>
      <c r="G434" s="7" t="s">
        <v>38</v>
      </c>
      <c r="H434" s="7"/>
      <c r="J434" s="10"/>
      <c r="K434" s="10"/>
      <c r="L434" s="10"/>
      <c r="M434" s="10"/>
      <c r="N434" s="7">
        <v>2020</v>
      </c>
      <c r="O434" s="7" t="s">
        <v>863</v>
      </c>
      <c r="Q434" s="7" t="s">
        <v>38</v>
      </c>
      <c r="S434" s="7" t="s">
        <v>865</v>
      </c>
      <c r="T434" s="7" t="s">
        <v>427</v>
      </c>
      <c r="U434" s="7"/>
      <c r="V434" s="7"/>
      <c r="W434" s="6">
        <f>IFERROR(VLOOKUP(B434, PlumX_snapshot!$A:$B, 2, FALSE), " ")</f>
        <v>5</v>
      </c>
      <c r="X434" s="6">
        <f>IFERROR(VLOOKUP(B434, PlumX_snapshot!$A:$C, 3, FALSE), " ")</f>
        <v>4</v>
      </c>
      <c r="Y434" s="8">
        <f>IFERROR(VLOOKUP(B434, PlumX_snapshot!$A:$D, 4, FALSE), " ")</f>
        <v>164</v>
      </c>
      <c r="Z434" s="8">
        <f>IFERROR(VLOOKUP(B434, PlumX_snapshot!$A:$E, 5, FALSE), " ")</f>
        <v>0</v>
      </c>
      <c r="AA434" s="8">
        <f>IFERROR(VLOOKUP(B434, PlumX_snapshot!$A:$F, 6, FALSE), " ")</f>
        <v>8</v>
      </c>
      <c r="AB434" s="9">
        <v>44978</v>
      </c>
    </row>
    <row r="435" spans="2:28" ht="14.5" x14ac:dyDescent="0.35">
      <c r="B435" s="7" t="s">
        <v>1166</v>
      </c>
      <c r="C435" s="7" t="s">
        <v>1167</v>
      </c>
      <c r="D435" s="7" t="s">
        <v>862</v>
      </c>
      <c r="E435" s="11" t="s">
        <v>36</v>
      </c>
      <c r="G435" s="7" t="s">
        <v>38</v>
      </c>
      <c r="H435" s="7"/>
      <c r="J435" s="10"/>
      <c r="K435" s="10"/>
      <c r="L435" s="10"/>
      <c r="M435" s="10"/>
      <c r="N435" s="7">
        <v>2020</v>
      </c>
      <c r="O435" s="7" t="s">
        <v>863</v>
      </c>
      <c r="Q435" s="7" t="s">
        <v>38</v>
      </c>
      <c r="S435" s="7" t="s">
        <v>865</v>
      </c>
      <c r="T435" s="7" t="s">
        <v>427</v>
      </c>
      <c r="U435" s="7"/>
      <c r="V435" s="7"/>
      <c r="W435" s="6">
        <f>IFERROR(VLOOKUP(B435, PlumX_snapshot!$A:$B, 2, FALSE), " ")</f>
        <v>138</v>
      </c>
      <c r="X435" s="6">
        <f>IFERROR(VLOOKUP(B435, PlumX_snapshot!$A:$C, 3, FALSE), " ")</f>
        <v>52</v>
      </c>
      <c r="Y435" s="8">
        <f>IFERROR(VLOOKUP(B435, PlumX_snapshot!$A:$D, 4, FALSE), " ")</f>
        <v>32</v>
      </c>
      <c r="Z435" s="8">
        <f>IFERROR(VLOOKUP(B435, PlumX_snapshot!$A:$E, 5, FALSE), " ")</f>
        <v>0</v>
      </c>
      <c r="AA435" s="8">
        <f>IFERROR(VLOOKUP(B435, PlumX_snapshot!$A:$F, 6, FALSE), " ")</f>
        <v>1</v>
      </c>
      <c r="AB435" s="9">
        <v>44978</v>
      </c>
    </row>
    <row r="436" spans="2:28" ht="14.5" x14ac:dyDescent="0.35">
      <c r="B436" s="7" t="s">
        <v>1168</v>
      </c>
      <c r="C436" s="7" t="s">
        <v>1169</v>
      </c>
      <c r="D436" s="7" t="s">
        <v>862</v>
      </c>
      <c r="E436" s="11" t="s">
        <v>36</v>
      </c>
      <c r="G436" s="7" t="s">
        <v>38</v>
      </c>
      <c r="H436" s="7"/>
      <c r="J436" s="10"/>
      <c r="K436" s="10"/>
      <c r="L436" s="10"/>
      <c r="M436" s="10"/>
      <c r="N436" s="7">
        <v>2020</v>
      </c>
      <c r="O436" s="7" t="s">
        <v>863</v>
      </c>
      <c r="Q436" s="7" t="s">
        <v>38</v>
      </c>
      <c r="S436" s="7" t="s">
        <v>865</v>
      </c>
      <c r="T436" s="7" t="s">
        <v>427</v>
      </c>
      <c r="U436" s="7"/>
      <c r="V436" s="7"/>
      <c r="W436" s="6">
        <f>IFERROR(VLOOKUP(B436, PlumX_snapshot!$A:$B, 2, FALSE), " ")</f>
        <v>11</v>
      </c>
      <c r="X436" s="6">
        <f>IFERROR(VLOOKUP(B436, PlumX_snapshot!$A:$C, 3, FALSE), " ")</f>
        <v>1</v>
      </c>
      <c r="Y436" s="8">
        <f>IFERROR(VLOOKUP(B436, PlumX_snapshot!$A:$D, 4, FALSE), " ")</f>
        <v>4</v>
      </c>
      <c r="Z436" s="8">
        <f>IFERROR(VLOOKUP(B436, PlumX_snapshot!$A:$E, 5, FALSE), " ")</f>
        <v>0</v>
      </c>
      <c r="AA436" s="8">
        <f>IFERROR(VLOOKUP(B436, PlumX_snapshot!$A:$F, 6, FALSE), " ")</f>
        <v>0</v>
      </c>
      <c r="AB436" s="9">
        <v>44978</v>
      </c>
    </row>
    <row r="437" spans="2:28" ht="14.5" x14ac:dyDescent="0.35">
      <c r="B437" s="7" t="s">
        <v>1170</v>
      </c>
      <c r="C437" s="7" t="s">
        <v>868</v>
      </c>
      <c r="D437" s="7" t="s">
        <v>862</v>
      </c>
      <c r="E437" s="11" t="s">
        <v>36</v>
      </c>
      <c r="G437" s="7" t="s">
        <v>38</v>
      </c>
      <c r="H437" s="7"/>
      <c r="J437" s="10"/>
      <c r="K437" s="10"/>
      <c r="L437" s="10"/>
      <c r="M437" s="10"/>
      <c r="N437" s="7">
        <v>2020</v>
      </c>
      <c r="O437" s="7" t="s">
        <v>863</v>
      </c>
      <c r="Q437" s="7" t="s">
        <v>38</v>
      </c>
      <c r="S437" s="7" t="s">
        <v>865</v>
      </c>
      <c r="T437" s="7" t="s">
        <v>427</v>
      </c>
      <c r="U437" s="7"/>
      <c r="V437" s="7"/>
      <c r="W437" s="6">
        <f>IFERROR(VLOOKUP(B437, PlumX_snapshot!$A:$B, 2, FALSE), " ")</f>
        <v>94</v>
      </c>
      <c r="X437" s="6">
        <f>IFERROR(VLOOKUP(B437, PlumX_snapshot!$A:$C, 3, FALSE), " ")</f>
        <v>19</v>
      </c>
      <c r="Y437" s="8">
        <f>IFERROR(VLOOKUP(B437, PlumX_snapshot!$A:$D, 4, FALSE), " ")</f>
        <v>43</v>
      </c>
      <c r="Z437" s="8">
        <f>IFERROR(VLOOKUP(B437, PlumX_snapshot!$A:$E, 5, FALSE), " ")</f>
        <v>0</v>
      </c>
      <c r="AA437" s="8">
        <f>IFERROR(VLOOKUP(B437, PlumX_snapshot!$A:$F, 6, FALSE), " ")</f>
        <v>8</v>
      </c>
      <c r="AB437" s="9">
        <v>44978</v>
      </c>
    </row>
    <row r="438" spans="2:28" ht="14.5" x14ac:dyDescent="0.35">
      <c r="B438" s="7" t="s">
        <v>1171</v>
      </c>
      <c r="C438" s="7" t="s">
        <v>1172</v>
      </c>
      <c r="D438" s="7" t="s">
        <v>862</v>
      </c>
      <c r="E438" s="11" t="s">
        <v>36</v>
      </c>
      <c r="G438" s="7" t="s">
        <v>38</v>
      </c>
      <c r="H438" s="7"/>
      <c r="I438" s="7"/>
      <c r="J438" s="10"/>
      <c r="K438" s="10"/>
      <c r="L438" s="10"/>
      <c r="M438" s="10"/>
      <c r="N438" s="7">
        <v>2020</v>
      </c>
      <c r="O438" s="7" t="s">
        <v>863</v>
      </c>
      <c r="P438" s="7" t="s">
        <v>56</v>
      </c>
      <c r="Q438" s="7" t="s">
        <v>38</v>
      </c>
      <c r="R438" s="7" t="s">
        <v>195</v>
      </c>
      <c r="S438" s="7" t="s">
        <v>865</v>
      </c>
      <c r="T438" s="7" t="s">
        <v>427</v>
      </c>
      <c r="U438" s="7"/>
      <c r="V438" s="7"/>
      <c r="W438" s="6">
        <f>IFERROR(VLOOKUP(B438, PlumX_snapshot!$A:$B, 2, FALSE), " ")</f>
        <v>35</v>
      </c>
      <c r="X438" s="6">
        <f>IFERROR(VLOOKUP(B438, PlumX_snapshot!$A:$C, 3, FALSE), " ")</f>
        <v>9</v>
      </c>
      <c r="Y438" s="8">
        <f>IFERROR(VLOOKUP(B438, PlumX_snapshot!$A:$D, 4, FALSE), " ")</f>
        <v>13</v>
      </c>
      <c r="Z438" s="8">
        <f>IFERROR(VLOOKUP(B438, PlumX_snapshot!$A:$E, 5, FALSE), " ")</f>
        <v>0</v>
      </c>
      <c r="AA438" s="8">
        <f>IFERROR(VLOOKUP(B438, PlumX_snapshot!$A:$F, 6, FALSE), " ")</f>
        <v>0</v>
      </c>
      <c r="AB438" s="9">
        <v>44978</v>
      </c>
    </row>
    <row r="439" spans="2:28" ht="14.5" x14ac:dyDescent="0.35">
      <c r="B439" s="7" t="s">
        <v>1173</v>
      </c>
      <c r="C439" s="7" t="s">
        <v>874</v>
      </c>
      <c r="D439" s="7" t="s">
        <v>862</v>
      </c>
      <c r="E439" s="7" t="s">
        <v>36</v>
      </c>
      <c r="F439" s="7" t="s">
        <v>37</v>
      </c>
      <c r="G439" s="7" t="s">
        <v>38</v>
      </c>
      <c r="H439" s="7"/>
      <c r="I439" s="7" t="s">
        <v>74</v>
      </c>
      <c r="J439" s="10"/>
      <c r="K439" s="10"/>
      <c r="L439" s="10"/>
      <c r="M439" s="10"/>
      <c r="N439" s="7">
        <v>2020</v>
      </c>
      <c r="O439" s="7" t="s">
        <v>863</v>
      </c>
      <c r="P439" s="7" t="s">
        <v>56</v>
      </c>
      <c r="Q439" s="7" t="s">
        <v>56</v>
      </c>
      <c r="R439" s="7" t="s">
        <v>147</v>
      </c>
      <c r="S439" s="7" t="s">
        <v>865</v>
      </c>
      <c r="T439" s="7" t="s">
        <v>427</v>
      </c>
      <c r="U439" s="7"/>
      <c r="V439" s="7"/>
      <c r="W439" s="6">
        <f>IFERROR(VLOOKUP(B439, PlumX_snapshot!$A:$B, 2, FALSE), " ")</f>
        <v>26</v>
      </c>
      <c r="X439" s="6">
        <f>IFERROR(VLOOKUP(B439, PlumX_snapshot!$A:$C, 3, FALSE), " ")</f>
        <v>35</v>
      </c>
      <c r="Y439" s="8">
        <f>IFERROR(VLOOKUP(B439, PlumX_snapshot!$A:$D, 4, FALSE), " ")</f>
        <v>3</v>
      </c>
      <c r="Z439" s="8">
        <f>IFERROR(VLOOKUP(B439, PlumX_snapshot!$A:$E, 5, FALSE), " ")</f>
        <v>0</v>
      </c>
      <c r="AA439" s="8">
        <f>IFERROR(VLOOKUP(B439, PlumX_snapshot!$A:$F, 6, FALSE), " ")</f>
        <v>0</v>
      </c>
      <c r="AB439" s="9">
        <v>44978</v>
      </c>
    </row>
    <row r="440" spans="2:28" ht="14.5" x14ac:dyDescent="0.35">
      <c r="B440" s="7" t="s">
        <v>1174</v>
      </c>
      <c r="C440" s="7" t="s">
        <v>1175</v>
      </c>
      <c r="D440" s="7" t="s">
        <v>862</v>
      </c>
      <c r="E440" s="7" t="s">
        <v>36</v>
      </c>
      <c r="G440" s="7" t="s">
        <v>38</v>
      </c>
      <c r="H440" s="7"/>
      <c r="J440" s="10"/>
      <c r="K440" s="10"/>
      <c r="L440" s="10"/>
      <c r="M440" s="10"/>
      <c r="N440" s="7">
        <v>2020</v>
      </c>
      <c r="O440" s="7" t="s">
        <v>863</v>
      </c>
      <c r="Q440" s="7" t="s">
        <v>38</v>
      </c>
      <c r="S440" s="7" t="s">
        <v>865</v>
      </c>
      <c r="T440" s="7" t="s">
        <v>427</v>
      </c>
      <c r="U440" s="7"/>
      <c r="V440" s="7"/>
      <c r="W440" s="6">
        <f>IFERROR(VLOOKUP(B440, PlumX_snapshot!$A:$B, 2, FALSE), " ")</f>
        <v>8</v>
      </c>
      <c r="X440" s="6">
        <f>IFERROR(VLOOKUP(B440, PlumX_snapshot!$A:$C, 3, FALSE), " ")</f>
        <v>0</v>
      </c>
      <c r="Y440" s="8">
        <f>IFERROR(VLOOKUP(B440, PlumX_snapshot!$A:$D, 4, FALSE), " ")</f>
        <v>0</v>
      </c>
      <c r="Z440" s="8">
        <f>IFERROR(VLOOKUP(B440, PlumX_snapshot!$A:$E, 5, FALSE), " ")</f>
        <v>0</v>
      </c>
      <c r="AA440" s="8">
        <f>IFERROR(VLOOKUP(B440, PlumX_snapshot!$A:$F, 6, FALSE), " ")</f>
        <v>1</v>
      </c>
      <c r="AB440" s="9">
        <v>44978</v>
      </c>
    </row>
    <row r="441" spans="2:28" ht="14.5" x14ac:dyDescent="0.35">
      <c r="B441" s="7" t="s">
        <v>1176</v>
      </c>
      <c r="C441" s="7" t="s">
        <v>1177</v>
      </c>
      <c r="D441" s="7" t="s">
        <v>862</v>
      </c>
      <c r="E441" s="7" t="s">
        <v>36</v>
      </c>
      <c r="F441" s="7" t="s">
        <v>37</v>
      </c>
      <c r="G441" s="7" t="s">
        <v>38</v>
      </c>
      <c r="H441" s="7"/>
      <c r="I441" s="7" t="s">
        <v>74</v>
      </c>
      <c r="J441" s="10"/>
      <c r="K441" s="10"/>
      <c r="L441" s="10"/>
      <c r="M441" s="10"/>
      <c r="N441" s="7">
        <v>2020</v>
      </c>
      <c r="O441" s="7" t="s">
        <v>863</v>
      </c>
      <c r="Q441" s="7" t="s">
        <v>38</v>
      </c>
      <c r="R441" s="7" t="s">
        <v>1178</v>
      </c>
      <c r="S441" s="7" t="s">
        <v>865</v>
      </c>
      <c r="T441" s="7" t="s">
        <v>427</v>
      </c>
      <c r="U441" s="7"/>
      <c r="V441" s="7"/>
      <c r="W441" s="6">
        <f>IFERROR(VLOOKUP(B441, PlumX_snapshot!$A:$B, 2, FALSE), " ")</f>
        <v>94</v>
      </c>
      <c r="X441" s="6">
        <f>IFERROR(VLOOKUP(B441, PlumX_snapshot!$A:$C, 3, FALSE), " ")</f>
        <v>9</v>
      </c>
      <c r="Y441" s="8">
        <f>IFERROR(VLOOKUP(B441, PlumX_snapshot!$A:$D, 4, FALSE), " ")</f>
        <v>11</v>
      </c>
      <c r="Z441" s="8">
        <f>IFERROR(VLOOKUP(B441, PlumX_snapshot!$A:$E, 5, FALSE), " ")</f>
        <v>0</v>
      </c>
      <c r="AA441" s="8">
        <f>IFERROR(VLOOKUP(B441, PlumX_snapshot!$A:$F, 6, FALSE), " ")</f>
        <v>2</v>
      </c>
      <c r="AB441" s="9">
        <v>44978</v>
      </c>
    </row>
    <row r="442" spans="2:28" ht="14.5" x14ac:dyDescent="0.35">
      <c r="B442" s="7" t="s">
        <v>1179</v>
      </c>
      <c r="C442" s="7" t="s">
        <v>878</v>
      </c>
      <c r="D442" s="7" t="s">
        <v>862</v>
      </c>
      <c r="E442" s="7" t="s">
        <v>36</v>
      </c>
      <c r="G442" s="7" t="s">
        <v>38</v>
      </c>
      <c r="H442" s="7"/>
      <c r="J442" s="10"/>
      <c r="K442" s="10"/>
      <c r="L442" s="10"/>
      <c r="M442" s="10"/>
      <c r="N442" s="7">
        <v>2020</v>
      </c>
      <c r="O442" s="7" t="s">
        <v>863</v>
      </c>
      <c r="Q442" s="7" t="s">
        <v>38</v>
      </c>
      <c r="S442" s="7" t="s">
        <v>865</v>
      </c>
      <c r="T442" s="7" t="s">
        <v>427</v>
      </c>
      <c r="U442" s="7"/>
      <c r="V442" s="7"/>
      <c r="W442" s="6">
        <f>IFERROR(VLOOKUP(B442, PlumX_snapshot!$A:$B, 2, FALSE), " ")</f>
        <v>79</v>
      </c>
      <c r="X442" s="6">
        <f>IFERROR(VLOOKUP(B442, PlumX_snapshot!$A:$C, 3, FALSE), " ")</f>
        <v>14</v>
      </c>
      <c r="Y442" s="8">
        <f>IFERROR(VLOOKUP(B442, PlumX_snapshot!$A:$D, 4, FALSE), " ")</f>
        <v>87</v>
      </c>
      <c r="Z442" s="8">
        <f>IFERROR(VLOOKUP(B442, PlumX_snapshot!$A:$E, 5, FALSE), " ")</f>
        <v>0</v>
      </c>
      <c r="AA442" s="8">
        <f>IFERROR(VLOOKUP(B442, PlumX_snapshot!$A:$F, 6, FALSE), " ")</f>
        <v>1</v>
      </c>
      <c r="AB442" s="9">
        <v>44978</v>
      </c>
    </row>
    <row r="443" spans="2:28" ht="14.5" x14ac:dyDescent="0.35">
      <c r="B443" s="7" t="s">
        <v>1180</v>
      </c>
      <c r="C443" s="7" t="s">
        <v>884</v>
      </c>
      <c r="D443" s="7" t="s">
        <v>862</v>
      </c>
      <c r="E443" s="7" t="s">
        <v>36</v>
      </c>
      <c r="G443" s="7" t="s">
        <v>38</v>
      </c>
      <c r="H443" s="7"/>
      <c r="J443" s="10"/>
      <c r="K443" s="10"/>
      <c r="L443" s="10"/>
      <c r="M443" s="10"/>
      <c r="N443" s="7">
        <v>2020</v>
      </c>
      <c r="O443" s="7" t="s">
        <v>863</v>
      </c>
      <c r="Q443" s="7" t="s">
        <v>38</v>
      </c>
      <c r="S443" s="7" t="s">
        <v>865</v>
      </c>
      <c r="T443" s="7" t="s">
        <v>427</v>
      </c>
      <c r="U443" s="7"/>
      <c r="V443" s="7"/>
      <c r="W443" s="6">
        <f>IFERROR(VLOOKUP(B443, PlumX_snapshot!$A:$B, 2, FALSE), " ")</f>
        <v>22</v>
      </c>
      <c r="X443" s="6">
        <f>IFERROR(VLOOKUP(B443, PlumX_snapshot!$A:$C, 3, FALSE), " ")</f>
        <v>4</v>
      </c>
      <c r="Y443" s="8">
        <f>IFERROR(VLOOKUP(B443, PlumX_snapshot!$A:$D, 4, FALSE), " ")</f>
        <v>2</v>
      </c>
      <c r="Z443" s="8">
        <f>IFERROR(VLOOKUP(B443, PlumX_snapshot!$A:$E, 5, FALSE), " ")</f>
        <v>0</v>
      </c>
      <c r="AA443" s="8">
        <f>IFERROR(VLOOKUP(B443, PlumX_snapshot!$A:$F, 6, FALSE), " ")</f>
        <v>0</v>
      </c>
      <c r="AB443" s="9">
        <v>44978</v>
      </c>
    </row>
    <row r="444" spans="2:28" ht="14.5" x14ac:dyDescent="0.35">
      <c r="B444" s="7" t="s">
        <v>1181</v>
      </c>
      <c r="C444" s="7" t="s">
        <v>884</v>
      </c>
      <c r="D444" s="7" t="s">
        <v>862</v>
      </c>
      <c r="E444" s="7" t="s">
        <v>36</v>
      </c>
      <c r="G444" s="7" t="s">
        <v>38</v>
      </c>
      <c r="H444" s="7"/>
      <c r="J444" s="10"/>
      <c r="K444" s="10"/>
      <c r="L444" s="10"/>
      <c r="M444" s="10"/>
      <c r="N444" s="7">
        <v>2020</v>
      </c>
      <c r="O444" s="7" t="s">
        <v>863</v>
      </c>
      <c r="Q444" s="7" t="s">
        <v>38</v>
      </c>
      <c r="S444" s="7" t="s">
        <v>865</v>
      </c>
      <c r="T444" s="7" t="s">
        <v>427</v>
      </c>
      <c r="U444" s="7"/>
      <c r="V444" s="7"/>
      <c r="W444" s="6">
        <f>IFERROR(VLOOKUP(B444, PlumX_snapshot!$A:$B, 2, FALSE), " ")</f>
        <v>46</v>
      </c>
      <c r="X444" s="6">
        <f>IFERROR(VLOOKUP(B444, PlumX_snapshot!$A:$C, 3, FALSE), " ")</f>
        <v>4</v>
      </c>
      <c r="Y444" s="8">
        <f>IFERROR(VLOOKUP(B444, PlumX_snapshot!$A:$D, 4, FALSE), " ")</f>
        <v>24</v>
      </c>
      <c r="Z444" s="8">
        <f>IFERROR(VLOOKUP(B444, PlumX_snapshot!$A:$E, 5, FALSE), " ")</f>
        <v>0</v>
      </c>
      <c r="AA444" s="8">
        <f>IFERROR(VLOOKUP(B444, PlumX_snapshot!$A:$F, 6, FALSE), " ")</f>
        <v>0</v>
      </c>
      <c r="AB444" s="9">
        <v>44978</v>
      </c>
    </row>
    <row r="445" spans="2:28" ht="14.5" x14ac:dyDescent="0.35">
      <c r="B445" s="7" t="s">
        <v>1182</v>
      </c>
      <c r="C445" s="7" t="s">
        <v>884</v>
      </c>
      <c r="D445" s="7" t="s">
        <v>862</v>
      </c>
      <c r="E445" s="7" t="s">
        <v>36</v>
      </c>
      <c r="G445" s="7" t="s">
        <v>38</v>
      </c>
      <c r="H445" s="7"/>
      <c r="J445" s="10"/>
      <c r="K445" s="10"/>
      <c r="L445" s="10"/>
      <c r="M445" s="10"/>
      <c r="N445" s="7">
        <v>2020</v>
      </c>
      <c r="O445" s="7" t="s">
        <v>863</v>
      </c>
      <c r="Q445" s="7" t="s">
        <v>38</v>
      </c>
      <c r="S445" s="7" t="s">
        <v>865</v>
      </c>
      <c r="T445" s="7" t="s">
        <v>427</v>
      </c>
      <c r="U445" s="7"/>
      <c r="V445" s="7"/>
      <c r="W445" s="6">
        <f>IFERROR(VLOOKUP(B445, PlumX_snapshot!$A:$B, 2, FALSE), " ")</f>
        <v>22</v>
      </c>
      <c r="X445" s="6">
        <f>IFERROR(VLOOKUP(B445, PlumX_snapshot!$A:$C, 3, FALSE), " ")</f>
        <v>9</v>
      </c>
      <c r="Y445" s="8">
        <f>IFERROR(VLOOKUP(B445, PlumX_snapshot!$A:$D, 4, FALSE), " ")</f>
        <v>0</v>
      </c>
      <c r="Z445" s="8">
        <f>IFERROR(VLOOKUP(B445, PlumX_snapshot!$A:$E, 5, FALSE), " ")</f>
        <v>0</v>
      </c>
      <c r="AA445" s="8">
        <f>IFERROR(VLOOKUP(B445, PlumX_snapshot!$A:$F, 6, FALSE), " ")</f>
        <v>0</v>
      </c>
      <c r="AB445" s="9">
        <v>44978</v>
      </c>
    </row>
    <row r="446" spans="2:28" ht="14.5" x14ac:dyDescent="0.35">
      <c r="B446" s="7" t="s">
        <v>1183</v>
      </c>
      <c r="C446" s="7" t="s">
        <v>884</v>
      </c>
      <c r="D446" s="7" t="s">
        <v>862</v>
      </c>
      <c r="E446" s="7" t="s">
        <v>36</v>
      </c>
      <c r="G446" s="7" t="s">
        <v>38</v>
      </c>
      <c r="H446" s="7"/>
      <c r="J446" s="10"/>
      <c r="K446" s="10"/>
      <c r="L446" s="10"/>
      <c r="M446" s="10"/>
      <c r="N446" s="7">
        <v>2020</v>
      </c>
      <c r="O446" s="7" t="s">
        <v>863</v>
      </c>
      <c r="Q446" s="7" t="s">
        <v>38</v>
      </c>
      <c r="S446" s="7" t="s">
        <v>865</v>
      </c>
      <c r="T446" s="7" t="s">
        <v>427</v>
      </c>
      <c r="U446" s="7"/>
      <c r="V446" s="7"/>
      <c r="W446" s="6">
        <f>IFERROR(VLOOKUP(B446, PlumX_snapshot!$A:$B, 2, FALSE), " ")</f>
        <v>16</v>
      </c>
      <c r="X446" s="6">
        <f>IFERROR(VLOOKUP(B446, PlumX_snapshot!$A:$C, 3, FALSE), " ")</f>
        <v>3</v>
      </c>
      <c r="Y446" s="8">
        <f>IFERROR(VLOOKUP(B446, PlumX_snapshot!$A:$D, 4, FALSE), " ")</f>
        <v>4</v>
      </c>
      <c r="Z446" s="8">
        <f>IFERROR(VLOOKUP(B446, PlumX_snapshot!$A:$E, 5, FALSE), " ")</f>
        <v>0</v>
      </c>
      <c r="AA446" s="8">
        <f>IFERROR(VLOOKUP(B446, PlumX_snapshot!$A:$F, 6, FALSE), " ")</f>
        <v>0</v>
      </c>
      <c r="AB446" s="9">
        <v>44978</v>
      </c>
    </row>
    <row r="447" spans="2:28" ht="14.5" x14ac:dyDescent="0.35">
      <c r="B447" s="7" t="s">
        <v>1184</v>
      </c>
      <c r="C447" s="7" t="s">
        <v>1185</v>
      </c>
      <c r="D447" s="7" t="s">
        <v>862</v>
      </c>
      <c r="E447" s="7" t="s">
        <v>36</v>
      </c>
      <c r="G447" s="7" t="s">
        <v>38</v>
      </c>
      <c r="H447" s="7"/>
      <c r="J447" s="10"/>
      <c r="K447" s="10"/>
      <c r="L447" s="10"/>
      <c r="M447" s="10"/>
      <c r="N447" s="7">
        <v>2020</v>
      </c>
      <c r="O447" s="7" t="s">
        <v>863</v>
      </c>
      <c r="Q447" s="7" t="s">
        <v>38</v>
      </c>
      <c r="S447" s="7" t="s">
        <v>865</v>
      </c>
      <c r="T447" s="7" t="s">
        <v>427</v>
      </c>
      <c r="U447" s="7"/>
      <c r="V447" s="7"/>
      <c r="W447" s="6">
        <f>IFERROR(VLOOKUP(B447, PlumX_snapshot!$A:$B, 2, FALSE), " ")</f>
        <v>9</v>
      </c>
      <c r="X447" s="6">
        <f>IFERROR(VLOOKUP(B447, PlumX_snapshot!$A:$C, 3, FALSE), " ")</f>
        <v>2</v>
      </c>
      <c r="Y447" s="8">
        <f>IFERROR(VLOOKUP(B447, PlumX_snapshot!$A:$D, 4, FALSE), " ")</f>
        <v>0</v>
      </c>
      <c r="Z447" s="8">
        <f>IFERROR(VLOOKUP(B447, PlumX_snapshot!$A:$E, 5, FALSE), " ")</f>
        <v>0</v>
      </c>
      <c r="AA447" s="8">
        <f>IFERROR(VLOOKUP(B447, PlumX_snapshot!$A:$F, 6, FALSE), " ")</f>
        <v>0</v>
      </c>
      <c r="AB447" s="9">
        <v>44978</v>
      </c>
    </row>
    <row r="448" spans="2:28" ht="14.5" x14ac:dyDescent="0.35">
      <c r="B448" s="7" t="s">
        <v>1186</v>
      </c>
      <c r="C448" s="7" t="s">
        <v>1185</v>
      </c>
      <c r="D448" s="7" t="s">
        <v>862</v>
      </c>
      <c r="E448" s="7" t="s">
        <v>36</v>
      </c>
      <c r="G448" s="7" t="s">
        <v>38</v>
      </c>
      <c r="H448" s="7"/>
      <c r="J448" s="10"/>
      <c r="K448" s="10"/>
      <c r="L448" s="10"/>
      <c r="M448" s="10"/>
      <c r="N448" s="7">
        <v>2020</v>
      </c>
      <c r="O448" s="7" t="s">
        <v>863</v>
      </c>
      <c r="Q448" s="7" t="s">
        <v>38</v>
      </c>
      <c r="S448" s="7" t="s">
        <v>865</v>
      </c>
      <c r="T448" s="7" t="s">
        <v>427</v>
      </c>
      <c r="U448" s="7"/>
      <c r="V448" s="7"/>
      <c r="W448" s="6">
        <f>IFERROR(VLOOKUP(B448, PlumX_snapshot!$A:$B, 2, FALSE), " ")</f>
        <v>23</v>
      </c>
      <c r="X448" s="6">
        <f>IFERROR(VLOOKUP(B448, PlumX_snapshot!$A:$C, 3, FALSE), " ")</f>
        <v>15</v>
      </c>
      <c r="Y448" s="8">
        <f>IFERROR(VLOOKUP(B448, PlumX_snapshot!$A:$D, 4, FALSE), " ")</f>
        <v>0</v>
      </c>
      <c r="Z448" s="8">
        <f>IFERROR(VLOOKUP(B448, PlumX_snapshot!$A:$E, 5, FALSE), " ")</f>
        <v>0</v>
      </c>
      <c r="AA448" s="8">
        <f>IFERROR(VLOOKUP(B448, PlumX_snapshot!$A:$F, 6, FALSE), " ")</f>
        <v>0</v>
      </c>
      <c r="AB448" s="9">
        <v>44978</v>
      </c>
    </row>
    <row r="449" spans="2:28" ht="14.5" x14ac:dyDescent="0.35">
      <c r="B449" s="7" t="s">
        <v>1187</v>
      </c>
      <c r="C449" s="7" t="s">
        <v>1188</v>
      </c>
      <c r="D449" s="7" t="s">
        <v>862</v>
      </c>
      <c r="E449" s="7" t="s">
        <v>36</v>
      </c>
      <c r="F449" s="7" t="s">
        <v>37</v>
      </c>
      <c r="G449" s="7" t="s">
        <v>38</v>
      </c>
      <c r="H449" s="7"/>
      <c r="I449" s="7" t="s">
        <v>74</v>
      </c>
      <c r="J449" s="10"/>
      <c r="K449" s="10"/>
      <c r="L449" s="10"/>
      <c r="M449" s="10"/>
      <c r="N449" s="7">
        <v>2020</v>
      </c>
      <c r="O449" s="7" t="s">
        <v>863</v>
      </c>
      <c r="P449" s="7" t="s">
        <v>56</v>
      </c>
      <c r="Q449" s="7" t="s">
        <v>38</v>
      </c>
      <c r="R449" s="7" t="s">
        <v>147</v>
      </c>
      <c r="S449" s="7" t="s">
        <v>865</v>
      </c>
      <c r="T449" s="7" t="s">
        <v>427</v>
      </c>
      <c r="U449" s="7"/>
      <c r="V449" s="7"/>
      <c r="W449" s="6">
        <f>IFERROR(VLOOKUP(B449, PlumX_snapshot!$A:$B, 2, FALSE), " ")</f>
        <v>6</v>
      </c>
      <c r="X449" s="6">
        <f>IFERROR(VLOOKUP(B449, PlumX_snapshot!$A:$C, 3, FALSE), " ")</f>
        <v>41</v>
      </c>
      <c r="Y449" s="8">
        <f>IFERROR(VLOOKUP(B449, PlumX_snapshot!$A:$D, 4, FALSE), " ")</f>
        <v>0</v>
      </c>
      <c r="Z449" s="8">
        <f>IFERROR(VLOOKUP(B449, PlumX_snapshot!$A:$E, 5, FALSE), " ")</f>
        <v>0</v>
      </c>
      <c r="AA449" s="8">
        <f>IFERROR(VLOOKUP(B449, PlumX_snapshot!$A:$F, 6, FALSE), " ")</f>
        <v>0</v>
      </c>
      <c r="AB449" s="9">
        <v>44978</v>
      </c>
    </row>
    <row r="450" spans="2:28" ht="14.5" x14ac:dyDescent="0.35">
      <c r="B450" s="7" t="s">
        <v>1189</v>
      </c>
      <c r="C450" s="7" t="s">
        <v>1190</v>
      </c>
      <c r="D450" s="7" t="s">
        <v>862</v>
      </c>
      <c r="E450" s="7" t="s">
        <v>36</v>
      </c>
      <c r="G450" s="7" t="s">
        <v>38</v>
      </c>
      <c r="H450" s="7"/>
      <c r="J450" s="10"/>
      <c r="K450" s="10"/>
      <c r="L450" s="10"/>
      <c r="M450" s="10"/>
      <c r="N450" s="7">
        <v>2020</v>
      </c>
      <c r="O450" s="7" t="s">
        <v>863</v>
      </c>
      <c r="Q450" s="7" t="s">
        <v>38</v>
      </c>
      <c r="S450" s="7" t="s">
        <v>865</v>
      </c>
      <c r="T450" s="7" t="s">
        <v>427</v>
      </c>
      <c r="U450" s="7"/>
      <c r="V450" s="7"/>
      <c r="W450" s="6">
        <f>IFERROR(VLOOKUP(B450, PlumX_snapshot!$A:$B, 2, FALSE), " ")</f>
        <v>11</v>
      </c>
      <c r="X450" s="6">
        <f>IFERROR(VLOOKUP(B450, PlumX_snapshot!$A:$C, 3, FALSE), " ")</f>
        <v>7</v>
      </c>
      <c r="Y450" s="8">
        <f>IFERROR(VLOOKUP(B450, PlumX_snapshot!$A:$D, 4, FALSE), " ")</f>
        <v>0</v>
      </c>
      <c r="Z450" s="8">
        <f>IFERROR(VLOOKUP(B450, PlumX_snapshot!$A:$E, 5, FALSE), " ")</f>
        <v>0</v>
      </c>
      <c r="AA450" s="8">
        <f>IFERROR(VLOOKUP(B450, PlumX_snapshot!$A:$F, 6, FALSE), " ")</f>
        <v>0</v>
      </c>
      <c r="AB450" s="9">
        <v>44978</v>
      </c>
    </row>
    <row r="451" spans="2:28" ht="14.5" x14ac:dyDescent="0.35">
      <c r="B451" s="7" t="s">
        <v>1191</v>
      </c>
      <c r="C451" s="7" t="s">
        <v>1192</v>
      </c>
      <c r="D451" s="7" t="s">
        <v>862</v>
      </c>
      <c r="E451" s="7" t="s">
        <v>36</v>
      </c>
      <c r="G451" s="7" t="s">
        <v>38</v>
      </c>
      <c r="H451" s="7"/>
      <c r="J451" s="10"/>
      <c r="K451" s="10"/>
      <c r="L451" s="10"/>
      <c r="M451" s="10"/>
      <c r="N451" s="7">
        <v>2020</v>
      </c>
      <c r="O451" s="7" t="s">
        <v>863</v>
      </c>
      <c r="Q451" s="7" t="s">
        <v>38</v>
      </c>
      <c r="S451" s="7" t="s">
        <v>865</v>
      </c>
      <c r="T451" s="7" t="s">
        <v>427</v>
      </c>
      <c r="U451" s="7"/>
      <c r="V451" s="7"/>
      <c r="W451" s="6">
        <f>IFERROR(VLOOKUP(B451, PlumX_snapshot!$A:$B, 2, FALSE), " ")</f>
        <v>37</v>
      </c>
      <c r="X451" s="6">
        <f>IFERROR(VLOOKUP(B451, PlumX_snapshot!$A:$C, 3, FALSE), " ")</f>
        <v>11</v>
      </c>
      <c r="Y451" s="8">
        <f>IFERROR(VLOOKUP(B451, PlumX_snapshot!$A:$D, 4, FALSE), " ")</f>
        <v>8</v>
      </c>
      <c r="Z451" s="8">
        <f>IFERROR(VLOOKUP(B451, PlumX_snapshot!$A:$E, 5, FALSE), " ")</f>
        <v>0</v>
      </c>
      <c r="AA451" s="8">
        <f>IFERROR(VLOOKUP(B451, PlumX_snapshot!$A:$F, 6, FALSE), " ")</f>
        <v>0</v>
      </c>
      <c r="AB451" s="9">
        <v>44978</v>
      </c>
    </row>
    <row r="452" spans="2:28" ht="14.5" x14ac:dyDescent="0.35">
      <c r="B452" s="7" t="s">
        <v>1193</v>
      </c>
      <c r="C452" s="7" t="s">
        <v>1192</v>
      </c>
      <c r="D452" s="7" t="s">
        <v>862</v>
      </c>
      <c r="E452" s="7" t="s">
        <v>36</v>
      </c>
      <c r="G452" s="7" t="s">
        <v>38</v>
      </c>
      <c r="H452" s="7"/>
      <c r="J452" s="10"/>
      <c r="K452" s="10"/>
      <c r="L452" s="10"/>
      <c r="M452" s="10"/>
      <c r="N452" s="7">
        <v>2020</v>
      </c>
      <c r="O452" s="7" t="s">
        <v>863</v>
      </c>
      <c r="Q452" s="7" t="s">
        <v>38</v>
      </c>
      <c r="S452" s="7" t="s">
        <v>865</v>
      </c>
      <c r="T452" s="7" t="s">
        <v>427</v>
      </c>
      <c r="U452" s="7"/>
      <c r="V452" s="7"/>
      <c r="W452" s="6">
        <f>IFERROR(VLOOKUP(B452, PlumX_snapshot!$A:$B, 2, FALSE), " ")</f>
        <v>35</v>
      </c>
      <c r="X452" s="6">
        <f>IFERROR(VLOOKUP(B452, PlumX_snapshot!$A:$C, 3, FALSE), " ")</f>
        <v>7</v>
      </c>
      <c r="Y452" s="8">
        <f>IFERROR(VLOOKUP(B452, PlumX_snapshot!$A:$D, 4, FALSE), " ")</f>
        <v>28</v>
      </c>
      <c r="Z452" s="8">
        <f>IFERROR(VLOOKUP(B452, PlumX_snapshot!$A:$E, 5, FALSE), " ")</f>
        <v>0</v>
      </c>
      <c r="AA452" s="8">
        <f>IFERROR(VLOOKUP(B452, PlumX_snapshot!$A:$F, 6, FALSE), " ")</f>
        <v>0</v>
      </c>
      <c r="AB452" s="9">
        <v>44978</v>
      </c>
    </row>
    <row r="453" spans="2:28" ht="14.5" x14ac:dyDescent="0.35">
      <c r="B453" s="7" t="s">
        <v>1194</v>
      </c>
      <c r="C453" s="7" t="s">
        <v>1195</v>
      </c>
      <c r="D453" s="7" t="s">
        <v>862</v>
      </c>
      <c r="E453" s="7" t="s">
        <v>36</v>
      </c>
      <c r="F453" s="7" t="s">
        <v>37</v>
      </c>
      <c r="G453" s="7" t="s">
        <v>38</v>
      </c>
      <c r="H453" s="7"/>
      <c r="I453" s="7" t="s">
        <v>74</v>
      </c>
      <c r="J453" s="10"/>
      <c r="K453" s="10"/>
      <c r="L453" s="10"/>
      <c r="M453" s="10"/>
      <c r="N453" s="7">
        <v>2020</v>
      </c>
      <c r="O453" s="7" t="s">
        <v>863</v>
      </c>
      <c r="Q453" s="7" t="s">
        <v>56</v>
      </c>
      <c r="R453" s="7" t="s">
        <v>1196</v>
      </c>
      <c r="S453" s="7" t="s">
        <v>865</v>
      </c>
      <c r="T453" s="7" t="s">
        <v>427</v>
      </c>
      <c r="U453" s="7"/>
      <c r="V453" s="7"/>
      <c r="W453" s="6">
        <f>IFERROR(VLOOKUP(B453, PlumX_snapshot!$A:$B, 2, FALSE), " ")</f>
        <v>131</v>
      </c>
      <c r="X453" s="6">
        <f>IFERROR(VLOOKUP(B453, PlumX_snapshot!$A:$C, 3, FALSE), " ")</f>
        <v>50</v>
      </c>
      <c r="Y453" s="8">
        <f>IFERROR(VLOOKUP(B453, PlumX_snapshot!$A:$D, 4, FALSE), " ")</f>
        <v>17</v>
      </c>
      <c r="Z453" s="8">
        <f>IFERROR(VLOOKUP(B453, PlumX_snapshot!$A:$E, 5, FALSE), " ")</f>
        <v>0</v>
      </c>
      <c r="AA453" s="8">
        <f>IFERROR(VLOOKUP(B453, PlumX_snapshot!$A:$F, 6, FALSE), " ")</f>
        <v>1</v>
      </c>
      <c r="AB453" s="9">
        <v>44978</v>
      </c>
    </row>
    <row r="454" spans="2:28" ht="14.5" x14ac:dyDescent="0.35">
      <c r="B454" s="7" t="s">
        <v>1197</v>
      </c>
      <c r="C454" s="7" t="s">
        <v>1195</v>
      </c>
      <c r="D454" s="7" t="s">
        <v>862</v>
      </c>
      <c r="E454" s="7" t="s">
        <v>36</v>
      </c>
      <c r="F454" s="7" t="s">
        <v>37</v>
      </c>
      <c r="G454" s="7" t="s">
        <v>38</v>
      </c>
      <c r="H454" s="7"/>
      <c r="I454" s="7" t="s">
        <v>74</v>
      </c>
      <c r="J454" s="10"/>
      <c r="K454" s="10"/>
      <c r="L454" s="10"/>
      <c r="M454" s="10"/>
      <c r="N454" s="7">
        <v>2020</v>
      </c>
      <c r="O454" s="7" t="s">
        <v>863</v>
      </c>
      <c r="Q454" s="7" t="s">
        <v>56</v>
      </c>
      <c r="R454" s="7" t="s">
        <v>1198</v>
      </c>
      <c r="S454" s="7" t="s">
        <v>865</v>
      </c>
      <c r="T454" s="7" t="s">
        <v>427</v>
      </c>
      <c r="U454" s="7"/>
      <c r="V454" s="7"/>
      <c r="W454" s="6">
        <f>IFERROR(VLOOKUP(B454, PlumX_snapshot!$A:$B, 2, FALSE), " ")</f>
        <v>138</v>
      </c>
      <c r="X454" s="6">
        <f>IFERROR(VLOOKUP(B454, PlumX_snapshot!$A:$C, 3, FALSE), " ")</f>
        <v>52</v>
      </c>
      <c r="Y454" s="8">
        <f>IFERROR(VLOOKUP(B454, PlumX_snapshot!$A:$D, 4, FALSE), " ")</f>
        <v>12</v>
      </c>
      <c r="Z454" s="8">
        <f>IFERROR(VLOOKUP(B454, PlumX_snapshot!$A:$E, 5, FALSE), " ")</f>
        <v>0</v>
      </c>
      <c r="AA454" s="8">
        <f>IFERROR(VLOOKUP(B454, PlumX_snapshot!$A:$F, 6, FALSE), " ")</f>
        <v>0</v>
      </c>
      <c r="AB454" s="9">
        <v>44978</v>
      </c>
    </row>
    <row r="455" spans="2:28" ht="14.5" x14ac:dyDescent="0.35">
      <c r="B455" s="7" t="s">
        <v>1199</v>
      </c>
      <c r="C455" s="7" t="s">
        <v>896</v>
      </c>
      <c r="D455" s="7" t="s">
        <v>862</v>
      </c>
      <c r="E455" s="7" t="s">
        <v>36</v>
      </c>
      <c r="G455" s="7" t="s">
        <v>38</v>
      </c>
      <c r="H455" s="7"/>
      <c r="J455" s="10"/>
      <c r="K455" s="10"/>
      <c r="L455" s="10"/>
      <c r="M455" s="10"/>
      <c r="N455" s="7">
        <v>2020</v>
      </c>
      <c r="O455" s="7" t="s">
        <v>863</v>
      </c>
      <c r="Q455" s="7" t="s">
        <v>38</v>
      </c>
      <c r="S455" s="7" t="s">
        <v>865</v>
      </c>
      <c r="T455" s="7" t="s">
        <v>427</v>
      </c>
      <c r="U455" s="7"/>
      <c r="V455" s="7"/>
      <c r="W455" s="6">
        <f>IFERROR(VLOOKUP(B455, PlumX_snapshot!$A:$B, 2, FALSE), " ")</f>
        <v>2</v>
      </c>
      <c r="X455" s="6">
        <f>IFERROR(VLOOKUP(B455, PlumX_snapshot!$A:$C, 3, FALSE), " ")</f>
        <v>2</v>
      </c>
      <c r="Y455" s="8">
        <f>IFERROR(VLOOKUP(B455, PlumX_snapshot!$A:$D, 4, FALSE), " ")</f>
        <v>0</v>
      </c>
      <c r="Z455" s="8">
        <f>IFERROR(VLOOKUP(B455, PlumX_snapshot!$A:$E, 5, FALSE), " ")</f>
        <v>0</v>
      </c>
      <c r="AA455" s="8">
        <f>IFERROR(VLOOKUP(B455, PlumX_snapshot!$A:$F, 6, FALSE), " ")</f>
        <v>1</v>
      </c>
      <c r="AB455" s="9">
        <v>44978</v>
      </c>
    </row>
    <row r="456" spans="2:28" ht="14.5" x14ac:dyDescent="0.35">
      <c r="B456" s="7" t="s">
        <v>1200</v>
      </c>
      <c r="C456" s="7" t="s">
        <v>896</v>
      </c>
      <c r="D456" s="7" t="s">
        <v>862</v>
      </c>
      <c r="E456" s="7" t="s">
        <v>36</v>
      </c>
      <c r="G456" s="7" t="s">
        <v>38</v>
      </c>
      <c r="H456" s="7"/>
      <c r="J456" s="10"/>
      <c r="K456" s="10"/>
      <c r="L456" s="10"/>
      <c r="M456" s="10"/>
      <c r="N456" s="7">
        <v>2020</v>
      </c>
      <c r="O456" s="7" t="s">
        <v>863</v>
      </c>
      <c r="Q456" s="7" t="s">
        <v>38</v>
      </c>
      <c r="S456" s="7" t="s">
        <v>865</v>
      </c>
      <c r="T456" s="7" t="s">
        <v>427</v>
      </c>
      <c r="U456" s="7"/>
      <c r="V456" s="7"/>
      <c r="W456" s="6">
        <f>IFERROR(VLOOKUP(B456, PlumX_snapshot!$A:$B, 2, FALSE), " ")</f>
        <v>1</v>
      </c>
      <c r="X456" s="6">
        <f>IFERROR(VLOOKUP(B456, PlumX_snapshot!$A:$C, 3, FALSE), " ")</f>
        <v>0</v>
      </c>
      <c r="Y456" s="8">
        <f>IFERROR(VLOOKUP(B456, PlumX_snapshot!$A:$D, 4, FALSE), " ")</f>
        <v>0</v>
      </c>
      <c r="Z456" s="8">
        <f>IFERROR(VLOOKUP(B456, PlumX_snapshot!$A:$E, 5, FALSE), " ")</f>
        <v>0</v>
      </c>
      <c r="AA456" s="8">
        <f>IFERROR(VLOOKUP(B456, PlumX_snapshot!$A:$F, 6, FALSE), " ")</f>
        <v>0</v>
      </c>
      <c r="AB456" s="9">
        <v>44978</v>
      </c>
    </row>
    <row r="457" spans="2:28" ht="14.5" x14ac:dyDescent="0.35">
      <c r="B457" s="7" t="s">
        <v>1201</v>
      </c>
      <c r="C457" s="7" t="s">
        <v>896</v>
      </c>
      <c r="D457" s="7" t="s">
        <v>862</v>
      </c>
      <c r="E457" s="7" t="s">
        <v>36</v>
      </c>
      <c r="G457" s="7" t="s">
        <v>38</v>
      </c>
      <c r="H457" s="7"/>
      <c r="J457" s="10"/>
      <c r="K457" s="10"/>
      <c r="L457" s="10"/>
      <c r="M457" s="10"/>
      <c r="N457" s="7">
        <v>2020</v>
      </c>
      <c r="O457" s="7" t="s">
        <v>863</v>
      </c>
      <c r="Q457" s="7" t="s">
        <v>38</v>
      </c>
      <c r="S457" s="7" t="s">
        <v>865</v>
      </c>
      <c r="T457" s="7" t="s">
        <v>427</v>
      </c>
      <c r="U457" s="7"/>
      <c r="V457" s="7"/>
      <c r="W457" s="6">
        <f>IFERROR(VLOOKUP(B457, PlumX_snapshot!$A:$B, 2, FALSE), " ")</f>
        <v>0</v>
      </c>
      <c r="X457" s="6">
        <f>IFERROR(VLOOKUP(B457, PlumX_snapshot!$A:$C, 3, FALSE), " ")</f>
        <v>2</v>
      </c>
      <c r="Y457" s="8">
        <f>IFERROR(VLOOKUP(B457, PlumX_snapshot!$A:$D, 4, FALSE), " ")</f>
        <v>0</v>
      </c>
      <c r="Z457" s="8">
        <f>IFERROR(VLOOKUP(B457, PlumX_snapshot!$A:$E, 5, FALSE), " ")</f>
        <v>0</v>
      </c>
      <c r="AA457" s="8">
        <f>IFERROR(VLOOKUP(B457, PlumX_snapshot!$A:$F, 6, FALSE), " ")</f>
        <v>0</v>
      </c>
      <c r="AB457" s="9">
        <v>44978</v>
      </c>
    </row>
    <row r="458" spans="2:28" ht="14.5" x14ac:dyDescent="0.35">
      <c r="B458" s="7" t="s">
        <v>1202</v>
      </c>
      <c r="C458" s="7" t="s">
        <v>1203</v>
      </c>
      <c r="D458" s="7" t="s">
        <v>862</v>
      </c>
      <c r="E458" s="7" t="s">
        <v>36</v>
      </c>
      <c r="G458" s="7" t="s">
        <v>38</v>
      </c>
      <c r="H458" s="7"/>
      <c r="J458" s="10"/>
      <c r="K458" s="10"/>
      <c r="L458" s="10"/>
      <c r="M458" s="10"/>
      <c r="N458" s="7">
        <v>2020</v>
      </c>
      <c r="O458" s="7" t="s">
        <v>863</v>
      </c>
      <c r="Q458" s="7" t="s">
        <v>38</v>
      </c>
      <c r="S458" s="7" t="s">
        <v>865</v>
      </c>
      <c r="T458" s="7" t="s">
        <v>427</v>
      </c>
      <c r="U458" s="7"/>
      <c r="V458" s="7"/>
      <c r="W458" s="6">
        <f>IFERROR(VLOOKUP(B458, PlumX_snapshot!$A:$B, 2, FALSE), " ")</f>
        <v>16</v>
      </c>
      <c r="X458" s="6">
        <f>IFERROR(VLOOKUP(B458, PlumX_snapshot!$A:$C, 3, FALSE), " ")</f>
        <v>8</v>
      </c>
      <c r="Y458" s="8">
        <f>IFERROR(VLOOKUP(B458, PlumX_snapshot!$A:$D, 4, FALSE), " ")</f>
        <v>0</v>
      </c>
      <c r="Z458" s="8">
        <f>IFERROR(VLOOKUP(B458, PlumX_snapshot!$A:$E, 5, FALSE), " ")</f>
        <v>0</v>
      </c>
      <c r="AA458" s="8">
        <f>IFERROR(VLOOKUP(B458, PlumX_snapshot!$A:$F, 6, FALSE), " ")</f>
        <v>0</v>
      </c>
      <c r="AB458" s="9">
        <v>44978</v>
      </c>
    </row>
    <row r="459" spans="2:28" ht="14.5" x14ac:dyDescent="0.35">
      <c r="B459" s="7" t="s">
        <v>1204</v>
      </c>
      <c r="C459" s="7" t="s">
        <v>1205</v>
      </c>
      <c r="D459" s="7" t="s">
        <v>862</v>
      </c>
      <c r="E459" s="7" t="s">
        <v>36</v>
      </c>
      <c r="F459" s="7" t="s">
        <v>37</v>
      </c>
      <c r="G459" s="7" t="s">
        <v>38</v>
      </c>
      <c r="H459" s="7"/>
      <c r="I459" s="7" t="s">
        <v>74</v>
      </c>
      <c r="J459" s="10"/>
      <c r="K459" s="10"/>
      <c r="L459" s="10"/>
      <c r="M459" s="10"/>
      <c r="N459" s="7">
        <v>2020</v>
      </c>
      <c r="O459" s="7" t="s">
        <v>863</v>
      </c>
      <c r="P459" s="7" t="s">
        <v>56</v>
      </c>
      <c r="Q459" s="7" t="s">
        <v>38</v>
      </c>
      <c r="R459" s="7" t="s">
        <v>946</v>
      </c>
      <c r="S459" s="7" t="s">
        <v>865</v>
      </c>
      <c r="T459" s="7" t="s">
        <v>427</v>
      </c>
      <c r="U459" s="7"/>
      <c r="V459" s="7"/>
      <c r="W459" s="6">
        <f>IFERROR(VLOOKUP(B459, PlumX_snapshot!$A:$B, 2, FALSE), " ")</f>
        <v>79</v>
      </c>
      <c r="X459" s="6">
        <f>IFERROR(VLOOKUP(B459, PlumX_snapshot!$A:$C, 3, FALSE), " ")</f>
        <v>9</v>
      </c>
      <c r="Y459" s="8">
        <f>IFERROR(VLOOKUP(B459, PlumX_snapshot!$A:$D, 4, FALSE), " ")</f>
        <v>37</v>
      </c>
      <c r="Z459" s="8">
        <f>IFERROR(VLOOKUP(B459, PlumX_snapshot!$A:$E, 5, FALSE), " ")</f>
        <v>0</v>
      </c>
      <c r="AA459" s="8">
        <f>IFERROR(VLOOKUP(B459, PlumX_snapshot!$A:$F, 6, FALSE), " ")</f>
        <v>0</v>
      </c>
      <c r="AB459" s="9">
        <v>44978</v>
      </c>
    </row>
    <row r="460" spans="2:28" ht="14.5" x14ac:dyDescent="0.35">
      <c r="B460" s="7" t="s">
        <v>1206</v>
      </c>
      <c r="C460" s="7" t="s">
        <v>1207</v>
      </c>
      <c r="D460" s="7" t="s">
        <v>862</v>
      </c>
      <c r="E460" s="7" t="s">
        <v>36</v>
      </c>
      <c r="G460" s="7" t="s">
        <v>38</v>
      </c>
      <c r="H460" s="7"/>
      <c r="J460" s="10"/>
      <c r="K460" s="10"/>
      <c r="L460" s="10"/>
      <c r="M460" s="10"/>
      <c r="N460" s="7">
        <v>2020</v>
      </c>
      <c r="O460" s="7" t="s">
        <v>863</v>
      </c>
      <c r="Q460" s="7" t="s">
        <v>38</v>
      </c>
      <c r="S460" s="7" t="s">
        <v>865</v>
      </c>
      <c r="T460" s="7" t="s">
        <v>427</v>
      </c>
      <c r="U460" s="7"/>
      <c r="V460" s="7"/>
      <c r="W460" s="6">
        <f>IFERROR(VLOOKUP(B460, PlumX_snapshot!$A:$B, 2, FALSE), " ")</f>
        <v>16</v>
      </c>
      <c r="X460" s="6">
        <f>IFERROR(VLOOKUP(B460, PlumX_snapshot!$A:$C, 3, FALSE), " ")</f>
        <v>3</v>
      </c>
      <c r="Y460" s="8">
        <f>IFERROR(VLOOKUP(B460, PlumX_snapshot!$A:$D, 4, FALSE), " ")</f>
        <v>2</v>
      </c>
      <c r="Z460" s="8">
        <f>IFERROR(VLOOKUP(B460, PlumX_snapshot!$A:$E, 5, FALSE), " ")</f>
        <v>0</v>
      </c>
      <c r="AA460" s="8">
        <f>IFERROR(VLOOKUP(B460, PlumX_snapshot!$A:$F, 6, FALSE), " ")</f>
        <v>0</v>
      </c>
      <c r="AB460" s="9">
        <v>44978</v>
      </c>
    </row>
    <row r="461" spans="2:28" ht="14.5" x14ac:dyDescent="0.35">
      <c r="B461" s="7" t="s">
        <v>1208</v>
      </c>
      <c r="C461" s="7" t="s">
        <v>905</v>
      </c>
      <c r="D461" s="7" t="s">
        <v>862</v>
      </c>
      <c r="E461" s="7" t="s">
        <v>36</v>
      </c>
      <c r="G461" s="7" t="s">
        <v>38</v>
      </c>
      <c r="H461" s="7"/>
      <c r="J461" s="10"/>
      <c r="K461" s="10"/>
      <c r="L461" s="10"/>
      <c r="M461" s="10"/>
      <c r="N461" s="7">
        <v>2020</v>
      </c>
      <c r="O461" s="7" t="s">
        <v>863</v>
      </c>
      <c r="Q461" s="7" t="s">
        <v>38</v>
      </c>
      <c r="S461" s="7" t="s">
        <v>865</v>
      </c>
      <c r="T461" s="7" t="s">
        <v>427</v>
      </c>
      <c r="U461" s="7"/>
      <c r="V461" s="7"/>
      <c r="W461" s="6">
        <f>IFERROR(VLOOKUP(B461, PlumX_snapshot!$A:$B, 2, FALSE), " ")</f>
        <v>22</v>
      </c>
      <c r="X461" s="6">
        <f>IFERROR(VLOOKUP(B461, PlumX_snapshot!$A:$C, 3, FALSE), " ")</f>
        <v>4</v>
      </c>
      <c r="Y461" s="8">
        <f>IFERROR(VLOOKUP(B461, PlumX_snapshot!$A:$D, 4, FALSE), " ")</f>
        <v>0</v>
      </c>
      <c r="Z461" s="8">
        <f>IFERROR(VLOOKUP(B461, PlumX_snapshot!$A:$E, 5, FALSE), " ")</f>
        <v>0</v>
      </c>
      <c r="AA461" s="8">
        <f>IFERROR(VLOOKUP(B461, PlumX_snapshot!$A:$F, 6, FALSE), " ")</f>
        <v>0</v>
      </c>
      <c r="AB461" s="9">
        <v>44978</v>
      </c>
    </row>
    <row r="462" spans="2:28" ht="14.5" x14ac:dyDescent="0.35">
      <c r="B462" s="7" t="s">
        <v>1209</v>
      </c>
      <c r="C462" s="7" t="s">
        <v>905</v>
      </c>
      <c r="D462" s="7" t="s">
        <v>862</v>
      </c>
      <c r="E462" s="7" t="s">
        <v>36</v>
      </c>
      <c r="G462" s="7" t="s">
        <v>38</v>
      </c>
      <c r="H462" s="7"/>
      <c r="J462" s="10"/>
      <c r="K462" s="10"/>
      <c r="L462" s="10"/>
      <c r="M462" s="10"/>
      <c r="N462" s="7">
        <v>2020</v>
      </c>
      <c r="O462" s="7" t="s">
        <v>863</v>
      </c>
      <c r="Q462" s="7" t="s">
        <v>38</v>
      </c>
      <c r="S462" s="7" t="s">
        <v>865</v>
      </c>
      <c r="T462" s="7" t="s">
        <v>427</v>
      </c>
      <c r="U462" s="7"/>
      <c r="V462" s="7"/>
      <c r="W462" s="6">
        <f>IFERROR(VLOOKUP(B462, PlumX_snapshot!$A:$B, 2, FALSE), " ")</f>
        <v>28</v>
      </c>
      <c r="X462" s="6">
        <f>IFERROR(VLOOKUP(B462, PlumX_snapshot!$A:$C, 3, FALSE), " ")</f>
        <v>0</v>
      </c>
      <c r="Y462" s="8">
        <f>IFERROR(VLOOKUP(B462, PlumX_snapshot!$A:$D, 4, FALSE), " ")</f>
        <v>71</v>
      </c>
      <c r="Z462" s="8">
        <f>IFERROR(VLOOKUP(B462, PlumX_snapshot!$A:$E, 5, FALSE), " ")</f>
        <v>0</v>
      </c>
      <c r="AA462" s="8">
        <f>IFERROR(VLOOKUP(B462, PlumX_snapshot!$A:$F, 6, FALSE), " ")</f>
        <v>0</v>
      </c>
      <c r="AB462" s="9">
        <v>44978</v>
      </c>
    </row>
    <row r="463" spans="2:28" ht="14.5" x14ac:dyDescent="0.35">
      <c r="B463" s="7" t="s">
        <v>1210</v>
      </c>
      <c r="C463" s="7" t="s">
        <v>1211</v>
      </c>
      <c r="D463" s="7" t="s">
        <v>862</v>
      </c>
      <c r="E463" s="7" t="s">
        <v>36</v>
      </c>
      <c r="F463" s="7" t="s">
        <v>37</v>
      </c>
      <c r="G463" s="7" t="s">
        <v>38</v>
      </c>
      <c r="H463" s="7"/>
      <c r="I463" s="7" t="s">
        <v>74</v>
      </c>
      <c r="J463" s="10"/>
      <c r="K463" s="10"/>
      <c r="L463" s="10"/>
      <c r="M463" s="10"/>
      <c r="N463" s="7">
        <v>2020</v>
      </c>
      <c r="O463" s="7" t="s">
        <v>863</v>
      </c>
      <c r="P463" s="7" t="s">
        <v>56</v>
      </c>
      <c r="Q463" s="7" t="s">
        <v>38</v>
      </c>
      <c r="R463" s="7" t="s">
        <v>1212</v>
      </c>
      <c r="S463" s="7" t="s">
        <v>865</v>
      </c>
      <c r="T463" s="7" t="s">
        <v>427</v>
      </c>
      <c r="U463" s="7"/>
      <c r="V463" s="7"/>
      <c r="W463" s="6">
        <f>IFERROR(VLOOKUP(B463, PlumX_snapshot!$A:$B, 2, FALSE), " ")</f>
        <v>23</v>
      </c>
      <c r="X463" s="6">
        <f>IFERROR(VLOOKUP(B463, PlumX_snapshot!$A:$C, 3, FALSE), " ")</f>
        <v>9</v>
      </c>
      <c r="Y463" s="8">
        <f>IFERROR(VLOOKUP(B463, PlumX_snapshot!$A:$D, 4, FALSE), " ")</f>
        <v>1</v>
      </c>
      <c r="Z463" s="8">
        <f>IFERROR(VLOOKUP(B463, PlumX_snapshot!$A:$E, 5, FALSE), " ")</f>
        <v>0</v>
      </c>
      <c r="AA463" s="8">
        <f>IFERROR(VLOOKUP(B463, PlumX_snapshot!$A:$F, 6, FALSE), " ")</f>
        <v>0</v>
      </c>
      <c r="AB463" s="9">
        <v>44978</v>
      </c>
    </row>
    <row r="464" spans="2:28" ht="14.5" x14ac:dyDescent="0.35">
      <c r="B464" s="7" t="s">
        <v>1213</v>
      </c>
      <c r="C464" s="7" t="s">
        <v>1214</v>
      </c>
      <c r="D464" s="7" t="s">
        <v>862</v>
      </c>
      <c r="E464" s="7" t="s">
        <v>36</v>
      </c>
      <c r="F464" s="7" t="s">
        <v>37</v>
      </c>
      <c r="G464" s="7" t="s">
        <v>38</v>
      </c>
      <c r="H464" s="7"/>
      <c r="I464" s="7" t="s">
        <v>501</v>
      </c>
      <c r="J464" s="10"/>
      <c r="K464" s="10"/>
      <c r="L464" s="10"/>
      <c r="M464" s="10"/>
      <c r="N464" s="7">
        <v>2020</v>
      </c>
      <c r="O464" s="7" t="s">
        <v>863</v>
      </c>
      <c r="Q464" s="7" t="s">
        <v>38</v>
      </c>
      <c r="R464" s="7" t="s">
        <v>1215</v>
      </c>
      <c r="S464" s="7" t="s">
        <v>865</v>
      </c>
      <c r="T464" s="7" t="s">
        <v>427</v>
      </c>
      <c r="U464" s="7"/>
      <c r="V464" s="7"/>
      <c r="W464" s="6">
        <f>IFERROR(VLOOKUP(B464, PlumX_snapshot!$A:$B, 2, FALSE), " ")</f>
        <v>122</v>
      </c>
      <c r="X464" s="6">
        <f>IFERROR(VLOOKUP(B464, PlumX_snapshot!$A:$C, 3, FALSE), " ")</f>
        <v>9</v>
      </c>
      <c r="Y464" s="8">
        <f>IFERROR(VLOOKUP(B464, PlumX_snapshot!$A:$D, 4, FALSE), " ")</f>
        <v>53</v>
      </c>
      <c r="Z464" s="8">
        <f>IFERROR(VLOOKUP(B464, PlumX_snapshot!$A:$E, 5, FALSE), " ")</f>
        <v>0</v>
      </c>
      <c r="AA464" s="8">
        <f>IFERROR(VLOOKUP(B464, PlumX_snapshot!$A:$F, 6, FALSE), " ")</f>
        <v>0</v>
      </c>
      <c r="AB464" s="9">
        <v>44978</v>
      </c>
    </row>
    <row r="465" spans="2:28" ht="14.5" x14ac:dyDescent="0.35">
      <c r="B465" s="7" t="s">
        <v>1216</v>
      </c>
      <c r="C465" s="7" t="s">
        <v>915</v>
      </c>
      <c r="D465" s="7" t="s">
        <v>862</v>
      </c>
      <c r="E465" s="7" t="s">
        <v>36</v>
      </c>
      <c r="F465" s="7" t="s">
        <v>37</v>
      </c>
      <c r="G465" s="7" t="s">
        <v>38</v>
      </c>
      <c r="H465" s="7"/>
      <c r="I465" s="7" t="s">
        <v>74</v>
      </c>
      <c r="J465" s="10"/>
      <c r="K465" s="10"/>
      <c r="L465" s="10"/>
      <c r="M465" s="10"/>
      <c r="N465" s="7">
        <v>2020</v>
      </c>
      <c r="O465" s="7" t="s">
        <v>863</v>
      </c>
      <c r="P465" s="7" t="s">
        <v>56</v>
      </c>
      <c r="Q465" s="7" t="s">
        <v>38</v>
      </c>
      <c r="R465" s="7" t="s">
        <v>170</v>
      </c>
      <c r="S465" s="7" t="s">
        <v>865</v>
      </c>
      <c r="T465" s="7" t="s">
        <v>427</v>
      </c>
      <c r="U465" s="7"/>
      <c r="V465" s="7"/>
      <c r="W465" s="6">
        <f>IFERROR(VLOOKUP(B465, PlumX_snapshot!$A:$B, 2, FALSE), " ")</f>
        <v>52</v>
      </c>
      <c r="X465" s="6">
        <f>IFERROR(VLOOKUP(B465, PlumX_snapshot!$A:$C, 3, FALSE), " ")</f>
        <v>8</v>
      </c>
      <c r="Y465" s="8">
        <f>IFERROR(VLOOKUP(B465, PlumX_snapshot!$A:$D, 4, FALSE), " ")</f>
        <v>9</v>
      </c>
      <c r="Z465" s="8">
        <f>IFERROR(VLOOKUP(B465, PlumX_snapshot!$A:$E, 5, FALSE), " ")</f>
        <v>0</v>
      </c>
      <c r="AA465" s="8">
        <f>IFERROR(VLOOKUP(B465, PlumX_snapshot!$A:$F, 6, FALSE), " ")</f>
        <v>0</v>
      </c>
      <c r="AB465" s="9">
        <v>44978</v>
      </c>
    </row>
    <row r="466" spans="2:28" ht="14.5" x14ac:dyDescent="0.35">
      <c r="B466" s="7" t="s">
        <v>1217</v>
      </c>
      <c r="C466" s="7" t="s">
        <v>917</v>
      </c>
      <c r="D466" s="7" t="s">
        <v>862</v>
      </c>
      <c r="E466" s="7" t="s">
        <v>36</v>
      </c>
      <c r="G466" s="7" t="s">
        <v>38</v>
      </c>
      <c r="H466" s="7"/>
      <c r="J466" s="10"/>
      <c r="K466" s="10"/>
      <c r="L466" s="10"/>
      <c r="M466" s="10"/>
      <c r="N466" s="7">
        <v>2020</v>
      </c>
      <c r="O466" s="7" t="s">
        <v>863</v>
      </c>
      <c r="Q466" s="7" t="s">
        <v>38</v>
      </c>
      <c r="S466" s="7" t="s">
        <v>865</v>
      </c>
      <c r="T466" s="7" t="s">
        <v>427</v>
      </c>
      <c r="U466" s="7"/>
      <c r="V466" s="7"/>
      <c r="W466" s="6">
        <f>IFERROR(VLOOKUP(B466, PlumX_snapshot!$A:$B, 2, FALSE), " ")</f>
        <v>13</v>
      </c>
      <c r="X466" s="6">
        <f>IFERROR(VLOOKUP(B466, PlumX_snapshot!$A:$C, 3, FALSE), " ")</f>
        <v>12</v>
      </c>
      <c r="Y466" s="8">
        <f>IFERROR(VLOOKUP(B466, PlumX_snapshot!$A:$D, 4, FALSE), " ")</f>
        <v>24</v>
      </c>
      <c r="Z466" s="8">
        <f>IFERROR(VLOOKUP(B466, PlumX_snapshot!$A:$E, 5, FALSE), " ")</f>
        <v>0</v>
      </c>
      <c r="AA466" s="8">
        <f>IFERROR(VLOOKUP(B466, PlumX_snapshot!$A:$F, 6, FALSE), " ")</f>
        <v>0</v>
      </c>
      <c r="AB466" s="9">
        <v>44978</v>
      </c>
    </row>
    <row r="467" spans="2:28" ht="14.5" x14ac:dyDescent="0.35">
      <c r="B467" s="7" t="s">
        <v>1218</v>
      </c>
      <c r="C467" s="7" t="s">
        <v>917</v>
      </c>
      <c r="D467" s="7" t="s">
        <v>862</v>
      </c>
      <c r="E467" s="7" t="s">
        <v>36</v>
      </c>
      <c r="G467" s="7" t="s">
        <v>38</v>
      </c>
      <c r="H467" s="7"/>
      <c r="I467" s="7"/>
      <c r="J467" s="10"/>
      <c r="K467" s="10"/>
      <c r="L467" s="10"/>
      <c r="M467" s="10"/>
      <c r="N467" s="7">
        <v>2020</v>
      </c>
      <c r="O467" s="7" t="s">
        <v>863</v>
      </c>
      <c r="P467" s="7" t="s">
        <v>56</v>
      </c>
      <c r="Q467" s="7" t="s">
        <v>38</v>
      </c>
      <c r="R467" s="7" t="s">
        <v>872</v>
      </c>
      <c r="S467" s="7" t="s">
        <v>865</v>
      </c>
      <c r="T467" s="7" t="s">
        <v>427</v>
      </c>
      <c r="U467" s="7"/>
      <c r="V467" s="7"/>
      <c r="W467" s="6">
        <f>IFERROR(VLOOKUP(B467, PlumX_snapshot!$A:$B, 2, FALSE), " ")</f>
        <v>8</v>
      </c>
      <c r="X467" s="6">
        <f>IFERROR(VLOOKUP(B467, PlumX_snapshot!$A:$C, 3, FALSE), " ")</f>
        <v>4</v>
      </c>
      <c r="Y467" s="8">
        <f>IFERROR(VLOOKUP(B467, PlumX_snapshot!$A:$D, 4, FALSE), " ")</f>
        <v>11</v>
      </c>
      <c r="Z467" s="8">
        <f>IFERROR(VLOOKUP(B467, PlumX_snapshot!$A:$E, 5, FALSE), " ")</f>
        <v>0</v>
      </c>
      <c r="AA467" s="8">
        <f>IFERROR(VLOOKUP(B467, PlumX_snapshot!$A:$F, 6, FALSE), " ")</f>
        <v>0</v>
      </c>
      <c r="AB467" s="9">
        <v>44978</v>
      </c>
    </row>
    <row r="468" spans="2:28" ht="14.5" x14ac:dyDescent="0.35">
      <c r="B468" s="7" t="s">
        <v>1219</v>
      </c>
      <c r="C468" s="7" t="s">
        <v>917</v>
      </c>
      <c r="D468" s="7" t="s">
        <v>862</v>
      </c>
      <c r="E468" s="7" t="s">
        <v>36</v>
      </c>
      <c r="G468" s="7" t="s">
        <v>38</v>
      </c>
      <c r="H468" s="7"/>
      <c r="I468" s="7"/>
      <c r="J468" s="10"/>
      <c r="K468" s="10"/>
      <c r="L468" s="10"/>
      <c r="M468" s="10"/>
      <c r="N468" s="7">
        <v>2020</v>
      </c>
      <c r="O468" s="7" t="s">
        <v>863</v>
      </c>
      <c r="P468" s="7" t="s">
        <v>56</v>
      </c>
      <c r="Q468" s="7" t="s">
        <v>38</v>
      </c>
      <c r="R468" s="7" t="s">
        <v>872</v>
      </c>
      <c r="S468" s="7" t="s">
        <v>865</v>
      </c>
      <c r="T468" s="7" t="s">
        <v>427</v>
      </c>
      <c r="U468" s="7"/>
      <c r="V468" s="7"/>
      <c r="W468" s="6">
        <f>IFERROR(VLOOKUP(B468, PlumX_snapshot!$A:$B, 2, FALSE), " ")</f>
        <v>3</v>
      </c>
      <c r="X468" s="6">
        <f>IFERROR(VLOOKUP(B468, PlumX_snapshot!$A:$C, 3, FALSE), " ")</f>
        <v>1</v>
      </c>
      <c r="Y468" s="8">
        <f>IFERROR(VLOOKUP(B468, PlumX_snapshot!$A:$D, 4, FALSE), " ")</f>
        <v>4</v>
      </c>
      <c r="Z468" s="8">
        <f>IFERROR(VLOOKUP(B468, PlumX_snapshot!$A:$E, 5, FALSE), " ")</f>
        <v>0</v>
      </c>
      <c r="AA468" s="8">
        <f>IFERROR(VLOOKUP(B468, PlumX_snapshot!$A:$F, 6, FALSE), " ")</f>
        <v>0</v>
      </c>
      <c r="AB468" s="9">
        <v>44978</v>
      </c>
    </row>
    <row r="469" spans="2:28" ht="14.5" x14ac:dyDescent="0.35">
      <c r="B469" s="7" t="s">
        <v>1220</v>
      </c>
      <c r="C469" s="7" t="s">
        <v>917</v>
      </c>
      <c r="D469" s="7" t="s">
        <v>862</v>
      </c>
      <c r="E469" s="7" t="s">
        <v>36</v>
      </c>
      <c r="G469" s="7" t="s">
        <v>38</v>
      </c>
      <c r="H469" s="7"/>
      <c r="J469" s="10"/>
      <c r="K469" s="10"/>
      <c r="L469" s="10"/>
      <c r="M469" s="10"/>
      <c r="N469" s="7">
        <v>2020</v>
      </c>
      <c r="O469" s="7" t="s">
        <v>863</v>
      </c>
      <c r="Q469" s="7" t="s">
        <v>38</v>
      </c>
      <c r="S469" s="7" t="s">
        <v>865</v>
      </c>
      <c r="T469" s="7" t="s">
        <v>427</v>
      </c>
      <c r="U469" s="7"/>
      <c r="V469" s="7"/>
      <c r="W469" s="6">
        <f>IFERROR(VLOOKUP(B469, PlumX_snapshot!$A:$B, 2, FALSE), " ")</f>
        <v>7</v>
      </c>
      <c r="X469" s="6">
        <f>IFERROR(VLOOKUP(B469, PlumX_snapshot!$A:$C, 3, FALSE), " ")</f>
        <v>1</v>
      </c>
      <c r="Y469" s="8">
        <f>IFERROR(VLOOKUP(B469, PlumX_snapshot!$A:$D, 4, FALSE), " ")</f>
        <v>4</v>
      </c>
      <c r="Z469" s="8">
        <f>IFERROR(VLOOKUP(B469, PlumX_snapshot!$A:$E, 5, FALSE), " ")</f>
        <v>0</v>
      </c>
      <c r="AA469" s="8">
        <f>IFERROR(VLOOKUP(B469, PlumX_snapshot!$A:$F, 6, FALSE), " ")</f>
        <v>0</v>
      </c>
      <c r="AB469" s="9">
        <v>44978</v>
      </c>
    </row>
    <row r="470" spans="2:28" ht="14.5" x14ac:dyDescent="0.35">
      <c r="B470" s="7" t="s">
        <v>1221</v>
      </c>
      <c r="C470" s="7" t="s">
        <v>1222</v>
      </c>
      <c r="D470" s="7" t="s">
        <v>862</v>
      </c>
      <c r="E470" s="7" t="s">
        <v>36</v>
      </c>
      <c r="G470" s="7" t="s">
        <v>38</v>
      </c>
      <c r="H470" s="7"/>
      <c r="J470" s="10"/>
      <c r="K470" s="10"/>
      <c r="L470" s="10"/>
      <c r="M470" s="10"/>
      <c r="N470" s="7">
        <v>2020</v>
      </c>
      <c r="O470" s="7" t="s">
        <v>863</v>
      </c>
      <c r="Q470" s="7" t="s">
        <v>38</v>
      </c>
      <c r="S470" s="7" t="s">
        <v>865</v>
      </c>
      <c r="T470" s="7" t="s">
        <v>427</v>
      </c>
      <c r="U470" s="7"/>
      <c r="V470" s="7"/>
      <c r="W470" s="6">
        <f>IFERROR(VLOOKUP(B470, PlumX_snapshot!$A:$B, 2, FALSE), " ")</f>
        <v>22</v>
      </c>
      <c r="X470" s="6">
        <f>IFERROR(VLOOKUP(B470, PlumX_snapshot!$A:$C, 3, FALSE), " ")</f>
        <v>2</v>
      </c>
      <c r="Y470" s="8">
        <f>IFERROR(VLOOKUP(B470, PlumX_snapshot!$A:$D, 4, FALSE), " ")</f>
        <v>51</v>
      </c>
      <c r="Z470" s="8">
        <f>IFERROR(VLOOKUP(B470, PlumX_snapshot!$A:$E, 5, FALSE), " ")</f>
        <v>0</v>
      </c>
      <c r="AA470" s="8">
        <f>IFERROR(VLOOKUP(B470, PlumX_snapshot!$A:$F, 6, FALSE), " ")</f>
        <v>0</v>
      </c>
      <c r="AB470" s="9">
        <v>44978</v>
      </c>
    </row>
    <row r="471" spans="2:28" ht="14.5" x14ac:dyDescent="0.35">
      <c r="B471" s="7" t="s">
        <v>1223</v>
      </c>
      <c r="C471" s="7" t="s">
        <v>925</v>
      </c>
      <c r="D471" s="7" t="s">
        <v>862</v>
      </c>
      <c r="E471" s="7" t="s">
        <v>36</v>
      </c>
      <c r="F471" s="7" t="s">
        <v>37</v>
      </c>
      <c r="G471" s="7" t="s">
        <v>38</v>
      </c>
      <c r="H471" s="7"/>
      <c r="I471" s="7" t="s">
        <v>74</v>
      </c>
      <c r="J471" s="10"/>
      <c r="K471" s="10"/>
      <c r="L471" s="10"/>
      <c r="M471" s="10"/>
      <c r="N471" s="7">
        <v>2020</v>
      </c>
      <c r="O471" s="7" t="s">
        <v>863</v>
      </c>
      <c r="P471" s="7" t="s">
        <v>56</v>
      </c>
      <c r="Q471" s="7" t="s">
        <v>38</v>
      </c>
      <c r="R471" s="7" t="s">
        <v>170</v>
      </c>
      <c r="S471" s="7" t="s">
        <v>865</v>
      </c>
      <c r="T471" s="7" t="s">
        <v>427</v>
      </c>
      <c r="U471" s="7"/>
      <c r="V471" s="7"/>
      <c r="W471" s="6">
        <f>IFERROR(VLOOKUP(B471, PlumX_snapshot!$A:$B, 2, FALSE), " ")</f>
        <v>42</v>
      </c>
      <c r="X471" s="6">
        <f>IFERROR(VLOOKUP(B471, PlumX_snapshot!$A:$C, 3, FALSE), " ")</f>
        <v>17</v>
      </c>
      <c r="Y471" s="8">
        <f>IFERROR(VLOOKUP(B471, PlumX_snapshot!$A:$D, 4, FALSE), " ")</f>
        <v>155</v>
      </c>
      <c r="Z471" s="8">
        <f>IFERROR(VLOOKUP(B471, PlumX_snapshot!$A:$E, 5, FALSE), " ")</f>
        <v>0</v>
      </c>
      <c r="AA471" s="8">
        <f>IFERROR(VLOOKUP(B471, PlumX_snapshot!$A:$F, 6, FALSE), " ")</f>
        <v>1</v>
      </c>
      <c r="AB471" s="9">
        <v>44978</v>
      </c>
    </row>
    <row r="472" spans="2:28" ht="14.5" x14ac:dyDescent="0.35">
      <c r="B472" s="7" t="s">
        <v>1224</v>
      </c>
      <c r="C472" s="7" t="s">
        <v>925</v>
      </c>
      <c r="D472" s="7" t="s">
        <v>862</v>
      </c>
      <c r="E472" s="7" t="s">
        <v>36</v>
      </c>
      <c r="F472" s="7" t="s">
        <v>37</v>
      </c>
      <c r="G472" s="7" t="s">
        <v>38</v>
      </c>
      <c r="H472" s="7"/>
      <c r="I472" s="7" t="s">
        <v>74</v>
      </c>
      <c r="J472" s="10"/>
      <c r="K472" s="10"/>
      <c r="L472" s="10"/>
      <c r="M472" s="10"/>
      <c r="N472" s="7">
        <v>2020</v>
      </c>
      <c r="O472" s="7" t="s">
        <v>863</v>
      </c>
      <c r="P472" s="7" t="s">
        <v>56</v>
      </c>
      <c r="Q472" s="7" t="s">
        <v>38</v>
      </c>
      <c r="R472" s="7" t="s">
        <v>1068</v>
      </c>
      <c r="S472" s="7" t="s">
        <v>865</v>
      </c>
      <c r="T472" s="7" t="s">
        <v>427</v>
      </c>
      <c r="U472" s="7"/>
      <c r="V472" s="7"/>
      <c r="W472" s="6">
        <f>IFERROR(VLOOKUP(B472, PlumX_snapshot!$A:$B, 2, FALSE), " ")</f>
        <v>73</v>
      </c>
      <c r="X472" s="6">
        <f>IFERROR(VLOOKUP(B472, PlumX_snapshot!$A:$C, 3, FALSE), " ")</f>
        <v>22</v>
      </c>
      <c r="Y472" s="8">
        <f>IFERROR(VLOOKUP(B472, PlumX_snapshot!$A:$D, 4, FALSE), " ")</f>
        <v>6</v>
      </c>
      <c r="Z472" s="8">
        <f>IFERROR(VLOOKUP(B472, PlumX_snapshot!$A:$E, 5, FALSE), " ")</f>
        <v>0</v>
      </c>
      <c r="AA472" s="8">
        <f>IFERROR(VLOOKUP(B472, PlumX_snapshot!$A:$F, 6, FALSE), " ")</f>
        <v>0</v>
      </c>
      <c r="AB472" s="9">
        <v>44978</v>
      </c>
    </row>
    <row r="473" spans="2:28" ht="14.5" x14ac:dyDescent="0.35">
      <c r="B473" s="7" t="s">
        <v>1225</v>
      </c>
      <c r="C473" s="7" t="s">
        <v>925</v>
      </c>
      <c r="D473" s="7" t="s">
        <v>862</v>
      </c>
      <c r="E473" s="7" t="s">
        <v>36</v>
      </c>
      <c r="F473" s="7" t="s">
        <v>37</v>
      </c>
      <c r="G473" s="7" t="s">
        <v>38</v>
      </c>
      <c r="H473" s="7"/>
      <c r="I473" s="7" t="s">
        <v>501</v>
      </c>
      <c r="J473" s="10"/>
      <c r="K473" s="10"/>
      <c r="L473" s="10"/>
      <c r="M473" s="10"/>
      <c r="N473" s="7">
        <v>2020</v>
      </c>
      <c r="O473" s="7" t="s">
        <v>863</v>
      </c>
      <c r="P473" s="7" t="s">
        <v>56</v>
      </c>
      <c r="Q473" s="7" t="s">
        <v>38</v>
      </c>
      <c r="R473" s="7" t="s">
        <v>170</v>
      </c>
      <c r="S473" s="7" t="s">
        <v>865</v>
      </c>
      <c r="T473" s="7" t="s">
        <v>427</v>
      </c>
      <c r="U473" s="7"/>
      <c r="V473" s="7"/>
      <c r="W473" s="6">
        <f>IFERROR(VLOOKUP(B473, PlumX_snapshot!$A:$B, 2, FALSE), " ")</f>
        <v>40</v>
      </c>
      <c r="X473" s="6">
        <f>IFERROR(VLOOKUP(B473, PlumX_snapshot!$A:$C, 3, FALSE), " ")</f>
        <v>12</v>
      </c>
      <c r="Y473" s="8">
        <f>IFERROR(VLOOKUP(B473, PlumX_snapshot!$A:$D, 4, FALSE), " ")</f>
        <v>213</v>
      </c>
      <c r="Z473" s="8">
        <f>IFERROR(VLOOKUP(B473, PlumX_snapshot!$A:$E, 5, FALSE), " ")</f>
        <v>0</v>
      </c>
      <c r="AA473" s="8">
        <f>IFERROR(VLOOKUP(B473, PlumX_snapshot!$A:$F, 6, FALSE), " ")</f>
        <v>1</v>
      </c>
      <c r="AB473" s="9">
        <v>44978</v>
      </c>
    </row>
    <row r="474" spans="2:28" ht="14.5" x14ac:dyDescent="0.35">
      <c r="B474" s="7" t="s">
        <v>1226</v>
      </c>
      <c r="C474" s="7" t="s">
        <v>925</v>
      </c>
      <c r="D474" s="7" t="s">
        <v>862</v>
      </c>
      <c r="E474" s="7" t="s">
        <v>36</v>
      </c>
      <c r="F474" s="7" t="s">
        <v>37</v>
      </c>
      <c r="G474" s="7" t="s">
        <v>38</v>
      </c>
      <c r="H474" s="7"/>
      <c r="I474" s="7" t="s">
        <v>74</v>
      </c>
      <c r="J474" s="10"/>
      <c r="K474" s="10"/>
      <c r="L474" s="10"/>
      <c r="M474" s="10"/>
      <c r="N474" s="7">
        <v>2020</v>
      </c>
      <c r="O474" s="7" t="s">
        <v>863</v>
      </c>
      <c r="Q474" s="7" t="s">
        <v>38</v>
      </c>
      <c r="R474" s="7" t="s">
        <v>1227</v>
      </c>
      <c r="S474" s="7" t="s">
        <v>865</v>
      </c>
      <c r="T474" s="7" t="s">
        <v>427</v>
      </c>
      <c r="U474" s="7"/>
      <c r="V474" s="7"/>
      <c r="W474" s="6">
        <f>IFERROR(VLOOKUP(B474, PlumX_snapshot!$A:$B, 2, FALSE), " ")</f>
        <v>33</v>
      </c>
      <c r="X474" s="6">
        <f>IFERROR(VLOOKUP(B474, PlumX_snapshot!$A:$C, 3, FALSE), " ")</f>
        <v>11</v>
      </c>
      <c r="Y474" s="8">
        <f>IFERROR(VLOOKUP(B474, PlumX_snapshot!$A:$D, 4, FALSE), " ")</f>
        <v>19</v>
      </c>
      <c r="Z474" s="8">
        <f>IFERROR(VLOOKUP(B474, PlumX_snapshot!$A:$E, 5, FALSE), " ")</f>
        <v>0</v>
      </c>
      <c r="AA474" s="8">
        <f>IFERROR(VLOOKUP(B474, PlumX_snapshot!$A:$F, 6, FALSE), " ")</f>
        <v>3</v>
      </c>
      <c r="AB474" s="9">
        <v>44978</v>
      </c>
    </row>
    <row r="475" spans="2:28" ht="14.5" x14ac:dyDescent="0.35">
      <c r="B475" s="7" t="s">
        <v>1228</v>
      </c>
      <c r="C475" s="7" t="s">
        <v>925</v>
      </c>
      <c r="D475" s="7" t="s">
        <v>862</v>
      </c>
      <c r="E475" s="7" t="s">
        <v>36</v>
      </c>
      <c r="F475" s="7" t="s">
        <v>37</v>
      </c>
      <c r="G475" s="7" t="s">
        <v>38</v>
      </c>
      <c r="H475" s="7"/>
      <c r="I475" s="7" t="s">
        <v>74</v>
      </c>
      <c r="J475" s="10"/>
      <c r="K475" s="10"/>
      <c r="L475" s="10"/>
      <c r="M475" s="10"/>
      <c r="N475" s="7">
        <v>2020</v>
      </c>
      <c r="O475" s="7" t="s">
        <v>863</v>
      </c>
      <c r="P475" s="7" t="s">
        <v>56</v>
      </c>
      <c r="Q475" s="7" t="s">
        <v>38</v>
      </c>
      <c r="R475" s="7" t="s">
        <v>147</v>
      </c>
      <c r="S475" s="7" t="s">
        <v>865</v>
      </c>
      <c r="T475" s="7" t="s">
        <v>427</v>
      </c>
      <c r="U475" s="7"/>
      <c r="V475" s="7"/>
      <c r="W475" s="6">
        <f>IFERROR(VLOOKUP(B475, PlumX_snapshot!$A:$B, 2, FALSE), " ")</f>
        <v>67</v>
      </c>
      <c r="X475" s="6">
        <f>IFERROR(VLOOKUP(B475, PlumX_snapshot!$A:$C, 3, FALSE), " ")</f>
        <v>17</v>
      </c>
      <c r="Y475" s="8">
        <f>IFERROR(VLOOKUP(B475, PlumX_snapshot!$A:$D, 4, FALSE), " ")</f>
        <v>38</v>
      </c>
      <c r="Z475" s="8">
        <f>IFERROR(VLOOKUP(B475, PlumX_snapshot!$A:$E, 5, FALSE), " ")</f>
        <v>0</v>
      </c>
      <c r="AA475" s="8">
        <f>IFERROR(VLOOKUP(B475, PlumX_snapshot!$A:$F, 6, FALSE), " ")</f>
        <v>9</v>
      </c>
      <c r="AB475" s="9">
        <v>44978</v>
      </c>
    </row>
    <row r="476" spans="2:28" ht="14.5" x14ac:dyDescent="0.35">
      <c r="B476" s="7" t="s">
        <v>1229</v>
      </c>
      <c r="C476" s="7" t="s">
        <v>925</v>
      </c>
      <c r="D476" s="7" t="s">
        <v>862</v>
      </c>
      <c r="E476" s="7" t="s">
        <v>36</v>
      </c>
      <c r="G476" s="7" t="s">
        <v>38</v>
      </c>
      <c r="H476" s="7"/>
      <c r="I476" s="7"/>
      <c r="J476" s="10"/>
      <c r="K476" s="10"/>
      <c r="L476" s="10"/>
      <c r="M476" s="10"/>
      <c r="N476" s="7">
        <v>2020</v>
      </c>
      <c r="O476" s="7" t="s">
        <v>863</v>
      </c>
      <c r="P476" s="7" t="s">
        <v>56</v>
      </c>
      <c r="Q476" s="7" t="s">
        <v>38</v>
      </c>
      <c r="R476" s="7" t="s">
        <v>1068</v>
      </c>
      <c r="S476" s="7" t="s">
        <v>865</v>
      </c>
      <c r="T476" s="7" t="s">
        <v>427</v>
      </c>
      <c r="U476" s="7"/>
      <c r="V476" s="7"/>
      <c r="W476" s="6">
        <f>IFERROR(VLOOKUP(B476, PlumX_snapshot!$A:$B, 2, FALSE), " ")</f>
        <v>68</v>
      </c>
      <c r="X476" s="6">
        <f>IFERROR(VLOOKUP(B476, PlumX_snapshot!$A:$C, 3, FALSE), " ")</f>
        <v>19</v>
      </c>
      <c r="Y476" s="8">
        <f>IFERROR(VLOOKUP(B476, PlumX_snapshot!$A:$D, 4, FALSE), " ")</f>
        <v>15</v>
      </c>
      <c r="Z476" s="8">
        <f>IFERROR(VLOOKUP(B476, PlumX_snapshot!$A:$E, 5, FALSE), " ")</f>
        <v>0</v>
      </c>
      <c r="AA476" s="8">
        <f>IFERROR(VLOOKUP(B476, PlumX_snapshot!$A:$F, 6, FALSE), " ")</f>
        <v>1</v>
      </c>
      <c r="AB476" s="9">
        <v>44978</v>
      </c>
    </row>
    <row r="477" spans="2:28" ht="14.5" x14ac:dyDescent="0.35">
      <c r="B477" s="7" t="s">
        <v>1230</v>
      </c>
      <c r="C477" s="7" t="s">
        <v>925</v>
      </c>
      <c r="D477" s="7" t="s">
        <v>862</v>
      </c>
      <c r="E477" s="7" t="s">
        <v>36</v>
      </c>
      <c r="G477" s="7" t="s">
        <v>38</v>
      </c>
      <c r="H477" s="7"/>
      <c r="J477" s="10"/>
      <c r="K477" s="10"/>
      <c r="L477" s="10"/>
      <c r="M477" s="10"/>
      <c r="N477" s="7">
        <v>2020</v>
      </c>
      <c r="O477" s="7" t="s">
        <v>863</v>
      </c>
      <c r="Q477" s="7" t="s">
        <v>38</v>
      </c>
      <c r="S477" s="7" t="s">
        <v>865</v>
      </c>
      <c r="T477" s="7" t="s">
        <v>427</v>
      </c>
      <c r="U477" s="7"/>
      <c r="V477" s="7"/>
      <c r="W477" s="6">
        <f>IFERROR(VLOOKUP(B477, PlumX_snapshot!$A:$B, 2, FALSE), " ")</f>
        <v>31</v>
      </c>
      <c r="X477" s="6">
        <f>IFERROR(VLOOKUP(B477, PlumX_snapshot!$A:$C, 3, FALSE), " ")</f>
        <v>6</v>
      </c>
      <c r="Y477" s="8">
        <f>IFERROR(VLOOKUP(B477, PlumX_snapshot!$A:$D, 4, FALSE), " ")</f>
        <v>7</v>
      </c>
      <c r="Z477" s="8">
        <f>IFERROR(VLOOKUP(B477, PlumX_snapshot!$A:$E, 5, FALSE), " ")</f>
        <v>0</v>
      </c>
      <c r="AA477" s="8">
        <f>IFERROR(VLOOKUP(B477, PlumX_snapshot!$A:$F, 6, FALSE), " ")</f>
        <v>0</v>
      </c>
      <c r="AB477" s="9">
        <v>44978</v>
      </c>
    </row>
    <row r="478" spans="2:28" ht="14.5" x14ac:dyDescent="0.35">
      <c r="B478" s="7" t="s">
        <v>1231</v>
      </c>
      <c r="C478" s="7" t="s">
        <v>1232</v>
      </c>
      <c r="D478" s="7" t="s">
        <v>862</v>
      </c>
      <c r="E478" s="7" t="s">
        <v>36</v>
      </c>
      <c r="G478" s="7" t="s">
        <v>38</v>
      </c>
      <c r="H478" s="7"/>
      <c r="J478" s="10"/>
      <c r="K478" s="10"/>
      <c r="L478" s="10"/>
      <c r="M478" s="10"/>
      <c r="N478" s="7">
        <v>2020</v>
      </c>
      <c r="O478" s="7" t="s">
        <v>863</v>
      </c>
      <c r="Q478" s="7" t="s">
        <v>38</v>
      </c>
      <c r="S478" s="7" t="s">
        <v>865</v>
      </c>
      <c r="T478" s="7" t="s">
        <v>427</v>
      </c>
      <c r="U478" s="7"/>
      <c r="V478" s="7"/>
      <c r="W478" s="6">
        <f>IFERROR(VLOOKUP(B478, PlumX_snapshot!$A:$B, 2, FALSE), " ")</f>
        <v>49</v>
      </c>
      <c r="X478" s="6">
        <f>IFERROR(VLOOKUP(B478, PlumX_snapshot!$A:$C, 3, FALSE), " ")</f>
        <v>11</v>
      </c>
      <c r="Y478" s="8">
        <f>IFERROR(VLOOKUP(B478, PlumX_snapshot!$A:$D, 4, FALSE), " ")</f>
        <v>121</v>
      </c>
      <c r="Z478" s="8">
        <f>IFERROR(VLOOKUP(B478, PlumX_snapshot!$A:$E, 5, FALSE), " ")</f>
        <v>0</v>
      </c>
      <c r="AA478" s="8">
        <f>IFERROR(VLOOKUP(B478, PlumX_snapshot!$A:$F, 6, FALSE), " ")</f>
        <v>0</v>
      </c>
      <c r="AB478" s="9">
        <v>44978</v>
      </c>
    </row>
    <row r="479" spans="2:28" ht="14.5" x14ac:dyDescent="0.35">
      <c r="B479" s="7" t="s">
        <v>1233</v>
      </c>
      <c r="C479" s="7" t="s">
        <v>1234</v>
      </c>
      <c r="D479" s="7" t="s">
        <v>862</v>
      </c>
      <c r="E479" s="7" t="s">
        <v>36</v>
      </c>
      <c r="G479" s="7" t="s">
        <v>38</v>
      </c>
      <c r="H479" s="7"/>
      <c r="J479" s="10"/>
      <c r="K479" s="10"/>
      <c r="L479" s="10"/>
      <c r="M479" s="10"/>
      <c r="N479" s="7">
        <v>2020</v>
      </c>
      <c r="O479" s="7" t="s">
        <v>863</v>
      </c>
      <c r="Q479" s="7" t="s">
        <v>38</v>
      </c>
      <c r="S479" s="7" t="s">
        <v>865</v>
      </c>
      <c r="T479" s="7" t="s">
        <v>427</v>
      </c>
      <c r="U479" s="7"/>
      <c r="V479" s="7"/>
      <c r="W479" s="6">
        <f>IFERROR(VLOOKUP(B479, PlumX_snapshot!$A:$B, 2, FALSE), " ")</f>
        <v>25</v>
      </c>
      <c r="X479" s="6">
        <f>IFERROR(VLOOKUP(B479, PlumX_snapshot!$A:$C, 3, FALSE), " ")</f>
        <v>2</v>
      </c>
      <c r="Y479" s="8">
        <f>IFERROR(VLOOKUP(B479, PlumX_snapshot!$A:$D, 4, FALSE), " ")</f>
        <v>0</v>
      </c>
      <c r="Z479" s="8">
        <f>IFERROR(VLOOKUP(B479, PlumX_snapshot!$A:$E, 5, FALSE), " ")</f>
        <v>28</v>
      </c>
      <c r="AA479" s="8">
        <f>IFERROR(VLOOKUP(B479, PlumX_snapshot!$A:$F, 6, FALSE), " ")</f>
        <v>0</v>
      </c>
      <c r="AB479" s="9">
        <v>44978</v>
      </c>
    </row>
    <row r="480" spans="2:28" ht="14.5" x14ac:dyDescent="0.35">
      <c r="B480" s="7" t="s">
        <v>1235</v>
      </c>
      <c r="C480" s="7" t="s">
        <v>1236</v>
      </c>
      <c r="D480" s="7" t="s">
        <v>862</v>
      </c>
      <c r="E480" s="7" t="s">
        <v>36</v>
      </c>
      <c r="G480" s="7" t="s">
        <v>38</v>
      </c>
      <c r="H480" s="7"/>
      <c r="J480" s="10"/>
      <c r="K480" s="10"/>
      <c r="L480" s="10"/>
      <c r="M480" s="10"/>
      <c r="N480" s="7">
        <v>2020</v>
      </c>
      <c r="O480" s="7" t="s">
        <v>863</v>
      </c>
      <c r="Q480" s="7" t="s">
        <v>38</v>
      </c>
      <c r="S480" s="7" t="s">
        <v>865</v>
      </c>
      <c r="T480" s="7" t="s">
        <v>427</v>
      </c>
      <c r="U480" s="7"/>
      <c r="V480" s="7"/>
      <c r="W480" s="6">
        <f>IFERROR(VLOOKUP(B480, PlumX_snapshot!$A:$B, 2, FALSE), " ")</f>
        <v>69</v>
      </c>
      <c r="X480" s="6">
        <f>IFERROR(VLOOKUP(B480, PlumX_snapshot!$A:$C, 3, FALSE), " ")</f>
        <v>47</v>
      </c>
      <c r="Y480" s="8">
        <f>IFERROR(VLOOKUP(B480, PlumX_snapshot!$A:$D, 4, FALSE), " ")</f>
        <v>0</v>
      </c>
      <c r="Z480" s="8">
        <f>IFERROR(VLOOKUP(B480, PlumX_snapshot!$A:$E, 5, FALSE), " ")</f>
        <v>0</v>
      </c>
      <c r="AA480" s="8">
        <f>IFERROR(VLOOKUP(B480, PlumX_snapshot!$A:$F, 6, FALSE), " ")</f>
        <v>0</v>
      </c>
      <c r="AB480" s="9">
        <v>44978</v>
      </c>
    </row>
    <row r="481" spans="2:28" ht="14.5" x14ac:dyDescent="0.35">
      <c r="B481" s="7" t="s">
        <v>1237</v>
      </c>
      <c r="C481" s="7" t="s">
        <v>1238</v>
      </c>
      <c r="D481" s="7" t="s">
        <v>862</v>
      </c>
      <c r="E481" s="7" t="s">
        <v>36</v>
      </c>
      <c r="G481" s="7" t="s">
        <v>38</v>
      </c>
      <c r="H481" s="7"/>
      <c r="I481" s="7"/>
      <c r="J481" s="10"/>
      <c r="K481" s="10"/>
      <c r="L481" s="10"/>
      <c r="M481" s="10"/>
      <c r="N481" s="7">
        <v>2020</v>
      </c>
      <c r="O481" s="7" t="s">
        <v>863</v>
      </c>
      <c r="P481" s="7" t="s">
        <v>56</v>
      </c>
      <c r="Q481" s="7" t="s">
        <v>38</v>
      </c>
      <c r="R481" s="7" t="s">
        <v>946</v>
      </c>
      <c r="S481" s="7" t="s">
        <v>865</v>
      </c>
      <c r="T481" s="7" t="s">
        <v>427</v>
      </c>
      <c r="U481" s="7"/>
      <c r="V481" s="7"/>
      <c r="W481" s="6">
        <f>IFERROR(VLOOKUP(B481, PlumX_snapshot!$A:$B, 2, FALSE), " ")</f>
        <v>69</v>
      </c>
      <c r="X481" s="6">
        <f>IFERROR(VLOOKUP(B481, PlumX_snapshot!$A:$C, 3, FALSE), " ")</f>
        <v>14</v>
      </c>
      <c r="Y481" s="8">
        <f>IFERROR(VLOOKUP(B481, PlumX_snapshot!$A:$D, 4, FALSE), " ")</f>
        <v>1</v>
      </c>
      <c r="Z481" s="8">
        <f>IFERROR(VLOOKUP(B481, PlumX_snapshot!$A:$E, 5, FALSE), " ")</f>
        <v>0</v>
      </c>
      <c r="AA481" s="8">
        <f>IFERROR(VLOOKUP(B481, PlumX_snapshot!$A:$F, 6, FALSE), " ")</f>
        <v>0</v>
      </c>
      <c r="AB481" s="9">
        <v>44978</v>
      </c>
    </row>
    <row r="482" spans="2:28" ht="14.5" x14ac:dyDescent="0.35">
      <c r="B482" s="7" t="s">
        <v>1239</v>
      </c>
      <c r="C482" s="7" t="s">
        <v>1238</v>
      </c>
      <c r="D482" s="7" t="s">
        <v>862</v>
      </c>
      <c r="E482" s="7" t="s">
        <v>36</v>
      </c>
      <c r="G482" s="7" t="s">
        <v>38</v>
      </c>
      <c r="H482" s="7"/>
      <c r="J482" s="10"/>
      <c r="K482" s="10"/>
      <c r="L482" s="10"/>
      <c r="M482" s="10"/>
      <c r="N482" s="7">
        <v>2020</v>
      </c>
      <c r="O482" s="7" t="s">
        <v>863</v>
      </c>
      <c r="Q482" s="7" t="s">
        <v>38</v>
      </c>
      <c r="S482" s="7" t="s">
        <v>865</v>
      </c>
      <c r="T482" s="7" t="s">
        <v>427</v>
      </c>
      <c r="U482" s="7"/>
      <c r="V482" s="7"/>
      <c r="W482" s="6">
        <f>IFERROR(VLOOKUP(B482, PlumX_snapshot!$A:$B, 2, FALSE), " ")</f>
        <v>80</v>
      </c>
      <c r="X482" s="6">
        <f>IFERROR(VLOOKUP(B482, PlumX_snapshot!$A:$C, 3, FALSE), " ")</f>
        <v>11</v>
      </c>
      <c r="Y482" s="8">
        <f>IFERROR(VLOOKUP(B482, PlumX_snapshot!$A:$D, 4, FALSE), " ")</f>
        <v>0</v>
      </c>
      <c r="Z482" s="8">
        <f>IFERROR(VLOOKUP(B482, PlumX_snapshot!$A:$E, 5, FALSE), " ")</f>
        <v>0</v>
      </c>
      <c r="AA482" s="8">
        <f>IFERROR(VLOOKUP(B482, PlumX_snapshot!$A:$F, 6, FALSE), " ")</f>
        <v>1</v>
      </c>
      <c r="AB482" s="9">
        <v>44978</v>
      </c>
    </row>
    <row r="483" spans="2:28" ht="14.5" x14ac:dyDescent="0.35">
      <c r="B483" s="7" t="s">
        <v>1240</v>
      </c>
      <c r="C483" s="7" t="s">
        <v>937</v>
      </c>
      <c r="D483" s="7" t="s">
        <v>862</v>
      </c>
      <c r="E483" s="7" t="s">
        <v>36</v>
      </c>
      <c r="G483" s="7" t="s">
        <v>38</v>
      </c>
      <c r="H483" s="7"/>
      <c r="J483" s="10"/>
      <c r="K483" s="10"/>
      <c r="L483" s="10"/>
      <c r="M483" s="10"/>
      <c r="N483" s="7">
        <v>2020</v>
      </c>
      <c r="O483" s="7" t="s">
        <v>863</v>
      </c>
      <c r="Q483" s="7" t="s">
        <v>38</v>
      </c>
      <c r="S483" s="7" t="s">
        <v>865</v>
      </c>
      <c r="T483" s="7" t="s">
        <v>427</v>
      </c>
      <c r="U483" s="7"/>
      <c r="V483" s="7"/>
      <c r="W483" s="6">
        <f>IFERROR(VLOOKUP(B483, PlumX_snapshot!$A:$B, 2, FALSE), " ")</f>
        <v>143</v>
      </c>
      <c r="X483" s="6">
        <f>IFERROR(VLOOKUP(B483, PlumX_snapshot!$A:$C, 3, FALSE), " ")</f>
        <v>24</v>
      </c>
      <c r="Y483" s="8">
        <f>IFERROR(VLOOKUP(B483, PlumX_snapshot!$A:$D, 4, FALSE), " ")</f>
        <v>0</v>
      </c>
      <c r="Z483" s="8">
        <f>IFERROR(VLOOKUP(B483, PlumX_snapshot!$A:$E, 5, FALSE), " ")</f>
        <v>104</v>
      </c>
      <c r="AA483" s="8">
        <f>IFERROR(VLOOKUP(B483, PlumX_snapshot!$A:$F, 6, FALSE), " ")</f>
        <v>0</v>
      </c>
      <c r="AB483" s="9">
        <v>44978</v>
      </c>
    </row>
    <row r="484" spans="2:28" ht="14.5" x14ac:dyDescent="0.35">
      <c r="B484" s="7" t="s">
        <v>1241</v>
      </c>
      <c r="C484" s="7" t="s">
        <v>937</v>
      </c>
      <c r="D484" s="7" t="s">
        <v>862</v>
      </c>
      <c r="E484" s="7" t="s">
        <v>36</v>
      </c>
      <c r="G484" s="7" t="s">
        <v>38</v>
      </c>
      <c r="H484" s="7"/>
      <c r="J484" s="10"/>
      <c r="K484" s="10"/>
      <c r="L484" s="10"/>
      <c r="M484" s="10"/>
      <c r="N484" s="7">
        <v>2020</v>
      </c>
      <c r="O484" s="7" t="s">
        <v>863</v>
      </c>
      <c r="Q484" s="7" t="s">
        <v>38</v>
      </c>
      <c r="S484" s="7" t="s">
        <v>865</v>
      </c>
      <c r="T484" s="7" t="s">
        <v>427</v>
      </c>
      <c r="U484" s="7"/>
      <c r="V484" s="7"/>
      <c r="W484" s="6">
        <f>IFERROR(VLOOKUP(B484, PlumX_snapshot!$A:$B, 2, FALSE), " ")</f>
        <v>60</v>
      </c>
      <c r="X484" s="6">
        <f>IFERROR(VLOOKUP(B484, PlumX_snapshot!$A:$C, 3, FALSE), " ")</f>
        <v>8</v>
      </c>
      <c r="Y484" s="8">
        <f>IFERROR(VLOOKUP(B484, PlumX_snapshot!$A:$D, 4, FALSE), " ")</f>
        <v>0</v>
      </c>
      <c r="Z484" s="8">
        <f>IFERROR(VLOOKUP(B484, PlumX_snapshot!$A:$E, 5, FALSE), " ")</f>
        <v>0</v>
      </c>
      <c r="AA484" s="8">
        <f>IFERROR(VLOOKUP(B484, PlumX_snapshot!$A:$F, 6, FALSE), " ")</f>
        <v>0</v>
      </c>
      <c r="AB484" s="9">
        <v>44978</v>
      </c>
    </row>
    <row r="485" spans="2:28" ht="14.5" x14ac:dyDescent="0.35">
      <c r="B485" s="7" t="s">
        <v>1242</v>
      </c>
      <c r="C485" s="7" t="s">
        <v>1243</v>
      </c>
      <c r="D485" s="7" t="s">
        <v>862</v>
      </c>
      <c r="E485" s="7" t="s">
        <v>36</v>
      </c>
      <c r="G485" s="7" t="s">
        <v>38</v>
      </c>
      <c r="H485" s="7"/>
      <c r="J485" s="10"/>
      <c r="K485" s="10"/>
      <c r="L485" s="10"/>
      <c r="M485" s="10"/>
      <c r="N485" s="7">
        <v>2020</v>
      </c>
      <c r="O485" s="7" t="s">
        <v>863</v>
      </c>
      <c r="Q485" s="7" t="s">
        <v>38</v>
      </c>
      <c r="S485" s="7" t="s">
        <v>865</v>
      </c>
      <c r="T485" s="7" t="s">
        <v>427</v>
      </c>
      <c r="U485" s="7"/>
      <c r="V485" s="7"/>
      <c r="W485" s="6">
        <f>IFERROR(VLOOKUP(B485, PlumX_snapshot!$A:$B, 2, FALSE), " ")</f>
        <v>48</v>
      </c>
      <c r="X485" s="6">
        <f>IFERROR(VLOOKUP(B485, PlumX_snapshot!$A:$C, 3, FALSE), " ")</f>
        <v>11</v>
      </c>
      <c r="Y485" s="8">
        <f>IFERROR(VLOOKUP(B485, PlumX_snapshot!$A:$D, 4, FALSE), " ")</f>
        <v>8</v>
      </c>
      <c r="Z485" s="8">
        <f>IFERROR(VLOOKUP(B485, PlumX_snapshot!$A:$E, 5, FALSE), " ")</f>
        <v>0</v>
      </c>
      <c r="AA485" s="8">
        <f>IFERROR(VLOOKUP(B485, PlumX_snapshot!$A:$F, 6, FALSE), " ")</f>
        <v>1</v>
      </c>
      <c r="AB485" s="9">
        <v>44978</v>
      </c>
    </row>
    <row r="486" spans="2:28" ht="14.5" x14ac:dyDescent="0.35">
      <c r="B486" s="7" t="s">
        <v>1244</v>
      </c>
      <c r="C486" s="7" t="s">
        <v>1245</v>
      </c>
      <c r="D486" s="7" t="s">
        <v>862</v>
      </c>
      <c r="E486" s="7" t="s">
        <v>36</v>
      </c>
      <c r="G486" s="7" t="s">
        <v>38</v>
      </c>
      <c r="H486" s="7"/>
      <c r="J486" s="10"/>
      <c r="K486" s="10"/>
      <c r="L486" s="10"/>
      <c r="M486" s="10"/>
      <c r="N486" s="7">
        <v>2020</v>
      </c>
      <c r="O486" s="7" t="s">
        <v>863</v>
      </c>
      <c r="Q486" s="7" t="s">
        <v>38</v>
      </c>
      <c r="S486" s="7" t="s">
        <v>865</v>
      </c>
      <c r="T486" s="7" t="s">
        <v>427</v>
      </c>
      <c r="U486" s="7"/>
      <c r="V486" s="7"/>
      <c r="W486" s="6">
        <f>IFERROR(VLOOKUP(B486, PlumX_snapshot!$A:$B, 2, FALSE), " ")</f>
        <v>64</v>
      </c>
      <c r="X486" s="6">
        <f>IFERROR(VLOOKUP(B486, PlumX_snapshot!$A:$C, 3, FALSE), " ")</f>
        <v>13</v>
      </c>
      <c r="Y486" s="8">
        <f>IFERROR(VLOOKUP(B486, PlumX_snapshot!$A:$D, 4, FALSE), " ")</f>
        <v>2</v>
      </c>
      <c r="Z486" s="8">
        <f>IFERROR(VLOOKUP(B486, PlumX_snapshot!$A:$E, 5, FALSE), " ")</f>
        <v>24</v>
      </c>
      <c r="AA486" s="8">
        <f>IFERROR(VLOOKUP(B486, PlumX_snapshot!$A:$F, 6, FALSE), " ")</f>
        <v>0</v>
      </c>
      <c r="AB486" s="9">
        <v>44978</v>
      </c>
    </row>
    <row r="487" spans="2:28" ht="14.5" x14ac:dyDescent="0.35">
      <c r="B487" s="7" t="s">
        <v>1246</v>
      </c>
      <c r="C487" s="7" t="s">
        <v>1247</v>
      </c>
      <c r="D487" s="7" t="s">
        <v>862</v>
      </c>
      <c r="E487" s="7" t="s">
        <v>36</v>
      </c>
      <c r="G487" s="7" t="s">
        <v>38</v>
      </c>
      <c r="H487" s="7"/>
      <c r="I487" s="7"/>
      <c r="J487" s="10"/>
      <c r="K487" s="10"/>
      <c r="L487" s="10"/>
      <c r="M487" s="10"/>
      <c r="N487" s="7">
        <v>2020</v>
      </c>
      <c r="O487" s="7" t="s">
        <v>863</v>
      </c>
      <c r="Q487" s="7" t="s">
        <v>56</v>
      </c>
      <c r="S487" s="7" t="s">
        <v>865</v>
      </c>
      <c r="T487" s="7" t="s">
        <v>427</v>
      </c>
      <c r="U487" s="7"/>
      <c r="V487" s="7"/>
      <c r="W487" s="6">
        <f>IFERROR(VLOOKUP(B487, PlumX_snapshot!$A:$B, 2, FALSE), " ")</f>
        <v>17</v>
      </c>
      <c r="X487" s="6">
        <f>IFERROR(VLOOKUP(B487, PlumX_snapshot!$A:$C, 3, FALSE), " ")</f>
        <v>3</v>
      </c>
      <c r="Y487" s="8">
        <f>IFERROR(VLOOKUP(B487, PlumX_snapshot!$A:$D, 4, FALSE), " ")</f>
        <v>32</v>
      </c>
      <c r="Z487" s="8">
        <f>IFERROR(VLOOKUP(B487, PlumX_snapshot!$A:$E, 5, FALSE), " ")</f>
        <v>0</v>
      </c>
      <c r="AA487" s="8">
        <f>IFERROR(VLOOKUP(B487, PlumX_snapshot!$A:$F, 6, FALSE), " ")</f>
        <v>0</v>
      </c>
      <c r="AB487" s="9">
        <v>44978</v>
      </c>
    </row>
    <row r="488" spans="2:28" ht="14.5" x14ac:dyDescent="0.35">
      <c r="B488" s="7" t="s">
        <v>1248</v>
      </c>
      <c r="C488" s="7" t="s">
        <v>1249</v>
      </c>
      <c r="D488" s="7" t="s">
        <v>862</v>
      </c>
      <c r="E488" s="7" t="s">
        <v>36</v>
      </c>
      <c r="G488" s="7" t="s">
        <v>38</v>
      </c>
      <c r="H488" s="7"/>
      <c r="J488" s="10"/>
      <c r="K488" s="10"/>
      <c r="L488" s="10"/>
      <c r="M488" s="10"/>
      <c r="N488" s="7">
        <v>2020</v>
      </c>
      <c r="O488" s="7" t="s">
        <v>863</v>
      </c>
      <c r="Q488" s="7" t="s">
        <v>38</v>
      </c>
      <c r="S488" s="7" t="s">
        <v>865</v>
      </c>
      <c r="T488" s="7" t="s">
        <v>427</v>
      </c>
      <c r="U488" s="7"/>
      <c r="V488" s="7"/>
      <c r="W488" s="6">
        <f>IFERROR(VLOOKUP(B488, PlumX_snapshot!$A:$B, 2, FALSE), " ")</f>
        <v>30</v>
      </c>
      <c r="X488" s="6">
        <f>IFERROR(VLOOKUP(B488, PlumX_snapshot!$A:$C, 3, FALSE), " ")</f>
        <v>1</v>
      </c>
      <c r="Y488" s="8">
        <f>IFERROR(VLOOKUP(B488, PlumX_snapshot!$A:$D, 4, FALSE), " ")</f>
        <v>5</v>
      </c>
      <c r="Z488" s="8">
        <f>IFERROR(VLOOKUP(B488, PlumX_snapshot!$A:$E, 5, FALSE), " ")</f>
        <v>0</v>
      </c>
      <c r="AA488" s="8">
        <f>IFERROR(VLOOKUP(B488, PlumX_snapshot!$A:$F, 6, FALSE), " ")</f>
        <v>0</v>
      </c>
      <c r="AB488" s="9">
        <v>44978</v>
      </c>
    </row>
    <row r="489" spans="2:28" ht="14.5" x14ac:dyDescent="0.35">
      <c r="B489" s="7" t="s">
        <v>1250</v>
      </c>
      <c r="C489" s="7" t="s">
        <v>1251</v>
      </c>
      <c r="D489" s="7" t="s">
        <v>862</v>
      </c>
      <c r="E489" s="7" t="s">
        <v>36</v>
      </c>
      <c r="F489" s="7" t="s">
        <v>37</v>
      </c>
      <c r="G489" s="7" t="s">
        <v>38</v>
      </c>
      <c r="H489" s="7"/>
      <c r="I489" s="7" t="s">
        <v>501</v>
      </c>
      <c r="J489" s="10"/>
      <c r="K489" s="10"/>
      <c r="L489" s="10"/>
      <c r="M489" s="10"/>
      <c r="N489" s="7">
        <v>2020</v>
      </c>
      <c r="O489" s="7" t="s">
        <v>863</v>
      </c>
      <c r="Q489" s="7" t="s">
        <v>38</v>
      </c>
      <c r="S489" s="7" t="s">
        <v>865</v>
      </c>
      <c r="T489" s="7" t="s">
        <v>427</v>
      </c>
      <c r="U489" s="7"/>
      <c r="V489" s="7"/>
      <c r="W489" s="6">
        <f>IFERROR(VLOOKUP(B489, PlumX_snapshot!$A:$B, 2, FALSE), " ")</f>
        <v>285</v>
      </c>
      <c r="X489" s="6">
        <f>IFERROR(VLOOKUP(B489, PlumX_snapshot!$A:$C, 3, FALSE), " ")</f>
        <v>93</v>
      </c>
      <c r="Y489" s="8">
        <f>IFERROR(VLOOKUP(B489, PlumX_snapshot!$A:$D, 4, FALSE), " ")</f>
        <v>144</v>
      </c>
      <c r="Z489" s="8">
        <f>IFERROR(VLOOKUP(B489, PlumX_snapshot!$A:$E, 5, FALSE), " ")</f>
        <v>0</v>
      </c>
      <c r="AA489" s="8">
        <f>IFERROR(VLOOKUP(B489, PlumX_snapshot!$A:$F, 6, FALSE), " ")</f>
        <v>2</v>
      </c>
      <c r="AB489" s="9">
        <v>44978</v>
      </c>
    </row>
    <row r="490" spans="2:28" ht="14.5" x14ac:dyDescent="0.35">
      <c r="B490" s="7" t="s">
        <v>1252</v>
      </c>
      <c r="C490" s="7" t="s">
        <v>1251</v>
      </c>
      <c r="D490" s="7" t="s">
        <v>862</v>
      </c>
      <c r="E490" s="7" t="s">
        <v>36</v>
      </c>
      <c r="G490" s="7" t="s">
        <v>38</v>
      </c>
      <c r="H490" s="7"/>
      <c r="J490" s="10"/>
      <c r="K490" s="10"/>
      <c r="L490" s="10"/>
      <c r="M490" s="10"/>
      <c r="N490" s="7">
        <v>2020</v>
      </c>
      <c r="O490" s="7" t="s">
        <v>863</v>
      </c>
      <c r="Q490" s="7" t="s">
        <v>38</v>
      </c>
      <c r="S490" s="7" t="s">
        <v>865</v>
      </c>
      <c r="T490" s="7" t="s">
        <v>427</v>
      </c>
      <c r="U490" s="7"/>
      <c r="V490" s="7"/>
      <c r="W490" s="6">
        <f>IFERROR(VLOOKUP(B490, PlumX_snapshot!$A:$B, 2, FALSE), " ")</f>
        <v>101</v>
      </c>
      <c r="X490" s="6">
        <f>IFERROR(VLOOKUP(B490, PlumX_snapshot!$A:$C, 3, FALSE), " ")</f>
        <v>11</v>
      </c>
      <c r="Y490" s="8">
        <f>IFERROR(VLOOKUP(B490, PlumX_snapshot!$A:$D, 4, FALSE), " ")</f>
        <v>13</v>
      </c>
      <c r="Z490" s="8">
        <f>IFERROR(VLOOKUP(B490, PlumX_snapshot!$A:$E, 5, FALSE), " ")</f>
        <v>4</v>
      </c>
      <c r="AA490" s="8">
        <f>IFERROR(VLOOKUP(B490, PlumX_snapshot!$A:$F, 6, FALSE), " ")</f>
        <v>0</v>
      </c>
      <c r="AB490" s="9">
        <v>44978</v>
      </c>
    </row>
    <row r="491" spans="2:28" ht="14.5" x14ac:dyDescent="0.35">
      <c r="B491" s="7" t="s">
        <v>1253</v>
      </c>
      <c r="C491" s="7" t="s">
        <v>945</v>
      </c>
      <c r="D491" s="7" t="s">
        <v>862</v>
      </c>
      <c r="E491" s="7" t="s">
        <v>36</v>
      </c>
      <c r="G491" s="7" t="s">
        <v>38</v>
      </c>
      <c r="H491" s="7"/>
      <c r="J491" s="10"/>
      <c r="K491" s="10"/>
      <c r="L491" s="10"/>
      <c r="M491" s="10"/>
      <c r="N491" s="7">
        <v>2020</v>
      </c>
      <c r="O491" s="7" t="s">
        <v>863</v>
      </c>
      <c r="Q491" s="7" t="s">
        <v>38</v>
      </c>
      <c r="S491" s="7" t="s">
        <v>865</v>
      </c>
      <c r="T491" s="7" t="s">
        <v>427</v>
      </c>
      <c r="U491" s="7"/>
      <c r="V491" s="7"/>
      <c r="W491" s="6">
        <f>IFERROR(VLOOKUP(B491, PlumX_snapshot!$A:$B, 2, FALSE), " ")</f>
        <v>20</v>
      </c>
      <c r="X491" s="6">
        <f>IFERROR(VLOOKUP(B491, PlumX_snapshot!$A:$C, 3, FALSE), " ")</f>
        <v>7</v>
      </c>
      <c r="Y491" s="8">
        <f>IFERROR(VLOOKUP(B491, PlumX_snapshot!$A:$D, 4, FALSE), " ")</f>
        <v>2</v>
      </c>
      <c r="Z491" s="8">
        <f>IFERROR(VLOOKUP(B491, PlumX_snapshot!$A:$E, 5, FALSE), " ")</f>
        <v>101</v>
      </c>
      <c r="AA491" s="8">
        <f>IFERROR(VLOOKUP(B491, PlumX_snapshot!$A:$F, 6, FALSE), " ")</f>
        <v>0</v>
      </c>
      <c r="AB491" s="9">
        <v>44978</v>
      </c>
    </row>
    <row r="492" spans="2:28" ht="14.5" x14ac:dyDescent="0.35">
      <c r="B492" s="7" t="s">
        <v>1254</v>
      </c>
      <c r="C492" s="7" t="s">
        <v>953</v>
      </c>
      <c r="D492" s="7" t="s">
        <v>862</v>
      </c>
      <c r="E492" s="7" t="s">
        <v>36</v>
      </c>
      <c r="F492" s="7" t="s">
        <v>37</v>
      </c>
      <c r="G492" s="7" t="s">
        <v>38</v>
      </c>
      <c r="H492" s="7"/>
      <c r="I492" s="7" t="s">
        <v>74</v>
      </c>
      <c r="J492" s="10"/>
      <c r="K492" s="10"/>
      <c r="L492" s="10"/>
      <c r="M492" s="10"/>
      <c r="N492" s="7">
        <v>2020</v>
      </c>
      <c r="O492" s="7" t="s">
        <v>863</v>
      </c>
      <c r="P492" s="7" t="s">
        <v>56</v>
      </c>
      <c r="Q492" s="7" t="s">
        <v>38</v>
      </c>
      <c r="R492" s="7" t="s">
        <v>1255</v>
      </c>
      <c r="S492" s="7" t="s">
        <v>865</v>
      </c>
      <c r="T492" s="7" t="s">
        <v>427</v>
      </c>
      <c r="U492" s="7"/>
      <c r="V492" s="7"/>
      <c r="W492" s="6">
        <f>IFERROR(VLOOKUP(B492, PlumX_snapshot!$A:$B, 2, FALSE), " ")</f>
        <v>63</v>
      </c>
      <c r="X492" s="6">
        <f>IFERROR(VLOOKUP(B492, PlumX_snapshot!$A:$C, 3, FALSE), " ")</f>
        <v>37</v>
      </c>
      <c r="Y492" s="8">
        <f>IFERROR(VLOOKUP(B492, PlumX_snapshot!$A:$D, 4, FALSE), " ")</f>
        <v>17</v>
      </c>
      <c r="Z492" s="8">
        <f>IFERROR(VLOOKUP(B492, PlumX_snapshot!$A:$E, 5, FALSE), " ")</f>
        <v>15</v>
      </c>
      <c r="AA492" s="8">
        <f>IFERROR(VLOOKUP(B492, PlumX_snapshot!$A:$F, 6, FALSE), " ")</f>
        <v>0</v>
      </c>
      <c r="AB492" s="9">
        <v>44978</v>
      </c>
    </row>
    <row r="493" spans="2:28" ht="14.5" x14ac:dyDescent="0.35">
      <c r="B493" s="7" t="s">
        <v>1256</v>
      </c>
      <c r="C493" s="7" t="s">
        <v>958</v>
      </c>
      <c r="D493" s="7" t="s">
        <v>862</v>
      </c>
      <c r="E493" s="7" t="s">
        <v>36</v>
      </c>
      <c r="G493" s="7" t="s">
        <v>38</v>
      </c>
      <c r="H493" s="7"/>
      <c r="I493" s="7"/>
      <c r="J493" s="10"/>
      <c r="K493" s="10"/>
      <c r="L493" s="10"/>
      <c r="M493" s="10"/>
      <c r="N493" s="7">
        <v>2020</v>
      </c>
      <c r="O493" s="7" t="s">
        <v>863</v>
      </c>
      <c r="P493" s="7" t="s">
        <v>56</v>
      </c>
      <c r="Q493" s="7" t="s">
        <v>38</v>
      </c>
      <c r="R493" s="7" t="s">
        <v>872</v>
      </c>
      <c r="S493" s="7" t="s">
        <v>865</v>
      </c>
      <c r="T493" s="7" t="s">
        <v>427</v>
      </c>
      <c r="U493" s="7"/>
      <c r="V493" s="7"/>
      <c r="W493" s="6">
        <f>IFERROR(VLOOKUP(B493, PlumX_snapshot!$A:$B, 2, FALSE), " ")</f>
        <v>5</v>
      </c>
      <c r="X493" s="6">
        <f>IFERROR(VLOOKUP(B493, PlumX_snapshot!$A:$C, 3, FALSE), " ")</f>
        <v>10</v>
      </c>
      <c r="Y493" s="8">
        <f>IFERROR(VLOOKUP(B493, PlumX_snapshot!$A:$D, 4, FALSE), " ")</f>
        <v>5</v>
      </c>
      <c r="Z493" s="8">
        <f>IFERROR(VLOOKUP(B493, PlumX_snapshot!$A:$E, 5, FALSE), " ")</f>
        <v>0</v>
      </c>
      <c r="AA493" s="8">
        <f>IFERROR(VLOOKUP(B493, PlumX_snapshot!$A:$F, 6, FALSE), " ")</f>
        <v>0</v>
      </c>
      <c r="AB493" s="9">
        <v>44978</v>
      </c>
    </row>
    <row r="494" spans="2:28" ht="14.5" x14ac:dyDescent="0.35">
      <c r="B494" s="7" t="s">
        <v>1257</v>
      </c>
      <c r="C494" s="7" t="s">
        <v>1258</v>
      </c>
      <c r="D494" s="7" t="s">
        <v>862</v>
      </c>
      <c r="E494" s="7" t="s">
        <v>36</v>
      </c>
      <c r="G494" s="7" t="s">
        <v>38</v>
      </c>
      <c r="H494" s="7"/>
      <c r="I494" s="7"/>
      <c r="J494" s="10"/>
      <c r="K494" s="10"/>
      <c r="L494" s="10"/>
      <c r="M494" s="10"/>
      <c r="N494" s="7">
        <v>2020</v>
      </c>
      <c r="O494" s="7" t="s">
        <v>863</v>
      </c>
      <c r="P494" s="7" t="s">
        <v>56</v>
      </c>
      <c r="Q494" s="7" t="s">
        <v>38</v>
      </c>
      <c r="R494" s="7" t="s">
        <v>147</v>
      </c>
      <c r="S494" s="7" t="s">
        <v>865</v>
      </c>
      <c r="T494" s="7" t="s">
        <v>427</v>
      </c>
      <c r="U494" s="7"/>
      <c r="V494" s="7"/>
      <c r="W494" s="6">
        <f>IFERROR(VLOOKUP(B494, PlumX_snapshot!$A:$B, 2, FALSE), " ")</f>
        <v>10</v>
      </c>
      <c r="X494" s="6">
        <f>IFERROR(VLOOKUP(B494, PlumX_snapshot!$A:$C, 3, FALSE), " ")</f>
        <v>3</v>
      </c>
      <c r="Y494" s="8">
        <f>IFERROR(VLOOKUP(B494, PlumX_snapshot!$A:$D, 4, FALSE), " ")</f>
        <v>0</v>
      </c>
      <c r="Z494" s="8">
        <f>IFERROR(VLOOKUP(B494, PlumX_snapshot!$A:$E, 5, FALSE), " ")</f>
        <v>0</v>
      </c>
      <c r="AA494" s="8">
        <f>IFERROR(VLOOKUP(B494, PlumX_snapshot!$A:$F, 6, FALSE), " ")</f>
        <v>0</v>
      </c>
      <c r="AB494" s="9">
        <v>44978</v>
      </c>
    </row>
    <row r="495" spans="2:28" ht="14.5" x14ac:dyDescent="0.35">
      <c r="B495" s="7" t="s">
        <v>1259</v>
      </c>
      <c r="C495" s="7" t="s">
        <v>1258</v>
      </c>
      <c r="D495" s="7" t="s">
        <v>862</v>
      </c>
      <c r="E495" s="7" t="s">
        <v>36</v>
      </c>
      <c r="G495" s="7" t="s">
        <v>38</v>
      </c>
      <c r="H495" s="7"/>
      <c r="J495" s="10"/>
      <c r="K495" s="10"/>
      <c r="L495" s="10"/>
      <c r="M495" s="10"/>
      <c r="N495" s="7">
        <v>2020</v>
      </c>
      <c r="O495" s="7" t="s">
        <v>863</v>
      </c>
      <c r="Q495" s="7" t="s">
        <v>38</v>
      </c>
      <c r="S495" s="7" t="s">
        <v>865</v>
      </c>
      <c r="T495" s="7" t="s">
        <v>427</v>
      </c>
      <c r="U495" s="7"/>
      <c r="V495" s="7"/>
      <c r="W495" s="6">
        <f>IFERROR(VLOOKUP(B495, PlumX_snapshot!$A:$B, 2, FALSE), " ")</f>
        <v>4</v>
      </c>
      <c r="X495" s="6">
        <f>IFERROR(VLOOKUP(B495, PlumX_snapshot!$A:$C, 3, FALSE), " ")</f>
        <v>6</v>
      </c>
      <c r="Y495" s="8">
        <f>IFERROR(VLOOKUP(B495, PlumX_snapshot!$A:$D, 4, FALSE), " ")</f>
        <v>0</v>
      </c>
      <c r="Z495" s="8">
        <f>IFERROR(VLOOKUP(B495, PlumX_snapshot!$A:$E, 5, FALSE), " ")</f>
        <v>0</v>
      </c>
      <c r="AA495" s="8">
        <f>IFERROR(VLOOKUP(B495, PlumX_snapshot!$A:$F, 6, FALSE), " ")</f>
        <v>0</v>
      </c>
      <c r="AB495" s="9">
        <v>44978</v>
      </c>
    </row>
    <row r="496" spans="2:28" ht="14.5" x14ac:dyDescent="0.35">
      <c r="B496" s="7" t="s">
        <v>1260</v>
      </c>
      <c r="C496" s="7" t="s">
        <v>1258</v>
      </c>
      <c r="D496" s="7" t="s">
        <v>862</v>
      </c>
      <c r="E496" s="7" t="s">
        <v>36</v>
      </c>
      <c r="G496" s="7" t="s">
        <v>38</v>
      </c>
      <c r="H496" s="7"/>
      <c r="I496" s="7"/>
      <c r="J496" s="10"/>
      <c r="K496" s="10"/>
      <c r="L496" s="10"/>
      <c r="M496" s="10"/>
      <c r="N496" s="7">
        <v>2020</v>
      </c>
      <c r="O496" s="7" t="s">
        <v>863</v>
      </c>
      <c r="P496" s="7" t="s">
        <v>56</v>
      </c>
      <c r="Q496" s="7" t="s">
        <v>38</v>
      </c>
      <c r="R496" s="7" t="s">
        <v>1157</v>
      </c>
      <c r="S496" s="7" t="s">
        <v>865</v>
      </c>
      <c r="T496" s="7" t="s">
        <v>427</v>
      </c>
      <c r="U496" s="7"/>
      <c r="V496" s="7"/>
      <c r="W496" s="6">
        <f>IFERROR(VLOOKUP(B496, PlumX_snapshot!$A:$B, 2, FALSE), " ")</f>
        <v>9</v>
      </c>
      <c r="X496" s="6">
        <f>IFERROR(VLOOKUP(B496, PlumX_snapshot!$A:$C, 3, FALSE), " ")</f>
        <v>9</v>
      </c>
      <c r="Y496" s="8">
        <f>IFERROR(VLOOKUP(B496, PlumX_snapshot!$A:$D, 4, FALSE), " ")</f>
        <v>0</v>
      </c>
      <c r="Z496" s="8">
        <f>IFERROR(VLOOKUP(B496, PlumX_snapshot!$A:$E, 5, FALSE), " ")</f>
        <v>0</v>
      </c>
      <c r="AA496" s="8">
        <f>IFERROR(VLOOKUP(B496, PlumX_snapshot!$A:$F, 6, FALSE), " ")</f>
        <v>0</v>
      </c>
      <c r="AB496" s="9">
        <v>44978</v>
      </c>
    </row>
    <row r="497" spans="2:28" ht="14.5" x14ac:dyDescent="0.35">
      <c r="B497" s="7" t="s">
        <v>1261</v>
      </c>
      <c r="C497" s="7" t="s">
        <v>961</v>
      </c>
      <c r="D497" s="7" t="s">
        <v>862</v>
      </c>
      <c r="E497" s="7" t="s">
        <v>36</v>
      </c>
      <c r="G497" s="7" t="s">
        <v>38</v>
      </c>
      <c r="H497" s="7"/>
      <c r="J497" s="10"/>
      <c r="K497" s="10"/>
      <c r="L497" s="10"/>
      <c r="M497" s="10"/>
      <c r="N497" s="7">
        <v>2020</v>
      </c>
      <c r="O497" s="7" t="s">
        <v>863</v>
      </c>
      <c r="Q497" s="7" t="s">
        <v>38</v>
      </c>
      <c r="S497" s="7" t="s">
        <v>865</v>
      </c>
      <c r="T497" s="7" t="s">
        <v>427</v>
      </c>
      <c r="U497" s="7"/>
      <c r="V497" s="7"/>
      <c r="W497" s="6">
        <f>IFERROR(VLOOKUP(B497, PlumX_snapshot!$A:$B, 2, FALSE), " ")</f>
        <v>10</v>
      </c>
      <c r="X497" s="6">
        <f>IFERROR(VLOOKUP(B497, PlumX_snapshot!$A:$C, 3, FALSE), " ")</f>
        <v>1</v>
      </c>
      <c r="Y497" s="8">
        <f>IFERROR(VLOOKUP(B497, PlumX_snapshot!$A:$D, 4, FALSE), " ")</f>
        <v>0</v>
      </c>
      <c r="Z497" s="8">
        <f>IFERROR(VLOOKUP(B497, PlumX_snapshot!$A:$E, 5, FALSE), " ")</f>
        <v>0</v>
      </c>
      <c r="AA497" s="8">
        <f>IFERROR(VLOOKUP(B497, PlumX_snapshot!$A:$F, 6, FALSE), " ")</f>
        <v>0</v>
      </c>
      <c r="AB497" s="9">
        <v>44978</v>
      </c>
    </row>
    <row r="498" spans="2:28" ht="14.5" x14ac:dyDescent="0.35">
      <c r="B498" s="7" t="s">
        <v>1262</v>
      </c>
      <c r="C498" s="7" t="s">
        <v>965</v>
      </c>
      <c r="D498" s="7" t="s">
        <v>862</v>
      </c>
      <c r="E498" s="7" t="s">
        <v>36</v>
      </c>
      <c r="G498" s="7" t="s">
        <v>38</v>
      </c>
      <c r="H498" s="7"/>
      <c r="J498" s="10"/>
      <c r="K498" s="10"/>
      <c r="L498" s="10"/>
      <c r="M498" s="10"/>
      <c r="N498" s="7">
        <v>2020</v>
      </c>
      <c r="O498" s="7" t="s">
        <v>863</v>
      </c>
      <c r="Q498" s="7" t="s">
        <v>38</v>
      </c>
      <c r="S498" s="7" t="s">
        <v>865</v>
      </c>
      <c r="T498" s="7" t="s">
        <v>427</v>
      </c>
      <c r="U498" s="7"/>
      <c r="V498" s="7"/>
      <c r="W498" s="6">
        <f>IFERROR(VLOOKUP(B498, PlumX_snapshot!$A:$B, 2, FALSE), " ")</f>
        <v>91</v>
      </c>
      <c r="X498" s="6">
        <f>IFERROR(VLOOKUP(B498, PlumX_snapshot!$A:$C, 3, FALSE), " ")</f>
        <v>47</v>
      </c>
      <c r="Y498" s="8">
        <f>IFERROR(VLOOKUP(B498, PlumX_snapshot!$A:$D, 4, FALSE), " ")</f>
        <v>3</v>
      </c>
      <c r="Z498" s="8">
        <f>IFERROR(VLOOKUP(B498, PlumX_snapshot!$A:$E, 5, FALSE), " ")</f>
        <v>0</v>
      </c>
      <c r="AA498" s="8">
        <f>IFERROR(VLOOKUP(B498, PlumX_snapshot!$A:$F, 6, FALSE), " ")</f>
        <v>0</v>
      </c>
      <c r="AB498" s="9">
        <v>44978</v>
      </c>
    </row>
    <row r="499" spans="2:28" ht="14.5" x14ac:dyDescent="0.35">
      <c r="B499" s="7" t="s">
        <v>1263</v>
      </c>
      <c r="C499" s="7" t="s">
        <v>1264</v>
      </c>
      <c r="D499" s="7" t="s">
        <v>862</v>
      </c>
      <c r="E499" s="7" t="s">
        <v>36</v>
      </c>
      <c r="G499" s="7" t="s">
        <v>38</v>
      </c>
      <c r="H499" s="7"/>
      <c r="J499" s="10"/>
      <c r="K499" s="10"/>
      <c r="L499" s="10"/>
      <c r="M499" s="10"/>
      <c r="N499" s="7">
        <v>2020</v>
      </c>
      <c r="O499" s="7" t="s">
        <v>863</v>
      </c>
      <c r="Q499" s="7" t="s">
        <v>38</v>
      </c>
      <c r="S499" s="7" t="s">
        <v>865</v>
      </c>
      <c r="T499" s="7" t="s">
        <v>427</v>
      </c>
      <c r="U499" s="7"/>
      <c r="V499" s="7"/>
      <c r="W499" s="6">
        <f>IFERROR(VLOOKUP(B499, PlumX_snapshot!$A:$B, 2, FALSE), " ")</f>
        <v>1</v>
      </c>
      <c r="X499" s="6">
        <f>IFERROR(VLOOKUP(B499, PlumX_snapshot!$A:$C, 3, FALSE), " ")</f>
        <v>0</v>
      </c>
      <c r="Y499" s="8">
        <f>IFERROR(VLOOKUP(B499, PlumX_snapshot!$A:$D, 4, FALSE), " ")</f>
        <v>1</v>
      </c>
      <c r="Z499" s="8">
        <f>IFERROR(VLOOKUP(B499, PlumX_snapshot!$A:$E, 5, FALSE), " ")</f>
        <v>0</v>
      </c>
      <c r="AA499" s="8">
        <f>IFERROR(VLOOKUP(B499, PlumX_snapshot!$A:$F, 6, FALSE), " ")</f>
        <v>0</v>
      </c>
      <c r="AB499" s="9">
        <v>44978</v>
      </c>
    </row>
    <row r="500" spans="2:28" ht="14.5" x14ac:dyDescent="0.35">
      <c r="B500" s="7" t="s">
        <v>1265</v>
      </c>
      <c r="C500" s="7" t="s">
        <v>1266</v>
      </c>
      <c r="D500" s="7" t="s">
        <v>862</v>
      </c>
      <c r="E500" s="7" t="s">
        <v>36</v>
      </c>
      <c r="G500" s="7" t="s">
        <v>38</v>
      </c>
      <c r="H500" s="7"/>
      <c r="I500" s="7"/>
      <c r="J500" s="10"/>
      <c r="K500" s="10"/>
      <c r="L500" s="10"/>
      <c r="M500" s="10"/>
      <c r="N500" s="7">
        <v>2020</v>
      </c>
      <c r="O500" s="7" t="s">
        <v>863</v>
      </c>
      <c r="Q500" s="7" t="s">
        <v>56</v>
      </c>
      <c r="S500" s="7" t="s">
        <v>865</v>
      </c>
      <c r="T500" s="7" t="s">
        <v>427</v>
      </c>
      <c r="U500" s="7"/>
      <c r="V500" s="7"/>
      <c r="W500" s="6">
        <f>IFERROR(VLOOKUP(B500, PlumX_snapshot!$A:$B, 2, FALSE), " ")</f>
        <v>32</v>
      </c>
      <c r="X500" s="6">
        <f>IFERROR(VLOOKUP(B500, PlumX_snapshot!$A:$C, 3, FALSE), " ")</f>
        <v>1</v>
      </c>
      <c r="Y500" s="8">
        <f>IFERROR(VLOOKUP(B500, PlumX_snapshot!$A:$D, 4, FALSE), " ")</f>
        <v>42</v>
      </c>
      <c r="Z500" s="8">
        <f>IFERROR(VLOOKUP(B500, PlumX_snapshot!$A:$E, 5, FALSE), " ")</f>
        <v>0</v>
      </c>
      <c r="AA500" s="8">
        <f>IFERROR(VLOOKUP(B500, PlumX_snapshot!$A:$F, 6, FALSE), " ")</f>
        <v>0</v>
      </c>
      <c r="AB500" s="9">
        <v>44978</v>
      </c>
    </row>
    <row r="501" spans="2:28" ht="14.5" x14ac:dyDescent="0.35">
      <c r="B501" s="7" t="s">
        <v>1267</v>
      </c>
      <c r="C501" s="7" t="s">
        <v>1266</v>
      </c>
      <c r="D501" s="7" t="s">
        <v>862</v>
      </c>
      <c r="E501" s="7" t="s">
        <v>36</v>
      </c>
      <c r="G501" s="7" t="s">
        <v>38</v>
      </c>
      <c r="H501" s="7"/>
      <c r="J501" s="10"/>
      <c r="K501" s="10"/>
      <c r="L501" s="10"/>
      <c r="M501" s="10"/>
      <c r="N501" s="7">
        <v>2020</v>
      </c>
      <c r="O501" s="7" t="s">
        <v>863</v>
      </c>
      <c r="Q501" s="7" t="s">
        <v>38</v>
      </c>
      <c r="S501" s="7" t="s">
        <v>865</v>
      </c>
      <c r="T501" s="7" t="s">
        <v>427</v>
      </c>
      <c r="U501" s="7"/>
      <c r="V501" s="7"/>
      <c r="W501" s="6">
        <f>IFERROR(VLOOKUP(B501, PlumX_snapshot!$A:$B, 2, FALSE), " ")</f>
        <v>11</v>
      </c>
      <c r="X501" s="6">
        <f>IFERROR(VLOOKUP(B501, PlumX_snapshot!$A:$C, 3, FALSE), " ")</f>
        <v>4</v>
      </c>
      <c r="Y501" s="8">
        <f>IFERROR(VLOOKUP(B501, PlumX_snapshot!$A:$D, 4, FALSE), " ")</f>
        <v>0</v>
      </c>
      <c r="Z501" s="8">
        <f>IFERROR(VLOOKUP(B501, PlumX_snapshot!$A:$E, 5, FALSE), " ")</f>
        <v>0</v>
      </c>
      <c r="AA501" s="8">
        <f>IFERROR(VLOOKUP(B501, PlumX_snapshot!$A:$F, 6, FALSE), " ")</f>
        <v>0</v>
      </c>
      <c r="AB501" s="9">
        <v>44978</v>
      </c>
    </row>
    <row r="502" spans="2:28" ht="14.5" x14ac:dyDescent="0.35">
      <c r="B502" s="7" t="s">
        <v>1268</v>
      </c>
      <c r="C502" s="7" t="s">
        <v>1266</v>
      </c>
      <c r="D502" s="7" t="s">
        <v>862</v>
      </c>
      <c r="E502" s="7" t="s">
        <v>36</v>
      </c>
      <c r="G502" s="7" t="s">
        <v>38</v>
      </c>
      <c r="H502" s="7"/>
      <c r="J502" s="10"/>
      <c r="K502" s="10"/>
      <c r="L502" s="10"/>
      <c r="M502" s="10"/>
      <c r="N502" s="7">
        <v>2020</v>
      </c>
      <c r="O502" s="7" t="s">
        <v>863</v>
      </c>
      <c r="Q502" s="7" t="s">
        <v>38</v>
      </c>
      <c r="S502" s="7" t="s">
        <v>865</v>
      </c>
      <c r="T502" s="7" t="s">
        <v>427</v>
      </c>
      <c r="U502" s="7"/>
      <c r="V502" s="7"/>
      <c r="W502" s="6">
        <f>IFERROR(VLOOKUP(B502, PlumX_snapshot!$A:$B, 2, FALSE), " ")</f>
        <v>1</v>
      </c>
      <c r="X502" s="6">
        <f>IFERROR(VLOOKUP(B502, PlumX_snapshot!$A:$C, 3, FALSE), " ")</f>
        <v>0</v>
      </c>
      <c r="Y502" s="8">
        <f>IFERROR(VLOOKUP(B502, PlumX_snapshot!$A:$D, 4, FALSE), " ")</f>
        <v>0</v>
      </c>
      <c r="Z502" s="8">
        <f>IFERROR(VLOOKUP(B502, PlumX_snapshot!$A:$E, 5, FALSE), " ")</f>
        <v>0</v>
      </c>
      <c r="AA502" s="8">
        <f>IFERROR(VLOOKUP(B502, PlumX_snapshot!$A:$F, 6, FALSE), " ")</f>
        <v>0</v>
      </c>
      <c r="AB502" s="9">
        <v>44978</v>
      </c>
    </row>
    <row r="503" spans="2:28" ht="14.5" x14ac:dyDescent="0.35">
      <c r="B503" s="7" t="s">
        <v>1269</v>
      </c>
      <c r="C503" s="7" t="s">
        <v>1270</v>
      </c>
      <c r="D503" s="7" t="s">
        <v>862</v>
      </c>
      <c r="E503" s="7" t="s">
        <v>36</v>
      </c>
      <c r="G503" s="7" t="s">
        <v>38</v>
      </c>
      <c r="H503" s="7"/>
      <c r="J503" s="10"/>
      <c r="K503" s="10"/>
      <c r="L503" s="10"/>
      <c r="M503" s="10"/>
      <c r="N503" s="7">
        <v>2020</v>
      </c>
      <c r="O503" s="7" t="s">
        <v>863</v>
      </c>
      <c r="Q503" s="7" t="s">
        <v>38</v>
      </c>
      <c r="S503" s="7" t="s">
        <v>865</v>
      </c>
      <c r="T503" s="7" t="s">
        <v>427</v>
      </c>
      <c r="U503" s="7"/>
      <c r="V503" s="7"/>
      <c r="W503" s="6">
        <f>IFERROR(VLOOKUP(B503, PlumX_snapshot!$A:$B, 2, FALSE), " ")</f>
        <v>10</v>
      </c>
      <c r="X503" s="6">
        <f>IFERROR(VLOOKUP(B503, PlumX_snapshot!$A:$C, 3, FALSE), " ")</f>
        <v>2</v>
      </c>
      <c r="Y503" s="8">
        <f>IFERROR(VLOOKUP(B503, PlumX_snapshot!$A:$D, 4, FALSE), " ")</f>
        <v>0</v>
      </c>
      <c r="Z503" s="8">
        <f>IFERROR(VLOOKUP(B503, PlumX_snapshot!$A:$E, 5, FALSE), " ")</f>
        <v>65</v>
      </c>
      <c r="AA503" s="8">
        <f>IFERROR(VLOOKUP(B503, PlumX_snapshot!$A:$F, 6, FALSE), " ")</f>
        <v>0</v>
      </c>
      <c r="AB503" s="9">
        <v>44978</v>
      </c>
    </row>
    <row r="504" spans="2:28" ht="14.5" x14ac:dyDescent="0.35">
      <c r="B504" s="7" t="s">
        <v>1271</v>
      </c>
      <c r="C504" s="7" t="s">
        <v>1272</v>
      </c>
      <c r="D504" s="7" t="s">
        <v>862</v>
      </c>
      <c r="E504" s="7" t="s">
        <v>36</v>
      </c>
      <c r="F504" s="7" t="s">
        <v>37</v>
      </c>
      <c r="G504" s="7" t="s">
        <v>38</v>
      </c>
      <c r="H504" s="7"/>
      <c r="I504" s="7" t="s">
        <v>74</v>
      </c>
      <c r="J504" s="10"/>
      <c r="K504" s="10"/>
      <c r="L504" s="10"/>
      <c r="M504" s="10"/>
      <c r="N504" s="7">
        <v>2020</v>
      </c>
      <c r="O504" s="7" t="s">
        <v>863</v>
      </c>
      <c r="P504" s="7" t="s">
        <v>56</v>
      </c>
      <c r="Q504" s="7" t="s">
        <v>38</v>
      </c>
      <c r="R504" s="7" t="s">
        <v>170</v>
      </c>
      <c r="S504" s="7" t="s">
        <v>865</v>
      </c>
      <c r="T504" s="7" t="s">
        <v>427</v>
      </c>
      <c r="U504" s="7"/>
      <c r="V504" s="7"/>
      <c r="W504" s="6">
        <f>IFERROR(VLOOKUP(B504, PlumX_snapshot!$A:$B, 2, FALSE), " ")</f>
        <v>184</v>
      </c>
      <c r="X504" s="6">
        <f>IFERROR(VLOOKUP(B504, PlumX_snapshot!$A:$C, 3, FALSE), " ")</f>
        <v>18</v>
      </c>
      <c r="Y504" s="8">
        <f>IFERROR(VLOOKUP(B504, PlumX_snapshot!$A:$D, 4, FALSE), " ")</f>
        <v>29</v>
      </c>
      <c r="Z504" s="8">
        <f>IFERROR(VLOOKUP(B504, PlumX_snapshot!$A:$E, 5, FALSE), " ")</f>
        <v>9</v>
      </c>
      <c r="AA504" s="8">
        <f>IFERROR(VLOOKUP(B504, PlumX_snapshot!$A:$F, 6, FALSE), " ")</f>
        <v>0</v>
      </c>
      <c r="AB504" s="9">
        <v>44978</v>
      </c>
    </row>
    <row r="505" spans="2:28" ht="14.5" x14ac:dyDescent="0.35">
      <c r="B505" s="7" t="s">
        <v>1273</v>
      </c>
      <c r="C505" s="7" t="s">
        <v>1274</v>
      </c>
      <c r="D505" s="7" t="s">
        <v>862</v>
      </c>
      <c r="E505" s="7" t="s">
        <v>36</v>
      </c>
      <c r="G505" s="7" t="s">
        <v>38</v>
      </c>
      <c r="H505" s="7"/>
      <c r="J505" s="10"/>
      <c r="K505" s="10"/>
      <c r="L505" s="10"/>
      <c r="M505" s="10"/>
      <c r="N505" s="7">
        <v>2020</v>
      </c>
      <c r="O505" s="7" t="s">
        <v>863</v>
      </c>
      <c r="Q505" s="7" t="s">
        <v>38</v>
      </c>
      <c r="S505" s="7" t="s">
        <v>865</v>
      </c>
      <c r="T505" s="7" t="s">
        <v>427</v>
      </c>
      <c r="U505" s="7"/>
      <c r="V505" s="7"/>
      <c r="W505" s="6">
        <f>IFERROR(VLOOKUP(B505, PlumX_snapshot!$A:$B, 2, FALSE), " ")</f>
        <v>10</v>
      </c>
      <c r="X505" s="6">
        <f>IFERROR(VLOOKUP(B505, PlumX_snapshot!$A:$C, 3, FALSE), " ")</f>
        <v>0</v>
      </c>
      <c r="Y505" s="8">
        <f>IFERROR(VLOOKUP(B505, PlumX_snapshot!$A:$D, 4, FALSE), " ")</f>
        <v>1</v>
      </c>
      <c r="Z505" s="8">
        <f>IFERROR(VLOOKUP(B505, PlumX_snapshot!$A:$E, 5, FALSE), " ")</f>
        <v>0</v>
      </c>
      <c r="AA505" s="8">
        <f>IFERROR(VLOOKUP(B505, PlumX_snapshot!$A:$F, 6, FALSE), " ")</f>
        <v>0</v>
      </c>
      <c r="AB505" s="9">
        <v>44978</v>
      </c>
    </row>
    <row r="506" spans="2:28" ht="14.5" x14ac:dyDescent="0.35">
      <c r="B506" s="7" t="s">
        <v>1275</v>
      </c>
      <c r="C506" s="7" t="s">
        <v>982</v>
      </c>
      <c r="D506" s="7" t="s">
        <v>862</v>
      </c>
      <c r="E506" s="7" t="s">
        <v>36</v>
      </c>
      <c r="G506" s="7" t="s">
        <v>38</v>
      </c>
      <c r="H506" s="7"/>
      <c r="J506" s="10"/>
      <c r="K506" s="10"/>
      <c r="L506" s="10"/>
      <c r="M506" s="10"/>
      <c r="N506" s="7">
        <v>2020</v>
      </c>
      <c r="O506" s="7" t="s">
        <v>863</v>
      </c>
      <c r="Q506" s="7" t="s">
        <v>38</v>
      </c>
      <c r="S506" s="7" t="s">
        <v>865</v>
      </c>
      <c r="T506" s="7" t="s">
        <v>427</v>
      </c>
      <c r="U506" s="7"/>
      <c r="V506" s="7"/>
      <c r="W506" s="6">
        <f>IFERROR(VLOOKUP(B506, PlumX_snapshot!$A:$B, 2, FALSE), " ")</f>
        <v>43</v>
      </c>
      <c r="X506" s="6">
        <f>IFERROR(VLOOKUP(B506, PlumX_snapshot!$A:$C, 3, FALSE), " ")</f>
        <v>13</v>
      </c>
      <c r="Y506" s="8">
        <f>IFERROR(VLOOKUP(B506, PlumX_snapshot!$A:$D, 4, FALSE), " ")</f>
        <v>84</v>
      </c>
      <c r="Z506" s="8">
        <f>IFERROR(VLOOKUP(B506, PlumX_snapshot!$A:$E, 5, FALSE), " ")</f>
        <v>3</v>
      </c>
      <c r="AA506" s="8">
        <f>IFERROR(VLOOKUP(B506, PlumX_snapshot!$A:$F, 6, FALSE), " ")</f>
        <v>0</v>
      </c>
      <c r="AB506" s="9">
        <v>44978</v>
      </c>
    </row>
    <row r="507" spans="2:28" ht="14.5" x14ac:dyDescent="0.35">
      <c r="B507" s="7" t="s">
        <v>1276</v>
      </c>
      <c r="C507" s="7" t="s">
        <v>982</v>
      </c>
      <c r="D507" s="7" t="s">
        <v>862</v>
      </c>
      <c r="E507" s="7" t="s">
        <v>36</v>
      </c>
      <c r="G507" s="7" t="s">
        <v>38</v>
      </c>
      <c r="H507" s="7"/>
      <c r="J507" s="10"/>
      <c r="K507" s="10"/>
      <c r="L507" s="10"/>
      <c r="M507" s="10"/>
      <c r="N507" s="7">
        <v>2020</v>
      </c>
      <c r="O507" s="7" t="s">
        <v>863</v>
      </c>
      <c r="Q507" s="7" t="s">
        <v>38</v>
      </c>
      <c r="S507" s="7" t="s">
        <v>865</v>
      </c>
      <c r="T507" s="7" t="s">
        <v>427</v>
      </c>
      <c r="U507" s="7"/>
      <c r="V507" s="7"/>
      <c r="W507" s="6">
        <f>IFERROR(VLOOKUP(B507, PlumX_snapshot!$A:$B, 2, FALSE), " ")</f>
        <v>3</v>
      </c>
      <c r="X507" s="6">
        <f>IFERROR(VLOOKUP(B507, PlumX_snapshot!$A:$C, 3, FALSE), " ")</f>
        <v>3</v>
      </c>
      <c r="Y507" s="8">
        <f>IFERROR(VLOOKUP(B507, PlumX_snapshot!$A:$D, 4, FALSE), " ")</f>
        <v>8</v>
      </c>
      <c r="Z507" s="8">
        <f>IFERROR(VLOOKUP(B507, PlumX_snapshot!$A:$E, 5, FALSE), " ")</f>
        <v>0</v>
      </c>
      <c r="AA507" s="8">
        <f>IFERROR(VLOOKUP(B507, PlumX_snapshot!$A:$F, 6, FALSE), " ")</f>
        <v>0</v>
      </c>
      <c r="AB507" s="9">
        <v>44978</v>
      </c>
    </row>
    <row r="508" spans="2:28" ht="14.5" x14ac:dyDescent="0.35">
      <c r="B508" s="7" t="s">
        <v>1277</v>
      </c>
      <c r="C508" s="7" t="s">
        <v>986</v>
      </c>
      <c r="D508" s="7" t="s">
        <v>862</v>
      </c>
      <c r="E508" s="7" t="s">
        <v>36</v>
      </c>
      <c r="F508" s="7" t="s">
        <v>37</v>
      </c>
      <c r="G508" s="7" t="s">
        <v>38</v>
      </c>
      <c r="H508" s="7"/>
      <c r="I508" s="7" t="s">
        <v>74</v>
      </c>
      <c r="J508" s="10"/>
      <c r="K508" s="10"/>
      <c r="L508" s="10"/>
      <c r="M508" s="10"/>
      <c r="N508" s="7">
        <v>2020</v>
      </c>
      <c r="O508" s="7" t="s">
        <v>863</v>
      </c>
      <c r="Q508" s="7" t="s">
        <v>38</v>
      </c>
      <c r="S508" s="7" t="s">
        <v>865</v>
      </c>
      <c r="T508" s="7" t="s">
        <v>427</v>
      </c>
      <c r="U508" s="7"/>
      <c r="V508" s="7"/>
      <c r="W508" s="6">
        <f>IFERROR(VLOOKUP(B508, PlumX_snapshot!$A:$B, 2, FALSE), " ")</f>
        <v>17</v>
      </c>
      <c r="X508" s="6">
        <f>IFERROR(VLOOKUP(B508, PlumX_snapshot!$A:$C, 3, FALSE), " ")</f>
        <v>38</v>
      </c>
      <c r="Y508" s="8">
        <f>IFERROR(VLOOKUP(B508, PlumX_snapshot!$A:$D, 4, FALSE), " ")</f>
        <v>39</v>
      </c>
      <c r="Z508" s="8">
        <f>IFERROR(VLOOKUP(B508, PlumX_snapshot!$A:$E, 5, FALSE), " ")</f>
        <v>3</v>
      </c>
      <c r="AA508" s="8">
        <f>IFERROR(VLOOKUP(B508, PlumX_snapshot!$A:$F, 6, FALSE), " ")</f>
        <v>0</v>
      </c>
      <c r="AB508" s="9">
        <v>44978</v>
      </c>
    </row>
    <row r="509" spans="2:28" ht="14.5" x14ac:dyDescent="0.35">
      <c r="B509" s="7" t="s">
        <v>1278</v>
      </c>
      <c r="C509" s="7" t="s">
        <v>986</v>
      </c>
      <c r="D509" s="7" t="s">
        <v>862</v>
      </c>
      <c r="E509" s="7" t="s">
        <v>36</v>
      </c>
      <c r="G509" s="7" t="s">
        <v>38</v>
      </c>
      <c r="H509" s="7"/>
      <c r="J509" s="10"/>
      <c r="K509" s="10"/>
      <c r="L509" s="10"/>
      <c r="M509" s="10"/>
      <c r="N509" s="7">
        <v>2020</v>
      </c>
      <c r="O509" s="7" t="s">
        <v>863</v>
      </c>
      <c r="Q509" s="7" t="s">
        <v>38</v>
      </c>
      <c r="S509" s="7" t="s">
        <v>865</v>
      </c>
      <c r="T509" s="7" t="s">
        <v>427</v>
      </c>
      <c r="U509" s="7"/>
      <c r="V509" s="7"/>
      <c r="W509" s="6">
        <f>IFERROR(VLOOKUP(B509, PlumX_snapshot!$A:$B, 2, FALSE), " ")</f>
        <v>71</v>
      </c>
      <c r="X509" s="6">
        <f>IFERROR(VLOOKUP(B509, PlumX_snapshot!$A:$C, 3, FALSE), " ")</f>
        <v>18</v>
      </c>
      <c r="Y509" s="8">
        <f>IFERROR(VLOOKUP(B509, PlumX_snapshot!$A:$D, 4, FALSE), " ")</f>
        <v>9</v>
      </c>
      <c r="Z509" s="8">
        <f>IFERROR(VLOOKUP(B509, PlumX_snapshot!$A:$E, 5, FALSE), " ")</f>
        <v>12</v>
      </c>
      <c r="AA509" s="8">
        <f>IFERROR(VLOOKUP(B509, PlumX_snapshot!$A:$F, 6, FALSE), " ")</f>
        <v>0</v>
      </c>
      <c r="AB509" s="9">
        <v>44978</v>
      </c>
    </row>
    <row r="510" spans="2:28" ht="14.5" x14ac:dyDescent="0.35">
      <c r="B510" s="7" t="s">
        <v>1279</v>
      </c>
      <c r="C510" s="7" t="s">
        <v>986</v>
      </c>
      <c r="D510" s="7" t="s">
        <v>862</v>
      </c>
      <c r="E510" s="7" t="s">
        <v>36</v>
      </c>
      <c r="G510" s="7" t="s">
        <v>38</v>
      </c>
      <c r="H510" s="7"/>
      <c r="I510" s="7"/>
      <c r="J510" s="10"/>
      <c r="K510" s="10"/>
      <c r="L510" s="10"/>
      <c r="M510" s="10"/>
      <c r="N510" s="7">
        <v>2020</v>
      </c>
      <c r="O510" s="7" t="s">
        <v>863</v>
      </c>
      <c r="P510" s="7" t="s">
        <v>56</v>
      </c>
      <c r="Q510" s="7" t="s">
        <v>38</v>
      </c>
      <c r="R510" s="7" t="s">
        <v>1280</v>
      </c>
      <c r="S510" s="7" t="s">
        <v>865</v>
      </c>
      <c r="T510" s="7" t="s">
        <v>427</v>
      </c>
      <c r="U510" s="7"/>
      <c r="V510" s="7"/>
      <c r="W510" s="6">
        <f>IFERROR(VLOOKUP(B510, PlumX_snapshot!$A:$B, 2, FALSE), " ")</f>
        <v>41</v>
      </c>
      <c r="X510" s="6">
        <f>IFERROR(VLOOKUP(B510, PlumX_snapshot!$A:$C, 3, FALSE), " ")</f>
        <v>8</v>
      </c>
      <c r="Y510" s="8">
        <f>IFERROR(VLOOKUP(B510, PlumX_snapshot!$A:$D, 4, FALSE), " ")</f>
        <v>22</v>
      </c>
      <c r="Z510" s="8">
        <f>IFERROR(VLOOKUP(B510, PlumX_snapshot!$A:$E, 5, FALSE), " ")</f>
        <v>13</v>
      </c>
      <c r="AA510" s="8">
        <f>IFERROR(VLOOKUP(B510, PlumX_snapshot!$A:$F, 6, FALSE), " ")</f>
        <v>0</v>
      </c>
      <c r="AB510" s="9">
        <v>44978</v>
      </c>
    </row>
    <row r="511" spans="2:28" ht="14.5" x14ac:dyDescent="0.35">
      <c r="B511" s="7" t="s">
        <v>1281</v>
      </c>
      <c r="C511" s="7" t="s">
        <v>986</v>
      </c>
      <c r="D511" s="7" t="s">
        <v>862</v>
      </c>
      <c r="E511" s="7" t="s">
        <v>36</v>
      </c>
      <c r="G511" s="7" t="s">
        <v>38</v>
      </c>
      <c r="H511" s="7"/>
      <c r="J511" s="10"/>
      <c r="K511" s="10"/>
      <c r="L511" s="10"/>
      <c r="M511" s="10"/>
      <c r="N511" s="7">
        <v>2020</v>
      </c>
      <c r="O511" s="7" t="s">
        <v>863</v>
      </c>
      <c r="Q511" s="7" t="s">
        <v>38</v>
      </c>
      <c r="S511" s="7" t="s">
        <v>865</v>
      </c>
      <c r="T511" s="7" t="s">
        <v>427</v>
      </c>
      <c r="U511" s="7"/>
      <c r="V511" s="7"/>
      <c r="W511" s="6">
        <f>IFERROR(VLOOKUP(B511, PlumX_snapshot!$A:$B, 2, FALSE), " ")</f>
        <v>28</v>
      </c>
      <c r="X511" s="6">
        <f>IFERROR(VLOOKUP(B511, PlumX_snapshot!$A:$C, 3, FALSE), " ")</f>
        <v>3</v>
      </c>
      <c r="Y511" s="8">
        <f>IFERROR(VLOOKUP(B511, PlumX_snapshot!$A:$D, 4, FALSE), " ")</f>
        <v>16</v>
      </c>
      <c r="Z511" s="8">
        <f>IFERROR(VLOOKUP(B511, PlumX_snapshot!$A:$E, 5, FALSE), " ")</f>
        <v>11</v>
      </c>
      <c r="AA511" s="8">
        <f>IFERROR(VLOOKUP(B511, PlumX_snapshot!$A:$F, 6, FALSE), " ")</f>
        <v>0</v>
      </c>
      <c r="AB511" s="9">
        <v>44978</v>
      </c>
    </row>
    <row r="512" spans="2:28" ht="14.5" x14ac:dyDescent="0.35">
      <c r="B512" s="7" t="s">
        <v>1282</v>
      </c>
      <c r="C512" s="7" t="s">
        <v>986</v>
      </c>
      <c r="D512" s="7" t="s">
        <v>862</v>
      </c>
      <c r="E512" s="7" t="s">
        <v>36</v>
      </c>
      <c r="G512" s="7" t="s">
        <v>38</v>
      </c>
      <c r="H512" s="7"/>
      <c r="I512" s="7"/>
      <c r="J512" s="10"/>
      <c r="K512" s="10"/>
      <c r="L512" s="10"/>
      <c r="M512" s="10"/>
      <c r="N512" s="7">
        <v>2020</v>
      </c>
      <c r="O512" s="7" t="s">
        <v>863</v>
      </c>
      <c r="P512" s="7" t="s">
        <v>56</v>
      </c>
      <c r="Q512" s="7" t="s">
        <v>56</v>
      </c>
      <c r="R512" s="7" t="s">
        <v>1061</v>
      </c>
      <c r="S512" s="7" t="s">
        <v>865</v>
      </c>
      <c r="T512" s="7" t="s">
        <v>427</v>
      </c>
      <c r="U512" s="7"/>
      <c r="V512" s="7"/>
      <c r="W512" s="6">
        <f>IFERROR(VLOOKUP(B512, PlumX_snapshot!$A:$B, 2, FALSE), " ")</f>
        <v>68</v>
      </c>
      <c r="X512" s="6">
        <f>IFERROR(VLOOKUP(B512, PlumX_snapshot!$A:$C, 3, FALSE), " ")</f>
        <v>4</v>
      </c>
      <c r="Y512" s="8">
        <f>IFERROR(VLOOKUP(B512, PlumX_snapshot!$A:$D, 4, FALSE), " ")</f>
        <v>25</v>
      </c>
      <c r="Z512" s="8">
        <f>IFERROR(VLOOKUP(B512, PlumX_snapshot!$A:$E, 5, FALSE), " ")</f>
        <v>4</v>
      </c>
      <c r="AA512" s="8">
        <f>IFERROR(VLOOKUP(B512, PlumX_snapshot!$A:$F, 6, FALSE), " ")</f>
        <v>0</v>
      </c>
      <c r="AB512" s="9">
        <v>44978</v>
      </c>
    </row>
    <row r="513" spans="2:28" ht="14.5" x14ac:dyDescent="0.35">
      <c r="B513" s="7" t="s">
        <v>1283</v>
      </c>
      <c r="C513" s="7" t="s">
        <v>1284</v>
      </c>
      <c r="D513" s="7" t="s">
        <v>862</v>
      </c>
      <c r="E513" s="7" t="s">
        <v>36</v>
      </c>
      <c r="G513" s="7" t="s">
        <v>38</v>
      </c>
      <c r="H513" s="7"/>
      <c r="I513" s="7"/>
      <c r="J513" s="10"/>
      <c r="K513" s="10"/>
      <c r="L513" s="10"/>
      <c r="M513" s="10"/>
      <c r="N513" s="7">
        <v>2020</v>
      </c>
      <c r="O513" s="7" t="s">
        <v>863</v>
      </c>
      <c r="P513" s="7" t="s">
        <v>56</v>
      </c>
      <c r="Q513" s="7" t="s">
        <v>38</v>
      </c>
      <c r="R513" s="7" t="s">
        <v>1285</v>
      </c>
      <c r="S513" s="7" t="s">
        <v>865</v>
      </c>
      <c r="T513" s="7" t="s">
        <v>427</v>
      </c>
      <c r="U513" s="7"/>
      <c r="V513" s="7"/>
      <c r="W513" s="6">
        <f>IFERROR(VLOOKUP(B513, PlumX_snapshot!$A:$B, 2, FALSE), " ")</f>
        <v>18</v>
      </c>
      <c r="X513" s="6">
        <f>IFERROR(VLOOKUP(B513, PlumX_snapshot!$A:$C, 3, FALSE), " ")</f>
        <v>6</v>
      </c>
      <c r="Y513" s="8">
        <f>IFERROR(VLOOKUP(B513, PlumX_snapshot!$A:$D, 4, FALSE), " ")</f>
        <v>166</v>
      </c>
      <c r="Z513" s="8">
        <f>IFERROR(VLOOKUP(B513, PlumX_snapshot!$A:$E, 5, FALSE), " ")</f>
        <v>0</v>
      </c>
      <c r="AA513" s="8">
        <f>IFERROR(VLOOKUP(B513, PlumX_snapshot!$A:$F, 6, FALSE), " ")</f>
        <v>0</v>
      </c>
      <c r="AB513" s="9">
        <v>44978</v>
      </c>
    </row>
    <row r="514" spans="2:28" ht="14.5" x14ac:dyDescent="0.35">
      <c r="B514" s="7" t="s">
        <v>1286</v>
      </c>
      <c r="C514" s="7" t="s">
        <v>994</v>
      </c>
      <c r="D514" s="7" t="s">
        <v>862</v>
      </c>
      <c r="E514" s="7" t="s">
        <v>36</v>
      </c>
      <c r="G514" s="7" t="s">
        <v>38</v>
      </c>
      <c r="H514" s="7"/>
      <c r="I514" s="7"/>
      <c r="J514" s="10"/>
      <c r="K514" s="10"/>
      <c r="L514" s="10"/>
      <c r="M514" s="10"/>
      <c r="N514" s="7">
        <v>2020</v>
      </c>
      <c r="O514" s="7" t="s">
        <v>863</v>
      </c>
      <c r="P514" s="7" t="s">
        <v>56</v>
      </c>
      <c r="Q514" s="7" t="s">
        <v>38</v>
      </c>
      <c r="R514" s="7" t="s">
        <v>147</v>
      </c>
      <c r="S514" s="7" t="s">
        <v>865</v>
      </c>
      <c r="T514" s="7" t="s">
        <v>427</v>
      </c>
      <c r="U514" s="7"/>
      <c r="V514" s="7"/>
      <c r="W514" s="6">
        <f>IFERROR(VLOOKUP(B514, PlumX_snapshot!$A:$B, 2, FALSE), " ")</f>
        <v>111</v>
      </c>
      <c r="X514" s="6">
        <f>IFERROR(VLOOKUP(B514, PlumX_snapshot!$A:$C, 3, FALSE), " ")</f>
        <v>18</v>
      </c>
      <c r="Y514" s="8">
        <f>IFERROR(VLOOKUP(B514, PlumX_snapshot!$A:$D, 4, FALSE), " ")</f>
        <v>192</v>
      </c>
      <c r="Z514" s="8">
        <f>IFERROR(VLOOKUP(B514, PlumX_snapshot!$A:$E, 5, FALSE), " ")</f>
        <v>11</v>
      </c>
      <c r="AA514" s="8">
        <f>IFERROR(VLOOKUP(B514, PlumX_snapshot!$A:$F, 6, FALSE), " ")</f>
        <v>2</v>
      </c>
      <c r="AB514" s="9">
        <v>44978</v>
      </c>
    </row>
    <row r="515" spans="2:28" ht="14.5" x14ac:dyDescent="0.35">
      <c r="B515" s="7" t="s">
        <v>1287</v>
      </c>
      <c r="C515" s="7" t="s">
        <v>1288</v>
      </c>
      <c r="D515" s="7" t="s">
        <v>862</v>
      </c>
      <c r="E515" s="7" t="s">
        <v>36</v>
      </c>
      <c r="F515" s="7" t="s">
        <v>37</v>
      </c>
      <c r="G515" s="7" t="s">
        <v>38</v>
      </c>
      <c r="H515" s="7"/>
      <c r="I515" s="7" t="s">
        <v>74</v>
      </c>
      <c r="J515" s="10"/>
      <c r="K515" s="10"/>
      <c r="L515" s="10"/>
      <c r="M515" s="10"/>
      <c r="N515" s="7">
        <v>2020</v>
      </c>
      <c r="O515" s="7" t="s">
        <v>863</v>
      </c>
      <c r="Q515" s="7" t="s">
        <v>56</v>
      </c>
      <c r="S515" s="7" t="s">
        <v>865</v>
      </c>
      <c r="T515" s="7" t="s">
        <v>427</v>
      </c>
      <c r="U515" s="7"/>
      <c r="V515" s="7"/>
      <c r="W515" s="6">
        <f>IFERROR(VLOOKUP(B515, PlumX_snapshot!$A:$B, 2, FALSE), " ")</f>
        <v>74</v>
      </c>
      <c r="X515" s="6">
        <f>IFERROR(VLOOKUP(B515, PlumX_snapshot!$A:$C, 3, FALSE), " ")</f>
        <v>71</v>
      </c>
      <c r="Y515" s="8">
        <f>IFERROR(VLOOKUP(B515, PlumX_snapshot!$A:$D, 4, FALSE), " ")</f>
        <v>13</v>
      </c>
      <c r="Z515" s="8">
        <f>IFERROR(VLOOKUP(B515, PlumX_snapshot!$A:$E, 5, FALSE), " ")</f>
        <v>0</v>
      </c>
      <c r="AA515" s="8">
        <f>IFERROR(VLOOKUP(B515, PlumX_snapshot!$A:$F, 6, FALSE), " ")</f>
        <v>1</v>
      </c>
      <c r="AB515" s="9">
        <v>44978</v>
      </c>
    </row>
    <row r="516" spans="2:28" ht="14.5" x14ac:dyDescent="0.35">
      <c r="B516" s="7" t="s">
        <v>1289</v>
      </c>
      <c r="C516" s="7" t="s">
        <v>1290</v>
      </c>
      <c r="D516" s="7" t="s">
        <v>862</v>
      </c>
      <c r="E516" s="7" t="s">
        <v>36</v>
      </c>
      <c r="G516" s="7" t="s">
        <v>38</v>
      </c>
      <c r="H516" s="7"/>
      <c r="J516" s="10"/>
      <c r="K516" s="10"/>
      <c r="L516" s="10"/>
      <c r="M516" s="10"/>
      <c r="N516" s="7">
        <v>2020</v>
      </c>
      <c r="O516" s="7" t="s">
        <v>863</v>
      </c>
      <c r="Q516" s="7" t="s">
        <v>38</v>
      </c>
      <c r="S516" s="7" t="s">
        <v>865</v>
      </c>
      <c r="T516" s="7" t="s">
        <v>427</v>
      </c>
      <c r="U516" s="7"/>
      <c r="V516" s="7"/>
      <c r="W516" s="6">
        <f>IFERROR(VLOOKUP(B516, PlumX_snapshot!$A:$B, 2, FALSE), " ")</f>
        <v>36</v>
      </c>
      <c r="X516" s="6">
        <f>IFERROR(VLOOKUP(B516, PlumX_snapshot!$A:$C, 3, FALSE), " ")</f>
        <v>8</v>
      </c>
      <c r="Y516" s="8">
        <f>IFERROR(VLOOKUP(B516, PlumX_snapshot!$A:$D, 4, FALSE), " ")</f>
        <v>0</v>
      </c>
      <c r="Z516" s="8">
        <f>IFERROR(VLOOKUP(B516, PlumX_snapshot!$A:$E, 5, FALSE), " ")</f>
        <v>0</v>
      </c>
      <c r="AA516" s="8">
        <f>IFERROR(VLOOKUP(B516, PlumX_snapshot!$A:$F, 6, FALSE), " ")</f>
        <v>0</v>
      </c>
      <c r="AB516" s="9">
        <v>44978</v>
      </c>
    </row>
    <row r="517" spans="2:28" ht="14.5" x14ac:dyDescent="0.35">
      <c r="B517" s="7" t="s">
        <v>1291</v>
      </c>
      <c r="C517" s="7" t="s">
        <v>1292</v>
      </c>
      <c r="D517" s="7" t="s">
        <v>862</v>
      </c>
      <c r="E517" s="7" t="s">
        <v>36</v>
      </c>
      <c r="F517" s="7" t="s">
        <v>37</v>
      </c>
      <c r="G517" s="7" t="s">
        <v>38</v>
      </c>
      <c r="H517" s="7"/>
      <c r="I517" s="7" t="s">
        <v>74</v>
      </c>
      <c r="J517" s="10"/>
      <c r="K517" s="10"/>
      <c r="L517" s="10"/>
      <c r="M517" s="10"/>
      <c r="N517" s="7">
        <v>2020</v>
      </c>
      <c r="O517" s="7" t="s">
        <v>863</v>
      </c>
      <c r="Q517" s="7" t="s">
        <v>56</v>
      </c>
      <c r="S517" s="7" t="s">
        <v>865</v>
      </c>
      <c r="T517" s="7" t="s">
        <v>427</v>
      </c>
      <c r="U517" s="7"/>
      <c r="V517" s="7"/>
      <c r="W517" s="6">
        <f>IFERROR(VLOOKUP(B517, PlumX_snapshot!$A:$B, 2, FALSE), " ")</f>
        <v>11</v>
      </c>
      <c r="X517" s="6">
        <f>IFERROR(VLOOKUP(B517, PlumX_snapshot!$A:$C, 3, FALSE), " ")</f>
        <v>10</v>
      </c>
      <c r="Y517" s="8">
        <f>IFERROR(VLOOKUP(B517, PlumX_snapshot!$A:$D, 4, FALSE), " ")</f>
        <v>20</v>
      </c>
      <c r="Z517" s="8">
        <f>IFERROR(VLOOKUP(B517, PlumX_snapshot!$A:$E, 5, FALSE), " ")</f>
        <v>0</v>
      </c>
      <c r="AA517" s="8">
        <f>IFERROR(VLOOKUP(B517, PlumX_snapshot!$A:$F, 6, FALSE), " ")</f>
        <v>3</v>
      </c>
      <c r="AB517" s="9">
        <v>44978</v>
      </c>
    </row>
    <row r="518" spans="2:28" ht="14.5" x14ac:dyDescent="0.35">
      <c r="B518" s="7" t="s">
        <v>1293</v>
      </c>
      <c r="C518" s="7" t="s">
        <v>1294</v>
      </c>
      <c r="D518" s="7" t="s">
        <v>862</v>
      </c>
      <c r="E518" s="7" t="s">
        <v>36</v>
      </c>
      <c r="G518" s="7" t="s">
        <v>38</v>
      </c>
      <c r="H518" s="7"/>
      <c r="I518" s="7"/>
      <c r="J518" s="10"/>
      <c r="K518" s="10"/>
      <c r="L518" s="10"/>
      <c r="M518" s="10"/>
      <c r="N518" s="7">
        <v>2020</v>
      </c>
      <c r="O518" s="7" t="s">
        <v>863</v>
      </c>
      <c r="P518" s="7" t="s">
        <v>56</v>
      </c>
      <c r="Q518" s="7" t="s">
        <v>38</v>
      </c>
      <c r="R518" s="7" t="s">
        <v>864</v>
      </c>
      <c r="S518" s="7" t="s">
        <v>865</v>
      </c>
      <c r="T518" s="7" t="s">
        <v>427</v>
      </c>
      <c r="U518" s="7"/>
      <c r="V518" s="7"/>
      <c r="W518" s="6">
        <f>IFERROR(VLOOKUP(B518, PlumX_snapshot!$A:$B, 2, FALSE), " ")</f>
        <v>26</v>
      </c>
      <c r="X518" s="6">
        <f>IFERROR(VLOOKUP(B518, PlumX_snapshot!$A:$C, 3, FALSE), " ")</f>
        <v>4</v>
      </c>
      <c r="Y518" s="8">
        <f>IFERROR(VLOOKUP(B518, PlumX_snapshot!$A:$D, 4, FALSE), " ")</f>
        <v>6</v>
      </c>
      <c r="Z518" s="8">
        <f>IFERROR(VLOOKUP(B518, PlumX_snapshot!$A:$E, 5, FALSE), " ")</f>
        <v>19</v>
      </c>
      <c r="AA518" s="8">
        <f>IFERROR(VLOOKUP(B518, PlumX_snapshot!$A:$F, 6, FALSE), " ")</f>
        <v>0</v>
      </c>
      <c r="AB518" s="9">
        <v>44978</v>
      </c>
    </row>
    <row r="519" spans="2:28" ht="14.5" x14ac:dyDescent="0.35">
      <c r="B519" s="7" t="s">
        <v>1295</v>
      </c>
      <c r="C519" s="7" t="s">
        <v>1296</v>
      </c>
      <c r="D519" s="7" t="s">
        <v>862</v>
      </c>
      <c r="E519" s="7" t="s">
        <v>36</v>
      </c>
      <c r="G519" s="7" t="s">
        <v>38</v>
      </c>
      <c r="H519" s="7"/>
      <c r="J519" s="10"/>
      <c r="K519" s="10"/>
      <c r="L519" s="10"/>
      <c r="M519" s="10"/>
      <c r="N519" s="7">
        <v>2020</v>
      </c>
      <c r="O519" s="7" t="s">
        <v>863</v>
      </c>
      <c r="Q519" s="7" t="s">
        <v>38</v>
      </c>
      <c r="S519" s="7" t="s">
        <v>865</v>
      </c>
      <c r="T519" s="7" t="s">
        <v>427</v>
      </c>
      <c r="U519" s="7"/>
      <c r="V519" s="7"/>
      <c r="W519" s="6">
        <f>IFERROR(VLOOKUP(B519, PlumX_snapshot!$A:$B, 2, FALSE), " ")</f>
        <v>59</v>
      </c>
      <c r="X519" s="6">
        <f>IFERROR(VLOOKUP(B519, PlumX_snapshot!$A:$C, 3, FALSE), " ")</f>
        <v>16</v>
      </c>
      <c r="Y519" s="8">
        <f>IFERROR(VLOOKUP(B519, PlumX_snapshot!$A:$D, 4, FALSE), " ")</f>
        <v>84</v>
      </c>
      <c r="Z519" s="8">
        <f>IFERROR(VLOOKUP(B519, PlumX_snapshot!$A:$E, 5, FALSE), " ")</f>
        <v>0</v>
      </c>
      <c r="AA519" s="8">
        <f>IFERROR(VLOOKUP(B519, PlumX_snapshot!$A:$F, 6, FALSE), " ")</f>
        <v>0</v>
      </c>
      <c r="AB519" s="9">
        <v>44978</v>
      </c>
    </row>
    <row r="520" spans="2:28" ht="14.5" x14ac:dyDescent="0.35">
      <c r="B520" s="7" t="s">
        <v>1297</v>
      </c>
      <c r="C520" s="7" t="s">
        <v>1296</v>
      </c>
      <c r="D520" s="7" t="s">
        <v>862</v>
      </c>
      <c r="E520" s="7" t="s">
        <v>36</v>
      </c>
      <c r="G520" s="7" t="s">
        <v>38</v>
      </c>
      <c r="H520" s="7"/>
      <c r="I520" s="7"/>
      <c r="J520" s="10"/>
      <c r="K520" s="10"/>
      <c r="L520" s="10"/>
      <c r="M520" s="10"/>
      <c r="N520" s="7">
        <v>2020</v>
      </c>
      <c r="O520" s="7" t="s">
        <v>863</v>
      </c>
      <c r="P520" s="7" t="s">
        <v>56</v>
      </c>
      <c r="Q520" s="7" t="s">
        <v>38</v>
      </c>
      <c r="R520" s="7" t="s">
        <v>872</v>
      </c>
      <c r="S520" s="7" t="s">
        <v>865</v>
      </c>
      <c r="T520" s="7" t="s">
        <v>427</v>
      </c>
      <c r="U520" s="7"/>
      <c r="V520" s="7"/>
      <c r="W520" s="6">
        <f>IFERROR(VLOOKUP(B520, PlumX_snapshot!$A:$B, 2, FALSE), " ")</f>
        <v>78</v>
      </c>
      <c r="X520" s="6">
        <f>IFERROR(VLOOKUP(B520, PlumX_snapshot!$A:$C, 3, FALSE), " ")</f>
        <v>14</v>
      </c>
      <c r="Y520" s="8">
        <f>IFERROR(VLOOKUP(B520, PlumX_snapshot!$A:$D, 4, FALSE), " ")</f>
        <v>0</v>
      </c>
      <c r="Z520" s="8">
        <f>IFERROR(VLOOKUP(B520, PlumX_snapshot!$A:$E, 5, FALSE), " ")</f>
        <v>0</v>
      </c>
      <c r="AA520" s="8">
        <f>IFERROR(VLOOKUP(B520, PlumX_snapshot!$A:$F, 6, FALSE), " ")</f>
        <v>0</v>
      </c>
      <c r="AB520" s="9">
        <v>44978</v>
      </c>
    </row>
    <row r="521" spans="2:28" ht="14.5" x14ac:dyDescent="0.35">
      <c r="B521" s="7" t="s">
        <v>1298</v>
      </c>
      <c r="C521" s="7" t="s">
        <v>1296</v>
      </c>
      <c r="D521" s="7" t="s">
        <v>862</v>
      </c>
      <c r="E521" s="7" t="s">
        <v>36</v>
      </c>
      <c r="G521" s="7" t="s">
        <v>38</v>
      </c>
      <c r="H521" s="7"/>
      <c r="I521" s="7"/>
      <c r="J521" s="10"/>
      <c r="K521" s="10"/>
      <c r="L521" s="10"/>
      <c r="M521" s="10"/>
      <c r="N521" s="7">
        <v>2020</v>
      </c>
      <c r="O521" s="7" t="s">
        <v>863</v>
      </c>
      <c r="P521" s="7" t="s">
        <v>56</v>
      </c>
      <c r="Q521" s="7" t="s">
        <v>38</v>
      </c>
      <c r="R521" s="7" t="s">
        <v>147</v>
      </c>
      <c r="S521" s="7" t="s">
        <v>865</v>
      </c>
      <c r="T521" s="7" t="s">
        <v>427</v>
      </c>
      <c r="U521" s="7"/>
      <c r="V521" s="7"/>
      <c r="W521" s="6">
        <f>IFERROR(VLOOKUP(B521, PlumX_snapshot!$A:$B, 2, FALSE), " ")</f>
        <v>41</v>
      </c>
      <c r="X521" s="6">
        <f>IFERROR(VLOOKUP(B521, PlumX_snapshot!$A:$C, 3, FALSE), " ")</f>
        <v>21</v>
      </c>
      <c r="Y521" s="8">
        <f>IFERROR(VLOOKUP(B521, PlumX_snapshot!$A:$D, 4, FALSE), " ")</f>
        <v>0</v>
      </c>
      <c r="Z521" s="8">
        <f>IFERROR(VLOOKUP(B521, PlumX_snapshot!$A:$E, 5, FALSE), " ")</f>
        <v>0</v>
      </c>
      <c r="AA521" s="8">
        <f>IFERROR(VLOOKUP(B521, PlumX_snapshot!$A:$F, 6, FALSE), " ")</f>
        <v>0</v>
      </c>
      <c r="AB521" s="9">
        <v>44978</v>
      </c>
    </row>
    <row r="522" spans="2:28" ht="14.5" x14ac:dyDescent="0.35">
      <c r="B522" s="7" t="s">
        <v>1299</v>
      </c>
      <c r="C522" s="7" t="s">
        <v>1008</v>
      </c>
      <c r="D522" s="7" t="s">
        <v>862</v>
      </c>
      <c r="E522" s="7" t="s">
        <v>36</v>
      </c>
      <c r="F522" s="7" t="s">
        <v>37</v>
      </c>
      <c r="G522" s="7" t="s">
        <v>38</v>
      </c>
      <c r="H522" s="7"/>
      <c r="I522" s="7" t="s">
        <v>74</v>
      </c>
      <c r="J522" s="10"/>
      <c r="K522" s="10"/>
      <c r="L522" s="10"/>
      <c r="M522" s="10"/>
      <c r="N522" s="7">
        <v>2020</v>
      </c>
      <c r="O522" s="7" t="s">
        <v>863</v>
      </c>
      <c r="P522" s="7" t="s">
        <v>56</v>
      </c>
      <c r="Q522" s="7" t="s">
        <v>38</v>
      </c>
      <c r="R522" s="7" t="s">
        <v>147</v>
      </c>
      <c r="S522" s="7" t="s">
        <v>865</v>
      </c>
      <c r="T522" s="7" t="s">
        <v>427</v>
      </c>
      <c r="U522" s="7"/>
      <c r="V522" s="7"/>
      <c r="W522" s="6">
        <f>IFERROR(VLOOKUP(B522, PlumX_snapshot!$A:$B, 2, FALSE), " ")</f>
        <v>810</v>
      </c>
      <c r="X522" s="6">
        <f>IFERROR(VLOOKUP(B522, PlumX_snapshot!$A:$C, 3, FALSE), " ")</f>
        <v>411</v>
      </c>
      <c r="Y522" s="8">
        <f>IFERROR(VLOOKUP(B522, PlumX_snapshot!$A:$D, 4, FALSE), " ")</f>
        <v>96</v>
      </c>
      <c r="Z522" s="8">
        <f>IFERROR(VLOOKUP(B522, PlumX_snapshot!$A:$E, 5, FALSE), " ")</f>
        <v>0</v>
      </c>
      <c r="AA522" s="8">
        <f>IFERROR(VLOOKUP(B522, PlumX_snapshot!$A:$F, 6, FALSE), " ")</f>
        <v>4</v>
      </c>
      <c r="AB522" s="9">
        <v>44978</v>
      </c>
    </row>
    <row r="523" spans="2:28" ht="14.5" x14ac:dyDescent="0.35">
      <c r="B523" s="7" t="s">
        <v>1300</v>
      </c>
      <c r="C523" s="7" t="s">
        <v>1012</v>
      </c>
      <c r="D523" s="7" t="s">
        <v>862</v>
      </c>
      <c r="E523" s="7" t="s">
        <v>36</v>
      </c>
      <c r="F523" s="7" t="s">
        <v>37</v>
      </c>
      <c r="G523" s="7" t="s">
        <v>38</v>
      </c>
      <c r="H523" s="7"/>
      <c r="I523" s="7" t="s">
        <v>74</v>
      </c>
      <c r="J523" s="10"/>
      <c r="K523" s="10"/>
      <c r="L523" s="10"/>
      <c r="M523" s="10"/>
      <c r="N523" s="7">
        <v>2020</v>
      </c>
      <c r="O523" s="7" t="s">
        <v>863</v>
      </c>
      <c r="P523" s="7" t="s">
        <v>56</v>
      </c>
      <c r="Q523" s="7" t="s">
        <v>38</v>
      </c>
      <c r="R523" s="7" t="s">
        <v>1061</v>
      </c>
      <c r="S523" s="7" t="s">
        <v>865</v>
      </c>
      <c r="T523" s="7" t="s">
        <v>427</v>
      </c>
      <c r="U523" s="7"/>
      <c r="V523" s="7"/>
      <c r="W523" s="6">
        <f>IFERROR(VLOOKUP(B523, PlumX_snapshot!$A:$B, 2, FALSE), " ")</f>
        <v>51</v>
      </c>
      <c r="X523" s="6">
        <f>IFERROR(VLOOKUP(B523, PlumX_snapshot!$A:$C, 3, FALSE), " ")</f>
        <v>21</v>
      </c>
      <c r="Y523" s="8">
        <f>IFERROR(VLOOKUP(B523, PlumX_snapshot!$A:$D, 4, FALSE), " ")</f>
        <v>827</v>
      </c>
      <c r="Z523" s="8">
        <f>IFERROR(VLOOKUP(B523, PlumX_snapshot!$A:$E, 5, FALSE), " ")</f>
        <v>0</v>
      </c>
      <c r="AA523" s="8">
        <f>IFERROR(VLOOKUP(B523, PlumX_snapshot!$A:$F, 6, FALSE), " ")</f>
        <v>1</v>
      </c>
      <c r="AB523" s="9">
        <v>44978</v>
      </c>
    </row>
    <row r="524" spans="2:28" ht="14.5" x14ac:dyDescent="0.35">
      <c r="B524" s="7" t="s">
        <v>1301</v>
      </c>
      <c r="C524" s="7" t="s">
        <v>1302</v>
      </c>
      <c r="D524" s="7" t="s">
        <v>862</v>
      </c>
      <c r="E524" s="7" t="s">
        <v>36</v>
      </c>
      <c r="G524" s="7" t="s">
        <v>38</v>
      </c>
      <c r="H524" s="7"/>
      <c r="J524" s="10"/>
      <c r="K524" s="10"/>
      <c r="L524" s="10"/>
      <c r="M524" s="10"/>
      <c r="N524" s="7">
        <v>2020</v>
      </c>
      <c r="O524" s="7" t="s">
        <v>863</v>
      </c>
      <c r="Q524" s="7" t="s">
        <v>38</v>
      </c>
      <c r="S524" s="7" t="s">
        <v>865</v>
      </c>
      <c r="T524" s="7" t="s">
        <v>427</v>
      </c>
      <c r="U524" s="7"/>
      <c r="V524" s="7"/>
      <c r="W524" s="6">
        <f>IFERROR(VLOOKUP(B524, PlumX_snapshot!$A:$B, 2, FALSE), " ")</f>
        <v>33</v>
      </c>
      <c r="X524" s="6">
        <f>IFERROR(VLOOKUP(B524, PlumX_snapshot!$A:$C, 3, FALSE), " ")</f>
        <v>3</v>
      </c>
      <c r="Y524" s="8">
        <f>IFERROR(VLOOKUP(B524, PlumX_snapshot!$A:$D, 4, FALSE), " ")</f>
        <v>13</v>
      </c>
      <c r="Z524" s="8">
        <f>IFERROR(VLOOKUP(B524, PlumX_snapshot!$A:$E, 5, FALSE), " ")</f>
        <v>0</v>
      </c>
      <c r="AA524" s="8">
        <f>IFERROR(VLOOKUP(B524, PlumX_snapshot!$A:$F, 6, FALSE), " ")</f>
        <v>0</v>
      </c>
      <c r="AB524" s="9">
        <v>44978</v>
      </c>
    </row>
    <row r="525" spans="2:28" ht="14.5" x14ac:dyDescent="0.35">
      <c r="B525" s="7" t="s">
        <v>1303</v>
      </c>
      <c r="C525" s="7" t="s">
        <v>1304</v>
      </c>
      <c r="D525" s="7" t="s">
        <v>862</v>
      </c>
      <c r="E525" s="7" t="s">
        <v>36</v>
      </c>
      <c r="F525" s="7" t="s">
        <v>37</v>
      </c>
      <c r="G525" s="7" t="s">
        <v>38</v>
      </c>
      <c r="H525" s="7"/>
      <c r="I525" s="7" t="s">
        <v>74</v>
      </c>
      <c r="J525" s="10"/>
      <c r="K525" s="10"/>
      <c r="L525" s="10"/>
      <c r="M525" s="10"/>
      <c r="N525" s="7">
        <v>2020</v>
      </c>
      <c r="O525" s="7" t="s">
        <v>863</v>
      </c>
      <c r="Q525" s="7" t="s">
        <v>38</v>
      </c>
      <c r="S525" s="7" t="s">
        <v>865</v>
      </c>
      <c r="T525" s="7" t="s">
        <v>427</v>
      </c>
      <c r="U525" s="7"/>
      <c r="V525" s="7"/>
      <c r="W525" s="6">
        <f>IFERROR(VLOOKUP(B525, PlumX_snapshot!$A:$B, 2, FALSE), " ")</f>
        <v>31</v>
      </c>
      <c r="X525" s="6">
        <f>IFERROR(VLOOKUP(B525, PlumX_snapshot!$A:$C, 3, FALSE), " ")</f>
        <v>45</v>
      </c>
      <c r="Y525" s="8">
        <f>IFERROR(VLOOKUP(B525, PlumX_snapshot!$A:$D, 4, FALSE), " ")</f>
        <v>0</v>
      </c>
      <c r="Z525" s="8">
        <f>IFERROR(VLOOKUP(B525, PlumX_snapshot!$A:$E, 5, FALSE), " ")</f>
        <v>4</v>
      </c>
      <c r="AA525" s="8">
        <f>IFERROR(VLOOKUP(B525, PlumX_snapshot!$A:$F, 6, FALSE), " ")</f>
        <v>0</v>
      </c>
      <c r="AB525" s="9">
        <v>44978</v>
      </c>
    </row>
    <row r="526" spans="2:28" ht="14.5" x14ac:dyDescent="0.35">
      <c r="B526" s="7" t="s">
        <v>1305</v>
      </c>
      <c r="C526" s="7" t="s">
        <v>1016</v>
      </c>
      <c r="D526" s="7" t="s">
        <v>862</v>
      </c>
      <c r="E526" s="7" t="s">
        <v>36</v>
      </c>
      <c r="G526" s="7" t="s">
        <v>38</v>
      </c>
      <c r="H526" s="7"/>
      <c r="J526" s="10"/>
      <c r="K526" s="10"/>
      <c r="L526" s="10"/>
      <c r="M526" s="10"/>
      <c r="N526" s="7">
        <v>2020</v>
      </c>
      <c r="O526" s="7" t="s">
        <v>863</v>
      </c>
      <c r="Q526" s="7" t="s">
        <v>38</v>
      </c>
      <c r="S526" s="7" t="s">
        <v>865</v>
      </c>
      <c r="T526" s="7" t="s">
        <v>427</v>
      </c>
      <c r="U526" s="7"/>
      <c r="V526" s="7"/>
      <c r="W526" s="6">
        <f>IFERROR(VLOOKUP(B526, PlumX_snapshot!$A:$B, 2, FALSE), " ")</f>
        <v>28</v>
      </c>
      <c r="X526" s="6">
        <f>IFERROR(VLOOKUP(B526, PlumX_snapshot!$A:$C, 3, FALSE), " ")</f>
        <v>5</v>
      </c>
      <c r="Y526" s="8">
        <f>IFERROR(VLOOKUP(B526, PlumX_snapshot!$A:$D, 4, FALSE), " ")</f>
        <v>1</v>
      </c>
      <c r="Z526" s="8">
        <f>IFERROR(VLOOKUP(B526, PlumX_snapshot!$A:$E, 5, FALSE), " ")</f>
        <v>0</v>
      </c>
      <c r="AA526" s="8">
        <f>IFERROR(VLOOKUP(B526, PlumX_snapshot!$A:$F, 6, FALSE), " ")</f>
        <v>0</v>
      </c>
      <c r="AB526" s="9">
        <v>44978</v>
      </c>
    </row>
    <row r="527" spans="2:28" ht="14.5" x14ac:dyDescent="0.35">
      <c r="B527" s="7" t="s">
        <v>1306</v>
      </c>
      <c r="C527" s="7" t="s">
        <v>1307</v>
      </c>
      <c r="D527" s="7" t="s">
        <v>862</v>
      </c>
      <c r="E527" s="7" t="s">
        <v>36</v>
      </c>
      <c r="G527" s="7" t="s">
        <v>38</v>
      </c>
      <c r="H527" s="7"/>
      <c r="J527" s="10"/>
      <c r="K527" s="10"/>
      <c r="L527" s="10"/>
      <c r="M527" s="10"/>
      <c r="N527" s="7">
        <v>2020</v>
      </c>
      <c r="O527" s="7" t="s">
        <v>863</v>
      </c>
      <c r="Q527" s="7" t="s">
        <v>38</v>
      </c>
      <c r="S527" s="7" t="s">
        <v>865</v>
      </c>
      <c r="T527" s="7" t="s">
        <v>427</v>
      </c>
      <c r="U527" s="7"/>
      <c r="V527" s="7"/>
      <c r="W527" s="6">
        <f>IFERROR(VLOOKUP(B527, PlumX_snapshot!$A:$B, 2, FALSE), " ")</f>
        <v>93</v>
      </c>
      <c r="X527" s="6">
        <f>IFERROR(VLOOKUP(B527, PlumX_snapshot!$A:$C, 3, FALSE), " ")</f>
        <v>103</v>
      </c>
      <c r="Y527" s="8">
        <f>IFERROR(VLOOKUP(B527, PlumX_snapshot!$A:$D, 4, FALSE), " ")</f>
        <v>12</v>
      </c>
      <c r="Z527" s="8">
        <f>IFERROR(VLOOKUP(B527, PlumX_snapshot!$A:$E, 5, FALSE), " ")</f>
        <v>0</v>
      </c>
      <c r="AA527" s="8">
        <f>IFERROR(VLOOKUP(B527, PlumX_snapshot!$A:$F, 6, FALSE), " ")</f>
        <v>0</v>
      </c>
      <c r="AB527" s="9">
        <v>44978</v>
      </c>
    </row>
    <row r="528" spans="2:28" ht="14.5" x14ac:dyDescent="0.35">
      <c r="B528" s="7" t="s">
        <v>1308</v>
      </c>
      <c r="C528" s="7" t="s">
        <v>1309</v>
      </c>
      <c r="D528" s="7" t="s">
        <v>862</v>
      </c>
      <c r="E528" s="7" t="s">
        <v>36</v>
      </c>
      <c r="G528" s="7" t="s">
        <v>38</v>
      </c>
      <c r="H528" s="7"/>
      <c r="J528" s="10"/>
      <c r="K528" s="10"/>
      <c r="L528" s="10"/>
      <c r="M528" s="10"/>
      <c r="N528" s="7">
        <v>2020</v>
      </c>
      <c r="O528" s="7" t="s">
        <v>863</v>
      </c>
      <c r="Q528" s="7" t="s">
        <v>38</v>
      </c>
      <c r="S528" s="7" t="s">
        <v>865</v>
      </c>
      <c r="T528" s="7" t="s">
        <v>427</v>
      </c>
      <c r="U528" s="7"/>
      <c r="V528" s="7"/>
      <c r="W528" s="6">
        <f>IFERROR(VLOOKUP(B528, PlumX_snapshot!$A:$B, 2, FALSE), " ")</f>
        <v>40</v>
      </c>
      <c r="X528" s="6">
        <f>IFERROR(VLOOKUP(B528, PlumX_snapshot!$A:$C, 3, FALSE), " ")</f>
        <v>5</v>
      </c>
      <c r="Y528" s="8">
        <f>IFERROR(VLOOKUP(B528, PlumX_snapshot!$A:$D, 4, FALSE), " ")</f>
        <v>0</v>
      </c>
      <c r="Z528" s="8">
        <f>IFERROR(VLOOKUP(B528, PlumX_snapshot!$A:$E, 5, FALSE), " ")</f>
        <v>0</v>
      </c>
      <c r="AA528" s="8">
        <f>IFERROR(VLOOKUP(B528, PlumX_snapshot!$A:$F, 6, FALSE), " ")</f>
        <v>0</v>
      </c>
      <c r="AB528" s="9">
        <v>44978</v>
      </c>
    </row>
    <row r="529" spans="2:28" ht="14.5" x14ac:dyDescent="0.35">
      <c r="B529" s="7" t="s">
        <v>1310</v>
      </c>
      <c r="C529" s="7" t="s">
        <v>1022</v>
      </c>
      <c r="D529" s="7" t="s">
        <v>862</v>
      </c>
      <c r="E529" s="7" t="s">
        <v>36</v>
      </c>
      <c r="G529" s="7" t="s">
        <v>38</v>
      </c>
      <c r="H529" s="7"/>
      <c r="I529" s="7"/>
      <c r="J529" s="10"/>
      <c r="K529" s="10"/>
      <c r="L529" s="10"/>
      <c r="M529" s="10"/>
      <c r="N529" s="7">
        <v>2020</v>
      </c>
      <c r="O529" s="7" t="s">
        <v>863</v>
      </c>
      <c r="P529" s="7" t="s">
        <v>56</v>
      </c>
      <c r="Q529" s="7" t="s">
        <v>38</v>
      </c>
      <c r="R529" s="7" t="s">
        <v>401</v>
      </c>
      <c r="S529" s="7" t="s">
        <v>865</v>
      </c>
      <c r="T529" s="7" t="s">
        <v>427</v>
      </c>
      <c r="U529" s="7"/>
      <c r="V529" s="7"/>
      <c r="W529" s="6">
        <f>IFERROR(VLOOKUP(B529, PlumX_snapshot!$A:$B, 2, FALSE), " ")</f>
        <v>15</v>
      </c>
      <c r="X529" s="6">
        <f>IFERROR(VLOOKUP(B529, PlumX_snapshot!$A:$C, 3, FALSE), " ")</f>
        <v>4</v>
      </c>
      <c r="Y529" s="8">
        <f>IFERROR(VLOOKUP(B529, PlumX_snapshot!$A:$D, 4, FALSE), " ")</f>
        <v>0</v>
      </c>
      <c r="Z529" s="8">
        <f>IFERROR(VLOOKUP(B529, PlumX_snapshot!$A:$E, 5, FALSE), " ")</f>
        <v>0</v>
      </c>
      <c r="AA529" s="8">
        <f>IFERROR(VLOOKUP(B529, PlumX_snapshot!$A:$F, 6, FALSE), " ")</f>
        <v>0</v>
      </c>
      <c r="AB529" s="9">
        <v>44978</v>
      </c>
    </row>
    <row r="530" spans="2:28" ht="14.5" x14ac:dyDescent="0.35">
      <c r="B530" s="7" t="s">
        <v>1311</v>
      </c>
      <c r="C530" s="7" t="s">
        <v>1022</v>
      </c>
      <c r="D530" s="7" t="s">
        <v>862</v>
      </c>
      <c r="E530" s="7" t="s">
        <v>36</v>
      </c>
      <c r="G530" s="7" t="s">
        <v>38</v>
      </c>
      <c r="H530" s="7"/>
      <c r="J530" s="10"/>
      <c r="K530" s="10"/>
      <c r="L530" s="10"/>
      <c r="M530" s="10"/>
      <c r="N530" s="7">
        <v>2020</v>
      </c>
      <c r="O530" s="7" t="s">
        <v>863</v>
      </c>
      <c r="Q530" s="7" t="s">
        <v>38</v>
      </c>
      <c r="S530" s="7" t="s">
        <v>865</v>
      </c>
      <c r="T530" s="7" t="s">
        <v>427</v>
      </c>
      <c r="U530" s="7"/>
      <c r="V530" s="7"/>
      <c r="W530" s="6">
        <f>IFERROR(VLOOKUP(B530, PlumX_snapshot!$A:$B, 2, FALSE), " ")</f>
        <v>46</v>
      </c>
      <c r="X530" s="6">
        <f>IFERROR(VLOOKUP(B530, PlumX_snapshot!$A:$C, 3, FALSE), " ")</f>
        <v>18</v>
      </c>
      <c r="Y530" s="8">
        <f>IFERROR(VLOOKUP(B530, PlumX_snapshot!$A:$D, 4, FALSE), " ")</f>
        <v>70</v>
      </c>
      <c r="Z530" s="8">
        <f>IFERROR(VLOOKUP(B530, PlumX_snapshot!$A:$E, 5, FALSE), " ")</f>
        <v>0</v>
      </c>
      <c r="AA530" s="8">
        <f>IFERROR(VLOOKUP(B530, PlumX_snapshot!$A:$F, 6, FALSE), " ")</f>
        <v>2</v>
      </c>
      <c r="AB530" s="9">
        <v>44978</v>
      </c>
    </row>
    <row r="531" spans="2:28" ht="14.5" x14ac:dyDescent="0.35">
      <c r="B531" s="7" t="s">
        <v>1312</v>
      </c>
      <c r="C531" s="7" t="s">
        <v>1313</v>
      </c>
      <c r="D531" s="7" t="s">
        <v>862</v>
      </c>
      <c r="E531" s="7" t="s">
        <v>36</v>
      </c>
      <c r="G531" s="7" t="s">
        <v>38</v>
      </c>
      <c r="H531" s="7"/>
      <c r="J531" s="10"/>
      <c r="K531" s="10"/>
      <c r="L531" s="10"/>
      <c r="M531" s="10"/>
      <c r="N531" s="7">
        <v>2020</v>
      </c>
      <c r="O531" s="7" t="s">
        <v>863</v>
      </c>
      <c r="Q531" s="7" t="s">
        <v>38</v>
      </c>
      <c r="S531" s="7" t="s">
        <v>865</v>
      </c>
      <c r="T531" s="7" t="s">
        <v>427</v>
      </c>
      <c r="U531" s="7"/>
      <c r="V531" s="7"/>
      <c r="W531" s="6">
        <f>IFERROR(VLOOKUP(B531, PlumX_snapshot!$A:$B, 2, FALSE), " ")</f>
        <v>17</v>
      </c>
      <c r="X531" s="6">
        <f>IFERROR(VLOOKUP(B531, PlumX_snapshot!$A:$C, 3, FALSE), " ")</f>
        <v>8</v>
      </c>
      <c r="Y531" s="8">
        <f>IFERROR(VLOOKUP(B531, PlumX_snapshot!$A:$D, 4, FALSE), " ")</f>
        <v>0</v>
      </c>
      <c r="Z531" s="8">
        <f>IFERROR(VLOOKUP(B531, PlumX_snapshot!$A:$E, 5, FALSE), " ")</f>
        <v>15</v>
      </c>
      <c r="AA531" s="8">
        <f>IFERROR(VLOOKUP(B531, PlumX_snapshot!$A:$F, 6, FALSE), " ")</f>
        <v>0</v>
      </c>
      <c r="AB531" s="9">
        <v>44978</v>
      </c>
    </row>
    <row r="532" spans="2:28" ht="14.5" x14ac:dyDescent="0.35">
      <c r="B532" s="7" t="s">
        <v>1314</v>
      </c>
      <c r="C532" s="7" t="s">
        <v>1315</v>
      </c>
      <c r="D532" s="7" t="s">
        <v>862</v>
      </c>
      <c r="E532" s="7" t="s">
        <v>36</v>
      </c>
      <c r="G532" s="7" t="s">
        <v>38</v>
      </c>
      <c r="H532" s="7"/>
      <c r="J532" s="10"/>
      <c r="K532" s="10"/>
      <c r="L532" s="10"/>
      <c r="M532" s="10"/>
      <c r="N532" s="7">
        <v>2020</v>
      </c>
      <c r="O532" s="7" t="s">
        <v>863</v>
      </c>
      <c r="Q532" s="7" t="s">
        <v>38</v>
      </c>
      <c r="S532" s="7" t="s">
        <v>865</v>
      </c>
      <c r="T532" s="7" t="s">
        <v>427</v>
      </c>
      <c r="U532" s="7"/>
      <c r="V532" s="7"/>
      <c r="W532" s="6">
        <f>IFERROR(VLOOKUP(B532, PlumX_snapshot!$A:$B, 2, FALSE), " ")</f>
        <v>32</v>
      </c>
      <c r="X532" s="6">
        <f>IFERROR(VLOOKUP(B532, PlumX_snapshot!$A:$C, 3, FALSE), " ")</f>
        <v>9</v>
      </c>
      <c r="Y532" s="8">
        <f>IFERROR(VLOOKUP(B532, PlumX_snapshot!$A:$D, 4, FALSE), " ")</f>
        <v>0</v>
      </c>
      <c r="Z532" s="8">
        <f>IFERROR(VLOOKUP(B532, PlumX_snapshot!$A:$E, 5, FALSE), " ")</f>
        <v>0</v>
      </c>
      <c r="AA532" s="8">
        <f>IFERROR(VLOOKUP(B532, PlumX_snapshot!$A:$F, 6, FALSE), " ")</f>
        <v>0</v>
      </c>
      <c r="AB532" s="9">
        <v>44978</v>
      </c>
    </row>
    <row r="533" spans="2:28" ht="14.5" x14ac:dyDescent="0.35">
      <c r="B533" s="7" t="s">
        <v>1316</v>
      </c>
      <c r="C533" s="7" t="s">
        <v>1317</v>
      </c>
      <c r="D533" s="7" t="s">
        <v>862</v>
      </c>
      <c r="E533" s="7" t="s">
        <v>36</v>
      </c>
      <c r="F533" s="7" t="s">
        <v>37</v>
      </c>
      <c r="G533" s="7" t="s">
        <v>38</v>
      </c>
      <c r="H533" s="7"/>
      <c r="I533" s="7" t="s">
        <v>74</v>
      </c>
      <c r="J533" s="10"/>
      <c r="K533" s="10"/>
      <c r="L533" s="10"/>
      <c r="M533" s="10"/>
      <c r="N533" s="7">
        <v>2020</v>
      </c>
      <c r="O533" s="7" t="s">
        <v>863</v>
      </c>
      <c r="P533" s="7" t="s">
        <v>56</v>
      </c>
      <c r="Q533" s="7" t="s">
        <v>38</v>
      </c>
      <c r="R533" s="7" t="s">
        <v>1318</v>
      </c>
      <c r="S533" s="7" t="s">
        <v>865</v>
      </c>
      <c r="T533" s="7" t="s">
        <v>427</v>
      </c>
      <c r="U533" s="7"/>
      <c r="V533" s="7"/>
      <c r="W533" s="6">
        <f>IFERROR(VLOOKUP(B533, PlumX_snapshot!$A:$B, 2, FALSE), " ")</f>
        <v>20</v>
      </c>
      <c r="X533" s="6">
        <f>IFERROR(VLOOKUP(B533, PlumX_snapshot!$A:$C, 3, FALSE), " ")</f>
        <v>8</v>
      </c>
      <c r="Y533" s="8">
        <f>IFERROR(VLOOKUP(B533, PlumX_snapshot!$A:$D, 4, FALSE), " ")</f>
        <v>0</v>
      </c>
      <c r="Z533" s="8">
        <f>IFERROR(VLOOKUP(B533, PlumX_snapshot!$A:$E, 5, FALSE), " ")</f>
        <v>0</v>
      </c>
      <c r="AA533" s="8">
        <f>IFERROR(VLOOKUP(B533, PlumX_snapshot!$A:$F, 6, FALSE), " ")</f>
        <v>7</v>
      </c>
      <c r="AB533" s="9">
        <v>44978</v>
      </c>
    </row>
    <row r="534" spans="2:28" ht="14.5" x14ac:dyDescent="0.35">
      <c r="B534" s="7" t="s">
        <v>1319</v>
      </c>
      <c r="C534" s="7" t="s">
        <v>1320</v>
      </c>
      <c r="D534" s="7" t="s">
        <v>862</v>
      </c>
      <c r="E534" s="7" t="s">
        <v>36</v>
      </c>
      <c r="G534" s="7" t="s">
        <v>38</v>
      </c>
      <c r="H534" s="7"/>
      <c r="I534" s="7"/>
      <c r="J534" s="10"/>
      <c r="K534" s="10"/>
      <c r="L534" s="10"/>
      <c r="M534" s="10"/>
      <c r="N534" s="7">
        <v>2020</v>
      </c>
      <c r="O534" s="7" t="s">
        <v>863</v>
      </c>
      <c r="P534" s="7" t="s">
        <v>56</v>
      </c>
      <c r="Q534" s="7" t="s">
        <v>38</v>
      </c>
      <c r="R534" s="7" t="s">
        <v>195</v>
      </c>
      <c r="S534" s="7" t="s">
        <v>865</v>
      </c>
      <c r="T534" s="7" t="s">
        <v>427</v>
      </c>
      <c r="U534" s="7"/>
      <c r="V534" s="7"/>
      <c r="W534" s="6">
        <f>IFERROR(VLOOKUP(B534, PlumX_snapshot!$A:$B, 2, FALSE), " ")</f>
        <v>25</v>
      </c>
      <c r="X534" s="6">
        <f>IFERROR(VLOOKUP(B534, PlumX_snapshot!$A:$C, 3, FALSE), " ")</f>
        <v>13</v>
      </c>
      <c r="Y534" s="8">
        <f>IFERROR(VLOOKUP(B534, PlumX_snapshot!$A:$D, 4, FALSE), " ")</f>
        <v>0</v>
      </c>
      <c r="Z534" s="8">
        <f>IFERROR(VLOOKUP(B534, PlumX_snapshot!$A:$E, 5, FALSE), " ")</f>
        <v>0</v>
      </c>
      <c r="AA534" s="8">
        <f>IFERROR(VLOOKUP(B534, PlumX_snapshot!$A:$F, 6, FALSE), " ")</f>
        <v>0</v>
      </c>
      <c r="AB534" s="9">
        <v>44978</v>
      </c>
    </row>
    <row r="535" spans="2:28" ht="14.5" x14ac:dyDescent="0.35">
      <c r="B535" s="7" t="s">
        <v>1321</v>
      </c>
      <c r="C535" s="7" t="s">
        <v>1322</v>
      </c>
      <c r="D535" s="7" t="s">
        <v>862</v>
      </c>
      <c r="E535" s="7" t="s">
        <v>36</v>
      </c>
      <c r="G535" s="7" t="s">
        <v>38</v>
      </c>
      <c r="H535" s="7"/>
      <c r="J535" s="10"/>
      <c r="K535" s="10"/>
      <c r="L535" s="10"/>
      <c r="M535" s="10"/>
      <c r="N535" s="7">
        <v>2020</v>
      </c>
      <c r="O535" s="7" t="s">
        <v>863</v>
      </c>
      <c r="Q535" s="7" t="s">
        <v>38</v>
      </c>
      <c r="S535" s="7" t="s">
        <v>865</v>
      </c>
      <c r="T535" s="7" t="s">
        <v>427</v>
      </c>
      <c r="U535" s="7"/>
      <c r="V535" s="7"/>
      <c r="W535" s="6">
        <f>IFERROR(VLOOKUP(B535, PlumX_snapshot!$A:$B, 2, FALSE), " ")</f>
        <v>20</v>
      </c>
      <c r="X535" s="6">
        <f>IFERROR(VLOOKUP(B535, PlumX_snapshot!$A:$C, 3, FALSE), " ")</f>
        <v>5</v>
      </c>
      <c r="Y535" s="8">
        <f>IFERROR(VLOOKUP(B535, PlumX_snapshot!$A:$D, 4, FALSE), " ")</f>
        <v>9</v>
      </c>
      <c r="Z535" s="8">
        <f>IFERROR(VLOOKUP(B535, PlumX_snapshot!$A:$E, 5, FALSE), " ")</f>
        <v>0</v>
      </c>
      <c r="AA535" s="8">
        <f>IFERROR(VLOOKUP(B535, PlumX_snapshot!$A:$F, 6, FALSE), " ")</f>
        <v>0</v>
      </c>
      <c r="AB535" s="9">
        <v>44978</v>
      </c>
    </row>
    <row r="536" spans="2:28" ht="14.5" x14ac:dyDescent="0.35">
      <c r="B536" s="7" t="s">
        <v>1323</v>
      </c>
      <c r="C536" s="7" t="s">
        <v>1324</v>
      </c>
      <c r="D536" s="7" t="s">
        <v>862</v>
      </c>
      <c r="E536" s="7" t="s">
        <v>36</v>
      </c>
      <c r="F536" s="7" t="s">
        <v>37</v>
      </c>
      <c r="G536" s="7" t="s">
        <v>38</v>
      </c>
      <c r="H536" s="7"/>
      <c r="I536" s="7" t="s">
        <v>74</v>
      </c>
      <c r="J536" s="10"/>
      <c r="K536" s="10"/>
      <c r="L536" s="10"/>
      <c r="M536" s="10"/>
      <c r="N536" s="7">
        <v>2020</v>
      </c>
      <c r="O536" s="7" t="s">
        <v>863</v>
      </c>
      <c r="Q536" s="7" t="s">
        <v>38</v>
      </c>
      <c r="S536" s="7" t="s">
        <v>865</v>
      </c>
      <c r="T536" s="7" t="s">
        <v>427</v>
      </c>
      <c r="U536" s="7"/>
      <c r="V536" s="7"/>
      <c r="W536" s="6">
        <f>IFERROR(VLOOKUP(B536, PlumX_snapshot!$A:$B, 2, FALSE), " ")</f>
        <v>27</v>
      </c>
      <c r="X536" s="6">
        <f>IFERROR(VLOOKUP(B536, PlumX_snapshot!$A:$C, 3, FALSE), " ")</f>
        <v>7</v>
      </c>
      <c r="Y536" s="8">
        <f>IFERROR(VLOOKUP(B536, PlumX_snapshot!$A:$D, 4, FALSE), " ")</f>
        <v>0</v>
      </c>
      <c r="Z536" s="8">
        <f>IFERROR(VLOOKUP(B536, PlumX_snapshot!$A:$E, 5, FALSE), " ")</f>
        <v>0</v>
      </c>
      <c r="AA536" s="8">
        <f>IFERROR(VLOOKUP(B536, PlumX_snapshot!$A:$F, 6, FALSE), " ")</f>
        <v>0</v>
      </c>
      <c r="AB536" s="9">
        <v>44978</v>
      </c>
    </row>
    <row r="537" spans="2:28" ht="14.5" x14ac:dyDescent="0.35">
      <c r="B537" s="7" t="s">
        <v>1325</v>
      </c>
      <c r="C537" s="7" t="s">
        <v>1324</v>
      </c>
      <c r="D537" s="7" t="s">
        <v>862</v>
      </c>
      <c r="E537" s="7" t="s">
        <v>36</v>
      </c>
      <c r="F537" s="7" t="s">
        <v>37</v>
      </c>
      <c r="G537" s="7" t="s">
        <v>38</v>
      </c>
      <c r="H537" s="7"/>
      <c r="I537" s="7" t="s">
        <v>74</v>
      </c>
      <c r="J537" s="10"/>
      <c r="K537" s="10"/>
      <c r="L537" s="10"/>
      <c r="M537" s="10"/>
      <c r="N537" s="7">
        <v>2020</v>
      </c>
      <c r="O537" s="7" t="s">
        <v>863</v>
      </c>
      <c r="Q537" s="7" t="s">
        <v>38</v>
      </c>
      <c r="S537" s="7" t="s">
        <v>865</v>
      </c>
      <c r="T537" s="7" t="s">
        <v>427</v>
      </c>
      <c r="U537" s="7"/>
      <c r="V537" s="7"/>
      <c r="W537" s="6">
        <f>IFERROR(VLOOKUP(B537, PlumX_snapshot!$A:$B, 2, FALSE), " ")</f>
        <v>28</v>
      </c>
      <c r="X537" s="6">
        <f>IFERROR(VLOOKUP(B537, PlumX_snapshot!$A:$C, 3, FALSE), " ")</f>
        <v>7</v>
      </c>
      <c r="Y537" s="8">
        <f>IFERROR(VLOOKUP(B537, PlumX_snapshot!$A:$D, 4, FALSE), " ")</f>
        <v>2</v>
      </c>
      <c r="Z537" s="8">
        <f>IFERROR(VLOOKUP(B537, PlumX_snapshot!$A:$E, 5, FALSE), " ")</f>
        <v>0</v>
      </c>
      <c r="AA537" s="8">
        <f>IFERROR(VLOOKUP(B537, PlumX_snapshot!$A:$F, 6, FALSE), " ")</f>
        <v>1</v>
      </c>
      <c r="AB537" s="9">
        <v>44978</v>
      </c>
    </row>
    <row r="538" spans="2:28" ht="14.5" x14ac:dyDescent="0.35">
      <c r="B538" s="7" t="s">
        <v>1326</v>
      </c>
      <c r="C538" s="7" t="s">
        <v>1036</v>
      </c>
      <c r="D538" s="7" t="s">
        <v>862</v>
      </c>
      <c r="E538" s="7" t="s">
        <v>36</v>
      </c>
      <c r="G538" s="7" t="s">
        <v>38</v>
      </c>
      <c r="H538" s="7"/>
      <c r="I538" s="7"/>
      <c r="J538" s="10"/>
      <c r="K538" s="10"/>
      <c r="L538" s="10"/>
      <c r="M538" s="10"/>
      <c r="N538" s="7">
        <v>2020</v>
      </c>
      <c r="O538" s="7" t="s">
        <v>863</v>
      </c>
      <c r="P538" s="7" t="s">
        <v>56</v>
      </c>
      <c r="Q538" s="7" t="s">
        <v>38</v>
      </c>
      <c r="R538" s="7" t="s">
        <v>502</v>
      </c>
      <c r="S538" s="7" t="s">
        <v>865</v>
      </c>
      <c r="T538" s="7" t="s">
        <v>427</v>
      </c>
      <c r="U538" s="7"/>
      <c r="V538" s="7"/>
      <c r="W538" s="6">
        <f>IFERROR(VLOOKUP(B538, PlumX_snapshot!$A:$B, 2, FALSE), " ")</f>
        <v>26</v>
      </c>
      <c r="X538" s="6">
        <f>IFERROR(VLOOKUP(B538, PlumX_snapshot!$A:$C, 3, FALSE), " ")</f>
        <v>4</v>
      </c>
      <c r="Y538" s="8">
        <f>IFERROR(VLOOKUP(B538, PlumX_snapshot!$A:$D, 4, FALSE), " ")</f>
        <v>14</v>
      </c>
      <c r="Z538" s="8">
        <f>IFERROR(VLOOKUP(B538, PlumX_snapshot!$A:$E, 5, FALSE), " ")</f>
        <v>0</v>
      </c>
      <c r="AA538" s="8">
        <f>IFERROR(VLOOKUP(B538, PlumX_snapshot!$A:$F, 6, FALSE), " ")</f>
        <v>0</v>
      </c>
      <c r="AB538" s="9">
        <v>44978</v>
      </c>
    </row>
    <row r="539" spans="2:28" ht="14.5" x14ac:dyDescent="0.35">
      <c r="B539" s="7" t="s">
        <v>1327</v>
      </c>
      <c r="C539" s="7" t="s">
        <v>1043</v>
      </c>
      <c r="D539" s="7" t="s">
        <v>862</v>
      </c>
      <c r="E539" s="7" t="s">
        <v>36</v>
      </c>
      <c r="F539" s="7" t="s">
        <v>37</v>
      </c>
      <c r="G539" s="7" t="s">
        <v>38</v>
      </c>
      <c r="H539" s="7"/>
      <c r="I539" s="7" t="s">
        <v>74</v>
      </c>
      <c r="J539" s="10"/>
      <c r="K539" s="10"/>
      <c r="L539" s="10"/>
      <c r="M539" s="10"/>
      <c r="N539" s="7">
        <v>2020</v>
      </c>
      <c r="O539" s="7" t="s">
        <v>863</v>
      </c>
      <c r="P539" s="7" t="s">
        <v>56</v>
      </c>
      <c r="Q539" s="7" t="s">
        <v>38</v>
      </c>
      <c r="R539" s="7" t="s">
        <v>1328</v>
      </c>
      <c r="S539" s="7" t="s">
        <v>865</v>
      </c>
      <c r="T539" s="7" t="s">
        <v>427</v>
      </c>
      <c r="U539" s="7"/>
      <c r="V539" s="7"/>
      <c r="W539" s="6">
        <f>IFERROR(VLOOKUP(B539, PlumX_snapshot!$A:$B, 2, FALSE), " ")</f>
        <v>86</v>
      </c>
      <c r="X539" s="6">
        <f>IFERROR(VLOOKUP(B539, PlumX_snapshot!$A:$C, 3, FALSE), " ")</f>
        <v>9</v>
      </c>
      <c r="Y539" s="8">
        <f>IFERROR(VLOOKUP(B539, PlumX_snapshot!$A:$D, 4, FALSE), " ")</f>
        <v>63</v>
      </c>
      <c r="Z539" s="8">
        <f>IFERROR(VLOOKUP(B539, PlumX_snapshot!$A:$E, 5, FALSE), " ")</f>
        <v>17</v>
      </c>
      <c r="AA539" s="8">
        <f>IFERROR(VLOOKUP(B539, PlumX_snapshot!$A:$F, 6, FALSE), " ")</f>
        <v>0</v>
      </c>
      <c r="AB539" s="9">
        <v>44978</v>
      </c>
    </row>
    <row r="540" spans="2:28" ht="14.5" x14ac:dyDescent="0.35">
      <c r="B540" s="7" t="s">
        <v>1329</v>
      </c>
      <c r="C540" s="7" t="s">
        <v>1330</v>
      </c>
      <c r="D540" s="7" t="s">
        <v>862</v>
      </c>
      <c r="E540" s="7" t="s">
        <v>36</v>
      </c>
      <c r="G540" s="7" t="s">
        <v>38</v>
      </c>
      <c r="H540" s="7"/>
      <c r="J540" s="10"/>
      <c r="K540" s="10"/>
      <c r="L540" s="10"/>
      <c r="M540" s="10"/>
      <c r="N540" s="7">
        <v>2020</v>
      </c>
      <c r="O540" s="7" t="s">
        <v>863</v>
      </c>
      <c r="Q540" s="7" t="s">
        <v>38</v>
      </c>
      <c r="S540" s="7" t="s">
        <v>865</v>
      </c>
      <c r="T540" s="7" t="s">
        <v>427</v>
      </c>
      <c r="U540" s="7"/>
      <c r="V540" s="7"/>
      <c r="W540" s="6">
        <f>IFERROR(VLOOKUP(B540, PlumX_snapshot!$A:$B, 2, FALSE), " ")</f>
        <v>17</v>
      </c>
      <c r="X540" s="6">
        <f>IFERROR(VLOOKUP(B540, PlumX_snapshot!$A:$C, 3, FALSE), " ")</f>
        <v>2</v>
      </c>
      <c r="Y540" s="8">
        <f>IFERROR(VLOOKUP(B540, PlumX_snapshot!$A:$D, 4, FALSE), " ")</f>
        <v>0</v>
      </c>
      <c r="Z540" s="8">
        <f>IFERROR(VLOOKUP(B540, PlumX_snapshot!$A:$E, 5, FALSE), " ")</f>
        <v>0</v>
      </c>
      <c r="AA540" s="8">
        <f>IFERROR(VLOOKUP(B540, PlumX_snapshot!$A:$F, 6, FALSE), " ")</f>
        <v>0</v>
      </c>
      <c r="AB540" s="9">
        <v>44978</v>
      </c>
    </row>
    <row r="541" spans="2:28" ht="14.5" x14ac:dyDescent="0.35">
      <c r="B541" s="7" t="s">
        <v>1331</v>
      </c>
      <c r="C541" s="7" t="s">
        <v>1332</v>
      </c>
      <c r="D541" s="7" t="s">
        <v>862</v>
      </c>
      <c r="E541" s="7" t="s">
        <v>36</v>
      </c>
      <c r="G541" s="7" t="s">
        <v>38</v>
      </c>
      <c r="H541" s="7"/>
      <c r="J541" s="10"/>
      <c r="K541" s="10"/>
      <c r="L541" s="10"/>
      <c r="M541" s="10"/>
      <c r="N541" s="7">
        <v>2020</v>
      </c>
      <c r="O541" s="7" t="s">
        <v>863</v>
      </c>
      <c r="Q541" s="7" t="s">
        <v>38</v>
      </c>
      <c r="S541" s="7" t="s">
        <v>865</v>
      </c>
      <c r="T541" s="7" t="s">
        <v>427</v>
      </c>
      <c r="U541" s="7"/>
      <c r="V541" s="7"/>
      <c r="W541" s="6">
        <f>IFERROR(VLOOKUP(B541, PlumX_snapshot!$A:$B, 2, FALSE), " ")</f>
        <v>148</v>
      </c>
      <c r="X541" s="6">
        <f>IFERROR(VLOOKUP(B541, PlumX_snapshot!$A:$C, 3, FALSE), " ")</f>
        <v>12</v>
      </c>
      <c r="Y541" s="8">
        <f>IFERROR(VLOOKUP(B541, PlumX_snapshot!$A:$D, 4, FALSE), " ")</f>
        <v>0</v>
      </c>
      <c r="Z541" s="8">
        <f>IFERROR(VLOOKUP(B541, PlumX_snapshot!$A:$E, 5, FALSE), " ")</f>
        <v>74</v>
      </c>
      <c r="AA541" s="8">
        <f>IFERROR(VLOOKUP(B541, PlumX_snapshot!$A:$F, 6, FALSE), " ")</f>
        <v>0</v>
      </c>
      <c r="AB541" s="9">
        <v>44978</v>
      </c>
    </row>
    <row r="542" spans="2:28" ht="14.5" x14ac:dyDescent="0.35">
      <c r="B542" s="7" t="s">
        <v>1333</v>
      </c>
      <c r="C542" s="7" t="s">
        <v>1332</v>
      </c>
      <c r="D542" s="7" t="s">
        <v>862</v>
      </c>
      <c r="E542" s="7" t="s">
        <v>36</v>
      </c>
      <c r="G542" s="7" t="s">
        <v>38</v>
      </c>
      <c r="H542" s="7"/>
      <c r="J542" s="10"/>
      <c r="K542" s="10"/>
      <c r="L542" s="10"/>
      <c r="M542" s="10"/>
      <c r="N542" s="7">
        <v>2020</v>
      </c>
      <c r="O542" s="7" t="s">
        <v>863</v>
      </c>
      <c r="Q542" s="7" t="s">
        <v>38</v>
      </c>
      <c r="S542" s="7" t="s">
        <v>865</v>
      </c>
      <c r="T542" s="7" t="s">
        <v>427</v>
      </c>
      <c r="U542" s="7"/>
      <c r="V542" s="7"/>
      <c r="W542" s="6">
        <f>IFERROR(VLOOKUP(B542, PlumX_snapshot!$A:$B, 2, FALSE), " ")</f>
        <v>90</v>
      </c>
      <c r="X542" s="6">
        <f>IFERROR(VLOOKUP(B542, PlumX_snapshot!$A:$C, 3, FALSE), " ")</f>
        <v>15</v>
      </c>
      <c r="Y542" s="8">
        <f>IFERROR(VLOOKUP(B542, PlumX_snapshot!$A:$D, 4, FALSE), " ")</f>
        <v>0</v>
      </c>
      <c r="Z542" s="8">
        <f>IFERROR(VLOOKUP(B542, PlumX_snapshot!$A:$E, 5, FALSE), " ")</f>
        <v>12</v>
      </c>
      <c r="AA542" s="8">
        <f>IFERROR(VLOOKUP(B542, PlumX_snapshot!$A:$F, 6, FALSE), " ")</f>
        <v>0</v>
      </c>
      <c r="AB542" s="9">
        <v>44978</v>
      </c>
    </row>
    <row r="543" spans="2:28" ht="14.5" x14ac:dyDescent="0.35">
      <c r="B543" s="7" t="s">
        <v>1334</v>
      </c>
      <c r="C543" s="7" t="s">
        <v>1335</v>
      </c>
      <c r="D543" s="7" t="s">
        <v>862</v>
      </c>
      <c r="E543" s="7" t="s">
        <v>36</v>
      </c>
      <c r="G543" s="7" t="s">
        <v>38</v>
      </c>
      <c r="H543" s="7"/>
      <c r="J543" s="10"/>
      <c r="K543" s="10"/>
      <c r="L543" s="10"/>
      <c r="M543" s="10"/>
      <c r="N543" s="7">
        <v>2020</v>
      </c>
      <c r="O543" s="7" t="s">
        <v>863</v>
      </c>
      <c r="Q543" s="7" t="s">
        <v>38</v>
      </c>
      <c r="S543" s="7" t="s">
        <v>865</v>
      </c>
      <c r="T543" s="7" t="s">
        <v>427</v>
      </c>
      <c r="U543" s="7"/>
      <c r="V543" s="7"/>
      <c r="W543" s="6">
        <f>IFERROR(VLOOKUP(B543, PlumX_snapshot!$A:$B, 2, FALSE), " ")</f>
        <v>12</v>
      </c>
      <c r="X543" s="6">
        <f>IFERROR(VLOOKUP(B543, PlumX_snapshot!$A:$C, 3, FALSE), " ")</f>
        <v>1</v>
      </c>
      <c r="Y543" s="8">
        <f>IFERROR(VLOOKUP(B543, PlumX_snapshot!$A:$D, 4, FALSE), " ")</f>
        <v>8</v>
      </c>
      <c r="Z543" s="8">
        <f>IFERROR(VLOOKUP(B543, PlumX_snapshot!$A:$E, 5, FALSE), " ")</f>
        <v>0</v>
      </c>
      <c r="AA543" s="8">
        <f>IFERROR(VLOOKUP(B543, PlumX_snapshot!$A:$F, 6, FALSE), " ")</f>
        <v>0</v>
      </c>
      <c r="AB543" s="9">
        <v>44978</v>
      </c>
    </row>
    <row r="544" spans="2:28" ht="14.5" x14ac:dyDescent="0.35">
      <c r="B544" s="7" t="s">
        <v>1336</v>
      </c>
      <c r="C544" s="7" t="s">
        <v>1337</v>
      </c>
      <c r="D544" s="7" t="s">
        <v>862</v>
      </c>
      <c r="E544" s="7" t="s">
        <v>36</v>
      </c>
      <c r="G544" s="7" t="s">
        <v>38</v>
      </c>
      <c r="H544" s="7"/>
      <c r="J544" s="10"/>
      <c r="K544" s="10"/>
      <c r="L544" s="10"/>
      <c r="M544" s="10"/>
      <c r="N544" s="7">
        <v>2020</v>
      </c>
      <c r="O544" s="7" t="s">
        <v>863</v>
      </c>
      <c r="Q544" s="7" t="s">
        <v>38</v>
      </c>
      <c r="S544" s="7" t="s">
        <v>865</v>
      </c>
      <c r="T544" s="7" t="s">
        <v>427</v>
      </c>
      <c r="U544" s="7"/>
      <c r="V544" s="7"/>
      <c r="W544" s="6">
        <f>IFERROR(VLOOKUP(B544, PlumX_snapshot!$A:$B, 2, FALSE), " ")</f>
        <v>45</v>
      </c>
      <c r="X544" s="6">
        <f>IFERROR(VLOOKUP(B544, PlumX_snapshot!$A:$C, 3, FALSE), " ")</f>
        <v>23</v>
      </c>
      <c r="Y544" s="8">
        <f>IFERROR(VLOOKUP(B544, PlumX_snapshot!$A:$D, 4, FALSE), " ")</f>
        <v>0</v>
      </c>
      <c r="Z544" s="8">
        <f>IFERROR(VLOOKUP(B544, PlumX_snapshot!$A:$E, 5, FALSE), " ")</f>
        <v>0</v>
      </c>
      <c r="AA544" s="8">
        <f>IFERROR(VLOOKUP(B544, PlumX_snapshot!$A:$F, 6, FALSE), " ")</f>
        <v>0</v>
      </c>
      <c r="AB544" s="9">
        <v>44978</v>
      </c>
    </row>
    <row r="545" spans="2:28" ht="14.5" x14ac:dyDescent="0.35">
      <c r="B545" s="7" t="s">
        <v>1338</v>
      </c>
      <c r="C545" s="7" t="s">
        <v>1050</v>
      </c>
      <c r="D545" s="7" t="s">
        <v>862</v>
      </c>
      <c r="E545" s="7" t="s">
        <v>36</v>
      </c>
      <c r="G545" s="7" t="s">
        <v>38</v>
      </c>
      <c r="H545" s="7"/>
      <c r="J545" s="10"/>
      <c r="K545" s="10"/>
      <c r="L545" s="10"/>
      <c r="M545" s="10"/>
      <c r="N545" s="7">
        <v>2020</v>
      </c>
      <c r="O545" s="7" t="s">
        <v>863</v>
      </c>
      <c r="Q545" s="7" t="s">
        <v>38</v>
      </c>
      <c r="S545" s="7" t="s">
        <v>865</v>
      </c>
      <c r="T545" s="7" t="s">
        <v>427</v>
      </c>
      <c r="U545" s="7"/>
      <c r="V545" s="7"/>
      <c r="W545" s="6">
        <f>IFERROR(VLOOKUP(B545, PlumX_snapshot!$A:$B, 2, FALSE), " ")</f>
        <v>45</v>
      </c>
      <c r="X545" s="6">
        <f>IFERROR(VLOOKUP(B545, PlumX_snapshot!$A:$C, 3, FALSE), " ")</f>
        <v>24</v>
      </c>
      <c r="Y545" s="8">
        <f>IFERROR(VLOOKUP(B545, PlumX_snapshot!$A:$D, 4, FALSE), " ")</f>
        <v>36</v>
      </c>
      <c r="Z545" s="8">
        <f>IFERROR(VLOOKUP(B545, PlumX_snapshot!$A:$E, 5, FALSE), " ")</f>
        <v>0</v>
      </c>
      <c r="AA545" s="8">
        <f>IFERROR(VLOOKUP(B545, PlumX_snapshot!$A:$F, 6, FALSE), " ")</f>
        <v>0</v>
      </c>
      <c r="AB545" s="9">
        <v>44978</v>
      </c>
    </row>
    <row r="546" spans="2:28" ht="14.5" x14ac:dyDescent="0.35">
      <c r="B546" s="7" t="s">
        <v>1339</v>
      </c>
      <c r="C546" s="7" t="s">
        <v>1340</v>
      </c>
      <c r="D546" s="7" t="s">
        <v>862</v>
      </c>
      <c r="E546" s="7" t="s">
        <v>36</v>
      </c>
      <c r="G546" s="7" t="s">
        <v>38</v>
      </c>
      <c r="H546" s="7"/>
      <c r="I546" s="7"/>
      <c r="J546" s="10"/>
      <c r="K546" s="10"/>
      <c r="L546" s="10"/>
      <c r="M546" s="10"/>
      <c r="N546" s="7">
        <v>2020</v>
      </c>
      <c r="O546" s="7" t="s">
        <v>863</v>
      </c>
      <c r="P546" s="7" t="s">
        <v>56</v>
      </c>
      <c r="Q546" s="7" t="s">
        <v>38</v>
      </c>
      <c r="R546" s="7" t="s">
        <v>147</v>
      </c>
      <c r="S546" s="7" t="s">
        <v>865</v>
      </c>
      <c r="T546" s="7" t="s">
        <v>427</v>
      </c>
      <c r="U546" s="7"/>
      <c r="V546" s="7"/>
      <c r="W546" s="6">
        <f>IFERROR(VLOOKUP(B546, PlumX_snapshot!$A:$B, 2, FALSE), " ")</f>
        <v>47</v>
      </c>
      <c r="X546" s="6">
        <f>IFERROR(VLOOKUP(B546, PlumX_snapshot!$A:$C, 3, FALSE), " ")</f>
        <v>18</v>
      </c>
      <c r="Y546" s="8">
        <f>IFERROR(VLOOKUP(B546, PlumX_snapshot!$A:$D, 4, FALSE), " ")</f>
        <v>0</v>
      </c>
      <c r="Z546" s="8">
        <f>IFERROR(VLOOKUP(B546, PlumX_snapshot!$A:$E, 5, FALSE), " ")</f>
        <v>0</v>
      </c>
      <c r="AA546" s="8">
        <f>IFERROR(VLOOKUP(B546, PlumX_snapshot!$A:$F, 6, FALSE), " ")</f>
        <v>0</v>
      </c>
      <c r="AB546" s="9">
        <v>44978</v>
      </c>
    </row>
    <row r="547" spans="2:28" ht="14.5" x14ac:dyDescent="0.35">
      <c r="B547" s="7" t="s">
        <v>1341</v>
      </c>
      <c r="C547" s="7" t="s">
        <v>1342</v>
      </c>
      <c r="D547" s="7" t="s">
        <v>862</v>
      </c>
      <c r="E547" s="7" t="s">
        <v>36</v>
      </c>
      <c r="G547" s="7" t="s">
        <v>38</v>
      </c>
      <c r="H547" s="7"/>
      <c r="J547" s="10"/>
      <c r="K547" s="10"/>
      <c r="L547" s="10"/>
      <c r="M547" s="10"/>
      <c r="N547" s="7">
        <v>2020</v>
      </c>
      <c r="O547" s="7" t="s">
        <v>863</v>
      </c>
      <c r="Q547" s="7" t="s">
        <v>38</v>
      </c>
      <c r="S547" s="7" t="s">
        <v>865</v>
      </c>
      <c r="T547" s="7" t="s">
        <v>427</v>
      </c>
      <c r="U547" s="7"/>
      <c r="V547" s="7"/>
      <c r="W547" s="6">
        <f>IFERROR(VLOOKUP(B547, PlumX_snapshot!$A:$B, 2, FALSE), " ")</f>
        <v>61</v>
      </c>
      <c r="X547" s="6">
        <f>IFERROR(VLOOKUP(B547, PlumX_snapshot!$A:$C, 3, FALSE), " ")</f>
        <v>29</v>
      </c>
      <c r="Y547" s="8">
        <f>IFERROR(VLOOKUP(B547, PlumX_snapshot!$A:$D, 4, FALSE), " ")</f>
        <v>0</v>
      </c>
      <c r="Z547" s="8">
        <f>IFERROR(VLOOKUP(B547, PlumX_snapshot!$A:$E, 5, FALSE), " ")</f>
        <v>0</v>
      </c>
      <c r="AA547" s="8">
        <f>IFERROR(VLOOKUP(B547, PlumX_snapshot!$A:$F, 6, FALSE), " ")</f>
        <v>0</v>
      </c>
      <c r="AB547" s="9">
        <v>44978</v>
      </c>
    </row>
    <row r="548" spans="2:28" ht="14.5" x14ac:dyDescent="0.35">
      <c r="B548" s="7" t="s">
        <v>1343</v>
      </c>
      <c r="C548" s="7" t="s">
        <v>1344</v>
      </c>
      <c r="D548" s="7" t="s">
        <v>862</v>
      </c>
      <c r="E548" s="7" t="s">
        <v>36</v>
      </c>
      <c r="F548" s="7" t="s">
        <v>37</v>
      </c>
      <c r="G548" s="7" t="s">
        <v>38</v>
      </c>
      <c r="H548" s="7"/>
      <c r="I548" s="7" t="s">
        <v>74</v>
      </c>
      <c r="J548" s="10"/>
      <c r="K548" s="10"/>
      <c r="L548" s="10"/>
      <c r="M548" s="10"/>
      <c r="N548" s="7">
        <v>2020</v>
      </c>
      <c r="O548" s="7" t="s">
        <v>863</v>
      </c>
      <c r="P548" s="7" t="s">
        <v>56</v>
      </c>
      <c r="Q548" s="7" t="s">
        <v>38</v>
      </c>
      <c r="R548" s="7" t="s">
        <v>946</v>
      </c>
      <c r="S548" s="7" t="s">
        <v>865</v>
      </c>
      <c r="T548" s="7" t="s">
        <v>427</v>
      </c>
      <c r="U548" s="7"/>
      <c r="V548" s="7"/>
      <c r="W548" s="6">
        <f>IFERROR(VLOOKUP(B548, PlumX_snapshot!$A:$B, 2, FALSE), " ")</f>
        <v>60</v>
      </c>
      <c r="X548" s="6">
        <f>IFERROR(VLOOKUP(B548, PlumX_snapshot!$A:$C, 3, FALSE), " ")</f>
        <v>11</v>
      </c>
      <c r="Y548" s="8">
        <f>IFERROR(VLOOKUP(B548, PlumX_snapshot!$A:$D, 4, FALSE), " ")</f>
        <v>15</v>
      </c>
      <c r="Z548" s="8">
        <f>IFERROR(VLOOKUP(B548, PlumX_snapshot!$A:$E, 5, FALSE), " ")</f>
        <v>0</v>
      </c>
      <c r="AA548" s="8">
        <f>IFERROR(VLOOKUP(B548, PlumX_snapshot!$A:$F, 6, FALSE), " ")</f>
        <v>0</v>
      </c>
      <c r="AB548" s="9">
        <v>44978</v>
      </c>
    </row>
    <row r="549" spans="2:28" ht="14.5" x14ac:dyDescent="0.35">
      <c r="B549" s="7" t="s">
        <v>1345</v>
      </c>
      <c r="C549" s="7" t="s">
        <v>1056</v>
      </c>
      <c r="D549" s="7" t="s">
        <v>862</v>
      </c>
      <c r="E549" s="7" t="s">
        <v>36</v>
      </c>
      <c r="G549" s="7" t="s">
        <v>38</v>
      </c>
      <c r="H549" s="7"/>
      <c r="J549" s="10"/>
      <c r="K549" s="10"/>
      <c r="L549" s="10"/>
      <c r="M549" s="10"/>
      <c r="N549" s="7">
        <v>2020</v>
      </c>
      <c r="O549" s="7" t="s">
        <v>863</v>
      </c>
      <c r="Q549" s="7" t="s">
        <v>38</v>
      </c>
      <c r="S549" s="7" t="s">
        <v>865</v>
      </c>
      <c r="T549" s="7" t="s">
        <v>427</v>
      </c>
      <c r="U549" s="7"/>
      <c r="V549" s="7"/>
      <c r="W549" s="6">
        <f>IFERROR(VLOOKUP(B549, PlumX_snapshot!$A:$B, 2, FALSE), " ")</f>
        <v>103</v>
      </c>
      <c r="X549" s="6">
        <f>IFERROR(VLOOKUP(B549, PlumX_snapshot!$A:$C, 3, FALSE), " ")</f>
        <v>20</v>
      </c>
      <c r="Y549" s="8">
        <f>IFERROR(VLOOKUP(B549, PlumX_snapshot!$A:$D, 4, FALSE), " ")</f>
        <v>0</v>
      </c>
      <c r="Z549" s="8">
        <f>IFERROR(VLOOKUP(B549, PlumX_snapshot!$A:$E, 5, FALSE), " ")</f>
        <v>0</v>
      </c>
      <c r="AA549" s="8">
        <f>IFERROR(VLOOKUP(B549, PlumX_snapshot!$A:$F, 6, FALSE), " ")</f>
        <v>0</v>
      </c>
      <c r="AB549" s="9">
        <v>44978</v>
      </c>
    </row>
    <row r="550" spans="2:28" ht="14.5" x14ac:dyDescent="0.35">
      <c r="B550" s="7" t="s">
        <v>1346</v>
      </c>
      <c r="C550" s="7" t="s">
        <v>1347</v>
      </c>
      <c r="D550" s="7" t="s">
        <v>862</v>
      </c>
      <c r="E550" s="7" t="s">
        <v>36</v>
      </c>
      <c r="G550" s="7" t="s">
        <v>38</v>
      </c>
      <c r="H550" s="7"/>
      <c r="J550" s="10"/>
      <c r="K550" s="10"/>
      <c r="L550" s="10"/>
      <c r="M550" s="10"/>
      <c r="N550" s="7">
        <v>2020</v>
      </c>
      <c r="O550" s="7" t="s">
        <v>863</v>
      </c>
      <c r="Q550" s="7" t="s">
        <v>38</v>
      </c>
      <c r="S550" s="7" t="s">
        <v>865</v>
      </c>
      <c r="T550" s="7" t="s">
        <v>427</v>
      </c>
      <c r="U550" s="7"/>
      <c r="V550" s="7"/>
      <c r="W550" s="6">
        <f>IFERROR(VLOOKUP(B550, PlumX_snapshot!$A:$B, 2, FALSE), " ")</f>
        <v>24</v>
      </c>
      <c r="X550" s="6">
        <f>IFERROR(VLOOKUP(B550, PlumX_snapshot!$A:$C, 3, FALSE), " ")</f>
        <v>6</v>
      </c>
      <c r="Y550" s="8">
        <f>IFERROR(VLOOKUP(B550, PlumX_snapshot!$A:$D, 4, FALSE), " ")</f>
        <v>0</v>
      </c>
      <c r="Z550" s="8">
        <f>IFERROR(VLOOKUP(B550, PlumX_snapshot!$A:$E, 5, FALSE), " ")</f>
        <v>0</v>
      </c>
      <c r="AA550" s="8">
        <f>IFERROR(VLOOKUP(B550, PlumX_snapshot!$A:$F, 6, FALSE), " ")</f>
        <v>0</v>
      </c>
      <c r="AB550" s="9">
        <v>44978</v>
      </c>
    </row>
    <row r="551" spans="2:28" ht="14.5" x14ac:dyDescent="0.35">
      <c r="B551" s="7" t="s">
        <v>1348</v>
      </c>
      <c r="C551" s="7" t="s">
        <v>1347</v>
      </c>
      <c r="D551" s="7" t="s">
        <v>862</v>
      </c>
      <c r="E551" s="7" t="s">
        <v>36</v>
      </c>
      <c r="G551" s="7" t="s">
        <v>38</v>
      </c>
      <c r="H551" s="7"/>
      <c r="J551" s="10"/>
      <c r="K551" s="10"/>
      <c r="L551" s="10"/>
      <c r="M551" s="10"/>
      <c r="N551" s="7">
        <v>2020</v>
      </c>
      <c r="O551" s="7" t="s">
        <v>863</v>
      </c>
      <c r="Q551" s="7" t="s">
        <v>38</v>
      </c>
      <c r="S551" s="7" t="s">
        <v>865</v>
      </c>
      <c r="T551" s="7" t="s">
        <v>427</v>
      </c>
      <c r="U551" s="7"/>
      <c r="V551" s="7"/>
      <c r="W551" s="6">
        <f>IFERROR(VLOOKUP(B551, PlumX_snapshot!$A:$B, 2, FALSE), " ")</f>
        <v>47</v>
      </c>
      <c r="X551" s="6">
        <f>IFERROR(VLOOKUP(B551, PlumX_snapshot!$A:$C, 3, FALSE), " ")</f>
        <v>19</v>
      </c>
      <c r="Y551" s="8">
        <f>IFERROR(VLOOKUP(B551, PlumX_snapshot!$A:$D, 4, FALSE), " ")</f>
        <v>0</v>
      </c>
      <c r="Z551" s="8">
        <f>IFERROR(VLOOKUP(B551, PlumX_snapshot!$A:$E, 5, FALSE), " ")</f>
        <v>0</v>
      </c>
      <c r="AA551" s="8">
        <f>IFERROR(VLOOKUP(B551, PlumX_snapshot!$A:$F, 6, FALSE), " ")</f>
        <v>1</v>
      </c>
      <c r="AB551" s="9">
        <v>44978</v>
      </c>
    </row>
    <row r="552" spans="2:28" ht="14.5" x14ac:dyDescent="0.35">
      <c r="B552" s="7" t="s">
        <v>1349</v>
      </c>
      <c r="C552" s="7" t="s">
        <v>1350</v>
      </c>
      <c r="D552" s="7" t="s">
        <v>862</v>
      </c>
      <c r="E552" s="7" t="s">
        <v>36</v>
      </c>
      <c r="G552" s="7" t="s">
        <v>38</v>
      </c>
      <c r="H552" s="7"/>
      <c r="I552" s="7"/>
      <c r="J552" s="10"/>
      <c r="K552" s="10"/>
      <c r="L552" s="10"/>
      <c r="M552" s="10"/>
      <c r="N552" s="7">
        <v>2020</v>
      </c>
      <c r="O552" s="7" t="s">
        <v>863</v>
      </c>
      <c r="P552" s="7" t="s">
        <v>56</v>
      </c>
      <c r="Q552" s="7" t="s">
        <v>38</v>
      </c>
      <c r="R552" s="7" t="s">
        <v>195</v>
      </c>
      <c r="S552" s="7" t="s">
        <v>865</v>
      </c>
      <c r="T552" s="7" t="s">
        <v>427</v>
      </c>
      <c r="U552" s="7"/>
      <c r="V552" s="7"/>
      <c r="W552" s="6">
        <f>IFERROR(VLOOKUP(B552, PlumX_snapshot!$A:$B, 2, FALSE), " ")</f>
        <v>31</v>
      </c>
      <c r="X552" s="6">
        <f>IFERROR(VLOOKUP(B552, PlumX_snapshot!$A:$C, 3, FALSE), " ")</f>
        <v>12</v>
      </c>
      <c r="Y552" s="8">
        <f>IFERROR(VLOOKUP(B552, PlumX_snapshot!$A:$D, 4, FALSE), " ")</f>
        <v>0</v>
      </c>
      <c r="Z552" s="8">
        <f>IFERROR(VLOOKUP(B552, PlumX_snapshot!$A:$E, 5, FALSE), " ")</f>
        <v>0</v>
      </c>
      <c r="AA552" s="8">
        <f>IFERROR(VLOOKUP(B552, PlumX_snapshot!$A:$F, 6, FALSE), " ")</f>
        <v>0</v>
      </c>
      <c r="AB552" s="9">
        <v>44978</v>
      </c>
    </row>
    <row r="553" spans="2:28" ht="14.5" x14ac:dyDescent="0.35">
      <c r="B553" s="7" t="s">
        <v>1351</v>
      </c>
      <c r="C553" s="7" t="s">
        <v>1350</v>
      </c>
      <c r="D553" s="7" t="s">
        <v>862</v>
      </c>
      <c r="E553" s="7" t="s">
        <v>36</v>
      </c>
      <c r="G553" s="7" t="s">
        <v>38</v>
      </c>
      <c r="H553" s="7"/>
      <c r="J553" s="10"/>
      <c r="K553" s="10"/>
      <c r="L553" s="10"/>
      <c r="M553" s="10"/>
      <c r="N553" s="7">
        <v>2020</v>
      </c>
      <c r="O553" s="7" t="s">
        <v>863</v>
      </c>
      <c r="Q553" s="7" t="s">
        <v>38</v>
      </c>
      <c r="S553" s="7" t="s">
        <v>865</v>
      </c>
      <c r="T553" s="7" t="s">
        <v>427</v>
      </c>
      <c r="U553" s="7"/>
      <c r="V553" s="7"/>
      <c r="W553" s="6">
        <f>IFERROR(VLOOKUP(B553, PlumX_snapshot!$A:$B, 2, FALSE), " ")</f>
        <v>580</v>
      </c>
      <c r="X553" s="6">
        <f>IFERROR(VLOOKUP(B553, PlumX_snapshot!$A:$C, 3, FALSE), " ")</f>
        <v>164</v>
      </c>
      <c r="Y553" s="8">
        <f>IFERROR(VLOOKUP(B553, PlumX_snapshot!$A:$D, 4, FALSE), " ")</f>
        <v>0</v>
      </c>
      <c r="Z553" s="8">
        <f>IFERROR(VLOOKUP(B553, PlumX_snapshot!$A:$E, 5, FALSE), " ")</f>
        <v>0</v>
      </c>
      <c r="AA553" s="8">
        <f>IFERROR(VLOOKUP(B553, PlumX_snapshot!$A:$F, 6, FALSE), " ")</f>
        <v>0</v>
      </c>
      <c r="AB553" s="9">
        <v>44978</v>
      </c>
    </row>
    <row r="554" spans="2:28" ht="14.5" x14ac:dyDescent="0.35">
      <c r="B554" s="7" t="s">
        <v>1352</v>
      </c>
      <c r="C554" s="7" t="s">
        <v>1353</v>
      </c>
      <c r="D554" s="7" t="s">
        <v>862</v>
      </c>
      <c r="E554" s="7" t="s">
        <v>36</v>
      </c>
      <c r="F554" s="7" t="s">
        <v>37</v>
      </c>
      <c r="G554" s="7" t="s">
        <v>38</v>
      </c>
      <c r="H554" s="7"/>
      <c r="I554" s="7" t="s">
        <v>74</v>
      </c>
      <c r="J554" s="10"/>
      <c r="K554" s="10"/>
      <c r="L554" s="10"/>
      <c r="M554" s="10"/>
      <c r="N554" s="7">
        <v>2020</v>
      </c>
      <c r="O554" s="7" t="s">
        <v>863</v>
      </c>
      <c r="Q554" s="7" t="s">
        <v>38</v>
      </c>
      <c r="S554" s="7" t="s">
        <v>865</v>
      </c>
      <c r="T554" s="7" t="s">
        <v>427</v>
      </c>
      <c r="U554" s="7"/>
      <c r="V554" s="7"/>
      <c r="W554" s="6">
        <f>IFERROR(VLOOKUP(B554, PlumX_snapshot!$A:$B, 2, FALSE), " ")</f>
        <v>115</v>
      </c>
      <c r="X554" s="6">
        <f>IFERROR(VLOOKUP(B554, PlumX_snapshot!$A:$C, 3, FALSE), " ")</f>
        <v>23</v>
      </c>
      <c r="Y554" s="8">
        <f>IFERROR(VLOOKUP(B554, PlumX_snapshot!$A:$D, 4, FALSE), " ")</f>
        <v>171</v>
      </c>
      <c r="Z554" s="8">
        <f>IFERROR(VLOOKUP(B554, PlumX_snapshot!$A:$E, 5, FALSE), " ")</f>
        <v>0</v>
      </c>
      <c r="AA554" s="8">
        <f>IFERROR(VLOOKUP(B554, PlumX_snapshot!$A:$F, 6, FALSE), " ")</f>
        <v>7</v>
      </c>
      <c r="AB554" s="9">
        <v>44978</v>
      </c>
    </row>
    <row r="555" spans="2:28" ht="14.5" x14ac:dyDescent="0.35">
      <c r="B555" s="7" t="s">
        <v>1354</v>
      </c>
      <c r="C555" s="7" t="s">
        <v>1353</v>
      </c>
      <c r="D555" s="7" t="s">
        <v>862</v>
      </c>
      <c r="E555" s="7" t="s">
        <v>36</v>
      </c>
      <c r="G555" s="7" t="s">
        <v>38</v>
      </c>
      <c r="H555" s="7"/>
      <c r="I555" s="7"/>
      <c r="J555" s="10"/>
      <c r="K555" s="10"/>
      <c r="L555" s="10"/>
      <c r="M555" s="10"/>
      <c r="N555" s="7">
        <v>2020</v>
      </c>
      <c r="O555" s="7" t="s">
        <v>863</v>
      </c>
      <c r="P555" s="7" t="s">
        <v>56</v>
      </c>
      <c r="Q555" s="7" t="s">
        <v>38</v>
      </c>
      <c r="R555" s="7" t="s">
        <v>1068</v>
      </c>
      <c r="S555" s="7" t="s">
        <v>865</v>
      </c>
      <c r="T555" s="7" t="s">
        <v>427</v>
      </c>
      <c r="U555" s="7"/>
      <c r="V555" s="7"/>
      <c r="W555" s="6">
        <f>IFERROR(VLOOKUP(B555, PlumX_snapshot!$A:$B, 2, FALSE), " ")</f>
        <v>45</v>
      </c>
      <c r="X555" s="6">
        <f>IFERROR(VLOOKUP(B555, PlumX_snapshot!$A:$C, 3, FALSE), " ")</f>
        <v>15</v>
      </c>
      <c r="Y555" s="8">
        <f>IFERROR(VLOOKUP(B555, PlumX_snapshot!$A:$D, 4, FALSE), " ")</f>
        <v>1</v>
      </c>
      <c r="Z555" s="8">
        <f>IFERROR(VLOOKUP(B555, PlumX_snapshot!$A:$E, 5, FALSE), " ")</f>
        <v>0</v>
      </c>
      <c r="AA555" s="8">
        <f>IFERROR(VLOOKUP(B555, PlumX_snapshot!$A:$F, 6, FALSE), " ")</f>
        <v>0</v>
      </c>
      <c r="AB555" s="9">
        <v>44978</v>
      </c>
    </row>
    <row r="556" spans="2:28" ht="14.5" x14ac:dyDescent="0.35">
      <c r="B556" s="7" t="s">
        <v>1355</v>
      </c>
      <c r="C556" s="7" t="s">
        <v>1060</v>
      </c>
      <c r="D556" s="7" t="s">
        <v>862</v>
      </c>
      <c r="E556" s="7" t="s">
        <v>36</v>
      </c>
      <c r="F556" s="7" t="s">
        <v>37</v>
      </c>
      <c r="G556" s="7" t="s">
        <v>38</v>
      </c>
      <c r="H556" s="7"/>
      <c r="I556" s="7" t="s">
        <v>501</v>
      </c>
      <c r="J556" s="10"/>
      <c r="K556" s="10"/>
      <c r="L556" s="10"/>
      <c r="M556" s="10"/>
      <c r="N556" s="7">
        <v>2020</v>
      </c>
      <c r="O556" s="7" t="s">
        <v>863</v>
      </c>
      <c r="Q556" s="7" t="s">
        <v>38</v>
      </c>
      <c r="S556" s="7" t="s">
        <v>865</v>
      </c>
      <c r="T556" s="7" t="s">
        <v>427</v>
      </c>
      <c r="U556" s="7"/>
      <c r="V556" s="7"/>
      <c r="W556" s="6">
        <f>IFERROR(VLOOKUP(B556, PlumX_snapshot!$A:$B, 2, FALSE), " ")</f>
        <v>25</v>
      </c>
      <c r="X556" s="6">
        <f>IFERROR(VLOOKUP(B556, PlumX_snapshot!$A:$C, 3, FALSE), " ")</f>
        <v>2</v>
      </c>
      <c r="Y556" s="8">
        <f>IFERROR(VLOOKUP(B556, PlumX_snapshot!$A:$D, 4, FALSE), " ")</f>
        <v>0</v>
      </c>
      <c r="Z556" s="8">
        <f>IFERROR(VLOOKUP(B556, PlumX_snapshot!$A:$E, 5, FALSE), " ")</f>
        <v>0</v>
      </c>
      <c r="AA556" s="8">
        <f>IFERROR(VLOOKUP(B556, PlumX_snapshot!$A:$F, 6, FALSE), " ")</f>
        <v>0</v>
      </c>
      <c r="AB556" s="9">
        <v>44978</v>
      </c>
    </row>
    <row r="557" spans="2:28" ht="14.5" x14ac:dyDescent="0.35">
      <c r="B557" s="7" t="s">
        <v>1356</v>
      </c>
      <c r="C557" s="7" t="s">
        <v>1357</v>
      </c>
      <c r="D557" s="7" t="s">
        <v>862</v>
      </c>
      <c r="E557" s="7" t="s">
        <v>36</v>
      </c>
      <c r="G557" s="7" t="s">
        <v>38</v>
      </c>
      <c r="H557" s="7"/>
      <c r="J557" s="10"/>
      <c r="K557" s="10"/>
      <c r="L557" s="10"/>
      <c r="M557" s="10"/>
      <c r="N557" s="7">
        <v>2020</v>
      </c>
      <c r="O557" s="7" t="s">
        <v>863</v>
      </c>
      <c r="Q557" s="7" t="s">
        <v>38</v>
      </c>
      <c r="S557" s="7" t="s">
        <v>865</v>
      </c>
      <c r="T557" s="7" t="s">
        <v>427</v>
      </c>
      <c r="U557" s="7"/>
      <c r="V557" s="7"/>
      <c r="W557" s="6">
        <f>IFERROR(VLOOKUP(B557, PlumX_snapshot!$A:$B, 2, FALSE), " ")</f>
        <v>7</v>
      </c>
      <c r="X557" s="6">
        <f>IFERROR(VLOOKUP(B557, PlumX_snapshot!$A:$C, 3, FALSE), " ")</f>
        <v>5</v>
      </c>
      <c r="Y557" s="8">
        <f>IFERROR(VLOOKUP(B557, PlumX_snapshot!$A:$D, 4, FALSE), " ")</f>
        <v>0</v>
      </c>
      <c r="Z557" s="8">
        <f>IFERROR(VLOOKUP(B557, PlumX_snapshot!$A:$E, 5, FALSE), " ")</f>
        <v>0</v>
      </c>
      <c r="AA557" s="8">
        <f>IFERROR(VLOOKUP(B557, PlumX_snapshot!$A:$F, 6, FALSE), " ")</f>
        <v>0</v>
      </c>
      <c r="AB557" s="9">
        <v>44978</v>
      </c>
    </row>
    <row r="558" spans="2:28" ht="14.5" x14ac:dyDescent="0.35">
      <c r="B558" s="7" t="s">
        <v>1358</v>
      </c>
      <c r="C558" s="7" t="s">
        <v>1067</v>
      </c>
      <c r="D558" s="7" t="s">
        <v>862</v>
      </c>
      <c r="E558" s="7" t="s">
        <v>36</v>
      </c>
      <c r="G558" s="7" t="s">
        <v>38</v>
      </c>
      <c r="H558" s="7"/>
      <c r="J558" s="10"/>
      <c r="K558" s="10"/>
      <c r="L558" s="10"/>
      <c r="M558" s="10"/>
      <c r="N558" s="7">
        <v>2020</v>
      </c>
      <c r="O558" s="7" t="s">
        <v>863</v>
      </c>
      <c r="Q558" s="7" t="s">
        <v>38</v>
      </c>
      <c r="S558" s="7" t="s">
        <v>865</v>
      </c>
      <c r="T558" s="7" t="s">
        <v>427</v>
      </c>
      <c r="U558" s="7"/>
      <c r="V558" s="7"/>
      <c r="W558" s="6">
        <f>IFERROR(VLOOKUP(B558, PlumX_snapshot!$A:$B, 2, FALSE), " ")</f>
        <v>26</v>
      </c>
      <c r="X558" s="6">
        <f>IFERROR(VLOOKUP(B558, PlumX_snapshot!$A:$C, 3, FALSE), " ")</f>
        <v>15</v>
      </c>
      <c r="Y558" s="8">
        <f>IFERROR(VLOOKUP(B558, PlumX_snapshot!$A:$D, 4, FALSE), " ")</f>
        <v>121</v>
      </c>
      <c r="Z558" s="8">
        <f>IFERROR(VLOOKUP(B558, PlumX_snapshot!$A:$E, 5, FALSE), " ")</f>
        <v>0</v>
      </c>
      <c r="AA558" s="8">
        <f>IFERROR(VLOOKUP(B558, PlumX_snapshot!$A:$F, 6, FALSE), " ")</f>
        <v>0</v>
      </c>
      <c r="AB558" s="9">
        <v>44978</v>
      </c>
    </row>
    <row r="559" spans="2:28" ht="14.5" x14ac:dyDescent="0.35">
      <c r="B559" s="7" t="s">
        <v>1359</v>
      </c>
      <c r="C559" s="7" t="s">
        <v>1360</v>
      </c>
      <c r="D559" s="7" t="s">
        <v>862</v>
      </c>
      <c r="E559" s="7" t="s">
        <v>36</v>
      </c>
      <c r="G559" s="7" t="s">
        <v>38</v>
      </c>
      <c r="H559" s="7"/>
      <c r="J559" s="10"/>
      <c r="K559" s="10"/>
      <c r="L559" s="10"/>
      <c r="M559" s="10"/>
      <c r="N559" s="7">
        <v>2020</v>
      </c>
      <c r="O559" s="7" t="s">
        <v>863</v>
      </c>
      <c r="Q559" s="7" t="s">
        <v>38</v>
      </c>
      <c r="S559" s="7" t="s">
        <v>865</v>
      </c>
      <c r="T559" s="7" t="s">
        <v>427</v>
      </c>
      <c r="U559" s="7"/>
      <c r="V559" s="7"/>
      <c r="W559" s="6">
        <f>IFERROR(VLOOKUP(B559, PlumX_snapshot!$A:$B, 2, FALSE), " ")</f>
        <v>75</v>
      </c>
      <c r="X559" s="6">
        <f>IFERROR(VLOOKUP(B559, PlumX_snapshot!$A:$C, 3, FALSE), " ")</f>
        <v>10</v>
      </c>
      <c r="Y559" s="8">
        <f>IFERROR(VLOOKUP(B559, PlumX_snapshot!$A:$D, 4, FALSE), " ")</f>
        <v>0</v>
      </c>
      <c r="Z559" s="8">
        <f>IFERROR(VLOOKUP(B559, PlumX_snapshot!$A:$E, 5, FALSE), " ")</f>
        <v>39</v>
      </c>
      <c r="AA559" s="8">
        <f>IFERROR(VLOOKUP(B559, PlumX_snapshot!$A:$F, 6, FALSE), " ")</f>
        <v>0</v>
      </c>
      <c r="AB559" s="9">
        <v>44978</v>
      </c>
    </row>
    <row r="560" spans="2:28" ht="14.5" x14ac:dyDescent="0.35">
      <c r="B560" s="7" t="s">
        <v>1361</v>
      </c>
      <c r="C560" s="7" t="s">
        <v>1362</v>
      </c>
      <c r="D560" s="7" t="s">
        <v>862</v>
      </c>
      <c r="E560" s="7" t="s">
        <v>36</v>
      </c>
      <c r="F560" s="7" t="s">
        <v>37</v>
      </c>
      <c r="G560" s="7" t="s">
        <v>38</v>
      </c>
      <c r="H560" s="7"/>
      <c r="I560" s="7" t="s">
        <v>74</v>
      </c>
      <c r="J560" s="10"/>
      <c r="K560" s="10"/>
      <c r="L560" s="10"/>
      <c r="M560" s="10"/>
      <c r="N560" s="7">
        <v>2020</v>
      </c>
      <c r="O560" s="7" t="s">
        <v>863</v>
      </c>
      <c r="P560" s="7" t="s">
        <v>56</v>
      </c>
      <c r="Q560" s="7" t="s">
        <v>38</v>
      </c>
      <c r="R560" s="7" t="s">
        <v>864</v>
      </c>
      <c r="S560" s="7" t="s">
        <v>865</v>
      </c>
      <c r="T560" s="7" t="s">
        <v>427</v>
      </c>
      <c r="U560" s="7"/>
      <c r="V560" s="7"/>
      <c r="W560" s="6">
        <f>IFERROR(VLOOKUP(B560, PlumX_snapshot!$A:$B, 2, FALSE), " ")</f>
        <v>44</v>
      </c>
      <c r="X560" s="6">
        <f>IFERROR(VLOOKUP(B560, PlumX_snapshot!$A:$C, 3, FALSE), " ")</f>
        <v>60</v>
      </c>
      <c r="Y560" s="8">
        <f>IFERROR(VLOOKUP(B560, PlumX_snapshot!$A:$D, 4, FALSE), " ")</f>
        <v>5</v>
      </c>
      <c r="Z560" s="8">
        <f>IFERROR(VLOOKUP(B560, PlumX_snapshot!$A:$E, 5, FALSE), " ")</f>
        <v>0</v>
      </c>
      <c r="AA560" s="8">
        <f>IFERROR(VLOOKUP(B560, PlumX_snapshot!$A:$F, 6, FALSE), " ")</f>
        <v>0</v>
      </c>
      <c r="AB560" s="9">
        <v>44978</v>
      </c>
    </row>
    <row r="561" spans="2:28" ht="14.5" x14ac:dyDescent="0.35">
      <c r="B561" s="7" t="s">
        <v>1363</v>
      </c>
      <c r="C561" s="7" t="s">
        <v>1364</v>
      </c>
      <c r="D561" s="7" t="s">
        <v>862</v>
      </c>
      <c r="E561" s="7" t="s">
        <v>36</v>
      </c>
      <c r="G561" s="7" t="s">
        <v>38</v>
      </c>
      <c r="H561" s="7"/>
      <c r="J561" s="10"/>
      <c r="K561" s="10"/>
      <c r="L561" s="10"/>
      <c r="M561" s="10"/>
      <c r="N561" s="7">
        <v>2020</v>
      </c>
      <c r="O561" s="7" t="s">
        <v>863</v>
      </c>
      <c r="Q561" s="7" t="s">
        <v>38</v>
      </c>
      <c r="S561" s="7" t="s">
        <v>865</v>
      </c>
      <c r="T561" s="7" t="s">
        <v>427</v>
      </c>
      <c r="U561" s="7"/>
      <c r="V561" s="7"/>
      <c r="W561" s="6">
        <f>IFERROR(VLOOKUP(B561, PlumX_snapshot!$A:$B, 2, FALSE), " ")</f>
        <v>35</v>
      </c>
      <c r="X561" s="6">
        <f>IFERROR(VLOOKUP(B561, PlumX_snapshot!$A:$C, 3, FALSE), " ")</f>
        <v>5</v>
      </c>
      <c r="Y561" s="8">
        <f>IFERROR(VLOOKUP(B561, PlumX_snapshot!$A:$D, 4, FALSE), " ")</f>
        <v>2</v>
      </c>
      <c r="Z561" s="8">
        <f>IFERROR(VLOOKUP(B561, PlumX_snapshot!$A:$E, 5, FALSE), " ")</f>
        <v>0</v>
      </c>
      <c r="AA561" s="8">
        <f>IFERROR(VLOOKUP(B561, PlumX_snapshot!$A:$F, 6, FALSE), " ")</f>
        <v>0</v>
      </c>
      <c r="AB561" s="9">
        <v>44978</v>
      </c>
    </row>
    <row r="562" spans="2:28" ht="14.5" x14ac:dyDescent="0.35">
      <c r="B562" s="7" t="s">
        <v>1365</v>
      </c>
      <c r="C562" s="7" t="s">
        <v>1364</v>
      </c>
      <c r="D562" s="7" t="s">
        <v>862</v>
      </c>
      <c r="E562" s="7" t="s">
        <v>36</v>
      </c>
      <c r="G562" s="7" t="s">
        <v>38</v>
      </c>
      <c r="H562" s="7"/>
      <c r="J562" s="10"/>
      <c r="K562" s="10"/>
      <c r="L562" s="10"/>
      <c r="M562" s="10"/>
      <c r="N562" s="7">
        <v>2020</v>
      </c>
      <c r="O562" s="7" t="s">
        <v>863</v>
      </c>
      <c r="Q562" s="7" t="s">
        <v>38</v>
      </c>
      <c r="S562" s="7" t="s">
        <v>865</v>
      </c>
      <c r="T562" s="7" t="s">
        <v>427</v>
      </c>
      <c r="U562" s="7"/>
      <c r="V562" s="7"/>
      <c r="W562" s="6">
        <f>IFERROR(VLOOKUP(B562, PlumX_snapshot!$A:$B, 2, FALSE), " ")</f>
        <v>38</v>
      </c>
      <c r="X562" s="6">
        <f>IFERROR(VLOOKUP(B562, PlumX_snapshot!$A:$C, 3, FALSE), " ")</f>
        <v>84</v>
      </c>
      <c r="Y562" s="8">
        <f>IFERROR(VLOOKUP(B562, PlumX_snapshot!$A:$D, 4, FALSE), " ")</f>
        <v>27</v>
      </c>
      <c r="Z562" s="8">
        <f>IFERROR(VLOOKUP(B562, PlumX_snapshot!$A:$E, 5, FALSE), " ")</f>
        <v>0</v>
      </c>
      <c r="AA562" s="8">
        <f>IFERROR(VLOOKUP(B562, PlumX_snapshot!$A:$F, 6, FALSE), " ")</f>
        <v>0</v>
      </c>
      <c r="AB562" s="9">
        <v>44978</v>
      </c>
    </row>
    <row r="563" spans="2:28" ht="14.5" x14ac:dyDescent="0.35">
      <c r="B563" s="7" t="s">
        <v>1366</v>
      </c>
      <c r="C563" s="7" t="s">
        <v>1078</v>
      </c>
      <c r="D563" s="7" t="s">
        <v>862</v>
      </c>
      <c r="E563" s="7" t="s">
        <v>36</v>
      </c>
      <c r="G563" s="7" t="s">
        <v>38</v>
      </c>
      <c r="H563" s="7"/>
      <c r="J563" s="10"/>
      <c r="K563" s="10"/>
      <c r="L563" s="10"/>
      <c r="M563" s="10"/>
      <c r="N563" s="7">
        <v>2020</v>
      </c>
      <c r="O563" s="7" t="s">
        <v>863</v>
      </c>
      <c r="Q563" s="7" t="s">
        <v>38</v>
      </c>
      <c r="S563" s="7" t="s">
        <v>865</v>
      </c>
      <c r="T563" s="7" t="s">
        <v>427</v>
      </c>
      <c r="U563" s="7"/>
      <c r="V563" s="7"/>
      <c r="W563" s="6">
        <f>IFERROR(VLOOKUP(B563, PlumX_snapshot!$A:$B, 2, FALSE), " ")</f>
        <v>72</v>
      </c>
      <c r="X563" s="6">
        <f>IFERROR(VLOOKUP(B563, PlumX_snapshot!$A:$C, 3, FALSE), " ")</f>
        <v>51</v>
      </c>
      <c r="Y563" s="8">
        <f>IFERROR(VLOOKUP(B563, PlumX_snapshot!$A:$D, 4, FALSE), " ")</f>
        <v>4</v>
      </c>
      <c r="Z563" s="8">
        <f>IFERROR(VLOOKUP(B563, PlumX_snapshot!$A:$E, 5, FALSE), " ")</f>
        <v>0</v>
      </c>
      <c r="AA563" s="8">
        <f>IFERROR(VLOOKUP(B563, PlumX_snapshot!$A:$F, 6, FALSE), " ")</f>
        <v>1</v>
      </c>
      <c r="AB563" s="9">
        <v>44978</v>
      </c>
    </row>
    <row r="564" spans="2:28" ht="14.5" x14ac:dyDescent="0.35">
      <c r="B564" s="7" t="s">
        <v>1367</v>
      </c>
      <c r="C564" s="7" t="s">
        <v>1078</v>
      </c>
      <c r="D564" s="7" t="s">
        <v>862</v>
      </c>
      <c r="E564" s="7" t="s">
        <v>36</v>
      </c>
      <c r="G564" s="7" t="s">
        <v>38</v>
      </c>
      <c r="H564" s="7"/>
      <c r="J564" s="10"/>
      <c r="K564" s="10"/>
      <c r="L564" s="10"/>
      <c r="M564" s="10"/>
      <c r="N564" s="7">
        <v>2020</v>
      </c>
      <c r="O564" s="7" t="s">
        <v>863</v>
      </c>
      <c r="Q564" s="7" t="s">
        <v>38</v>
      </c>
      <c r="S564" s="7" t="s">
        <v>865</v>
      </c>
      <c r="T564" s="7" t="s">
        <v>427</v>
      </c>
      <c r="U564" s="7"/>
      <c r="V564" s="7"/>
      <c r="W564" s="6">
        <f>IFERROR(VLOOKUP(B564, PlumX_snapshot!$A:$B, 2, FALSE), " ")</f>
        <v>54</v>
      </c>
      <c r="X564" s="6">
        <f>IFERROR(VLOOKUP(B564, PlumX_snapshot!$A:$C, 3, FALSE), " ")</f>
        <v>6</v>
      </c>
      <c r="Y564" s="8">
        <f>IFERROR(VLOOKUP(B564, PlumX_snapshot!$A:$D, 4, FALSE), " ")</f>
        <v>2</v>
      </c>
      <c r="Z564" s="8">
        <f>IFERROR(VLOOKUP(B564, PlumX_snapshot!$A:$E, 5, FALSE), " ")</f>
        <v>0</v>
      </c>
      <c r="AA564" s="8">
        <f>IFERROR(VLOOKUP(B564, PlumX_snapshot!$A:$F, 6, FALSE), " ")</f>
        <v>1</v>
      </c>
      <c r="AB564" s="9">
        <v>44978</v>
      </c>
    </row>
    <row r="565" spans="2:28" ht="14.5" x14ac:dyDescent="0.35">
      <c r="B565" s="7" t="s">
        <v>1368</v>
      </c>
      <c r="C565" s="7" t="s">
        <v>1078</v>
      </c>
      <c r="D565" s="7" t="s">
        <v>862</v>
      </c>
      <c r="E565" s="7" t="s">
        <v>36</v>
      </c>
      <c r="G565" s="7" t="s">
        <v>38</v>
      </c>
      <c r="H565" s="7"/>
      <c r="J565" s="10"/>
      <c r="K565" s="10"/>
      <c r="L565" s="10"/>
      <c r="M565" s="10"/>
      <c r="N565" s="7">
        <v>2020</v>
      </c>
      <c r="O565" s="7" t="s">
        <v>863</v>
      </c>
      <c r="Q565" s="7" t="s">
        <v>38</v>
      </c>
      <c r="S565" s="7" t="s">
        <v>865</v>
      </c>
      <c r="T565" s="7" t="s">
        <v>427</v>
      </c>
      <c r="U565" s="7"/>
      <c r="V565" s="7"/>
      <c r="W565" s="6">
        <f>IFERROR(VLOOKUP(B565, PlumX_snapshot!$A:$B, 2, FALSE), " ")</f>
        <v>57</v>
      </c>
      <c r="X565" s="6">
        <f>IFERROR(VLOOKUP(B565, PlumX_snapshot!$A:$C, 3, FALSE), " ")</f>
        <v>20</v>
      </c>
      <c r="Y565" s="8">
        <f>IFERROR(VLOOKUP(B565, PlumX_snapshot!$A:$D, 4, FALSE), " ")</f>
        <v>68</v>
      </c>
      <c r="Z565" s="8">
        <f>IFERROR(VLOOKUP(B565, PlumX_snapshot!$A:$E, 5, FALSE), " ")</f>
        <v>0</v>
      </c>
      <c r="AA565" s="8">
        <f>IFERROR(VLOOKUP(B565, PlumX_snapshot!$A:$F, 6, FALSE), " ")</f>
        <v>1</v>
      </c>
      <c r="AB565" s="9">
        <v>44978</v>
      </c>
    </row>
    <row r="566" spans="2:28" ht="14.5" x14ac:dyDescent="0.35">
      <c r="B566" s="7" t="s">
        <v>1369</v>
      </c>
      <c r="C566" s="7" t="s">
        <v>1370</v>
      </c>
      <c r="D566" s="7" t="s">
        <v>862</v>
      </c>
      <c r="E566" s="7" t="s">
        <v>36</v>
      </c>
      <c r="F566" s="7" t="s">
        <v>37</v>
      </c>
      <c r="G566" s="7" t="s">
        <v>38</v>
      </c>
      <c r="H566" s="7"/>
      <c r="I566" s="7" t="s">
        <v>74</v>
      </c>
      <c r="J566" s="10"/>
      <c r="K566" s="10"/>
      <c r="L566" s="10"/>
      <c r="M566" s="10"/>
      <c r="N566" s="7">
        <v>2020</v>
      </c>
      <c r="O566" s="7" t="s">
        <v>863</v>
      </c>
      <c r="P566" s="7" t="s">
        <v>56</v>
      </c>
      <c r="Q566" s="7" t="s">
        <v>38</v>
      </c>
      <c r="R566" s="7" t="s">
        <v>1371</v>
      </c>
      <c r="S566" s="7" t="s">
        <v>865</v>
      </c>
      <c r="T566" s="7" t="s">
        <v>427</v>
      </c>
      <c r="U566" s="7"/>
      <c r="V566" s="7"/>
      <c r="W566" s="6">
        <f>IFERROR(VLOOKUP(B566, PlumX_snapshot!$A:$B, 2, FALSE), " ")</f>
        <v>31</v>
      </c>
      <c r="X566" s="6">
        <f>IFERROR(VLOOKUP(B566, PlumX_snapshot!$A:$C, 3, FALSE), " ")</f>
        <v>2</v>
      </c>
      <c r="Y566" s="8">
        <f>IFERROR(VLOOKUP(B566, PlumX_snapshot!$A:$D, 4, FALSE), " ")</f>
        <v>0</v>
      </c>
      <c r="Z566" s="8">
        <f>IFERROR(VLOOKUP(B566, PlumX_snapshot!$A:$E, 5, FALSE), " ")</f>
        <v>0</v>
      </c>
      <c r="AA566" s="8">
        <f>IFERROR(VLOOKUP(B566, PlumX_snapshot!$A:$F, 6, FALSE), " ")</f>
        <v>0</v>
      </c>
      <c r="AB566" s="9">
        <v>44978</v>
      </c>
    </row>
    <row r="567" spans="2:28" ht="14.5" x14ac:dyDescent="0.35">
      <c r="B567" s="7" t="s">
        <v>1372</v>
      </c>
      <c r="C567" s="7" t="s">
        <v>1085</v>
      </c>
      <c r="D567" s="7" t="s">
        <v>862</v>
      </c>
      <c r="E567" s="7" t="s">
        <v>36</v>
      </c>
      <c r="G567" s="7" t="s">
        <v>38</v>
      </c>
      <c r="H567" s="7"/>
      <c r="J567" s="10"/>
      <c r="K567" s="10"/>
      <c r="L567" s="10"/>
      <c r="M567" s="10"/>
      <c r="N567" s="7">
        <v>2020</v>
      </c>
      <c r="O567" s="7" t="s">
        <v>863</v>
      </c>
      <c r="Q567" s="7" t="s">
        <v>38</v>
      </c>
      <c r="S567" s="7" t="s">
        <v>865</v>
      </c>
      <c r="T567" s="7" t="s">
        <v>427</v>
      </c>
      <c r="U567" s="7"/>
      <c r="V567" s="7"/>
      <c r="W567" s="6">
        <f>IFERROR(VLOOKUP(B567, PlumX_snapshot!$A:$B, 2, FALSE), " ")</f>
        <v>29</v>
      </c>
      <c r="X567" s="6">
        <f>IFERROR(VLOOKUP(B567, PlumX_snapshot!$A:$C, 3, FALSE), " ")</f>
        <v>5</v>
      </c>
      <c r="Y567" s="8">
        <f>IFERROR(VLOOKUP(B567, PlumX_snapshot!$A:$D, 4, FALSE), " ")</f>
        <v>4</v>
      </c>
      <c r="Z567" s="8">
        <f>IFERROR(VLOOKUP(B567, PlumX_snapshot!$A:$E, 5, FALSE), " ")</f>
        <v>0</v>
      </c>
      <c r="AA567" s="8">
        <f>IFERROR(VLOOKUP(B567, PlumX_snapshot!$A:$F, 6, FALSE), " ")</f>
        <v>0</v>
      </c>
      <c r="AB567" s="9">
        <v>44978</v>
      </c>
    </row>
    <row r="568" spans="2:28" ht="14.5" x14ac:dyDescent="0.35">
      <c r="B568" s="7" t="s">
        <v>1373</v>
      </c>
      <c r="C568" s="7" t="s">
        <v>1085</v>
      </c>
      <c r="D568" s="7" t="s">
        <v>862</v>
      </c>
      <c r="E568" s="7" t="s">
        <v>36</v>
      </c>
      <c r="G568" s="7" t="s">
        <v>38</v>
      </c>
      <c r="H568" s="7"/>
      <c r="J568" s="10"/>
      <c r="K568" s="10"/>
      <c r="L568" s="10"/>
      <c r="M568" s="10"/>
      <c r="N568" s="7">
        <v>2020</v>
      </c>
      <c r="O568" s="7" t="s">
        <v>863</v>
      </c>
      <c r="Q568" s="7" t="s">
        <v>38</v>
      </c>
      <c r="S568" s="7" t="s">
        <v>865</v>
      </c>
      <c r="T568" s="7" t="s">
        <v>427</v>
      </c>
      <c r="U568" s="7"/>
      <c r="V568" s="7"/>
      <c r="W568" s="6">
        <f>IFERROR(VLOOKUP(B568, PlumX_snapshot!$A:$B, 2, FALSE), " ")</f>
        <v>42</v>
      </c>
      <c r="X568" s="6">
        <f>IFERROR(VLOOKUP(B568, PlumX_snapshot!$A:$C, 3, FALSE), " ")</f>
        <v>58</v>
      </c>
      <c r="Y568" s="8">
        <f>IFERROR(VLOOKUP(B568, PlumX_snapshot!$A:$D, 4, FALSE), " ")</f>
        <v>0</v>
      </c>
      <c r="Z568" s="8">
        <f>IFERROR(VLOOKUP(B568, PlumX_snapshot!$A:$E, 5, FALSE), " ")</f>
        <v>0</v>
      </c>
      <c r="AA568" s="8">
        <f>IFERROR(VLOOKUP(B568, PlumX_snapshot!$A:$F, 6, FALSE), " ")</f>
        <v>0</v>
      </c>
      <c r="AB568" s="9">
        <v>44978</v>
      </c>
    </row>
    <row r="569" spans="2:28" ht="14.5" x14ac:dyDescent="0.35">
      <c r="B569" s="7" t="s">
        <v>1374</v>
      </c>
      <c r="C569" s="7" t="s">
        <v>1375</v>
      </c>
      <c r="D569" s="7" t="s">
        <v>862</v>
      </c>
      <c r="E569" s="7" t="s">
        <v>36</v>
      </c>
      <c r="G569" s="7" t="s">
        <v>38</v>
      </c>
      <c r="H569" s="7"/>
      <c r="J569" s="10"/>
      <c r="K569" s="10"/>
      <c r="L569" s="10"/>
      <c r="M569" s="10"/>
      <c r="N569" s="7">
        <v>2020</v>
      </c>
      <c r="O569" s="7" t="s">
        <v>863</v>
      </c>
      <c r="Q569" s="7" t="s">
        <v>38</v>
      </c>
      <c r="S569" s="7" t="s">
        <v>865</v>
      </c>
      <c r="T569" s="7" t="s">
        <v>427</v>
      </c>
      <c r="U569" s="7"/>
      <c r="V569" s="7"/>
      <c r="W569" s="6">
        <f>IFERROR(VLOOKUP(B569, PlumX_snapshot!$A:$B, 2, FALSE), " ")</f>
        <v>30</v>
      </c>
      <c r="X569" s="6">
        <f>IFERROR(VLOOKUP(B569, PlumX_snapshot!$A:$C, 3, FALSE), " ")</f>
        <v>7</v>
      </c>
      <c r="Y569" s="8">
        <f>IFERROR(VLOOKUP(B569, PlumX_snapshot!$A:$D, 4, FALSE), " ")</f>
        <v>0</v>
      </c>
      <c r="Z569" s="8">
        <f>IFERROR(VLOOKUP(B569, PlumX_snapshot!$A:$E, 5, FALSE), " ")</f>
        <v>0</v>
      </c>
      <c r="AA569" s="8">
        <f>IFERROR(VLOOKUP(B569, PlumX_snapshot!$A:$F, 6, FALSE), " ")</f>
        <v>0</v>
      </c>
      <c r="AB569" s="9">
        <v>44978</v>
      </c>
    </row>
    <row r="570" spans="2:28" ht="14.5" x14ac:dyDescent="0.35">
      <c r="B570" s="7" t="s">
        <v>1376</v>
      </c>
      <c r="C570" s="7" t="s">
        <v>1377</v>
      </c>
      <c r="D570" s="7" t="s">
        <v>862</v>
      </c>
      <c r="E570" s="7" t="s">
        <v>36</v>
      </c>
      <c r="G570" s="7" t="s">
        <v>38</v>
      </c>
      <c r="H570" s="7"/>
      <c r="J570" s="10"/>
      <c r="K570" s="10"/>
      <c r="L570" s="10"/>
      <c r="M570" s="10"/>
      <c r="N570" s="7">
        <v>2020</v>
      </c>
      <c r="O570" s="7" t="s">
        <v>863</v>
      </c>
      <c r="Q570" s="7" t="s">
        <v>38</v>
      </c>
      <c r="S570" s="7" t="s">
        <v>865</v>
      </c>
      <c r="T570" s="7" t="s">
        <v>427</v>
      </c>
      <c r="U570" s="7"/>
      <c r="V570" s="7"/>
      <c r="W570" s="6">
        <f>IFERROR(VLOOKUP(B570, PlumX_snapshot!$A:$B, 2, FALSE), " ")</f>
        <v>25</v>
      </c>
      <c r="X570" s="6">
        <f>IFERROR(VLOOKUP(B570, PlumX_snapshot!$A:$C, 3, FALSE), " ")</f>
        <v>20</v>
      </c>
      <c r="Y570" s="8">
        <f>IFERROR(VLOOKUP(B570, PlumX_snapshot!$A:$D, 4, FALSE), " ")</f>
        <v>0</v>
      </c>
      <c r="Z570" s="8">
        <f>IFERROR(VLOOKUP(B570, PlumX_snapshot!$A:$E, 5, FALSE), " ")</f>
        <v>0</v>
      </c>
      <c r="AA570" s="8">
        <f>IFERROR(VLOOKUP(B570, PlumX_snapshot!$A:$F, 6, FALSE), " ")</f>
        <v>0</v>
      </c>
      <c r="AB570" s="9">
        <v>44978</v>
      </c>
    </row>
    <row r="571" spans="2:28" ht="14.5" x14ac:dyDescent="0.35">
      <c r="B571" s="7" t="s">
        <v>1378</v>
      </c>
      <c r="C571" s="7" t="s">
        <v>1379</v>
      </c>
      <c r="D571" s="7" t="s">
        <v>862</v>
      </c>
      <c r="E571" s="7" t="s">
        <v>36</v>
      </c>
      <c r="G571" s="7" t="s">
        <v>38</v>
      </c>
      <c r="H571" s="7"/>
      <c r="I571" s="7"/>
      <c r="J571" s="10"/>
      <c r="K571" s="10"/>
      <c r="L571" s="10"/>
      <c r="M571" s="10"/>
      <c r="N571" s="7">
        <v>2020</v>
      </c>
      <c r="O571" s="7" t="s">
        <v>863</v>
      </c>
      <c r="P571" s="7" t="s">
        <v>56</v>
      </c>
      <c r="Q571" s="7" t="s">
        <v>38</v>
      </c>
      <c r="R571" s="7" t="s">
        <v>195</v>
      </c>
      <c r="S571" s="7" t="s">
        <v>865</v>
      </c>
      <c r="T571" s="7" t="s">
        <v>427</v>
      </c>
      <c r="U571" s="7"/>
      <c r="V571" s="7"/>
      <c r="W571" s="6">
        <f>IFERROR(VLOOKUP(B571, PlumX_snapshot!$A:$B, 2, FALSE), " ")</f>
        <v>132</v>
      </c>
      <c r="X571" s="6">
        <f>IFERROR(VLOOKUP(B571, PlumX_snapshot!$A:$C, 3, FALSE), " ")</f>
        <v>31</v>
      </c>
      <c r="Y571" s="8">
        <f>IFERROR(VLOOKUP(B571, PlumX_snapshot!$A:$D, 4, FALSE), " ")</f>
        <v>64</v>
      </c>
      <c r="Z571" s="8">
        <f>IFERROR(VLOOKUP(B571, PlumX_snapshot!$A:$E, 5, FALSE), " ")</f>
        <v>0</v>
      </c>
      <c r="AA571" s="8">
        <f>IFERROR(VLOOKUP(B571, PlumX_snapshot!$A:$F, 6, FALSE), " ")</f>
        <v>0</v>
      </c>
      <c r="AB571" s="9">
        <v>44978</v>
      </c>
    </row>
    <row r="572" spans="2:28" ht="14.5" x14ac:dyDescent="0.35">
      <c r="B572" s="7" t="s">
        <v>1380</v>
      </c>
      <c r="C572" s="7" t="s">
        <v>1091</v>
      </c>
      <c r="D572" s="7" t="s">
        <v>862</v>
      </c>
      <c r="E572" s="7" t="s">
        <v>36</v>
      </c>
      <c r="G572" s="7" t="s">
        <v>38</v>
      </c>
      <c r="H572" s="7"/>
      <c r="J572" s="10"/>
      <c r="K572" s="10"/>
      <c r="L572" s="10"/>
      <c r="M572" s="10"/>
      <c r="N572" s="7">
        <v>2020</v>
      </c>
      <c r="O572" s="7" t="s">
        <v>863</v>
      </c>
      <c r="Q572" s="7" t="s">
        <v>38</v>
      </c>
      <c r="S572" s="7" t="s">
        <v>865</v>
      </c>
      <c r="T572" s="7" t="s">
        <v>427</v>
      </c>
      <c r="U572" s="7"/>
      <c r="V572" s="7"/>
      <c r="W572" s="6">
        <f>IFERROR(VLOOKUP(B572, PlumX_snapshot!$A:$B, 2, FALSE), " ")</f>
        <v>15</v>
      </c>
      <c r="X572" s="6">
        <f>IFERROR(VLOOKUP(B572, PlumX_snapshot!$A:$C, 3, FALSE), " ")</f>
        <v>12</v>
      </c>
      <c r="Y572" s="8">
        <f>IFERROR(VLOOKUP(B572, PlumX_snapshot!$A:$D, 4, FALSE), " ")</f>
        <v>0</v>
      </c>
      <c r="Z572" s="8">
        <f>IFERROR(VLOOKUP(B572, PlumX_snapshot!$A:$E, 5, FALSE), " ")</f>
        <v>0</v>
      </c>
      <c r="AA572" s="8">
        <f>IFERROR(VLOOKUP(B572, PlumX_snapshot!$A:$F, 6, FALSE), " ")</f>
        <v>0</v>
      </c>
      <c r="AB572" s="9">
        <v>44978</v>
      </c>
    </row>
    <row r="573" spans="2:28" ht="14.5" x14ac:dyDescent="0.35">
      <c r="B573" s="7" t="s">
        <v>1381</v>
      </c>
      <c r="C573" s="7" t="s">
        <v>1382</v>
      </c>
      <c r="D573" s="7" t="s">
        <v>862</v>
      </c>
      <c r="E573" s="7" t="s">
        <v>36</v>
      </c>
      <c r="G573" s="7" t="s">
        <v>38</v>
      </c>
      <c r="H573" s="7"/>
      <c r="J573" s="10"/>
      <c r="K573" s="10"/>
      <c r="L573" s="10"/>
      <c r="M573" s="10"/>
      <c r="N573" s="7">
        <v>2020</v>
      </c>
      <c r="O573" s="7" t="s">
        <v>863</v>
      </c>
      <c r="Q573" s="7" t="s">
        <v>38</v>
      </c>
      <c r="S573" s="7" t="s">
        <v>865</v>
      </c>
      <c r="T573" s="7" t="s">
        <v>427</v>
      </c>
      <c r="U573" s="7"/>
      <c r="V573" s="7"/>
      <c r="W573" s="6">
        <f>IFERROR(VLOOKUP(B573, PlumX_snapshot!$A:$B, 2, FALSE), " ")</f>
        <v>10</v>
      </c>
      <c r="X573" s="6">
        <f>IFERROR(VLOOKUP(B573, PlumX_snapshot!$A:$C, 3, FALSE), " ")</f>
        <v>4</v>
      </c>
      <c r="Y573" s="8">
        <f>IFERROR(VLOOKUP(B573, PlumX_snapshot!$A:$D, 4, FALSE), " ")</f>
        <v>2</v>
      </c>
      <c r="Z573" s="8">
        <f>IFERROR(VLOOKUP(B573, PlumX_snapshot!$A:$E, 5, FALSE), " ")</f>
        <v>0</v>
      </c>
      <c r="AA573" s="8">
        <f>IFERROR(VLOOKUP(B573, PlumX_snapshot!$A:$F, 6, FALSE), " ")</f>
        <v>0</v>
      </c>
      <c r="AB573" s="9">
        <v>44978</v>
      </c>
    </row>
    <row r="574" spans="2:28" ht="14.5" x14ac:dyDescent="0.35">
      <c r="B574" s="7" t="s">
        <v>1383</v>
      </c>
      <c r="C574" s="7" t="s">
        <v>1093</v>
      </c>
      <c r="D574" s="7" t="s">
        <v>862</v>
      </c>
      <c r="E574" s="7" t="s">
        <v>36</v>
      </c>
      <c r="F574" s="7" t="s">
        <v>37</v>
      </c>
      <c r="G574" s="7" t="s">
        <v>38</v>
      </c>
      <c r="H574" s="7"/>
      <c r="I574" s="7" t="s">
        <v>74</v>
      </c>
      <c r="J574" s="10"/>
      <c r="K574" s="10"/>
      <c r="L574" s="10"/>
      <c r="M574" s="10"/>
      <c r="N574" s="7">
        <v>2020</v>
      </c>
      <c r="O574" s="7" t="s">
        <v>863</v>
      </c>
      <c r="Q574" s="7" t="s">
        <v>38</v>
      </c>
      <c r="S574" s="7" t="s">
        <v>865</v>
      </c>
      <c r="T574" s="7" t="s">
        <v>427</v>
      </c>
      <c r="U574" s="7"/>
      <c r="V574" s="7"/>
      <c r="W574" s="6">
        <f>IFERROR(VLOOKUP(B574, PlumX_snapshot!$A:$B, 2, FALSE), " ")</f>
        <v>78</v>
      </c>
      <c r="X574" s="6">
        <f>IFERROR(VLOOKUP(B574, PlumX_snapshot!$A:$C, 3, FALSE), " ")</f>
        <v>72</v>
      </c>
      <c r="Y574" s="8">
        <f>IFERROR(VLOOKUP(B574, PlumX_snapshot!$A:$D, 4, FALSE), " ")</f>
        <v>3</v>
      </c>
      <c r="Z574" s="8">
        <f>IFERROR(VLOOKUP(B574, PlumX_snapshot!$A:$E, 5, FALSE), " ")</f>
        <v>0</v>
      </c>
      <c r="AA574" s="8">
        <f>IFERROR(VLOOKUP(B574, PlumX_snapshot!$A:$F, 6, FALSE), " ")</f>
        <v>0</v>
      </c>
      <c r="AB574" s="9">
        <v>44978</v>
      </c>
    </row>
    <row r="575" spans="2:28" ht="14.5" x14ac:dyDescent="0.35">
      <c r="B575" s="7" t="s">
        <v>1384</v>
      </c>
      <c r="C575" s="7" t="s">
        <v>1096</v>
      </c>
      <c r="D575" s="7" t="s">
        <v>862</v>
      </c>
      <c r="E575" s="7" t="s">
        <v>36</v>
      </c>
      <c r="F575" s="7" t="s">
        <v>37</v>
      </c>
      <c r="G575" s="7" t="s">
        <v>38</v>
      </c>
      <c r="H575" s="7"/>
      <c r="I575" s="7" t="s">
        <v>74</v>
      </c>
      <c r="J575" s="10"/>
      <c r="K575" s="10"/>
      <c r="L575" s="10"/>
      <c r="M575" s="10"/>
      <c r="N575" s="7">
        <v>2020</v>
      </c>
      <c r="O575" s="7" t="s">
        <v>863</v>
      </c>
      <c r="P575" s="7" t="s">
        <v>56</v>
      </c>
      <c r="Q575" s="7" t="s">
        <v>38</v>
      </c>
      <c r="R575" s="7" t="s">
        <v>946</v>
      </c>
      <c r="S575" s="7" t="s">
        <v>865</v>
      </c>
      <c r="T575" s="7" t="s">
        <v>427</v>
      </c>
      <c r="U575" s="7"/>
      <c r="V575" s="7"/>
      <c r="W575" s="6">
        <f>IFERROR(VLOOKUP(B575, PlumX_snapshot!$A:$B, 2, FALSE), " ")</f>
        <v>109</v>
      </c>
      <c r="X575" s="6">
        <f>IFERROR(VLOOKUP(B575, PlumX_snapshot!$A:$C, 3, FALSE), " ")</f>
        <v>18</v>
      </c>
      <c r="Y575" s="8">
        <f>IFERROR(VLOOKUP(B575, PlumX_snapshot!$A:$D, 4, FALSE), " ")</f>
        <v>31</v>
      </c>
      <c r="Z575" s="8">
        <f>IFERROR(VLOOKUP(B575, PlumX_snapshot!$A:$E, 5, FALSE), " ")</f>
        <v>0</v>
      </c>
      <c r="AA575" s="8">
        <f>IFERROR(VLOOKUP(B575, PlumX_snapshot!$A:$F, 6, FALSE), " ")</f>
        <v>0</v>
      </c>
      <c r="AB575" s="9">
        <v>44978</v>
      </c>
    </row>
    <row r="576" spans="2:28" ht="14.5" x14ac:dyDescent="0.35">
      <c r="B576" s="7" t="s">
        <v>1385</v>
      </c>
      <c r="C576" s="7" t="s">
        <v>1099</v>
      </c>
      <c r="D576" s="7" t="s">
        <v>862</v>
      </c>
      <c r="E576" s="7" t="s">
        <v>36</v>
      </c>
      <c r="G576" s="7" t="s">
        <v>38</v>
      </c>
      <c r="H576" s="7"/>
      <c r="J576" s="10"/>
      <c r="K576" s="10"/>
      <c r="L576" s="10"/>
      <c r="M576" s="10"/>
      <c r="N576" s="7">
        <v>2020</v>
      </c>
      <c r="O576" s="7" t="s">
        <v>863</v>
      </c>
      <c r="Q576" s="7" t="s">
        <v>38</v>
      </c>
      <c r="S576" s="7" t="s">
        <v>865</v>
      </c>
      <c r="T576" s="7" t="s">
        <v>427</v>
      </c>
      <c r="U576" s="7"/>
      <c r="V576" s="7"/>
      <c r="W576" s="6">
        <f>IFERROR(VLOOKUP(B576, PlumX_snapshot!$A:$B, 2, FALSE), " ")</f>
        <v>75</v>
      </c>
      <c r="X576" s="6">
        <f>IFERROR(VLOOKUP(B576, PlumX_snapshot!$A:$C, 3, FALSE), " ")</f>
        <v>29</v>
      </c>
      <c r="Y576" s="8">
        <f>IFERROR(VLOOKUP(B576, PlumX_snapshot!$A:$D, 4, FALSE), " ")</f>
        <v>41</v>
      </c>
      <c r="Z576" s="8">
        <f>IFERROR(VLOOKUP(B576, PlumX_snapshot!$A:$E, 5, FALSE), " ")</f>
        <v>0</v>
      </c>
      <c r="AA576" s="8">
        <f>IFERROR(VLOOKUP(B576, PlumX_snapshot!$A:$F, 6, FALSE), " ")</f>
        <v>0</v>
      </c>
      <c r="AB576" s="9">
        <v>44978</v>
      </c>
    </row>
    <row r="577" spans="2:28" ht="14.5" x14ac:dyDescent="0.35">
      <c r="B577" s="7" t="s">
        <v>1386</v>
      </c>
      <c r="C577" s="7" t="s">
        <v>1387</v>
      </c>
      <c r="D577" s="7" t="s">
        <v>862</v>
      </c>
      <c r="E577" s="7" t="s">
        <v>36</v>
      </c>
      <c r="F577" s="7" t="s">
        <v>37</v>
      </c>
      <c r="G577" s="7" t="s">
        <v>38</v>
      </c>
      <c r="H577" s="7"/>
      <c r="I577" s="7" t="s">
        <v>74</v>
      </c>
      <c r="J577" s="10"/>
      <c r="K577" s="10"/>
      <c r="L577" s="10"/>
      <c r="M577" s="10"/>
      <c r="N577" s="7">
        <v>2020</v>
      </c>
      <c r="O577" s="7" t="s">
        <v>863</v>
      </c>
      <c r="Q577" s="7" t="s">
        <v>38</v>
      </c>
      <c r="S577" s="7" t="s">
        <v>865</v>
      </c>
      <c r="T577" s="7" t="s">
        <v>427</v>
      </c>
      <c r="U577" s="7"/>
      <c r="V577" s="7"/>
      <c r="W577" s="6">
        <f>IFERROR(VLOOKUP(B577, PlumX_snapshot!$A:$B, 2, FALSE), " ")</f>
        <v>33</v>
      </c>
      <c r="X577" s="6">
        <f>IFERROR(VLOOKUP(B577, PlumX_snapshot!$A:$C, 3, FALSE), " ")</f>
        <v>48</v>
      </c>
      <c r="Y577" s="8">
        <f>IFERROR(VLOOKUP(B577, PlumX_snapshot!$A:$D, 4, FALSE), " ")</f>
        <v>10</v>
      </c>
      <c r="Z577" s="8">
        <f>IFERROR(VLOOKUP(B577, PlumX_snapshot!$A:$E, 5, FALSE), " ")</f>
        <v>0</v>
      </c>
      <c r="AA577" s="8">
        <f>IFERROR(VLOOKUP(B577, PlumX_snapshot!$A:$F, 6, FALSE), " ")</f>
        <v>0</v>
      </c>
      <c r="AB577" s="9">
        <v>44978</v>
      </c>
    </row>
    <row r="578" spans="2:28" ht="14.5" x14ac:dyDescent="0.35">
      <c r="B578" s="7" t="s">
        <v>1388</v>
      </c>
      <c r="C578" s="7" t="s">
        <v>1389</v>
      </c>
      <c r="D578" s="7" t="s">
        <v>862</v>
      </c>
      <c r="E578" s="7" t="s">
        <v>36</v>
      </c>
      <c r="F578" s="7" t="s">
        <v>37</v>
      </c>
      <c r="G578" s="7" t="s">
        <v>38</v>
      </c>
      <c r="H578" s="7"/>
      <c r="I578" s="7" t="s">
        <v>74</v>
      </c>
      <c r="J578" s="10"/>
      <c r="K578" s="10"/>
      <c r="L578" s="10"/>
      <c r="M578" s="10"/>
      <c r="N578" s="7">
        <v>2020</v>
      </c>
      <c r="O578" s="7" t="s">
        <v>863</v>
      </c>
      <c r="Q578" s="7" t="s">
        <v>38</v>
      </c>
      <c r="S578" s="7" t="s">
        <v>865</v>
      </c>
      <c r="T578" s="7" t="s">
        <v>427</v>
      </c>
      <c r="U578" s="7"/>
      <c r="V578" s="7"/>
      <c r="W578" s="6">
        <f>IFERROR(VLOOKUP(B578, PlumX_snapshot!$A:$B, 2, FALSE), " ")</f>
        <v>61</v>
      </c>
      <c r="X578" s="6">
        <f>IFERROR(VLOOKUP(B578, PlumX_snapshot!$A:$C, 3, FALSE), " ")</f>
        <v>21</v>
      </c>
      <c r="Y578" s="8">
        <f>IFERROR(VLOOKUP(B578, PlumX_snapshot!$A:$D, 4, FALSE), " ")</f>
        <v>1</v>
      </c>
      <c r="Z578" s="8">
        <f>IFERROR(VLOOKUP(B578, PlumX_snapshot!$A:$E, 5, FALSE), " ")</f>
        <v>0</v>
      </c>
      <c r="AA578" s="8">
        <f>IFERROR(VLOOKUP(B578, PlumX_snapshot!$A:$F, 6, FALSE), " ")</f>
        <v>0</v>
      </c>
      <c r="AB578" s="9">
        <v>44978</v>
      </c>
    </row>
    <row r="579" spans="2:28" ht="14.5" x14ac:dyDescent="0.35">
      <c r="B579" s="7" t="s">
        <v>1390</v>
      </c>
      <c r="C579" s="7" t="s">
        <v>1391</v>
      </c>
      <c r="D579" s="7" t="s">
        <v>862</v>
      </c>
      <c r="E579" s="7" t="s">
        <v>36</v>
      </c>
      <c r="G579" s="7" t="s">
        <v>38</v>
      </c>
      <c r="H579" s="7"/>
      <c r="J579" s="10"/>
      <c r="K579" s="10"/>
      <c r="L579" s="10"/>
      <c r="M579" s="10"/>
      <c r="N579" s="7">
        <v>2020</v>
      </c>
      <c r="O579" s="7" t="s">
        <v>863</v>
      </c>
      <c r="Q579" s="7" t="s">
        <v>38</v>
      </c>
      <c r="S579" s="7" t="s">
        <v>865</v>
      </c>
      <c r="T579" s="7" t="s">
        <v>427</v>
      </c>
      <c r="U579" s="7"/>
      <c r="V579" s="7"/>
      <c r="W579" s="6">
        <f>IFERROR(VLOOKUP(B579, PlumX_snapshot!$A:$B, 2, FALSE), " ")</f>
        <v>62</v>
      </c>
      <c r="X579" s="6">
        <f>IFERROR(VLOOKUP(B579, PlumX_snapshot!$A:$C, 3, FALSE), " ")</f>
        <v>14</v>
      </c>
      <c r="Y579" s="8">
        <f>IFERROR(VLOOKUP(B579, PlumX_snapshot!$A:$D, 4, FALSE), " ")</f>
        <v>2</v>
      </c>
      <c r="Z579" s="8">
        <f>IFERROR(VLOOKUP(B579, PlumX_snapshot!$A:$E, 5, FALSE), " ")</f>
        <v>0</v>
      </c>
      <c r="AA579" s="8">
        <f>IFERROR(VLOOKUP(B579, PlumX_snapshot!$A:$F, 6, FALSE), " ")</f>
        <v>0</v>
      </c>
      <c r="AB579" s="9">
        <v>44978</v>
      </c>
    </row>
    <row r="580" spans="2:28" ht="14.5" x14ac:dyDescent="0.35">
      <c r="B580" s="7" t="s">
        <v>1392</v>
      </c>
      <c r="C580" s="7" t="s">
        <v>1107</v>
      </c>
      <c r="D580" s="7" t="s">
        <v>862</v>
      </c>
      <c r="E580" s="7" t="s">
        <v>36</v>
      </c>
      <c r="F580" s="7" t="s">
        <v>37</v>
      </c>
      <c r="G580" s="7" t="s">
        <v>38</v>
      </c>
      <c r="H580" s="7"/>
      <c r="I580" s="7" t="s">
        <v>501</v>
      </c>
      <c r="J580" s="10"/>
      <c r="K580" s="10"/>
      <c r="L580" s="10"/>
      <c r="M580" s="10"/>
      <c r="N580" s="7">
        <v>2020</v>
      </c>
      <c r="O580" s="7" t="s">
        <v>863</v>
      </c>
      <c r="Q580" s="7" t="s">
        <v>38</v>
      </c>
      <c r="S580" s="7" t="s">
        <v>865</v>
      </c>
      <c r="T580" s="7" t="s">
        <v>427</v>
      </c>
      <c r="U580" s="7"/>
      <c r="V580" s="7"/>
      <c r="W580" s="6">
        <f>IFERROR(VLOOKUP(B580, PlumX_snapshot!$A:$B, 2, FALSE), " ")</f>
        <v>243</v>
      </c>
      <c r="X580" s="6">
        <f>IFERROR(VLOOKUP(B580, PlumX_snapshot!$A:$C, 3, FALSE), " ")</f>
        <v>39</v>
      </c>
      <c r="Y580" s="8">
        <f>IFERROR(VLOOKUP(B580, PlumX_snapshot!$A:$D, 4, FALSE), " ")</f>
        <v>65</v>
      </c>
      <c r="Z580" s="8">
        <f>IFERROR(VLOOKUP(B580, PlumX_snapshot!$A:$E, 5, FALSE), " ")</f>
        <v>0</v>
      </c>
      <c r="AA580" s="8">
        <f>IFERROR(VLOOKUP(B580, PlumX_snapshot!$A:$F, 6, FALSE), " ")</f>
        <v>0</v>
      </c>
      <c r="AB580" s="9">
        <v>44978</v>
      </c>
    </row>
    <row r="581" spans="2:28" ht="14.5" x14ac:dyDescent="0.35">
      <c r="B581" s="7" t="s">
        <v>1393</v>
      </c>
      <c r="C581" s="7" t="s">
        <v>1394</v>
      </c>
      <c r="D581" s="7" t="s">
        <v>862</v>
      </c>
      <c r="E581" s="7" t="s">
        <v>36</v>
      </c>
      <c r="G581" s="7" t="s">
        <v>38</v>
      </c>
      <c r="H581" s="7"/>
      <c r="I581" s="7"/>
      <c r="J581" s="10"/>
      <c r="K581" s="10"/>
      <c r="L581" s="10"/>
      <c r="M581" s="10"/>
      <c r="N581" s="7">
        <v>2020</v>
      </c>
      <c r="O581" s="7" t="s">
        <v>863</v>
      </c>
      <c r="P581" s="7" t="s">
        <v>56</v>
      </c>
      <c r="Q581" s="7" t="s">
        <v>38</v>
      </c>
      <c r="R581" s="7" t="s">
        <v>502</v>
      </c>
      <c r="S581" s="7" t="s">
        <v>865</v>
      </c>
      <c r="T581" s="7" t="s">
        <v>427</v>
      </c>
      <c r="U581" s="7"/>
      <c r="V581" s="7"/>
      <c r="W581" s="6">
        <f>IFERROR(VLOOKUP(B581, PlumX_snapshot!$A:$B, 2, FALSE), " ")</f>
        <v>42</v>
      </c>
      <c r="X581" s="6">
        <f>IFERROR(VLOOKUP(B581, PlumX_snapshot!$A:$C, 3, FALSE), " ")</f>
        <v>9</v>
      </c>
      <c r="Y581" s="8">
        <f>IFERROR(VLOOKUP(B581, PlumX_snapshot!$A:$D, 4, FALSE), " ")</f>
        <v>4</v>
      </c>
      <c r="Z581" s="8">
        <f>IFERROR(VLOOKUP(B581, PlumX_snapshot!$A:$E, 5, FALSE), " ")</f>
        <v>0</v>
      </c>
      <c r="AA581" s="8">
        <f>IFERROR(VLOOKUP(B581, PlumX_snapshot!$A:$F, 6, FALSE), " ")</f>
        <v>0</v>
      </c>
      <c r="AB581" s="9">
        <v>44978</v>
      </c>
    </row>
    <row r="582" spans="2:28" ht="14.5" x14ac:dyDescent="0.35">
      <c r="B582" s="7" t="s">
        <v>1395</v>
      </c>
      <c r="C582" s="7" t="s">
        <v>1396</v>
      </c>
      <c r="D582" s="7" t="s">
        <v>862</v>
      </c>
      <c r="E582" s="7" t="s">
        <v>36</v>
      </c>
      <c r="G582" s="7" t="s">
        <v>38</v>
      </c>
      <c r="H582" s="7"/>
      <c r="J582" s="10"/>
      <c r="K582" s="10"/>
      <c r="L582" s="10"/>
      <c r="M582" s="10"/>
      <c r="N582" s="7">
        <v>2020</v>
      </c>
      <c r="O582" s="7" t="s">
        <v>863</v>
      </c>
      <c r="Q582" s="7" t="s">
        <v>38</v>
      </c>
      <c r="S582" s="7" t="s">
        <v>865</v>
      </c>
      <c r="T582" s="7" t="s">
        <v>427</v>
      </c>
      <c r="U582" s="7"/>
      <c r="V582" s="7"/>
      <c r="W582" s="6">
        <f>IFERROR(VLOOKUP(B582, PlumX_snapshot!$A:$B, 2, FALSE), " ")</f>
        <v>8</v>
      </c>
      <c r="X582" s="6">
        <f>IFERROR(VLOOKUP(B582, PlumX_snapshot!$A:$C, 3, FALSE), " ")</f>
        <v>2</v>
      </c>
      <c r="Y582" s="8">
        <f>IFERROR(VLOOKUP(B582, PlumX_snapshot!$A:$D, 4, FALSE), " ")</f>
        <v>6</v>
      </c>
      <c r="Z582" s="8">
        <f>IFERROR(VLOOKUP(B582, PlumX_snapshot!$A:$E, 5, FALSE), " ")</f>
        <v>0</v>
      </c>
      <c r="AA582" s="8">
        <f>IFERROR(VLOOKUP(B582, PlumX_snapshot!$A:$F, 6, FALSE), " ")</f>
        <v>0</v>
      </c>
      <c r="AB582" s="9">
        <v>44978</v>
      </c>
    </row>
    <row r="583" spans="2:28" ht="14.5" x14ac:dyDescent="0.35">
      <c r="B583" s="7" t="s">
        <v>1397</v>
      </c>
      <c r="C583" s="7" t="s">
        <v>1398</v>
      </c>
      <c r="D583" s="7" t="s">
        <v>862</v>
      </c>
      <c r="E583" s="7" t="s">
        <v>36</v>
      </c>
      <c r="G583" s="7" t="s">
        <v>38</v>
      </c>
      <c r="H583" s="7"/>
      <c r="J583" s="10"/>
      <c r="K583" s="10"/>
      <c r="L583" s="10"/>
      <c r="M583" s="10"/>
      <c r="N583" s="7">
        <v>2020</v>
      </c>
      <c r="O583" s="7" t="s">
        <v>863</v>
      </c>
      <c r="Q583" s="7" t="s">
        <v>38</v>
      </c>
      <c r="S583" s="7" t="s">
        <v>865</v>
      </c>
      <c r="T583" s="7" t="s">
        <v>427</v>
      </c>
      <c r="U583" s="7"/>
      <c r="V583" s="7"/>
      <c r="W583" s="6">
        <f>IFERROR(VLOOKUP(B583, PlumX_snapshot!$A:$B, 2, FALSE), " ")</f>
        <v>29</v>
      </c>
      <c r="X583" s="6">
        <f>IFERROR(VLOOKUP(B583, PlumX_snapshot!$A:$C, 3, FALSE), " ")</f>
        <v>2</v>
      </c>
      <c r="Y583" s="8">
        <f>IFERROR(VLOOKUP(B583, PlumX_snapshot!$A:$D, 4, FALSE), " ")</f>
        <v>8</v>
      </c>
      <c r="Z583" s="8">
        <f>IFERROR(VLOOKUP(B583, PlumX_snapshot!$A:$E, 5, FALSE), " ")</f>
        <v>0</v>
      </c>
      <c r="AA583" s="8">
        <f>IFERROR(VLOOKUP(B583, PlumX_snapshot!$A:$F, 6, FALSE), " ")</f>
        <v>0</v>
      </c>
      <c r="AB583" s="9">
        <v>44978</v>
      </c>
    </row>
    <row r="584" spans="2:28" ht="14.5" x14ac:dyDescent="0.35">
      <c r="B584" s="7" t="s">
        <v>1399</v>
      </c>
      <c r="C584" s="7" t="s">
        <v>1400</v>
      </c>
      <c r="D584" s="7" t="s">
        <v>862</v>
      </c>
      <c r="E584" s="7" t="s">
        <v>36</v>
      </c>
      <c r="G584" s="7" t="s">
        <v>38</v>
      </c>
      <c r="H584" s="7"/>
      <c r="I584" s="7"/>
      <c r="J584" s="10"/>
      <c r="K584" s="10"/>
      <c r="L584" s="10"/>
      <c r="M584" s="10"/>
      <c r="N584" s="7">
        <v>2020</v>
      </c>
      <c r="O584" s="7" t="s">
        <v>863</v>
      </c>
      <c r="P584" s="7" t="s">
        <v>56</v>
      </c>
      <c r="Q584" s="7" t="s">
        <v>38</v>
      </c>
      <c r="R584" s="7" t="s">
        <v>864</v>
      </c>
      <c r="S584" s="7" t="s">
        <v>865</v>
      </c>
      <c r="T584" s="7" t="s">
        <v>427</v>
      </c>
      <c r="U584" s="7"/>
      <c r="V584" s="7"/>
      <c r="W584" s="6">
        <f>IFERROR(VLOOKUP(B584, PlumX_snapshot!$A:$B, 2, FALSE), " ")</f>
        <v>39</v>
      </c>
      <c r="X584" s="6">
        <f>IFERROR(VLOOKUP(B584, PlumX_snapshot!$A:$C, 3, FALSE), " ")</f>
        <v>3</v>
      </c>
      <c r="Y584" s="8">
        <f>IFERROR(VLOOKUP(B584, PlumX_snapshot!$A:$D, 4, FALSE), " ")</f>
        <v>5</v>
      </c>
      <c r="Z584" s="8">
        <f>IFERROR(VLOOKUP(B584, PlumX_snapshot!$A:$E, 5, FALSE), " ")</f>
        <v>0</v>
      </c>
      <c r="AA584" s="8">
        <f>IFERROR(VLOOKUP(B584, PlumX_snapshot!$A:$F, 6, FALSE), " ")</f>
        <v>0</v>
      </c>
      <c r="AB584" s="9">
        <v>44978</v>
      </c>
    </row>
    <row r="585" spans="2:28" ht="14.5" x14ac:dyDescent="0.35">
      <c r="B585" s="7" t="s">
        <v>1401</v>
      </c>
      <c r="C585" s="7" t="s">
        <v>1402</v>
      </c>
      <c r="D585" s="7" t="s">
        <v>862</v>
      </c>
      <c r="E585" s="7" t="s">
        <v>36</v>
      </c>
      <c r="G585" s="7" t="s">
        <v>38</v>
      </c>
      <c r="H585" s="7"/>
      <c r="J585" s="10"/>
      <c r="K585" s="10"/>
      <c r="L585" s="10"/>
      <c r="M585" s="10"/>
      <c r="N585" s="7">
        <v>2020</v>
      </c>
      <c r="O585" s="7" t="s">
        <v>863</v>
      </c>
      <c r="Q585" s="7" t="s">
        <v>38</v>
      </c>
      <c r="S585" s="7" t="s">
        <v>865</v>
      </c>
      <c r="T585" s="7" t="s">
        <v>427</v>
      </c>
      <c r="U585" s="7"/>
      <c r="V585" s="7"/>
      <c r="W585" s="6">
        <f>IFERROR(VLOOKUP(B585, PlumX_snapshot!$A:$B, 2, FALSE), " ")</f>
        <v>32</v>
      </c>
      <c r="X585" s="6">
        <f>IFERROR(VLOOKUP(B585, PlumX_snapshot!$A:$C, 3, FALSE), " ")</f>
        <v>12</v>
      </c>
      <c r="Y585" s="8">
        <f>IFERROR(VLOOKUP(B585, PlumX_snapshot!$A:$D, 4, FALSE), " ")</f>
        <v>0</v>
      </c>
      <c r="Z585" s="8">
        <f>IFERROR(VLOOKUP(B585, PlumX_snapshot!$A:$E, 5, FALSE), " ")</f>
        <v>0</v>
      </c>
      <c r="AA585" s="8">
        <f>IFERROR(VLOOKUP(B585, PlumX_snapshot!$A:$F, 6, FALSE), " ")</f>
        <v>0</v>
      </c>
      <c r="AB585" s="9">
        <v>44978</v>
      </c>
    </row>
    <row r="586" spans="2:28" ht="14.5" x14ac:dyDescent="0.35">
      <c r="B586" s="7" t="s">
        <v>1403</v>
      </c>
      <c r="C586" s="7" t="s">
        <v>1404</v>
      </c>
      <c r="D586" s="7" t="s">
        <v>862</v>
      </c>
      <c r="E586" s="7" t="s">
        <v>36</v>
      </c>
      <c r="G586" s="7" t="s">
        <v>38</v>
      </c>
      <c r="H586" s="7"/>
      <c r="J586" s="10"/>
      <c r="K586" s="10"/>
      <c r="L586" s="10"/>
      <c r="M586" s="10"/>
      <c r="N586" s="7">
        <v>2020</v>
      </c>
      <c r="O586" s="7" t="s">
        <v>863</v>
      </c>
      <c r="Q586" s="7" t="s">
        <v>38</v>
      </c>
      <c r="S586" s="7" t="s">
        <v>865</v>
      </c>
      <c r="T586" s="7" t="s">
        <v>427</v>
      </c>
      <c r="U586" s="7"/>
      <c r="V586" s="7"/>
      <c r="W586" s="6">
        <f>IFERROR(VLOOKUP(B586, PlumX_snapshot!$A:$B, 2, FALSE), " ")</f>
        <v>98</v>
      </c>
      <c r="X586" s="6">
        <f>IFERROR(VLOOKUP(B586, PlumX_snapshot!$A:$C, 3, FALSE), " ")</f>
        <v>17</v>
      </c>
      <c r="Y586" s="8">
        <f>IFERROR(VLOOKUP(B586, PlumX_snapshot!$A:$D, 4, FALSE), " ")</f>
        <v>0</v>
      </c>
      <c r="Z586" s="8">
        <f>IFERROR(VLOOKUP(B586, PlumX_snapshot!$A:$E, 5, FALSE), " ")</f>
        <v>0</v>
      </c>
      <c r="AA586" s="8">
        <f>IFERROR(VLOOKUP(B586, PlumX_snapshot!$A:$F, 6, FALSE), " ")</f>
        <v>0</v>
      </c>
      <c r="AB586" s="9">
        <v>44978</v>
      </c>
    </row>
    <row r="587" spans="2:28" ht="14.5" x14ac:dyDescent="0.35">
      <c r="B587" s="7" t="s">
        <v>1405</v>
      </c>
      <c r="C587" s="7" t="s">
        <v>1406</v>
      </c>
      <c r="D587" s="7" t="s">
        <v>862</v>
      </c>
      <c r="E587" s="7" t="s">
        <v>36</v>
      </c>
      <c r="G587" s="7" t="s">
        <v>38</v>
      </c>
      <c r="H587" s="7"/>
      <c r="J587" s="10"/>
      <c r="K587" s="10"/>
      <c r="L587" s="10"/>
      <c r="M587" s="10"/>
      <c r="N587" s="7">
        <v>2020</v>
      </c>
      <c r="O587" s="7" t="s">
        <v>863</v>
      </c>
      <c r="Q587" s="7" t="s">
        <v>38</v>
      </c>
      <c r="S587" s="7" t="s">
        <v>865</v>
      </c>
      <c r="T587" s="7" t="s">
        <v>427</v>
      </c>
      <c r="U587" s="7"/>
      <c r="V587" s="7"/>
      <c r="W587" s="6">
        <f>IFERROR(VLOOKUP(B587, PlumX_snapshot!$A:$B, 2, FALSE), " ")</f>
        <v>10</v>
      </c>
      <c r="X587" s="6">
        <f>IFERROR(VLOOKUP(B587, PlumX_snapshot!$A:$C, 3, FALSE), " ")</f>
        <v>7</v>
      </c>
      <c r="Y587" s="8">
        <f>IFERROR(VLOOKUP(B587, PlumX_snapshot!$A:$D, 4, FALSE), " ")</f>
        <v>0</v>
      </c>
      <c r="Z587" s="8">
        <f>IFERROR(VLOOKUP(B587, PlumX_snapshot!$A:$E, 5, FALSE), " ")</f>
        <v>0</v>
      </c>
      <c r="AA587" s="8">
        <f>IFERROR(VLOOKUP(B587, PlumX_snapshot!$A:$F, 6, FALSE), " ")</f>
        <v>0</v>
      </c>
      <c r="AB587" s="9">
        <v>44978</v>
      </c>
    </row>
    <row r="588" spans="2:28" ht="14.5" x14ac:dyDescent="0.35">
      <c r="B588" s="7" t="s">
        <v>1407</v>
      </c>
      <c r="C588" s="7" t="s">
        <v>1123</v>
      </c>
      <c r="D588" s="7" t="s">
        <v>862</v>
      </c>
      <c r="E588" s="7" t="s">
        <v>36</v>
      </c>
      <c r="G588" s="7" t="s">
        <v>38</v>
      </c>
      <c r="H588" s="7"/>
      <c r="J588" s="10"/>
      <c r="K588" s="10"/>
      <c r="L588" s="10"/>
      <c r="M588" s="10"/>
      <c r="N588" s="7">
        <v>2020</v>
      </c>
      <c r="O588" s="7" t="s">
        <v>863</v>
      </c>
      <c r="Q588" s="7" t="s">
        <v>38</v>
      </c>
      <c r="S588" s="7" t="s">
        <v>865</v>
      </c>
      <c r="T588" s="7" t="s">
        <v>427</v>
      </c>
      <c r="U588" s="7"/>
      <c r="V588" s="7"/>
      <c r="W588" s="6">
        <f>IFERROR(VLOOKUP(B588, PlumX_snapshot!$A:$B, 2, FALSE), " ")</f>
        <v>83</v>
      </c>
      <c r="X588" s="6">
        <f>IFERROR(VLOOKUP(B588, PlumX_snapshot!$A:$C, 3, FALSE), " ")</f>
        <v>14</v>
      </c>
      <c r="Y588" s="8">
        <f>IFERROR(VLOOKUP(B588, PlumX_snapshot!$A:$D, 4, FALSE), " ")</f>
        <v>15</v>
      </c>
      <c r="Z588" s="8">
        <f>IFERROR(VLOOKUP(B588, PlumX_snapshot!$A:$E, 5, FALSE), " ")</f>
        <v>23</v>
      </c>
      <c r="AA588" s="8">
        <f>IFERROR(VLOOKUP(B588, PlumX_snapshot!$A:$F, 6, FALSE), " ")</f>
        <v>0</v>
      </c>
      <c r="AB588" s="9">
        <v>44978</v>
      </c>
    </row>
    <row r="589" spans="2:28" ht="14.5" x14ac:dyDescent="0.35">
      <c r="B589" s="7" t="s">
        <v>1408</v>
      </c>
      <c r="C589" s="7" t="s">
        <v>1409</v>
      </c>
      <c r="D589" s="7" t="s">
        <v>862</v>
      </c>
      <c r="E589" s="7" t="s">
        <v>36</v>
      </c>
      <c r="F589" s="7" t="s">
        <v>37</v>
      </c>
      <c r="G589" s="7" t="s">
        <v>38</v>
      </c>
      <c r="H589" s="7"/>
      <c r="I589" s="7" t="s">
        <v>74</v>
      </c>
      <c r="J589" s="10"/>
      <c r="K589" s="10"/>
      <c r="L589" s="10"/>
      <c r="M589" s="10"/>
      <c r="N589" s="7">
        <v>2020</v>
      </c>
      <c r="O589" s="7" t="s">
        <v>863</v>
      </c>
      <c r="Q589" s="7" t="s">
        <v>38</v>
      </c>
      <c r="S589" s="7" t="s">
        <v>865</v>
      </c>
      <c r="T589" s="7" t="s">
        <v>427</v>
      </c>
      <c r="U589" s="7"/>
      <c r="V589" s="7"/>
      <c r="W589" s="6">
        <f>IFERROR(VLOOKUP(B589, PlumX_snapshot!$A:$B, 2, FALSE), " ")</f>
        <v>375</v>
      </c>
      <c r="X589" s="6">
        <f>IFERROR(VLOOKUP(B589, PlumX_snapshot!$A:$C, 3, FALSE), " ")</f>
        <v>81</v>
      </c>
      <c r="Y589" s="8">
        <f>IFERROR(VLOOKUP(B589, PlumX_snapshot!$A:$D, 4, FALSE), " ")</f>
        <v>644</v>
      </c>
      <c r="Z589" s="8">
        <f>IFERROR(VLOOKUP(B589, PlumX_snapshot!$A:$E, 5, FALSE), " ")</f>
        <v>0</v>
      </c>
      <c r="AA589" s="8">
        <f>IFERROR(VLOOKUP(B589, PlumX_snapshot!$A:$F, 6, FALSE), " ")</f>
        <v>3</v>
      </c>
      <c r="AB589" s="9">
        <v>44978</v>
      </c>
    </row>
    <row r="590" spans="2:28" ht="14.5" x14ac:dyDescent="0.35">
      <c r="B590" s="7" t="s">
        <v>1410</v>
      </c>
      <c r="C590" s="7" t="s">
        <v>1411</v>
      </c>
      <c r="D590" s="7" t="s">
        <v>862</v>
      </c>
      <c r="E590" s="7" t="s">
        <v>36</v>
      </c>
      <c r="G590" s="7" t="s">
        <v>38</v>
      </c>
      <c r="H590" s="7"/>
      <c r="J590" s="10"/>
      <c r="K590" s="10"/>
      <c r="L590" s="10"/>
      <c r="M590" s="10"/>
      <c r="N590" s="7">
        <v>2020</v>
      </c>
      <c r="O590" s="7" t="s">
        <v>863</v>
      </c>
      <c r="Q590" s="7" t="s">
        <v>38</v>
      </c>
      <c r="S590" s="7" t="s">
        <v>865</v>
      </c>
      <c r="T590" s="7" t="s">
        <v>427</v>
      </c>
      <c r="U590" s="7"/>
      <c r="V590" s="7"/>
      <c r="W590" s="6">
        <f>IFERROR(VLOOKUP(B590, PlumX_snapshot!$A:$B, 2, FALSE), " ")</f>
        <v>87</v>
      </c>
      <c r="X590" s="6">
        <f>IFERROR(VLOOKUP(B590, PlumX_snapshot!$A:$C, 3, FALSE), " ")</f>
        <v>21</v>
      </c>
      <c r="Y590" s="8">
        <f>IFERROR(VLOOKUP(B590, PlumX_snapshot!$A:$D, 4, FALSE), " ")</f>
        <v>27</v>
      </c>
      <c r="Z590" s="8">
        <f>IFERROR(VLOOKUP(B590, PlumX_snapshot!$A:$E, 5, FALSE), " ")</f>
        <v>55</v>
      </c>
      <c r="AA590" s="8">
        <f>IFERROR(VLOOKUP(B590, PlumX_snapshot!$A:$F, 6, FALSE), " ")</f>
        <v>0</v>
      </c>
      <c r="AB590" s="9">
        <v>44978</v>
      </c>
    </row>
    <row r="591" spans="2:28" ht="14.5" x14ac:dyDescent="0.35">
      <c r="B591" s="7" t="s">
        <v>1412</v>
      </c>
      <c r="C591" s="7" t="s">
        <v>1411</v>
      </c>
      <c r="D591" s="7" t="s">
        <v>862</v>
      </c>
      <c r="E591" s="7" t="s">
        <v>36</v>
      </c>
      <c r="G591" s="7" t="s">
        <v>38</v>
      </c>
      <c r="H591" s="7"/>
      <c r="J591" s="10"/>
      <c r="K591" s="10"/>
      <c r="L591" s="10"/>
      <c r="M591" s="10"/>
      <c r="N591" s="7">
        <v>2020</v>
      </c>
      <c r="O591" s="7" t="s">
        <v>863</v>
      </c>
      <c r="Q591" s="7" t="s">
        <v>38</v>
      </c>
      <c r="S591" s="7" t="s">
        <v>865</v>
      </c>
      <c r="T591" s="7" t="s">
        <v>427</v>
      </c>
      <c r="U591" s="7"/>
      <c r="V591" s="7"/>
      <c r="W591" s="6">
        <f>IFERROR(VLOOKUP(B591, PlumX_snapshot!$A:$B, 2, FALSE), " ")</f>
        <v>7</v>
      </c>
      <c r="X591" s="6">
        <f>IFERROR(VLOOKUP(B591, PlumX_snapshot!$A:$C, 3, FALSE), " ")</f>
        <v>0</v>
      </c>
      <c r="Y591" s="8">
        <f>IFERROR(VLOOKUP(B591, PlumX_snapshot!$A:$D, 4, FALSE), " ")</f>
        <v>0</v>
      </c>
      <c r="Z591" s="8">
        <f>IFERROR(VLOOKUP(B591, PlumX_snapshot!$A:$E, 5, FALSE), " ")</f>
        <v>11</v>
      </c>
      <c r="AA591" s="8">
        <f>IFERROR(VLOOKUP(B591, PlumX_snapshot!$A:$F, 6, FALSE), " ")</f>
        <v>0</v>
      </c>
      <c r="AB591" s="9">
        <v>44978</v>
      </c>
    </row>
    <row r="592" spans="2:28" ht="14.5" x14ac:dyDescent="0.35">
      <c r="B592" s="7" t="s">
        <v>1413</v>
      </c>
      <c r="C592" s="7" t="s">
        <v>1414</v>
      </c>
      <c r="D592" s="7" t="s">
        <v>862</v>
      </c>
      <c r="E592" s="7" t="s">
        <v>36</v>
      </c>
      <c r="F592" s="7" t="s">
        <v>37</v>
      </c>
      <c r="G592" s="7" t="s">
        <v>38</v>
      </c>
      <c r="H592" s="7"/>
      <c r="I592" s="7" t="s">
        <v>501</v>
      </c>
      <c r="J592" s="10"/>
      <c r="K592" s="10"/>
      <c r="L592" s="10"/>
      <c r="M592" s="10"/>
      <c r="N592" s="7">
        <v>2020</v>
      </c>
      <c r="O592" s="7" t="s">
        <v>863</v>
      </c>
      <c r="Q592" s="7" t="s">
        <v>38</v>
      </c>
      <c r="S592" s="7" t="s">
        <v>865</v>
      </c>
      <c r="T592" s="7" t="s">
        <v>427</v>
      </c>
      <c r="U592" s="7"/>
      <c r="V592" s="7"/>
      <c r="W592" s="6">
        <f>IFERROR(VLOOKUP(B592, PlumX_snapshot!$A:$B, 2, FALSE), " ")</f>
        <v>25</v>
      </c>
      <c r="X592" s="6">
        <f>IFERROR(VLOOKUP(B592, PlumX_snapshot!$A:$C, 3, FALSE), " ")</f>
        <v>10</v>
      </c>
      <c r="Y592" s="8">
        <f>IFERROR(VLOOKUP(B592, PlumX_snapshot!$A:$D, 4, FALSE), " ")</f>
        <v>115</v>
      </c>
      <c r="Z592" s="8">
        <f>IFERROR(VLOOKUP(B592, PlumX_snapshot!$A:$E, 5, FALSE), " ")</f>
        <v>0</v>
      </c>
      <c r="AA592" s="8">
        <f>IFERROR(VLOOKUP(B592, PlumX_snapshot!$A:$F, 6, FALSE), " ")</f>
        <v>0</v>
      </c>
      <c r="AB592" s="9">
        <v>44978</v>
      </c>
    </row>
    <row r="593" spans="2:28" ht="14.5" x14ac:dyDescent="0.35">
      <c r="B593" s="7" t="s">
        <v>1415</v>
      </c>
      <c r="C593" s="7" t="s">
        <v>1416</v>
      </c>
      <c r="D593" s="7" t="s">
        <v>862</v>
      </c>
      <c r="E593" s="7" t="s">
        <v>36</v>
      </c>
      <c r="G593" s="7" t="s">
        <v>38</v>
      </c>
      <c r="H593" s="7"/>
      <c r="J593" s="10"/>
      <c r="K593" s="10"/>
      <c r="L593" s="10"/>
      <c r="M593" s="10"/>
      <c r="N593" s="7">
        <v>2020</v>
      </c>
      <c r="O593" s="7" t="s">
        <v>863</v>
      </c>
      <c r="Q593" s="7" t="s">
        <v>38</v>
      </c>
      <c r="S593" s="7" t="s">
        <v>865</v>
      </c>
      <c r="T593" s="7" t="s">
        <v>427</v>
      </c>
      <c r="U593" s="7"/>
      <c r="V593" s="7"/>
      <c r="W593" s="6">
        <f>IFERROR(VLOOKUP(B593, PlumX_snapshot!$A:$B, 2, FALSE), " ")</f>
        <v>31</v>
      </c>
      <c r="X593" s="6">
        <f>IFERROR(VLOOKUP(B593, PlumX_snapshot!$A:$C, 3, FALSE), " ")</f>
        <v>4</v>
      </c>
      <c r="Y593" s="8">
        <f>IFERROR(VLOOKUP(B593, PlumX_snapshot!$A:$D, 4, FALSE), " ")</f>
        <v>45</v>
      </c>
      <c r="Z593" s="8">
        <f>IFERROR(VLOOKUP(B593, PlumX_snapshot!$A:$E, 5, FALSE), " ")</f>
        <v>0</v>
      </c>
      <c r="AA593" s="8">
        <f>IFERROR(VLOOKUP(B593, PlumX_snapshot!$A:$F, 6, FALSE), " ")</f>
        <v>3</v>
      </c>
      <c r="AB593" s="9">
        <v>44978</v>
      </c>
    </row>
    <row r="594" spans="2:28" ht="14.5" x14ac:dyDescent="0.35">
      <c r="B594" s="7" t="s">
        <v>1417</v>
      </c>
      <c r="C594" s="7" t="s">
        <v>1125</v>
      </c>
      <c r="D594" s="7" t="s">
        <v>862</v>
      </c>
      <c r="E594" s="7" t="s">
        <v>36</v>
      </c>
      <c r="G594" s="7" t="s">
        <v>38</v>
      </c>
      <c r="H594" s="7"/>
      <c r="J594" s="10"/>
      <c r="K594" s="10"/>
      <c r="L594" s="10"/>
      <c r="M594" s="10"/>
      <c r="N594" s="7">
        <v>2020</v>
      </c>
      <c r="O594" s="7" t="s">
        <v>863</v>
      </c>
      <c r="Q594" s="7" t="s">
        <v>38</v>
      </c>
      <c r="S594" s="7" t="s">
        <v>865</v>
      </c>
      <c r="T594" s="7" t="s">
        <v>427</v>
      </c>
      <c r="U594" s="7"/>
      <c r="V594" s="7"/>
      <c r="W594" s="6">
        <f>IFERROR(VLOOKUP(B594, PlumX_snapshot!$A:$B, 2, FALSE), " ")</f>
        <v>20</v>
      </c>
      <c r="X594" s="6">
        <f>IFERROR(VLOOKUP(B594, PlumX_snapshot!$A:$C, 3, FALSE), " ")</f>
        <v>10</v>
      </c>
      <c r="Y594" s="8">
        <f>IFERROR(VLOOKUP(B594, PlumX_snapshot!$A:$D, 4, FALSE), " ")</f>
        <v>28</v>
      </c>
      <c r="Z594" s="8">
        <f>IFERROR(VLOOKUP(B594, PlumX_snapshot!$A:$E, 5, FALSE), " ")</f>
        <v>0</v>
      </c>
      <c r="AA594" s="8">
        <f>IFERROR(VLOOKUP(B594, PlumX_snapshot!$A:$F, 6, FALSE), " ")</f>
        <v>0</v>
      </c>
      <c r="AB594" s="9">
        <v>44978</v>
      </c>
    </row>
    <row r="595" spans="2:28" ht="14.5" x14ac:dyDescent="0.35">
      <c r="B595" s="7" t="s">
        <v>1418</v>
      </c>
      <c r="C595" s="7" t="s">
        <v>1419</v>
      </c>
      <c r="D595" s="7" t="s">
        <v>862</v>
      </c>
      <c r="E595" s="7" t="s">
        <v>36</v>
      </c>
      <c r="G595" s="7" t="s">
        <v>38</v>
      </c>
      <c r="H595" s="7"/>
      <c r="J595" s="10"/>
      <c r="K595" s="10"/>
      <c r="L595" s="10"/>
      <c r="M595" s="10"/>
      <c r="N595" s="7">
        <v>2020</v>
      </c>
      <c r="O595" s="7" t="s">
        <v>863</v>
      </c>
      <c r="Q595" s="7" t="s">
        <v>38</v>
      </c>
      <c r="S595" s="7" t="s">
        <v>865</v>
      </c>
      <c r="T595" s="7" t="s">
        <v>427</v>
      </c>
      <c r="U595" s="7"/>
      <c r="V595" s="7"/>
      <c r="W595" s="6">
        <f>IFERROR(VLOOKUP(B595, PlumX_snapshot!$A:$B, 2, FALSE), " ")</f>
        <v>101</v>
      </c>
      <c r="X595" s="6">
        <f>IFERROR(VLOOKUP(B595, PlumX_snapshot!$A:$C, 3, FALSE), " ")</f>
        <v>22</v>
      </c>
      <c r="Y595" s="8">
        <f>IFERROR(VLOOKUP(B595, PlumX_snapshot!$A:$D, 4, FALSE), " ")</f>
        <v>2</v>
      </c>
      <c r="Z595" s="8">
        <f>IFERROR(VLOOKUP(B595, PlumX_snapshot!$A:$E, 5, FALSE), " ")</f>
        <v>0</v>
      </c>
      <c r="AA595" s="8">
        <f>IFERROR(VLOOKUP(B595, PlumX_snapshot!$A:$F, 6, FALSE), " ")</f>
        <v>2</v>
      </c>
      <c r="AB595" s="9">
        <v>44978</v>
      </c>
    </row>
    <row r="596" spans="2:28" ht="14.5" x14ac:dyDescent="0.35">
      <c r="B596" s="7" t="s">
        <v>1420</v>
      </c>
      <c r="C596" s="7" t="s">
        <v>1421</v>
      </c>
      <c r="D596" s="7" t="s">
        <v>862</v>
      </c>
      <c r="E596" s="7" t="s">
        <v>36</v>
      </c>
      <c r="G596" s="7" t="s">
        <v>38</v>
      </c>
      <c r="H596" s="7"/>
      <c r="J596" s="10"/>
      <c r="K596" s="10"/>
      <c r="L596" s="10"/>
      <c r="M596" s="10"/>
      <c r="N596" s="7">
        <v>2020</v>
      </c>
      <c r="O596" s="7" t="s">
        <v>863</v>
      </c>
      <c r="Q596" s="7" t="s">
        <v>38</v>
      </c>
      <c r="S596" s="7" t="s">
        <v>865</v>
      </c>
      <c r="T596" s="7" t="s">
        <v>427</v>
      </c>
      <c r="U596" s="7"/>
      <c r="V596" s="7"/>
      <c r="W596" s="6">
        <f>IFERROR(VLOOKUP(B596, PlumX_snapshot!$A:$B, 2, FALSE), " ")</f>
        <v>15</v>
      </c>
      <c r="X596" s="6">
        <f>IFERROR(VLOOKUP(B596, PlumX_snapshot!$A:$C, 3, FALSE), " ")</f>
        <v>9</v>
      </c>
      <c r="Y596" s="8">
        <f>IFERROR(VLOOKUP(B596, PlumX_snapshot!$A:$D, 4, FALSE), " ")</f>
        <v>14</v>
      </c>
      <c r="Z596" s="8">
        <f>IFERROR(VLOOKUP(B596, PlumX_snapshot!$A:$E, 5, FALSE), " ")</f>
        <v>0</v>
      </c>
      <c r="AA596" s="8">
        <f>IFERROR(VLOOKUP(B596, PlumX_snapshot!$A:$F, 6, FALSE), " ")</f>
        <v>0</v>
      </c>
      <c r="AB596" s="9">
        <v>44978</v>
      </c>
    </row>
    <row r="597" spans="2:28" ht="14.5" x14ac:dyDescent="0.35">
      <c r="B597" s="7" t="s">
        <v>1422</v>
      </c>
      <c r="C597" s="7" t="s">
        <v>1423</v>
      </c>
      <c r="D597" s="7" t="s">
        <v>862</v>
      </c>
      <c r="E597" s="7" t="s">
        <v>36</v>
      </c>
      <c r="G597" s="7" t="s">
        <v>38</v>
      </c>
      <c r="H597" s="7"/>
      <c r="J597" s="10"/>
      <c r="K597" s="10"/>
      <c r="L597" s="10"/>
      <c r="M597" s="10"/>
      <c r="N597" s="7">
        <v>2020</v>
      </c>
      <c r="O597" s="7" t="s">
        <v>863</v>
      </c>
      <c r="Q597" s="7" t="s">
        <v>38</v>
      </c>
      <c r="S597" s="7" t="s">
        <v>865</v>
      </c>
      <c r="T597" s="7" t="s">
        <v>427</v>
      </c>
      <c r="U597" s="7"/>
      <c r="V597" s="7"/>
      <c r="W597" s="6">
        <f>IFERROR(VLOOKUP(B597, PlumX_snapshot!$A:$B, 2, FALSE), " ")</f>
        <v>79</v>
      </c>
      <c r="X597" s="6">
        <f>IFERROR(VLOOKUP(B597, PlumX_snapshot!$A:$C, 3, FALSE), " ")</f>
        <v>24</v>
      </c>
      <c r="Y597" s="8">
        <f>IFERROR(VLOOKUP(B597, PlumX_snapshot!$A:$D, 4, FALSE), " ")</f>
        <v>26</v>
      </c>
      <c r="Z597" s="8">
        <f>IFERROR(VLOOKUP(B597, PlumX_snapshot!$A:$E, 5, FALSE), " ")</f>
        <v>0</v>
      </c>
      <c r="AA597" s="8">
        <f>IFERROR(VLOOKUP(B597, PlumX_snapshot!$A:$F, 6, FALSE), " ")</f>
        <v>0</v>
      </c>
      <c r="AB597" s="9">
        <v>44978</v>
      </c>
    </row>
    <row r="598" spans="2:28" ht="14.5" x14ac:dyDescent="0.35">
      <c r="B598" s="7" t="s">
        <v>1424</v>
      </c>
      <c r="C598" s="7" t="s">
        <v>1423</v>
      </c>
      <c r="D598" s="7" t="s">
        <v>862</v>
      </c>
      <c r="E598" s="7" t="s">
        <v>36</v>
      </c>
      <c r="G598" s="7" t="s">
        <v>38</v>
      </c>
      <c r="H598" s="7"/>
      <c r="J598" s="10"/>
      <c r="K598" s="10"/>
      <c r="L598" s="10"/>
      <c r="M598" s="10"/>
      <c r="N598" s="7">
        <v>2020</v>
      </c>
      <c r="O598" s="7" t="s">
        <v>863</v>
      </c>
      <c r="Q598" s="7" t="s">
        <v>38</v>
      </c>
      <c r="S598" s="7" t="s">
        <v>865</v>
      </c>
      <c r="T598" s="7" t="s">
        <v>427</v>
      </c>
      <c r="U598" s="7"/>
      <c r="V598" s="7"/>
      <c r="W598" s="6">
        <f>IFERROR(VLOOKUP(B598, PlumX_snapshot!$A:$B, 2, FALSE), " ")</f>
        <v>70</v>
      </c>
      <c r="X598" s="6">
        <f>IFERROR(VLOOKUP(B598, PlumX_snapshot!$A:$C, 3, FALSE), " ")</f>
        <v>50</v>
      </c>
      <c r="Y598" s="8">
        <f>IFERROR(VLOOKUP(B598, PlumX_snapshot!$A:$D, 4, FALSE), " ")</f>
        <v>7</v>
      </c>
      <c r="Z598" s="8">
        <f>IFERROR(VLOOKUP(B598, PlumX_snapshot!$A:$E, 5, FALSE), " ")</f>
        <v>0</v>
      </c>
      <c r="AA598" s="8">
        <f>IFERROR(VLOOKUP(B598, PlumX_snapshot!$A:$F, 6, FALSE), " ")</f>
        <v>0</v>
      </c>
      <c r="AB598" s="9">
        <v>44978</v>
      </c>
    </row>
    <row r="599" spans="2:28" ht="14.5" x14ac:dyDescent="0.35">
      <c r="B599" s="7" t="s">
        <v>1425</v>
      </c>
      <c r="C599" s="7" t="s">
        <v>1426</v>
      </c>
      <c r="D599" s="7" t="s">
        <v>862</v>
      </c>
      <c r="E599" s="7" t="s">
        <v>37</v>
      </c>
      <c r="F599" s="7" t="s">
        <v>37</v>
      </c>
      <c r="G599" s="7" t="s">
        <v>38</v>
      </c>
      <c r="H599" s="7"/>
      <c r="I599" s="7" t="s">
        <v>501</v>
      </c>
      <c r="J599" s="10"/>
      <c r="K599" s="10"/>
      <c r="L599" s="10"/>
      <c r="M599" s="10"/>
      <c r="N599" s="7">
        <v>2020</v>
      </c>
      <c r="O599" s="7" t="s">
        <v>863</v>
      </c>
      <c r="P599" s="7" t="s">
        <v>56</v>
      </c>
      <c r="Q599" s="7" t="s">
        <v>38</v>
      </c>
      <c r="R599" s="7" t="s">
        <v>195</v>
      </c>
      <c r="S599" s="7" t="s">
        <v>865</v>
      </c>
      <c r="T599" s="7" t="s">
        <v>427</v>
      </c>
      <c r="U599" s="7"/>
      <c r="V599" s="7"/>
      <c r="W599" s="6">
        <f>IFERROR(VLOOKUP(B599, PlumX_snapshot!$A:$B, 2, FALSE), " ")</f>
        <v>9</v>
      </c>
      <c r="X599" s="6">
        <f>IFERROR(VLOOKUP(B599, PlumX_snapshot!$A:$C, 3, FALSE), " ")</f>
        <v>33</v>
      </c>
      <c r="Y599" s="8">
        <f>IFERROR(VLOOKUP(B599, PlumX_snapshot!$A:$D, 4, FALSE), " ")</f>
        <v>3</v>
      </c>
      <c r="Z599" s="8">
        <f>IFERROR(VLOOKUP(B599, PlumX_snapshot!$A:$E, 5, FALSE), " ")</f>
        <v>0</v>
      </c>
      <c r="AA599" s="8">
        <f>IFERROR(VLOOKUP(B599, PlumX_snapshot!$A:$F, 6, FALSE), " ")</f>
        <v>0</v>
      </c>
      <c r="AB599" s="9">
        <v>44978</v>
      </c>
    </row>
    <row r="600" spans="2:28" ht="14.5" x14ac:dyDescent="0.35">
      <c r="B600" s="7" t="s">
        <v>1427</v>
      </c>
      <c r="C600" s="7" t="s">
        <v>1134</v>
      </c>
      <c r="D600" s="7" t="s">
        <v>862</v>
      </c>
      <c r="E600" s="7" t="s">
        <v>37</v>
      </c>
      <c r="F600" s="7" t="s">
        <v>37</v>
      </c>
      <c r="G600" s="7" t="s">
        <v>38</v>
      </c>
      <c r="H600" s="7"/>
      <c r="I600" s="7" t="s">
        <v>74</v>
      </c>
      <c r="J600" s="10"/>
      <c r="K600" s="10"/>
      <c r="L600" s="10"/>
      <c r="M600" s="10"/>
      <c r="N600" s="7">
        <v>2020</v>
      </c>
      <c r="O600" s="7" t="s">
        <v>863</v>
      </c>
      <c r="P600" s="7" t="s">
        <v>56</v>
      </c>
      <c r="Q600" s="7" t="s">
        <v>38</v>
      </c>
      <c r="R600" s="7" t="s">
        <v>1428</v>
      </c>
      <c r="S600" s="7" t="s">
        <v>865</v>
      </c>
      <c r="T600" s="7" t="s">
        <v>427</v>
      </c>
      <c r="U600" s="7"/>
      <c r="V600" s="7"/>
      <c r="W600" s="6">
        <f>IFERROR(VLOOKUP(B600, PlumX_snapshot!$A:$B, 2, FALSE), " ")</f>
        <v>110</v>
      </c>
      <c r="X600" s="6">
        <f>IFERROR(VLOOKUP(B600, PlumX_snapshot!$A:$C, 3, FALSE), " ")</f>
        <v>17</v>
      </c>
      <c r="Y600" s="8">
        <f>IFERROR(VLOOKUP(B600, PlumX_snapshot!$A:$D, 4, FALSE), " ")</f>
        <v>5</v>
      </c>
      <c r="Z600" s="8">
        <f>IFERROR(VLOOKUP(B600, PlumX_snapshot!$A:$E, 5, FALSE), " ")</f>
        <v>10</v>
      </c>
      <c r="AA600" s="8">
        <f>IFERROR(VLOOKUP(B600, PlumX_snapshot!$A:$F, 6, FALSE), " ")</f>
        <v>0</v>
      </c>
      <c r="AB600" s="9">
        <v>44978</v>
      </c>
    </row>
    <row r="601" spans="2:28" ht="14.5" x14ac:dyDescent="0.35">
      <c r="B601" s="7" t="s">
        <v>1429</v>
      </c>
      <c r="C601" s="7" t="s">
        <v>1430</v>
      </c>
      <c r="D601" s="7" t="s">
        <v>862</v>
      </c>
      <c r="E601" s="7" t="s">
        <v>37</v>
      </c>
      <c r="F601" s="7" t="s">
        <v>37</v>
      </c>
      <c r="G601" s="7" t="s">
        <v>38</v>
      </c>
      <c r="H601" s="7"/>
      <c r="I601" s="7" t="s">
        <v>74</v>
      </c>
      <c r="J601" s="10"/>
      <c r="K601" s="10"/>
      <c r="L601" s="10"/>
      <c r="M601" s="10"/>
      <c r="N601" s="7">
        <v>2020</v>
      </c>
      <c r="O601" s="7" t="s">
        <v>863</v>
      </c>
      <c r="Q601" s="7" t="s">
        <v>38</v>
      </c>
      <c r="S601" s="7" t="s">
        <v>865</v>
      </c>
      <c r="T601" s="7" t="s">
        <v>427</v>
      </c>
      <c r="U601" s="7"/>
      <c r="V601" s="7"/>
      <c r="W601" s="6">
        <f>IFERROR(VLOOKUP(B601, PlumX_snapshot!$A:$B, 2, FALSE), " ")</f>
        <v>28</v>
      </c>
      <c r="X601" s="6">
        <f>IFERROR(VLOOKUP(B601, PlumX_snapshot!$A:$C, 3, FALSE), " ")</f>
        <v>96</v>
      </c>
      <c r="Y601" s="8">
        <f>IFERROR(VLOOKUP(B601, PlumX_snapshot!$A:$D, 4, FALSE), " ")</f>
        <v>13</v>
      </c>
      <c r="Z601" s="8">
        <f>IFERROR(VLOOKUP(B601, PlumX_snapshot!$A:$E, 5, FALSE), " ")</f>
        <v>0</v>
      </c>
      <c r="AA601" s="8">
        <f>IFERROR(VLOOKUP(B601, PlumX_snapshot!$A:$F, 6, FALSE), " ")</f>
        <v>3</v>
      </c>
      <c r="AB601" s="9">
        <v>44978</v>
      </c>
    </row>
    <row r="602" spans="2:28" ht="14.5" x14ac:dyDescent="0.35">
      <c r="B602" s="7" t="s">
        <v>1431</v>
      </c>
      <c r="C602" s="7" t="s">
        <v>1430</v>
      </c>
      <c r="D602" s="7" t="s">
        <v>862</v>
      </c>
      <c r="E602" s="7" t="s">
        <v>37</v>
      </c>
      <c r="F602" s="7" t="s">
        <v>37</v>
      </c>
      <c r="G602" s="7" t="s">
        <v>38</v>
      </c>
      <c r="H602" s="7"/>
      <c r="I602" s="7" t="s">
        <v>74</v>
      </c>
      <c r="J602" s="10"/>
      <c r="K602" s="10"/>
      <c r="L602" s="10"/>
      <c r="M602" s="10"/>
      <c r="N602" s="7">
        <v>2020</v>
      </c>
      <c r="O602" s="7" t="s">
        <v>863</v>
      </c>
      <c r="Q602" s="7" t="s">
        <v>38</v>
      </c>
      <c r="S602" s="7" t="s">
        <v>865</v>
      </c>
      <c r="T602" s="7" t="s">
        <v>427</v>
      </c>
      <c r="U602" s="7"/>
      <c r="V602" s="7"/>
      <c r="W602" s="6">
        <f>IFERROR(VLOOKUP(B602, PlumX_snapshot!$A:$B, 2, FALSE), " ")</f>
        <v>34</v>
      </c>
      <c r="X602" s="6">
        <f>IFERROR(VLOOKUP(B602, PlumX_snapshot!$A:$C, 3, FALSE), " ")</f>
        <v>12</v>
      </c>
      <c r="Y602" s="8">
        <f>IFERROR(VLOOKUP(B602, PlumX_snapshot!$A:$D, 4, FALSE), " ")</f>
        <v>40</v>
      </c>
      <c r="Z602" s="8">
        <f>IFERROR(VLOOKUP(B602, PlumX_snapshot!$A:$E, 5, FALSE), " ")</f>
        <v>0</v>
      </c>
      <c r="AA602" s="8">
        <f>IFERROR(VLOOKUP(B602, PlumX_snapshot!$A:$F, 6, FALSE), " ")</f>
        <v>1</v>
      </c>
      <c r="AB602" s="9">
        <v>44978</v>
      </c>
    </row>
    <row r="603" spans="2:28" ht="14.5" x14ac:dyDescent="0.35">
      <c r="B603" s="7" t="s">
        <v>1432</v>
      </c>
      <c r="C603" s="7" t="s">
        <v>1136</v>
      </c>
      <c r="D603" s="7" t="s">
        <v>862</v>
      </c>
      <c r="E603" s="7" t="s">
        <v>37</v>
      </c>
      <c r="F603" s="7" t="s">
        <v>37</v>
      </c>
      <c r="G603" s="7" t="s">
        <v>38</v>
      </c>
      <c r="H603" s="7"/>
      <c r="I603" s="7" t="s">
        <v>501</v>
      </c>
      <c r="J603" s="10"/>
      <c r="K603" s="10"/>
      <c r="L603" s="10"/>
      <c r="M603" s="10"/>
      <c r="N603" s="7">
        <v>2020</v>
      </c>
      <c r="O603" s="7" t="s">
        <v>863</v>
      </c>
      <c r="Q603" s="7" t="s">
        <v>38</v>
      </c>
      <c r="S603" s="7" t="s">
        <v>865</v>
      </c>
      <c r="T603" s="7" t="s">
        <v>427</v>
      </c>
      <c r="U603" s="7"/>
      <c r="V603" s="7"/>
      <c r="W603" s="6">
        <f>IFERROR(VLOOKUP(B603, PlumX_snapshot!$A:$B, 2, FALSE), " ")</f>
        <v>287</v>
      </c>
      <c r="X603" s="6">
        <f>IFERROR(VLOOKUP(B603, PlumX_snapshot!$A:$C, 3, FALSE), " ")</f>
        <v>68</v>
      </c>
      <c r="Y603" s="8">
        <f>IFERROR(VLOOKUP(B603, PlumX_snapshot!$A:$D, 4, FALSE), " ")</f>
        <v>191</v>
      </c>
      <c r="Z603" s="8">
        <f>IFERROR(VLOOKUP(B603, PlumX_snapshot!$A:$E, 5, FALSE), " ")</f>
        <v>0</v>
      </c>
      <c r="AA603" s="8">
        <f>IFERROR(VLOOKUP(B603, PlumX_snapshot!$A:$F, 6, FALSE), " ")</f>
        <v>0</v>
      </c>
      <c r="AB603" s="9">
        <v>44978</v>
      </c>
    </row>
    <row r="604" spans="2:28" ht="14.5" x14ac:dyDescent="0.35">
      <c r="B604" s="7" t="s">
        <v>1433</v>
      </c>
      <c r="C604" s="7" t="s">
        <v>1136</v>
      </c>
      <c r="D604" s="7" t="s">
        <v>862</v>
      </c>
      <c r="E604" s="7" t="s">
        <v>37</v>
      </c>
      <c r="F604" s="7" t="s">
        <v>37</v>
      </c>
      <c r="G604" s="7" t="s">
        <v>38</v>
      </c>
      <c r="H604" s="7"/>
      <c r="I604" s="7" t="s">
        <v>74</v>
      </c>
      <c r="J604" s="10"/>
      <c r="K604" s="10"/>
      <c r="L604" s="10"/>
      <c r="M604" s="10"/>
      <c r="N604" s="7">
        <v>2020</v>
      </c>
      <c r="O604" s="7" t="s">
        <v>863</v>
      </c>
      <c r="Q604" s="7" t="s">
        <v>38</v>
      </c>
      <c r="S604" s="7" t="s">
        <v>865</v>
      </c>
      <c r="T604" s="7" t="s">
        <v>427</v>
      </c>
      <c r="U604" s="7"/>
      <c r="V604" s="7"/>
      <c r="W604" s="6">
        <f>IFERROR(VLOOKUP(B604, PlumX_snapshot!$A:$B, 2, FALSE), " ")</f>
        <v>34</v>
      </c>
      <c r="X604" s="6">
        <f>IFERROR(VLOOKUP(B604, PlumX_snapshot!$A:$C, 3, FALSE), " ")</f>
        <v>74</v>
      </c>
      <c r="Y604" s="8">
        <f>IFERROR(VLOOKUP(B604, PlumX_snapshot!$A:$D, 4, FALSE), " ")</f>
        <v>99</v>
      </c>
      <c r="Z604" s="8">
        <f>IFERROR(VLOOKUP(B604, PlumX_snapshot!$A:$E, 5, FALSE), " ")</f>
        <v>0</v>
      </c>
      <c r="AA604" s="8">
        <f>IFERROR(VLOOKUP(B604, PlumX_snapshot!$A:$F, 6, FALSE), " ")</f>
        <v>4</v>
      </c>
      <c r="AB604" s="9">
        <v>44978</v>
      </c>
    </row>
    <row r="605" spans="2:28" ht="14.5" x14ac:dyDescent="0.35">
      <c r="B605" s="7" t="s">
        <v>1434</v>
      </c>
      <c r="C605" s="7" t="s">
        <v>1136</v>
      </c>
      <c r="D605" s="7" t="s">
        <v>862</v>
      </c>
      <c r="E605" s="7" t="s">
        <v>37</v>
      </c>
      <c r="F605" s="7" t="s">
        <v>37</v>
      </c>
      <c r="G605" s="7" t="s">
        <v>38</v>
      </c>
      <c r="H605" s="7"/>
      <c r="I605" s="7" t="s">
        <v>501</v>
      </c>
      <c r="J605" s="10"/>
      <c r="K605" s="10"/>
      <c r="L605" s="10"/>
      <c r="M605" s="10"/>
      <c r="N605" s="7">
        <v>2020</v>
      </c>
      <c r="O605" s="7" t="s">
        <v>863</v>
      </c>
      <c r="Q605" s="7" t="s">
        <v>38</v>
      </c>
      <c r="S605" s="7" t="s">
        <v>865</v>
      </c>
      <c r="T605" s="7" t="s">
        <v>427</v>
      </c>
      <c r="U605" s="7"/>
      <c r="V605" s="7"/>
      <c r="W605" s="6">
        <f>IFERROR(VLOOKUP(B605, PlumX_snapshot!$A:$B, 2, FALSE), " ")</f>
        <v>60</v>
      </c>
      <c r="X605" s="6">
        <f>IFERROR(VLOOKUP(B605, PlumX_snapshot!$A:$C, 3, FALSE), " ")</f>
        <v>48</v>
      </c>
      <c r="Y605" s="8">
        <f>IFERROR(VLOOKUP(B605, PlumX_snapshot!$A:$D, 4, FALSE), " ")</f>
        <v>19</v>
      </c>
      <c r="Z605" s="8">
        <f>IFERROR(VLOOKUP(B605, PlumX_snapshot!$A:$E, 5, FALSE), " ")</f>
        <v>0</v>
      </c>
      <c r="AA605" s="8">
        <f>IFERROR(VLOOKUP(B605, PlumX_snapshot!$A:$F, 6, FALSE), " ")</f>
        <v>0</v>
      </c>
      <c r="AB605" s="9">
        <v>44978</v>
      </c>
    </row>
    <row r="606" spans="2:28" ht="14.5" x14ac:dyDescent="0.35">
      <c r="B606" s="7" t="s">
        <v>1435</v>
      </c>
      <c r="C606" s="7" t="s">
        <v>1136</v>
      </c>
      <c r="D606" s="7" t="s">
        <v>862</v>
      </c>
      <c r="E606" s="7" t="s">
        <v>37</v>
      </c>
      <c r="F606" s="7" t="s">
        <v>37</v>
      </c>
      <c r="G606" s="7" t="s">
        <v>38</v>
      </c>
      <c r="H606" s="7"/>
      <c r="I606" s="7" t="s">
        <v>74</v>
      </c>
      <c r="J606" s="10"/>
      <c r="K606" s="10"/>
      <c r="L606" s="10"/>
      <c r="M606" s="10"/>
      <c r="N606" s="7">
        <v>2020</v>
      </c>
      <c r="O606" s="7" t="s">
        <v>863</v>
      </c>
      <c r="Q606" s="7" t="s">
        <v>38</v>
      </c>
      <c r="S606" s="7" t="s">
        <v>865</v>
      </c>
      <c r="T606" s="7" t="s">
        <v>427</v>
      </c>
      <c r="U606" s="7"/>
      <c r="V606" s="7"/>
      <c r="W606" s="6">
        <f>IFERROR(VLOOKUP(B606, PlumX_snapshot!$A:$B, 2, FALSE), " ")</f>
        <v>73</v>
      </c>
      <c r="X606" s="6">
        <f>IFERROR(VLOOKUP(B606, PlumX_snapshot!$A:$C, 3, FALSE), " ")</f>
        <v>92</v>
      </c>
      <c r="Y606" s="8">
        <f>IFERROR(VLOOKUP(B606, PlumX_snapshot!$A:$D, 4, FALSE), " ")</f>
        <v>1</v>
      </c>
      <c r="Z606" s="8">
        <f>IFERROR(VLOOKUP(B606, PlumX_snapshot!$A:$E, 5, FALSE), " ")</f>
        <v>0</v>
      </c>
      <c r="AA606" s="8">
        <f>IFERROR(VLOOKUP(B606, PlumX_snapshot!$A:$F, 6, FALSE), " ")</f>
        <v>1</v>
      </c>
      <c r="AB606" s="9">
        <v>44978</v>
      </c>
    </row>
    <row r="607" spans="2:28" ht="14.5" x14ac:dyDescent="0.35">
      <c r="B607" s="7" t="s">
        <v>1436</v>
      </c>
      <c r="C607" s="7" t="s">
        <v>1136</v>
      </c>
      <c r="D607" s="7" t="s">
        <v>862</v>
      </c>
      <c r="E607" s="7" t="s">
        <v>37</v>
      </c>
      <c r="F607" s="7" t="s">
        <v>37</v>
      </c>
      <c r="G607" s="7" t="s">
        <v>38</v>
      </c>
      <c r="H607" s="7"/>
      <c r="I607" s="7" t="s">
        <v>501</v>
      </c>
      <c r="J607" s="10"/>
      <c r="K607" s="10"/>
      <c r="L607" s="10"/>
      <c r="M607" s="10"/>
      <c r="N607" s="7">
        <v>2020</v>
      </c>
      <c r="O607" s="7" t="s">
        <v>863</v>
      </c>
      <c r="Q607" s="7" t="s">
        <v>38</v>
      </c>
      <c r="S607" s="7" t="s">
        <v>865</v>
      </c>
      <c r="T607" s="7" t="s">
        <v>427</v>
      </c>
      <c r="U607" s="7"/>
      <c r="V607" s="7"/>
      <c r="W607" s="6">
        <f>IFERROR(VLOOKUP(B607, PlumX_snapshot!$A:$B, 2, FALSE), " ")</f>
        <v>23</v>
      </c>
      <c r="X607" s="6">
        <f>IFERROR(VLOOKUP(B607, PlumX_snapshot!$A:$C, 3, FALSE), " ")</f>
        <v>4</v>
      </c>
      <c r="Y607" s="8">
        <f>IFERROR(VLOOKUP(B607, PlumX_snapshot!$A:$D, 4, FALSE), " ")</f>
        <v>1</v>
      </c>
      <c r="Z607" s="8">
        <f>IFERROR(VLOOKUP(B607, PlumX_snapshot!$A:$E, 5, FALSE), " ")</f>
        <v>0</v>
      </c>
      <c r="AA607" s="8">
        <f>IFERROR(VLOOKUP(B607, PlumX_snapshot!$A:$F, 6, FALSE), " ")</f>
        <v>0</v>
      </c>
      <c r="AB607" s="9">
        <v>44978</v>
      </c>
    </row>
    <row r="608" spans="2:28" ht="14.5" x14ac:dyDescent="0.35">
      <c r="B608" s="7" t="s">
        <v>1437</v>
      </c>
      <c r="C608" s="7" t="s">
        <v>1136</v>
      </c>
      <c r="D608" s="7" t="s">
        <v>862</v>
      </c>
      <c r="E608" s="7" t="s">
        <v>37</v>
      </c>
      <c r="F608" s="7" t="s">
        <v>37</v>
      </c>
      <c r="G608" s="7" t="s">
        <v>38</v>
      </c>
      <c r="H608" s="7"/>
      <c r="I608" s="7" t="s">
        <v>501</v>
      </c>
      <c r="J608" s="10"/>
      <c r="K608" s="10"/>
      <c r="L608" s="10"/>
      <c r="M608" s="10"/>
      <c r="N608" s="7">
        <v>2020</v>
      </c>
      <c r="O608" s="7" t="s">
        <v>863</v>
      </c>
      <c r="Q608" s="7" t="s">
        <v>38</v>
      </c>
      <c r="S608" s="7" t="s">
        <v>865</v>
      </c>
      <c r="T608" s="7" t="s">
        <v>427</v>
      </c>
      <c r="U608" s="7"/>
      <c r="V608" s="7"/>
      <c r="W608" s="6">
        <f>IFERROR(VLOOKUP(B608, PlumX_snapshot!$A:$B, 2, FALSE), " ")</f>
        <v>76</v>
      </c>
      <c r="X608" s="6">
        <f>IFERROR(VLOOKUP(B608, PlumX_snapshot!$A:$C, 3, FALSE), " ")</f>
        <v>53</v>
      </c>
      <c r="Y608" s="8">
        <f>IFERROR(VLOOKUP(B608, PlumX_snapshot!$A:$D, 4, FALSE), " ")</f>
        <v>104</v>
      </c>
      <c r="Z608" s="8">
        <f>IFERROR(VLOOKUP(B608, PlumX_snapshot!$A:$E, 5, FALSE), " ")</f>
        <v>0</v>
      </c>
      <c r="AA608" s="8">
        <f>IFERROR(VLOOKUP(B608, PlumX_snapshot!$A:$F, 6, FALSE), " ")</f>
        <v>0</v>
      </c>
      <c r="AB608" s="9">
        <v>44978</v>
      </c>
    </row>
    <row r="609" spans="2:28" ht="14.5" x14ac:dyDescent="0.35">
      <c r="B609" s="7" t="s">
        <v>1438</v>
      </c>
      <c r="C609" s="7" t="s">
        <v>1136</v>
      </c>
      <c r="D609" s="7" t="s">
        <v>862</v>
      </c>
      <c r="E609" s="7" t="s">
        <v>37</v>
      </c>
      <c r="F609" s="7" t="s">
        <v>37</v>
      </c>
      <c r="G609" s="7" t="s">
        <v>38</v>
      </c>
      <c r="H609" s="7"/>
      <c r="I609" s="7" t="s">
        <v>501</v>
      </c>
      <c r="J609" s="10"/>
      <c r="K609" s="10"/>
      <c r="L609" s="10"/>
      <c r="M609" s="10"/>
      <c r="N609" s="7">
        <v>2020</v>
      </c>
      <c r="O609" s="7" t="s">
        <v>863</v>
      </c>
      <c r="Q609" s="7" t="s">
        <v>38</v>
      </c>
      <c r="S609" s="7" t="s">
        <v>865</v>
      </c>
      <c r="T609" s="7" t="s">
        <v>427</v>
      </c>
      <c r="U609" s="7"/>
      <c r="V609" s="7"/>
      <c r="W609" s="6">
        <f>IFERROR(VLOOKUP(B609, PlumX_snapshot!$A:$B, 2, FALSE), " ")</f>
        <v>72</v>
      </c>
      <c r="X609" s="6">
        <f>IFERROR(VLOOKUP(B609, PlumX_snapshot!$A:$C, 3, FALSE), " ")</f>
        <v>61</v>
      </c>
      <c r="Y609" s="8">
        <f>IFERROR(VLOOKUP(B609, PlumX_snapshot!$A:$D, 4, FALSE), " ")</f>
        <v>20</v>
      </c>
      <c r="Z609" s="8">
        <f>IFERROR(VLOOKUP(B609, PlumX_snapshot!$A:$E, 5, FALSE), " ")</f>
        <v>0</v>
      </c>
      <c r="AA609" s="8">
        <f>IFERROR(VLOOKUP(B609, PlumX_snapshot!$A:$F, 6, FALSE), " ")</f>
        <v>0</v>
      </c>
      <c r="AB609" s="9">
        <v>44978</v>
      </c>
    </row>
    <row r="610" spans="2:28" ht="14.5" x14ac:dyDescent="0.35">
      <c r="B610" s="7" t="s">
        <v>1439</v>
      </c>
      <c r="C610" s="7" t="s">
        <v>1136</v>
      </c>
      <c r="D610" s="7" t="s">
        <v>862</v>
      </c>
      <c r="E610" s="7" t="s">
        <v>37</v>
      </c>
      <c r="F610" s="7" t="s">
        <v>37</v>
      </c>
      <c r="G610" s="7" t="s">
        <v>38</v>
      </c>
      <c r="H610" s="7"/>
      <c r="I610" s="7" t="s">
        <v>501</v>
      </c>
      <c r="J610" s="10"/>
      <c r="K610" s="10"/>
      <c r="L610" s="10"/>
      <c r="M610" s="10"/>
      <c r="N610" s="7">
        <v>2020</v>
      </c>
      <c r="O610" s="7" t="s">
        <v>863</v>
      </c>
      <c r="Q610" s="7" t="s">
        <v>38</v>
      </c>
      <c r="S610" s="7" t="s">
        <v>865</v>
      </c>
      <c r="T610" s="7" t="s">
        <v>427</v>
      </c>
      <c r="U610" s="7"/>
      <c r="V610" s="7"/>
      <c r="W610" s="6">
        <f>IFERROR(VLOOKUP(B610, PlumX_snapshot!$A:$B, 2, FALSE), " ")</f>
        <v>51</v>
      </c>
      <c r="X610" s="6">
        <f>IFERROR(VLOOKUP(B610, PlumX_snapshot!$A:$C, 3, FALSE), " ")</f>
        <v>133</v>
      </c>
      <c r="Y610" s="8">
        <f>IFERROR(VLOOKUP(B610, PlumX_snapshot!$A:$D, 4, FALSE), " ")</f>
        <v>6</v>
      </c>
      <c r="Z610" s="8">
        <f>IFERROR(VLOOKUP(B610, PlumX_snapshot!$A:$E, 5, FALSE), " ")</f>
        <v>0</v>
      </c>
      <c r="AA610" s="8">
        <f>IFERROR(VLOOKUP(B610, PlumX_snapshot!$A:$F, 6, FALSE), " ")</f>
        <v>0</v>
      </c>
      <c r="AB610" s="9">
        <v>44978</v>
      </c>
    </row>
    <row r="611" spans="2:28" ht="14.5" x14ac:dyDescent="0.35">
      <c r="B611" s="7" t="s">
        <v>1440</v>
      </c>
      <c r="C611" s="7" t="s">
        <v>1441</v>
      </c>
      <c r="D611" s="7" t="s">
        <v>862</v>
      </c>
      <c r="E611" s="7" t="s">
        <v>37</v>
      </c>
      <c r="F611" s="7" t="s">
        <v>37</v>
      </c>
      <c r="G611" s="7" t="s">
        <v>38</v>
      </c>
      <c r="H611" s="7"/>
      <c r="I611" s="7" t="s">
        <v>501</v>
      </c>
      <c r="J611" s="10"/>
      <c r="K611" s="10"/>
      <c r="L611" s="10"/>
      <c r="M611" s="10"/>
      <c r="N611" s="7">
        <v>2020</v>
      </c>
      <c r="O611" s="7" t="s">
        <v>863</v>
      </c>
      <c r="P611" s="7" t="s">
        <v>56</v>
      </c>
      <c r="Q611" s="7" t="s">
        <v>38</v>
      </c>
      <c r="R611" s="7" t="s">
        <v>195</v>
      </c>
      <c r="S611" s="7" t="s">
        <v>865</v>
      </c>
      <c r="T611" s="7" t="s">
        <v>427</v>
      </c>
      <c r="U611" s="7"/>
      <c r="V611" s="7"/>
      <c r="W611" s="6">
        <f>IFERROR(VLOOKUP(B611, PlumX_snapshot!$A:$B, 2, FALSE), " ")</f>
        <v>30</v>
      </c>
      <c r="X611" s="6">
        <f>IFERROR(VLOOKUP(B611, PlumX_snapshot!$A:$C, 3, FALSE), " ")</f>
        <v>40</v>
      </c>
      <c r="Y611" s="8">
        <f>IFERROR(VLOOKUP(B611, PlumX_snapshot!$A:$D, 4, FALSE), " ")</f>
        <v>11</v>
      </c>
      <c r="Z611" s="8">
        <f>IFERROR(VLOOKUP(B611, PlumX_snapshot!$A:$E, 5, FALSE), " ")</f>
        <v>0</v>
      </c>
      <c r="AA611" s="8">
        <f>IFERROR(VLOOKUP(B611, PlumX_snapshot!$A:$F, 6, FALSE), " ")</f>
        <v>0</v>
      </c>
      <c r="AB611" s="9">
        <v>44978</v>
      </c>
    </row>
    <row r="612" spans="2:28" ht="14.5" x14ac:dyDescent="0.35">
      <c r="B612" s="7" t="s">
        <v>1442</v>
      </c>
      <c r="C612" s="7" t="s">
        <v>1443</v>
      </c>
      <c r="D612" s="7" t="s">
        <v>862</v>
      </c>
      <c r="E612" s="7" t="s">
        <v>37</v>
      </c>
      <c r="F612" s="7" t="s">
        <v>37</v>
      </c>
      <c r="G612" s="7" t="s">
        <v>38</v>
      </c>
      <c r="H612" s="7"/>
      <c r="I612" s="7" t="s">
        <v>74</v>
      </c>
      <c r="J612" s="10"/>
      <c r="K612" s="10"/>
      <c r="L612" s="10"/>
      <c r="M612" s="10"/>
      <c r="N612" s="7">
        <v>2020</v>
      </c>
      <c r="O612" s="7" t="s">
        <v>863</v>
      </c>
      <c r="P612" s="7" t="s">
        <v>56</v>
      </c>
      <c r="Q612" s="7" t="s">
        <v>56</v>
      </c>
      <c r="R612" s="7" t="s">
        <v>195</v>
      </c>
      <c r="S612" s="7" t="s">
        <v>865</v>
      </c>
      <c r="T612" s="7" t="s">
        <v>427</v>
      </c>
      <c r="U612" s="7"/>
      <c r="V612" s="7"/>
      <c r="W612" s="6">
        <f>IFERROR(VLOOKUP(B612, PlumX_snapshot!$A:$B, 2, FALSE), " ")</f>
        <v>16</v>
      </c>
      <c r="X612" s="6">
        <f>IFERROR(VLOOKUP(B612, PlumX_snapshot!$A:$C, 3, FALSE), " ")</f>
        <v>63</v>
      </c>
      <c r="Y612" s="8">
        <f>IFERROR(VLOOKUP(B612, PlumX_snapshot!$A:$D, 4, FALSE), " ")</f>
        <v>7</v>
      </c>
      <c r="Z612" s="8">
        <f>IFERROR(VLOOKUP(B612, PlumX_snapshot!$A:$E, 5, FALSE), " ")</f>
        <v>0</v>
      </c>
      <c r="AA612" s="8">
        <f>IFERROR(VLOOKUP(B612, PlumX_snapshot!$A:$F, 6, FALSE), " ")</f>
        <v>0</v>
      </c>
      <c r="AB612" s="9">
        <v>44978</v>
      </c>
    </row>
    <row r="613" spans="2:28" ht="14.5" x14ac:dyDescent="0.35">
      <c r="B613" s="7" t="s">
        <v>1444</v>
      </c>
      <c r="C613" s="7" t="s">
        <v>1445</v>
      </c>
      <c r="D613" s="7" t="s">
        <v>862</v>
      </c>
      <c r="E613" s="7" t="s">
        <v>37</v>
      </c>
      <c r="F613" s="7" t="s">
        <v>37</v>
      </c>
      <c r="G613" s="7" t="s">
        <v>38</v>
      </c>
      <c r="H613" s="7"/>
      <c r="I613" s="7" t="s">
        <v>74</v>
      </c>
      <c r="J613" s="10"/>
      <c r="K613" s="10"/>
      <c r="L613" s="10"/>
      <c r="M613" s="10"/>
      <c r="N613" s="7">
        <v>2020</v>
      </c>
      <c r="O613" s="7" t="s">
        <v>863</v>
      </c>
      <c r="Q613" s="7" t="s">
        <v>38</v>
      </c>
      <c r="S613" s="7" t="s">
        <v>865</v>
      </c>
      <c r="T613" s="7" t="s">
        <v>427</v>
      </c>
      <c r="U613" s="7"/>
      <c r="V613" s="7"/>
      <c r="W613" s="6">
        <f>IFERROR(VLOOKUP(B613, PlumX_snapshot!$A:$B, 2, FALSE), " ")</f>
        <v>105</v>
      </c>
      <c r="X613" s="6">
        <f>IFERROR(VLOOKUP(B613, PlumX_snapshot!$A:$C, 3, FALSE), " ")</f>
        <v>9</v>
      </c>
      <c r="Y613" s="8">
        <f>IFERROR(VLOOKUP(B613, PlumX_snapshot!$A:$D, 4, FALSE), " ")</f>
        <v>36</v>
      </c>
      <c r="Z613" s="8">
        <f>IFERROR(VLOOKUP(B613, PlumX_snapshot!$A:$E, 5, FALSE), " ")</f>
        <v>0</v>
      </c>
      <c r="AA613" s="8">
        <f>IFERROR(VLOOKUP(B613, PlumX_snapshot!$A:$F, 6, FALSE), " ")</f>
        <v>0</v>
      </c>
      <c r="AB613" s="9">
        <v>44978</v>
      </c>
    </row>
    <row r="614" spans="2:28" ht="14.5" x14ac:dyDescent="0.35">
      <c r="B614" s="7" t="s">
        <v>1446</v>
      </c>
      <c r="C614" s="7" t="s">
        <v>1447</v>
      </c>
      <c r="D614" s="7" t="s">
        <v>862</v>
      </c>
      <c r="E614" s="7" t="s">
        <v>37</v>
      </c>
      <c r="F614" s="7" t="s">
        <v>37</v>
      </c>
      <c r="G614" s="7" t="s">
        <v>38</v>
      </c>
      <c r="H614" s="7"/>
      <c r="I614" s="7" t="s">
        <v>74</v>
      </c>
      <c r="J614" s="10"/>
      <c r="K614" s="10"/>
      <c r="L614" s="10"/>
      <c r="M614" s="10"/>
      <c r="N614" s="7">
        <v>2020</v>
      </c>
      <c r="O614" s="7" t="s">
        <v>863</v>
      </c>
      <c r="Q614" s="7" t="s">
        <v>38</v>
      </c>
      <c r="S614" s="7" t="s">
        <v>865</v>
      </c>
      <c r="T614" s="7" t="s">
        <v>427</v>
      </c>
      <c r="U614" s="7"/>
      <c r="V614" s="7"/>
      <c r="W614" s="6">
        <f>IFERROR(VLOOKUP(B614, PlumX_snapshot!$A:$B, 2, FALSE), " ")</f>
        <v>46</v>
      </c>
      <c r="X614" s="6">
        <f>IFERROR(VLOOKUP(B614, PlumX_snapshot!$A:$C, 3, FALSE), " ")</f>
        <v>7</v>
      </c>
      <c r="Y614" s="8">
        <f>IFERROR(VLOOKUP(B614, PlumX_snapshot!$A:$D, 4, FALSE), " ")</f>
        <v>15</v>
      </c>
      <c r="Z614" s="8">
        <f>IFERROR(VLOOKUP(B614, PlumX_snapshot!$A:$E, 5, FALSE), " ")</f>
        <v>0</v>
      </c>
      <c r="AA614" s="8">
        <f>IFERROR(VLOOKUP(B614, PlumX_snapshot!$A:$F, 6, FALSE), " ")</f>
        <v>0</v>
      </c>
      <c r="AB614" s="9">
        <v>44978</v>
      </c>
    </row>
    <row r="615" spans="2:28" ht="14.5" x14ac:dyDescent="0.35">
      <c r="B615" s="7" t="s">
        <v>1448</v>
      </c>
      <c r="C615" s="7" t="s">
        <v>1449</v>
      </c>
      <c r="D615" s="7" t="s">
        <v>862</v>
      </c>
      <c r="E615" s="7" t="s">
        <v>37</v>
      </c>
      <c r="F615" s="7" t="s">
        <v>37</v>
      </c>
      <c r="G615" s="7" t="s">
        <v>38</v>
      </c>
      <c r="H615" s="7"/>
      <c r="I615" s="7" t="s">
        <v>74</v>
      </c>
      <c r="J615" s="10"/>
      <c r="K615" s="10"/>
      <c r="L615" s="10"/>
      <c r="M615" s="10"/>
      <c r="N615" s="7">
        <v>2020</v>
      </c>
      <c r="O615" s="7" t="s">
        <v>863</v>
      </c>
      <c r="Q615" s="7" t="s">
        <v>38</v>
      </c>
      <c r="S615" s="7" t="s">
        <v>865</v>
      </c>
      <c r="T615" s="7" t="s">
        <v>427</v>
      </c>
      <c r="U615" s="7"/>
      <c r="V615" s="7"/>
      <c r="W615" s="6">
        <f>IFERROR(VLOOKUP(B615, PlumX_snapshot!$A:$B, 2, FALSE), " ")</f>
        <v>4</v>
      </c>
      <c r="X615" s="6">
        <f>IFERROR(VLOOKUP(B615, PlumX_snapshot!$A:$C, 3, FALSE), " ")</f>
        <v>2</v>
      </c>
      <c r="Y615" s="8">
        <f>IFERROR(VLOOKUP(B615, PlumX_snapshot!$A:$D, 4, FALSE), " ")</f>
        <v>0</v>
      </c>
      <c r="Z615" s="8">
        <f>IFERROR(VLOOKUP(B615, PlumX_snapshot!$A:$E, 5, FALSE), " ")</f>
        <v>0</v>
      </c>
      <c r="AA615" s="8">
        <f>IFERROR(VLOOKUP(B615, PlumX_snapshot!$A:$F, 6, FALSE), " ")</f>
        <v>0</v>
      </c>
      <c r="AB615" s="9">
        <v>44978</v>
      </c>
    </row>
    <row r="616" spans="2:28" ht="14.5" x14ac:dyDescent="0.35">
      <c r="B616" s="7" t="s">
        <v>1450</v>
      </c>
      <c r="C616" s="7" t="s">
        <v>1451</v>
      </c>
      <c r="D616" s="7" t="s">
        <v>862</v>
      </c>
      <c r="E616" s="7" t="s">
        <v>37</v>
      </c>
      <c r="F616" s="7" t="s">
        <v>37</v>
      </c>
      <c r="G616" s="7" t="s">
        <v>38</v>
      </c>
      <c r="H616" s="7"/>
      <c r="I616" s="7" t="s">
        <v>74</v>
      </c>
      <c r="J616" s="10"/>
      <c r="K616" s="10"/>
      <c r="L616" s="10"/>
      <c r="M616" s="10"/>
      <c r="N616" s="7">
        <v>2020</v>
      </c>
      <c r="O616" s="7" t="s">
        <v>863</v>
      </c>
      <c r="Q616" s="7" t="s">
        <v>38</v>
      </c>
      <c r="S616" s="7" t="s">
        <v>865</v>
      </c>
      <c r="T616" s="7" t="s">
        <v>427</v>
      </c>
      <c r="U616" s="7"/>
      <c r="V616" s="7"/>
      <c r="W616" s="6">
        <f>IFERROR(VLOOKUP(B616, PlumX_snapshot!$A:$B, 2, FALSE), " ")</f>
        <v>21</v>
      </c>
      <c r="X616" s="6">
        <f>IFERROR(VLOOKUP(B616, PlumX_snapshot!$A:$C, 3, FALSE), " ")</f>
        <v>18</v>
      </c>
      <c r="Y616" s="8">
        <f>IFERROR(VLOOKUP(B616, PlumX_snapshot!$A:$D, 4, FALSE), " ")</f>
        <v>6</v>
      </c>
      <c r="Z616" s="8">
        <f>IFERROR(VLOOKUP(B616, PlumX_snapshot!$A:$E, 5, FALSE), " ")</f>
        <v>0</v>
      </c>
      <c r="AA616" s="8">
        <f>IFERROR(VLOOKUP(B616, PlumX_snapshot!$A:$F, 6, FALSE), " ")</f>
        <v>0</v>
      </c>
      <c r="AB616" s="9">
        <v>44978</v>
      </c>
    </row>
    <row r="617" spans="2:28" ht="14.5" x14ac:dyDescent="0.35">
      <c r="B617" s="7" t="s">
        <v>1452</v>
      </c>
      <c r="C617" s="7" t="s">
        <v>1453</v>
      </c>
      <c r="D617" s="7" t="s">
        <v>862</v>
      </c>
      <c r="E617" s="7" t="s">
        <v>37</v>
      </c>
      <c r="F617" s="7" t="s">
        <v>37</v>
      </c>
      <c r="G617" s="7" t="s">
        <v>38</v>
      </c>
      <c r="H617" s="7"/>
      <c r="I617" s="7" t="s">
        <v>501</v>
      </c>
      <c r="J617" s="10"/>
      <c r="K617" s="10"/>
      <c r="L617" s="10"/>
      <c r="M617" s="10"/>
      <c r="N617" s="7">
        <v>2020</v>
      </c>
      <c r="O617" s="7" t="s">
        <v>863</v>
      </c>
      <c r="Q617" s="7" t="s">
        <v>56</v>
      </c>
      <c r="S617" s="7" t="s">
        <v>865</v>
      </c>
      <c r="T617" s="7" t="s">
        <v>427</v>
      </c>
      <c r="U617" s="7"/>
      <c r="V617" s="7"/>
      <c r="W617" s="6">
        <f>IFERROR(VLOOKUP(B617, PlumX_snapshot!$A:$B, 2, FALSE), " ")</f>
        <v>12</v>
      </c>
      <c r="X617" s="6">
        <f>IFERROR(VLOOKUP(B617, PlumX_snapshot!$A:$C, 3, FALSE), " ")</f>
        <v>8</v>
      </c>
      <c r="Y617" s="8">
        <f>IFERROR(VLOOKUP(B617, PlumX_snapshot!$A:$D, 4, FALSE), " ")</f>
        <v>1</v>
      </c>
      <c r="Z617" s="8">
        <f>IFERROR(VLOOKUP(B617, PlumX_snapshot!$A:$E, 5, FALSE), " ")</f>
        <v>0</v>
      </c>
      <c r="AA617" s="8">
        <f>IFERROR(VLOOKUP(B617, PlumX_snapshot!$A:$F, 6, FALSE), " ")</f>
        <v>0</v>
      </c>
      <c r="AB617" s="9">
        <v>44978</v>
      </c>
    </row>
    <row r="618" spans="2:28" ht="14.5" x14ac:dyDescent="0.35">
      <c r="B618" s="7" t="s">
        <v>1454</v>
      </c>
      <c r="C618" s="7" t="s">
        <v>1455</v>
      </c>
      <c r="D618" s="7" t="s">
        <v>862</v>
      </c>
      <c r="E618" s="7" t="s">
        <v>37</v>
      </c>
      <c r="F618" s="7" t="s">
        <v>37</v>
      </c>
      <c r="G618" s="7" t="s">
        <v>38</v>
      </c>
      <c r="H618" s="7"/>
      <c r="I618" s="7" t="s">
        <v>501</v>
      </c>
      <c r="J618" s="10"/>
      <c r="K618" s="10"/>
      <c r="L618" s="10"/>
      <c r="M618" s="10"/>
      <c r="N618" s="7">
        <v>2020</v>
      </c>
      <c r="O618" s="7" t="s">
        <v>863</v>
      </c>
      <c r="P618" s="7" t="s">
        <v>56</v>
      </c>
      <c r="Q618" s="7" t="s">
        <v>38</v>
      </c>
      <c r="R618" s="7" t="s">
        <v>1456</v>
      </c>
      <c r="S618" s="7" t="s">
        <v>865</v>
      </c>
      <c r="T618" s="7" t="s">
        <v>427</v>
      </c>
      <c r="U618" s="7"/>
      <c r="V618" s="7"/>
      <c r="W618" s="6">
        <f>IFERROR(VLOOKUP(B618, PlumX_snapshot!$A:$B, 2, FALSE), " ")</f>
        <v>38</v>
      </c>
      <c r="X618" s="6">
        <f>IFERROR(VLOOKUP(B618, PlumX_snapshot!$A:$C, 3, FALSE), " ")</f>
        <v>86</v>
      </c>
      <c r="Y618" s="8">
        <f>IFERROR(VLOOKUP(B618, PlumX_snapshot!$A:$D, 4, FALSE), " ")</f>
        <v>9</v>
      </c>
      <c r="Z618" s="8">
        <f>IFERROR(VLOOKUP(B618, PlumX_snapshot!$A:$E, 5, FALSE), " ")</f>
        <v>0</v>
      </c>
      <c r="AA618" s="8">
        <f>IFERROR(VLOOKUP(B618, PlumX_snapshot!$A:$F, 6, FALSE), " ")</f>
        <v>0</v>
      </c>
      <c r="AB618" s="9">
        <v>44978</v>
      </c>
    </row>
    <row r="619" spans="2:28" ht="14.5" x14ac:dyDescent="0.35">
      <c r="B619" s="7" t="s">
        <v>1457</v>
      </c>
      <c r="C619" s="7" t="s">
        <v>1458</v>
      </c>
      <c r="D619" s="7" t="s">
        <v>862</v>
      </c>
      <c r="E619" s="7" t="s">
        <v>37</v>
      </c>
      <c r="F619" s="7" t="s">
        <v>37</v>
      </c>
      <c r="G619" s="7" t="s">
        <v>38</v>
      </c>
      <c r="H619" s="7"/>
      <c r="I619" s="7" t="s">
        <v>501</v>
      </c>
      <c r="J619" s="10"/>
      <c r="K619" s="10"/>
      <c r="L619" s="10"/>
      <c r="M619" s="10"/>
      <c r="N619" s="7">
        <v>2020</v>
      </c>
      <c r="O619" s="7" t="s">
        <v>863</v>
      </c>
      <c r="Q619" s="7" t="s">
        <v>38</v>
      </c>
      <c r="S619" s="7" t="s">
        <v>865</v>
      </c>
      <c r="T619" s="7" t="s">
        <v>427</v>
      </c>
      <c r="U619" s="7"/>
      <c r="V619" s="7"/>
      <c r="W619" s="6">
        <f>IFERROR(VLOOKUP(B619, PlumX_snapshot!$A:$B, 2, FALSE), " ")</f>
        <v>289</v>
      </c>
      <c r="X619" s="6">
        <f>IFERROR(VLOOKUP(B619, PlumX_snapshot!$A:$C, 3, FALSE), " ")</f>
        <v>88</v>
      </c>
      <c r="Y619" s="8">
        <f>IFERROR(VLOOKUP(B619, PlumX_snapshot!$A:$D, 4, FALSE), " ")</f>
        <v>406</v>
      </c>
      <c r="Z619" s="8">
        <f>IFERROR(VLOOKUP(B619, PlumX_snapshot!$A:$E, 5, FALSE), " ")</f>
        <v>0</v>
      </c>
      <c r="AA619" s="8">
        <f>IFERROR(VLOOKUP(B619, PlumX_snapshot!$A:$F, 6, FALSE), " ")</f>
        <v>3</v>
      </c>
      <c r="AB619" s="9">
        <v>44978</v>
      </c>
    </row>
    <row r="620" spans="2:28" ht="14.5" x14ac:dyDescent="0.35">
      <c r="B620" s="7" t="s">
        <v>1459</v>
      </c>
      <c r="C620" s="7" t="s">
        <v>1460</v>
      </c>
      <c r="D620" s="7" t="s">
        <v>862</v>
      </c>
      <c r="E620" s="7" t="s">
        <v>37</v>
      </c>
      <c r="F620" s="7" t="s">
        <v>37</v>
      </c>
      <c r="G620" s="7" t="s">
        <v>38</v>
      </c>
      <c r="H620" s="7"/>
      <c r="I620" s="7" t="s">
        <v>501</v>
      </c>
      <c r="J620" s="10"/>
      <c r="K620" s="10"/>
      <c r="L620" s="10"/>
      <c r="M620" s="10"/>
      <c r="N620" s="7">
        <v>2020</v>
      </c>
      <c r="O620" s="7" t="s">
        <v>863</v>
      </c>
      <c r="Q620" s="7" t="s">
        <v>38</v>
      </c>
      <c r="S620" s="7" t="s">
        <v>865</v>
      </c>
      <c r="T620" s="7" t="s">
        <v>427</v>
      </c>
      <c r="U620" s="7"/>
      <c r="V620" s="7"/>
      <c r="W620" s="6">
        <f>IFERROR(VLOOKUP(B620, PlumX_snapshot!$A:$B, 2, FALSE), " ")</f>
        <v>30</v>
      </c>
      <c r="X620" s="6">
        <f>IFERROR(VLOOKUP(B620, PlumX_snapshot!$A:$C, 3, FALSE), " ")</f>
        <v>7</v>
      </c>
      <c r="Y620" s="8">
        <f>IFERROR(VLOOKUP(B620, PlumX_snapshot!$A:$D, 4, FALSE), " ")</f>
        <v>2</v>
      </c>
      <c r="Z620" s="8">
        <f>IFERROR(VLOOKUP(B620, PlumX_snapshot!$A:$E, 5, FALSE), " ")</f>
        <v>0</v>
      </c>
      <c r="AA620" s="8">
        <f>IFERROR(VLOOKUP(B620, PlumX_snapshot!$A:$F, 6, FALSE), " ")</f>
        <v>0</v>
      </c>
      <c r="AB620" s="9">
        <v>44978</v>
      </c>
    </row>
    <row r="621" spans="2:28" ht="14.5" x14ac:dyDescent="0.35">
      <c r="B621" s="7" t="s">
        <v>1461</v>
      </c>
      <c r="C621" s="7" t="s">
        <v>1462</v>
      </c>
      <c r="D621" s="7" t="s">
        <v>862</v>
      </c>
      <c r="E621" s="11" t="s">
        <v>36</v>
      </c>
      <c r="G621" s="7" t="s">
        <v>38</v>
      </c>
      <c r="H621" s="7"/>
      <c r="J621" s="10"/>
      <c r="K621" s="10"/>
      <c r="L621" s="10"/>
      <c r="M621" s="10"/>
      <c r="N621" s="7">
        <v>2020</v>
      </c>
      <c r="O621" s="7" t="s">
        <v>863</v>
      </c>
      <c r="Q621" s="7" t="s">
        <v>38</v>
      </c>
      <c r="S621" s="7" t="s">
        <v>865</v>
      </c>
      <c r="T621" s="7" t="s">
        <v>427</v>
      </c>
      <c r="U621" s="7"/>
      <c r="V621" s="7"/>
      <c r="W621" s="6">
        <f>IFERROR(VLOOKUP(B621, PlumX_snapshot!$A:$B, 2, FALSE), " ")</f>
        <v>22</v>
      </c>
      <c r="X621" s="6">
        <f>IFERROR(VLOOKUP(B621, PlumX_snapshot!$A:$C, 3, FALSE), " ")</f>
        <v>6</v>
      </c>
      <c r="Y621" s="8">
        <f>IFERROR(VLOOKUP(B621, PlumX_snapshot!$A:$D, 4, FALSE), " ")</f>
        <v>22</v>
      </c>
      <c r="Z621" s="8">
        <f>IFERROR(VLOOKUP(B621, PlumX_snapshot!$A:$E, 5, FALSE), " ")</f>
        <v>46</v>
      </c>
      <c r="AA621" s="8">
        <f>IFERROR(VLOOKUP(B621, PlumX_snapshot!$A:$F, 6, FALSE), " ")</f>
        <v>2</v>
      </c>
      <c r="AB621" s="9">
        <v>44978</v>
      </c>
    </row>
    <row r="622" spans="2:28" ht="14.5" x14ac:dyDescent="0.35">
      <c r="B622" s="7" t="s">
        <v>1463</v>
      </c>
      <c r="C622" s="7" t="s">
        <v>1462</v>
      </c>
      <c r="D622" s="7" t="s">
        <v>862</v>
      </c>
      <c r="E622" s="11" t="s">
        <v>36</v>
      </c>
      <c r="G622" s="7" t="s">
        <v>38</v>
      </c>
      <c r="H622" s="7"/>
      <c r="J622" s="10"/>
      <c r="K622" s="10"/>
      <c r="L622" s="10"/>
      <c r="M622" s="10"/>
      <c r="N622" s="7">
        <v>2020</v>
      </c>
      <c r="O622" s="7" t="s">
        <v>863</v>
      </c>
      <c r="Q622" s="7" t="s">
        <v>38</v>
      </c>
      <c r="S622" s="7" t="s">
        <v>865</v>
      </c>
      <c r="T622" s="7" t="s">
        <v>427</v>
      </c>
      <c r="U622" s="7"/>
      <c r="V622" s="7"/>
      <c r="W622" s="6">
        <f>IFERROR(VLOOKUP(B622, PlumX_snapshot!$A:$B, 2, FALSE), " ")</f>
        <v>9</v>
      </c>
      <c r="X622" s="6">
        <f>IFERROR(VLOOKUP(B622, PlumX_snapshot!$A:$C, 3, FALSE), " ")</f>
        <v>0</v>
      </c>
      <c r="Y622" s="8">
        <f>IFERROR(VLOOKUP(B622, PlumX_snapshot!$A:$D, 4, FALSE), " ")</f>
        <v>0</v>
      </c>
      <c r="Z622" s="8">
        <f>IFERROR(VLOOKUP(B622, PlumX_snapshot!$A:$E, 5, FALSE), " ")</f>
        <v>38</v>
      </c>
      <c r="AA622" s="8">
        <f>IFERROR(VLOOKUP(B622, PlumX_snapshot!$A:$F, 6, FALSE), " ")</f>
        <v>0</v>
      </c>
      <c r="AB622" s="9">
        <v>44978</v>
      </c>
    </row>
    <row r="623" spans="2:28" ht="14.5" x14ac:dyDescent="0.35">
      <c r="B623" s="7" t="s">
        <v>1464</v>
      </c>
      <c r="C623" s="7" t="s">
        <v>1156</v>
      </c>
      <c r="D623" s="7" t="s">
        <v>862</v>
      </c>
      <c r="E623" s="7" t="s">
        <v>37</v>
      </c>
      <c r="F623" s="7" t="s">
        <v>37</v>
      </c>
      <c r="G623" s="7" t="s">
        <v>38</v>
      </c>
      <c r="H623" s="7"/>
      <c r="I623" s="7" t="s">
        <v>74</v>
      </c>
      <c r="J623" s="10"/>
      <c r="K623" s="10"/>
      <c r="L623" s="10"/>
      <c r="M623" s="10"/>
      <c r="N623" s="7">
        <v>2020</v>
      </c>
      <c r="O623" s="7" t="s">
        <v>863</v>
      </c>
      <c r="P623" s="7" t="s">
        <v>56</v>
      </c>
      <c r="Q623" s="7" t="s">
        <v>38</v>
      </c>
      <c r="R623" s="7" t="s">
        <v>1159</v>
      </c>
      <c r="S623" s="7" t="s">
        <v>865</v>
      </c>
      <c r="T623" s="7" t="s">
        <v>427</v>
      </c>
      <c r="U623" s="7"/>
      <c r="V623" s="7"/>
      <c r="W623" s="6">
        <f>IFERROR(VLOOKUP(B623, PlumX_snapshot!$A:$B, 2, FALSE), " ")</f>
        <v>2</v>
      </c>
      <c r="X623" s="6">
        <f>IFERROR(VLOOKUP(B623, PlumX_snapshot!$A:$C, 3, FALSE), " ")</f>
        <v>4</v>
      </c>
      <c r="Y623" s="8">
        <f>IFERROR(VLOOKUP(B623, PlumX_snapshot!$A:$D, 4, FALSE), " ")</f>
        <v>1</v>
      </c>
      <c r="Z623" s="8">
        <f>IFERROR(VLOOKUP(B623, PlumX_snapshot!$A:$E, 5, FALSE), " ")</f>
        <v>0</v>
      </c>
      <c r="AA623" s="8">
        <f>IFERROR(VLOOKUP(B623, PlumX_snapshot!$A:$F, 6, FALSE), " ")</f>
        <v>0</v>
      </c>
      <c r="AB623" s="9">
        <v>44978</v>
      </c>
    </row>
    <row r="624" spans="2:28" ht="14.5" x14ac:dyDescent="0.35">
      <c r="B624" s="7" t="s">
        <v>1465</v>
      </c>
      <c r="C624" s="7" t="s">
        <v>1156</v>
      </c>
      <c r="D624" s="7" t="s">
        <v>862</v>
      </c>
      <c r="E624" s="7" t="s">
        <v>37</v>
      </c>
      <c r="F624" s="7" t="s">
        <v>37</v>
      </c>
      <c r="G624" s="7" t="s">
        <v>38</v>
      </c>
      <c r="H624" s="7"/>
      <c r="I624" s="7" t="s">
        <v>74</v>
      </c>
      <c r="J624" s="10"/>
      <c r="K624" s="10"/>
      <c r="L624" s="10"/>
      <c r="M624" s="10"/>
      <c r="N624" s="7">
        <v>2020</v>
      </c>
      <c r="O624" s="7" t="s">
        <v>863</v>
      </c>
      <c r="P624" s="7" t="s">
        <v>56</v>
      </c>
      <c r="Q624" s="7" t="s">
        <v>38</v>
      </c>
      <c r="R624" s="7" t="s">
        <v>1159</v>
      </c>
      <c r="S624" s="7" t="s">
        <v>865</v>
      </c>
      <c r="T624" s="7" t="s">
        <v>427</v>
      </c>
      <c r="U624" s="7"/>
      <c r="V624" s="7"/>
      <c r="W624" s="6">
        <f>IFERROR(VLOOKUP(B624, PlumX_snapshot!$A:$B, 2, FALSE), " ")</f>
        <v>2</v>
      </c>
      <c r="X624" s="6">
        <f>IFERROR(VLOOKUP(B624, PlumX_snapshot!$A:$C, 3, FALSE), " ")</f>
        <v>3</v>
      </c>
      <c r="Y624" s="8">
        <f>IFERROR(VLOOKUP(B624, PlumX_snapshot!$A:$D, 4, FALSE), " ")</f>
        <v>7</v>
      </c>
      <c r="Z624" s="8">
        <f>IFERROR(VLOOKUP(B624, PlumX_snapshot!$A:$E, 5, FALSE), " ")</f>
        <v>47</v>
      </c>
      <c r="AA624" s="8">
        <f>IFERROR(VLOOKUP(B624, PlumX_snapshot!$A:$F, 6, FALSE), " ")</f>
        <v>0</v>
      </c>
      <c r="AB624" s="9">
        <v>44978</v>
      </c>
    </row>
    <row r="625" spans="1:29" ht="14.5" x14ac:dyDescent="0.35">
      <c r="B625" s="7" t="s">
        <v>1466</v>
      </c>
      <c r="C625" s="7" t="s">
        <v>1156</v>
      </c>
      <c r="D625" s="7" t="s">
        <v>862</v>
      </c>
      <c r="E625" s="7" t="s">
        <v>37</v>
      </c>
      <c r="F625" s="7" t="s">
        <v>37</v>
      </c>
      <c r="G625" s="7" t="s">
        <v>38</v>
      </c>
      <c r="H625" s="7"/>
      <c r="I625" s="7" t="s">
        <v>74</v>
      </c>
      <c r="J625" s="10"/>
      <c r="K625" s="10"/>
      <c r="L625" s="10"/>
      <c r="M625" s="10"/>
      <c r="N625" s="7">
        <v>2020</v>
      </c>
      <c r="O625" s="7" t="s">
        <v>863</v>
      </c>
      <c r="P625" s="7" t="s">
        <v>56</v>
      </c>
      <c r="Q625" s="7" t="s">
        <v>38</v>
      </c>
      <c r="R625" s="7" t="s">
        <v>1159</v>
      </c>
      <c r="S625" s="7" t="s">
        <v>865</v>
      </c>
      <c r="T625" s="7" t="s">
        <v>427</v>
      </c>
      <c r="U625" s="7"/>
      <c r="V625" s="7"/>
      <c r="W625" s="6">
        <f>IFERROR(VLOOKUP(B625, PlumX_snapshot!$A:$B, 2, FALSE), " ")</f>
        <v>15</v>
      </c>
      <c r="X625" s="6">
        <f>IFERROR(VLOOKUP(B625, PlumX_snapshot!$A:$C, 3, FALSE), " ")</f>
        <v>6</v>
      </c>
      <c r="Y625" s="8">
        <f>IFERROR(VLOOKUP(B625, PlumX_snapshot!$A:$D, 4, FALSE), " ")</f>
        <v>22</v>
      </c>
      <c r="Z625" s="8">
        <f>IFERROR(VLOOKUP(B625, PlumX_snapshot!$A:$E, 5, FALSE), " ")</f>
        <v>0</v>
      </c>
      <c r="AA625" s="8">
        <f>IFERROR(VLOOKUP(B625, PlumX_snapshot!$A:$F, 6, FALSE), " ")</f>
        <v>0</v>
      </c>
      <c r="AB625" s="9">
        <v>44978</v>
      </c>
    </row>
    <row r="626" spans="1:29" ht="14.5" x14ac:dyDescent="0.35">
      <c r="B626" s="7" t="s">
        <v>1467</v>
      </c>
      <c r="C626" s="7" t="s">
        <v>1156</v>
      </c>
      <c r="D626" s="7" t="s">
        <v>862</v>
      </c>
      <c r="E626" s="7" t="s">
        <v>37</v>
      </c>
      <c r="F626" s="7" t="s">
        <v>37</v>
      </c>
      <c r="G626" s="7" t="s">
        <v>38</v>
      </c>
      <c r="H626" s="7"/>
      <c r="I626" s="7" t="s">
        <v>74</v>
      </c>
      <c r="J626" s="10"/>
      <c r="K626" s="10"/>
      <c r="L626" s="10"/>
      <c r="M626" s="10"/>
      <c r="N626" s="7">
        <v>2020</v>
      </c>
      <c r="O626" s="7" t="s">
        <v>863</v>
      </c>
      <c r="P626" s="7" t="s">
        <v>56</v>
      </c>
      <c r="Q626" s="7" t="s">
        <v>38</v>
      </c>
      <c r="R626" s="7" t="s">
        <v>1159</v>
      </c>
      <c r="S626" s="7" t="s">
        <v>865</v>
      </c>
      <c r="T626" s="7" t="s">
        <v>427</v>
      </c>
      <c r="U626" s="7"/>
      <c r="V626" s="7"/>
      <c r="W626" s="6">
        <f>IFERROR(VLOOKUP(B626, PlumX_snapshot!$A:$B, 2, FALSE), " ")</f>
        <v>15</v>
      </c>
      <c r="X626" s="6">
        <f>IFERROR(VLOOKUP(B626, PlumX_snapshot!$A:$C, 3, FALSE), " ")</f>
        <v>2</v>
      </c>
      <c r="Y626" s="8">
        <f>IFERROR(VLOOKUP(B626, PlumX_snapshot!$A:$D, 4, FALSE), " ")</f>
        <v>5</v>
      </c>
      <c r="Z626" s="8">
        <f>IFERROR(VLOOKUP(B626, PlumX_snapshot!$A:$E, 5, FALSE), " ")</f>
        <v>0</v>
      </c>
      <c r="AA626" s="8">
        <f>IFERROR(VLOOKUP(B626, PlumX_snapshot!$A:$F, 6, FALSE), " ")</f>
        <v>0</v>
      </c>
      <c r="AB626" s="9">
        <v>44978</v>
      </c>
    </row>
    <row r="627" spans="1:29" ht="14.5" x14ac:dyDescent="0.35">
      <c r="B627" s="7" t="s">
        <v>1468</v>
      </c>
      <c r="C627" s="7" t="s">
        <v>1156</v>
      </c>
      <c r="D627" s="7" t="s">
        <v>862</v>
      </c>
      <c r="E627" s="7" t="s">
        <v>37</v>
      </c>
      <c r="F627" s="7" t="s">
        <v>37</v>
      </c>
      <c r="G627" s="7" t="s">
        <v>38</v>
      </c>
      <c r="H627" s="7"/>
      <c r="I627" s="7" t="s">
        <v>74</v>
      </c>
      <c r="J627" s="10"/>
      <c r="K627" s="10"/>
      <c r="L627" s="10"/>
      <c r="M627" s="10"/>
      <c r="N627" s="7">
        <v>2020</v>
      </c>
      <c r="O627" s="7" t="s">
        <v>863</v>
      </c>
      <c r="P627" s="7" t="s">
        <v>56</v>
      </c>
      <c r="Q627" s="7" t="s">
        <v>38</v>
      </c>
      <c r="R627" s="7" t="s">
        <v>1159</v>
      </c>
      <c r="S627" s="7" t="s">
        <v>865</v>
      </c>
      <c r="T627" s="7" t="s">
        <v>427</v>
      </c>
      <c r="U627" s="7"/>
      <c r="V627" s="7"/>
      <c r="W627" s="6">
        <f>IFERROR(VLOOKUP(B627, PlumX_snapshot!$A:$B, 2, FALSE), " ")</f>
        <v>6</v>
      </c>
      <c r="X627" s="6">
        <f>IFERROR(VLOOKUP(B627, PlumX_snapshot!$A:$C, 3, FALSE), " ")</f>
        <v>5</v>
      </c>
      <c r="Y627" s="8">
        <f>IFERROR(VLOOKUP(B627, PlumX_snapshot!$A:$D, 4, FALSE), " ")</f>
        <v>1</v>
      </c>
      <c r="Z627" s="8">
        <f>IFERROR(VLOOKUP(B627, PlumX_snapshot!$A:$E, 5, FALSE), " ")</f>
        <v>0</v>
      </c>
      <c r="AA627" s="8">
        <f>IFERROR(VLOOKUP(B627, PlumX_snapshot!$A:$F, 6, FALSE), " ")</f>
        <v>0</v>
      </c>
      <c r="AB627" s="9">
        <v>44978</v>
      </c>
    </row>
    <row r="628" spans="1:29" ht="14.5" x14ac:dyDescent="0.35">
      <c r="B628" s="7" t="s">
        <v>1469</v>
      </c>
      <c r="C628" s="7" t="s">
        <v>1156</v>
      </c>
      <c r="D628" s="7" t="s">
        <v>862</v>
      </c>
      <c r="E628" s="7" t="s">
        <v>37</v>
      </c>
      <c r="F628" s="7" t="s">
        <v>37</v>
      </c>
      <c r="G628" s="7" t="s">
        <v>38</v>
      </c>
      <c r="H628" s="7"/>
      <c r="I628" s="7" t="s">
        <v>74</v>
      </c>
      <c r="J628" s="10"/>
      <c r="K628" s="10"/>
      <c r="L628" s="10"/>
      <c r="M628" s="10"/>
      <c r="N628" s="7">
        <v>2020</v>
      </c>
      <c r="O628" s="7" t="s">
        <v>863</v>
      </c>
      <c r="P628" s="7" t="s">
        <v>56</v>
      </c>
      <c r="Q628" s="7" t="s">
        <v>38</v>
      </c>
      <c r="R628" s="7" t="s">
        <v>1159</v>
      </c>
      <c r="S628" s="7" t="s">
        <v>865</v>
      </c>
      <c r="T628" s="7" t="s">
        <v>427</v>
      </c>
      <c r="U628" s="7"/>
      <c r="V628" s="7"/>
      <c r="W628" s="6">
        <f>IFERROR(VLOOKUP(B628, PlumX_snapshot!$A:$B, 2, FALSE), " ")</f>
        <v>8</v>
      </c>
      <c r="X628" s="6">
        <f>IFERROR(VLOOKUP(B628, PlumX_snapshot!$A:$C, 3, FALSE), " ")</f>
        <v>4</v>
      </c>
      <c r="Y628" s="8">
        <f>IFERROR(VLOOKUP(B628, PlumX_snapshot!$A:$D, 4, FALSE), " ")</f>
        <v>3</v>
      </c>
      <c r="Z628" s="8">
        <f>IFERROR(VLOOKUP(B628, PlumX_snapshot!$A:$E, 5, FALSE), " ")</f>
        <v>0</v>
      </c>
      <c r="AA628" s="8">
        <f>IFERROR(VLOOKUP(B628, PlumX_snapshot!$A:$F, 6, FALSE), " ")</f>
        <v>0</v>
      </c>
      <c r="AB628" s="9">
        <v>44978</v>
      </c>
    </row>
    <row r="629" spans="1:29" ht="14.5" x14ac:dyDescent="0.35">
      <c r="B629" s="7" t="s">
        <v>1470</v>
      </c>
      <c r="C629" s="7" t="s">
        <v>1471</v>
      </c>
      <c r="D629" s="7" t="s">
        <v>862</v>
      </c>
      <c r="E629" s="7" t="s">
        <v>37</v>
      </c>
      <c r="F629" s="7" t="s">
        <v>37</v>
      </c>
      <c r="G629" s="7" t="s">
        <v>38</v>
      </c>
      <c r="H629" s="7"/>
      <c r="I629" s="7" t="s">
        <v>74</v>
      </c>
      <c r="J629" s="10"/>
      <c r="K629" s="10"/>
      <c r="L629" s="10"/>
      <c r="M629" s="10"/>
      <c r="N629" s="7">
        <v>2020</v>
      </c>
      <c r="O629" s="7" t="s">
        <v>863</v>
      </c>
      <c r="P629" s="7" t="s">
        <v>56</v>
      </c>
      <c r="Q629" s="7" t="s">
        <v>56</v>
      </c>
      <c r="R629" s="7" t="s">
        <v>195</v>
      </c>
      <c r="S629" s="7" t="s">
        <v>865</v>
      </c>
      <c r="T629" s="7" t="s">
        <v>427</v>
      </c>
      <c r="U629" s="7"/>
      <c r="V629" s="7"/>
      <c r="W629" s="6">
        <f>IFERROR(VLOOKUP(B629, PlumX_snapshot!$A:$B, 2, FALSE), " ")</f>
        <v>18</v>
      </c>
      <c r="X629" s="6">
        <f>IFERROR(VLOOKUP(B629, PlumX_snapshot!$A:$C, 3, FALSE), " ")</f>
        <v>77</v>
      </c>
      <c r="Y629" s="8">
        <f>IFERROR(VLOOKUP(B629, PlumX_snapshot!$A:$D, 4, FALSE), " ")</f>
        <v>15</v>
      </c>
      <c r="Z629" s="8">
        <f>IFERROR(VLOOKUP(B629, PlumX_snapshot!$A:$E, 5, FALSE), " ")</f>
        <v>0</v>
      </c>
      <c r="AA629" s="8">
        <f>IFERROR(VLOOKUP(B629, PlumX_snapshot!$A:$F, 6, FALSE), " ")</f>
        <v>0</v>
      </c>
      <c r="AB629" s="9">
        <v>44978</v>
      </c>
    </row>
    <row r="630" spans="1:29" ht="14.5" x14ac:dyDescent="0.35">
      <c r="B630" s="7" t="s">
        <v>1472</v>
      </c>
      <c r="C630" s="7" t="s">
        <v>1473</v>
      </c>
      <c r="D630" s="7" t="s">
        <v>862</v>
      </c>
      <c r="E630" s="7" t="s">
        <v>37</v>
      </c>
      <c r="F630" s="7" t="s">
        <v>37</v>
      </c>
      <c r="G630" s="7" t="s">
        <v>38</v>
      </c>
      <c r="H630" s="7"/>
      <c r="I630" s="7" t="s">
        <v>74</v>
      </c>
      <c r="J630" s="10"/>
      <c r="K630" s="10"/>
      <c r="L630" s="10"/>
      <c r="M630" s="10"/>
      <c r="N630" s="7">
        <v>2020</v>
      </c>
      <c r="O630" s="7" t="s">
        <v>863</v>
      </c>
      <c r="P630" s="7" t="s">
        <v>56</v>
      </c>
      <c r="Q630" s="7" t="s">
        <v>38</v>
      </c>
      <c r="R630" s="7" t="s">
        <v>195</v>
      </c>
      <c r="S630" s="7" t="s">
        <v>865</v>
      </c>
      <c r="T630" s="7" t="s">
        <v>427</v>
      </c>
      <c r="U630" s="7"/>
      <c r="V630" s="7"/>
      <c r="W630" s="6">
        <f>IFERROR(VLOOKUP(B630, PlumX_snapshot!$A:$B, 2, FALSE), " ")</f>
        <v>17</v>
      </c>
      <c r="X630" s="6">
        <f>IFERROR(VLOOKUP(B630, PlumX_snapshot!$A:$C, 3, FALSE), " ")</f>
        <v>31</v>
      </c>
      <c r="Y630" s="8">
        <f>IFERROR(VLOOKUP(B630, PlumX_snapshot!$A:$D, 4, FALSE), " ")</f>
        <v>0</v>
      </c>
      <c r="Z630" s="8">
        <f>IFERROR(VLOOKUP(B630, PlumX_snapshot!$A:$E, 5, FALSE), " ")</f>
        <v>0</v>
      </c>
      <c r="AA630" s="8">
        <f>IFERROR(VLOOKUP(B630, PlumX_snapshot!$A:$F, 6, FALSE), " ")</f>
        <v>0</v>
      </c>
      <c r="AB630" s="9">
        <v>44978</v>
      </c>
    </row>
    <row r="631" spans="1:29" ht="14.5" x14ac:dyDescent="0.35">
      <c r="B631" s="7" t="s">
        <v>1474</v>
      </c>
      <c r="C631" s="7" t="s">
        <v>1475</v>
      </c>
      <c r="D631" s="7" t="s">
        <v>862</v>
      </c>
      <c r="E631" s="7" t="s">
        <v>37</v>
      </c>
      <c r="F631" s="7" t="s">
        <v>37</v>
      </c>
      <c r="G631" s="7" t="s">
        <v>38</v>
      </c>
      <c r="H631" s="7"/>
      <c r="I631" s="7" t="s">
        <v>501</v>
      </c>
      <c r="J631" s="10"/>
      <c r="K631" s="10"/>
      <c r="L631" s="10"/>
      <c r="M631" s="10"/>
      <c r="N631" s="7">
        <v>2020</v>
      </c>
      <c r="O631" s="7" t="s">
        <v>863</v>
      </c>
      <c r="Q631" s="7" t="s">
        <v>38</v>
      </c>
      <c r="S631" s="7" t="s">
        <v>865</v>
      </c>
      <c r="T631" s="7" t="s">
        <v>427</v>
      </c>
      <c r="U631" s="7"/>
      <c r="V631" s="7"/>
      <c r="W631" s="6">
        <f>IFERROR(VLOOKUP(B631, PlumX_snapshot!$A:$B, 2, FALSE), " ")</f>
        <v>7</v>
      </c>
      <c r="X631" s="6">
        <f>IFERROR(VLOOKUP(B631, PlumX_snapshot!$A:$C, 3, FALSE), " ")</f>
        <v>1</v>
      </c>
      <c r="Y631" s="8">
        <f>IFERROR(VLOOKUP(B631, PlumX_snapshot!$A:$D, 4, FALSE), " ")</f>
        <v>0</v>
      </c>
      <c r="Z631" s="8">
        <f>IFERROR(VLOOKUP(B631, PlumX_snapshot!$A:$E, 5, FALSE), " ")</f>
        <v>0</v>
      </c>
      <c r="AA631" s="8">
        <f>IFERROR(VLOOKUP(B631, PlumX_snapshot!$A:$F, 6, FALSE), " ")</f>
        <v>0</v>
      </c>
      <c r="AB631" s="9">
        <v>44978</v>
      </c>
    </row>
    <row r="632" spans="1:29" ht="14.5" x14ac:dyDescent="0.35">
      <c r="A632" s="7" t="s">
        <v>1476</v>
      </c>
      <c r="B632" s="7" t="s">
        <v>1477</v>
      </c>
      <c r="C632" s="7" t="s">
        <v>1478</v>
      </c>
      <c r="D632" s="7" t="s">
        <v>862</v>
      </c>
      <c r="E632" s="7" t="s">
        <v>36</v>
      </c>
      <c r="F632" s="7" t="s">
        <v>37</v>
      </c>
      <c r="G632" s="7" t="s">
        <v>56</v>
      </c>
      <c r="H632" s="7" t="s">
        <v>1479</v>
      </c>
      <c r="I632" s="7" t="s">
        <v>74</v>
      </c>
      <c r="J632" s="10"/>
      <c r="K632" s="10"/>
      <c r="L632" s="10">
        <v>44684</v>
      </c>
      <c r="M632" s="10"/>
      <c r="N632" s="7">
        <v>2022</v>
      </c>
      <c r="O632" s="7" t="s">
        <v>1480</v>
      </c>
      <c r="P632" s="7" t="s">
        <v>56</v>
      </c>
      <c r="R632" s="7" t="s">
        <v>1481</v>
      </c>
      <c r="T632" s="7"/>
      <c r="W632" s="6">
        <f>IFERROR(VLOOKUP(B632, PlumX_snapshot!$A:$B, 2, FALSE), " ")</f>
        <v>5</v>
      </c>
      <c r="X632" s="6">
        <f>IFERROR(VLOOKUP(B632, PlumX_snapshot!$A:$C, 3, FALSE), " ")</f>
        <v>2</v>
      </c>
      <c r="Y632" s="8">
        <f>IFERROR(VLOOKUP(B632, PlumX_snapshot!$A:$D, 4, FALSE), " ")</f>
        <v>0</v>
      </c>
      <c r="Z632" s="8">
        <f>IFERROR(VLOOKUP(B632, PlumX_snapshot!$A:$E, 5, FALSE), " ")</f>
        <v>0</v>
      </c>
      <c r="AA632" s="8">
        <f>IFERROR(VLOOKUP(B632, PlumX_snapshot!$A:$F, 6, FALSE), " ")</f>
        <v>0</v>
      </c>
      <c r="AB632" s="9">
        <v>44978</v>
      </c>
      <c r="AC632" s="7" t="s">
        <v>1482</v>
      </c>
    </row>
    <row r="633" spans="1:29" ht="14.5" x14ac:dyDescent="0.35">
      <c r="A633" s="7" t="s">
        <v>1483</v>
      </c>
      <c r="B633" s="7" t="s">
        <v>1484</v>
      </c>
      <c r="C633" s="7" t="s">
        <v>1485</v>
      </c>
      <c r="D633" s="7" t="s">
        <v>862</v>
      </c>
      <c r="E633" s="7" t="s">
        <v>36</v>
      </c>
      <c r="F633" s="7" t="s">
        <v>37</v>
      </c>
      <c r="G633" s="7" t="s">
        <v>56</v>
      </c>
      <c r="H633" s="7" t="s">
        <v>1479</v>
      </c>
      <c r="I633" s="7" t="s">
        <v>74</v>
      </c>
      <c r="J633" s="10"/>
      <c r="K633" s="10"/>
      <c r="L633" s="10">
        <v>44718</v>
      </c>
      <c r="M633" s="10"/>
      <c r="N633" s="7">
        <v>2022</v>
      </c>
      <c r="O633" s="7" t="s">
        <v>1480</v>
      </c>
      <c r="T633" s="7"/>
      <c r="W633" s="6">
        <f>IFERROR(VLOOKUP(B633, PlumX_snapshot!$A:$B, 2, FALSE), " ")</f>
        <v>18</v>
      </c>
      <c r="X633" s="6">
        <f>IFERROR(VLOOKUP(B633, PlumX_snapshot!$A:$C, 3, FALSE), " ")</f>
        <v>2</v>
      </c>
      <c r="Y633" s="8">
        <f>IFERROR(VLOOKUP(B633, PlumX_snapshot!$A:$D, 4, FALSE), " ")</f>
        <v>0</v>
      </c>
      <c r="Z633" s="8">
        <f>IFERROR(VLOOKUP(B633, PlumX_snapshot!$A:$E, 5, FALSE), " ")</f>
        <v>0</v>
      </c>
      <c r="AA633" s="8">
        <f>IFERROR(VLOOKUP(B633, PlumX_snapshot!$A:$F, 6, FALSE), " ")</f>
        <v>0</v>
      </c>
      <c r="AB633" s="9">
        <v>44978</v>
      </c>
      <c r="AC633" s="7" t="s">
        <v>1486</v>
      </c>
    </row>
    <row r="634" spans="1:29" ht="14.5" x14ac:dyDescent="0.35">
      <c r="A634" s="7" t="s">
        <v>1487</v>
      </c>
      <c r="B634" s="7" t="s">
        <v>1488</v>
      </c>
      <c r="C634" s="7" t="s">
        <v>1296</v>
      </c>
      <c r="D634" s="7" t="s">
        <v>862</v>
      </c>
      <c r="E634" s="7" t="s">
        <v>36</v>
      </c>
      <c r="F634" s="7" t="s">
        <v>37</v>
      </c>
      <c r="G634" s="7" t="s">
        <v>56</v>
      </c>
      <c r="H634" s="7" t="s">
        <v>1479</v>
      </c>
      <c r="I634" s="7" t="s">
        <v>74</v>
      </c>
      <c r="J634" s="10"/>
      <c r="K634" s="10"/>
      <c r="L634" s="10">
        <v>44697</v>
      </c>
      <c r="M634" s="10"/>
      <c r="N634" s="7">
        <v>2022</v>
      </c>
      <c r="O634" s="7" t="s">
        <v>1480</v>
      </c>
      <c r="R634" s="7" t="s">
        <v>1489</v>
      </c>
      <c r="T634" s="7"/>
      <c r="W634" s="6">
        <f>IFERROR(VLOOKUP(B634, PlumX_snapshot!$A:$B, 2, FALSE), " ")</f>
        <v>40</v>
      </c>
      <c r="X634" s="6">
        <f>IFERROR(VLOOKUP(B634, PlumX_snapshot!$A:$C, 3, FALSE), " ")</f>
        <v>18</v>
      </c>
      <c r="Y634" s="8">
        <f>IFERROR(VLOOKUP(B634, PlumX_snapshot!$A:$D, 4, FALSE), " ")</f>
        <v>1</v>
      </c>
      <c r="Z634" s="8">
        <f>IFERROR(VLOOKUP(B634, PlumX_snapshot!$A:$E, 5, FALSE), " ")</f>
        <v>0</v>
      </c>
      <c r="AA634" s="8">
        <f>IFERROR(VLOOKUP(B634, PlumX_snapshot!$A:$F, 6, FALSE), " ")</f>
        <v>0</v>
      </c>
      <c r="AB634" s="9">
        <v>44978</v>
      </c>
      <c r="AC634" s="7" t="s">
        <v>1490</v>
      </c>
    </row>
    <row r="635" spans="1:29" ht="14.5" x14ac:dyDescent="0.35">
      <c r="A635" s="7" t="s">
        <v>1491</v>
      </c>
      <c r="B635" s="7" t="s">
        <v>1492</v>
      </c>
      <c r="C635" s="7" t="s">
        <v>1493</v>
      </c>
      <c r="D635" s="7" t="s">
        <v>862</v>
      </c>
      <c r="E635" s="7" t="s">
        <v>36</v>
      </c>
      <c r="F635" s="7" t="s">
        <v>37</v>
      </c>
      <c r="G635" s="7" t="s">
        <v>56</v>
      </c>
      <c r="H635" s="7" t="s">
        <v>1479</v>
      </c>
      <c r="I635" s="7" t="s">
        <v>74</v>
      </c>
      <c r="J635" s="10"/>
      <c r="K635" s="10"/>
      <c r="L635" s="10">
        <v>44704</v>
      </c>
      <c r="M635" s="10"/>
      <c r="N635" s="7">
        <v>2022</v>
      </c>
      <c r="O635" s="7" t="s">
        <v>1480</v>
      </c>
      <c r="T635" s="7"/>
      <c r="W635" s="6">
        <f>IFERROR(VLOOKUP(B635, PlumX_snapshot!$A:$B, 2, FALSE), " ")</f>
        <v>60</v>
      </c>
      <c r="X635" s="6">
        <f>IFERROR(VLOOKUP(B635, PlumX_snapshot!$A:$C, 3, FALSE), " ")</f>
        <v>6</v>
      </c>
      <c r="Y635" s="8">
        <f>IFERROR(VLOOKUP(B635, PlumX_snapshot!$A:$D, 4, FALSE), " ")</f>
        <v>0</v>
      </c>
      <c r="Z635" s="8">
        <f>IFERROR(VLOOKUP(B635, PlumX_snapshot!$A:$E, 5, FALSE), " ")</f>
        <v>0</v>
      </c>
      <c r="AA635" s="8">
        <f>IFERROR(VLOOKUP(B635, PlumX_snapshot!$A:$F, 6, FALSE), " ")</f>
        <v>1</v>
      </c>
      <c r="AB635" s="9">
        <v>44978</v>
      </c>
      <c r="AC635" s="7" t="s">
        <v>1494</v>
      </c>
    </row>
    <row r="636" spans="1:29" ht="14.5" x14ac:dyDescent="0.35">
      <c r="A636" s="7" t="s">
        <v>1495</v>
      </c>
      <c r="B636" s="7" t="s">
        <v>1496</v>
      </c>
      <c r="C636" s="7" t="s">
        <v>1497</v>
      </c>
      <c r="D636" s="7" t="s">
        <v>862</v>
      </c>
      <c r="E636" s="7" t="s">
        <v>36</v>
      </c>
      <c r="F636" s="7" t="s">
        <v>37</v>
      </c>
      <c r="G636" s="7" t="s">
        <v>56</v>
      </c>
      <c r="H636" s="7" t="s">
        <v>1479</v>
      </c>
      <c r="I636" s="7" t="s">
        <v>74</v>
      </c>
      <c r="J636" s="10"/>
      <c r="K636" s="10"/>
      <c r="L636" s="10">
        <v>44707</v>
      </c>
      <c r="M636" s="10"/>
      <c r="N636" s="7">
        <v>2022</v>
      </c>
      <c r="O636" s="7" t="s">
        <v>1480</v>
      </c>
      <c r="P636" s="7" t="s">
        <v>56</v>
      </c>
      <c r="Q636" s="7" t="s">
        <v>56</v>
      </c>
      <c r="R636" s="7" t="s">
        <v>1498</v>
      </c>
      <c r="T636" s="7"/>
      <c r="W636" s="6">
        <f>IFERROR(VLOOKUP(B636, PlumX_snapshot!$A:$B, 2, FALSE), " ")</f>
        <v>3</v>
      </c>
      <c r="X636" s="6">
        <f>IFERROR(VLOOKUP(B636, PlumX_snapshot!$A:$C, 3, FALSE), " ")</f>
        <v>1</v>
      </c>
      <c r="Y636" s="8">
        <f>IFERROR(VLOOKUP(B636, PlumX_snapshot!$A:$D, 4, FALSE), " ")</f>
        <v>13</v>
      </c>
      <c r="Z636" s="8">
        <f>IFERROR(VLOOKUP(B636, PlumX_snapshot!$A:$E, 5, FALSE), " ")</f>
        <v>0</v>
      </c>
      <c r="AA636" s="8">
        <f>IFERROR(VLOOKUP(B636, PlumX_snapshot!$A:$F, 6, FALSE), " ")</f>
        <v>0</v>
      </c>
      <c r="AB636" s="9">
        <v>44978</v>
      </c>
      <c r="AC636" s="7" t="s">
        <v>1499</v>
      </c>
    </row>
    <row r="637" spans="1:29" ht="14.5" x14ac:dyDescent="0.35">
      <c r="A637" s="7" t="s">
        <v>1500</v>
      </c>
      <c r="B637" s="7" t="s">
        <v>1501</v>
      </c>
      <c r="C637" s="7" t="s">
        <v>884</v>
      </c>
      <c r="D637" s="7" t="s">
        <v>862</v>
      </c>
      <c r="E637" s="7" t="s">
        <v>36</v>
      </c>
      <c r="F637" s="7" t="s">
        <v>37</v>
      </c>
      <c r="G637" s="7" t="s">
        <v>56</v>
      </c>
      <c r="H637" s="7" t="s">
        <v>1479</v>
      </c>
      <c r="I637" s="7" t="s">
        <v>74</v>
      </c>
      <c r="J637" s="10"/>
      <c r="K637" s="10"/>
      <c r="L637" s="10">
        <v>44673</v>
      </c>
      <c r="M637" s="10"/>
      <c r="N637" s="7">
        <v>2022</v>
      </c>
      <c r="O637" s="7" t="s">
        <v>1480</v>
      </c>
      <c r="T637" s="7"/>
      <c r="W637" s="6">
        <f>IFERROR(VLOOKUP(B637, PlumX_snapshot!$A:$B, 2, FALSE), " ")</f>
        <v>8</v>
      </c>
      <c r="X637" s="6">
        <f>IFERROR(VLOOKUP(B637, PlumX_snapshot!$A:$C, 3, FALSE), " ")</f>
        <v>0</v>
      </c>
      <c r="Y637" s="8">
        <f>IFERROR(VLOOKUP(B637, PlumX_snapshot!$A:$D, 4, FALSE), " ")</f>
        <v>8</v>
      </c>
      <c r="Z637" s="8">
        <f>IFERROR(VLOOKUP(B637, PlumX_snapshot!$A:$E, 5, FALSE), " ")</f>
        <v>0</v>
      </c>
      <c r="AA637" s="8">
        <f>IFERROR(VLOOKUP(B637, PlumX_snapshot!$A:$F, 6, FALSE), " ")</f>
        <v>0</v>
      </c>
      <c r="AB637" s="9">
        <v>44978</v>
      </c>
      <c r="AC637" s="7" t="s">
        <v>1502</v>
      </c>
    </row>
    <row r="638" spans="1:29" ht="14.5" x14ac:dyDescent="0.35">
      <c r="A638" s="7" t="s">
        <v>1503</v>
      </c>
      <c r="B638" s="7" t="s">
        <v>1504</v>
      </c>
      <c r="C638" s="7" t="s">
        <v>1505</v>
      </c>
      <c r="D638" s="7" t="s">
        <v>862</v>
      </c>
      <c r="E638" s="7" t="s">
        <v>36</v>
      </c>
      <c r="F638" s="7" t="s">
        <v>37</v>
      </c>
      <c r="G638" s="7" t="s">
        <v>56</v>
      </c>
      <c r="H638" s="7" t="s">
        <v>1479</v>
      </c>
      <c r="I638" s="7" t="s">
        <v>74</v>
      </c>
      <c r="J638" s="10"/>
      <c r="K638" s="10"/>
      <c r="L638" s="10">
        <v>44672</v>
      </c>
      <c r="M638" s="10"/>
      <c r="N638" s="7">
        <v>2022</v>
      </c>
      <c r="O638" s="7" t="s">
        <v>1480</v>
      </c>
      <c r="R638" s="7" t="s">
        <v>1506</v>
      </c>
      <c r="T638" s="7"/>
      <c r="W638" s="6">
        <f>IFERROR(VLOOKUP(B638, PlumX_snapshot!$A:$B, 2, FALSE), " ")</f>
        <v>10</v>
      </c>
      <c r="X638" s="6">
        <f>IFERROR(VLOOKUP(B638, PlumX_snapshot!$A:$C, 3, FALSE), " ")</f>
        <v>3</v>
      </c>
      <c r="Y638" s="8">
        <f>IFERROR(VLOOKUP(B638, PlumX_snapshot!$A:$D, 4, FALSE), " ")</f>
        <v>33</v>
      </c>
      <c r="Z638" s="8">
        <f>IFERROR(VLOOKUP(B638, PlumX_snapshot!$A:$E, 5, FALSE), " ")</f>
        <v>0</v>
      </c>
      <c r="AA638" s="8">
        <f>IFERROR(VLOOKUP(B638, PlumX_snapshot!$A:$F, 6, FALSE), " ")</f>
        <v>0</v>
      </c>
      <c r="AB638" s="9">
        <v>44978</v>
      </c>
      <c r="AC638" s="7" t="s">
        <v>1507</v>
      </c>
    </row>
    <row r="639" spans="1:29" ht="14.5" x14ac:dyDescent="0.35">
      <c r="A639" s="7" t="s">
        <v>1508</v>
      </c>
      <c r="B639" s="7" t="s">
        <v>1509</v>
      </c>
      <c r="C639" s="7" t="s">
        <v>986</v>
      </c>
      <c r="D639" s="7" t="s">
        <v>862</v>
      </c>
      <c r="E639" s="7" t="s">
        <v>36</v>
      </c>
      <c r="F639" s="7" t="s">
        <v>37</v>
      </c>
      <c r="G639" s="7" t="s">
        <v>56</v>
      </c>
      <c r="H639" s="7" t="s">
        <v>1479</v>
      </c>
      <c r="I639" s="7" t="s">
        <v>74</v>
      </c>
      <c r="J639" s="10"/>
      <c r="K639" s="10"/>
      <c r="L639" s="10">
        <v>44679</v>
      </c>
      <c r="M639" s="10"/>
      <c r="N639" s="7">
        <v>2022</v>
      </c>
      <c r="O639" s="7" t="s">
        <v>1480</v>
      </c>
      <c r="P639" s="7" t="s">
        <v>56</v>
      </c>
      <c r="Q639" s="7" t="s">
        <v>56</v>
      </c>
      <c r="R639" s="7" t="s">
        <v>1510</v>
      </c>
      <c r="T639" s="7"/>
      <c r="W639" s="6">
        <f>IFERROR(VLOOKUP(B639, PlumX_snapshot!$A:$B, 2, FALSE), " ")</f>
        <v>39</v>
      </c>
      <c r="X639" s="6">
        <f>IFERROR(VLOOKUP(B639, PlumX_snapshot!$A:$C, 3, FALSE), " ")</f>
        <v>0</v>
      </c>
      <c r="Y639" s="8">
        <f>IFERROR(VLOOKUP(B639, PlumX_snapshot!$A:$D, 4, FALSE), " ")</f>
        <v>15</v>
      </c>
      <c r="Z639" s="8">
        <f>IFERROR(VLOOKUP(B639, PlumX_snapshot!$A:$E, 5, FALSE), " ")</f>
        <v>0</v>
      </c>
      <c r="AA639" s="8">
        <f>IFERROR(VLOOKUP(B639, PlumX_snapshot!$A:$F, 6, FALSE), " ")</f>
        <v>0</v>
      </c>
      <c r="AB639" s="9">
        <v>44978</v>
      </c>
      <c r="AC639" s="7" t="s">
        <v>1511</v>
      </c>
    </row>
    <row r="640" spans="1:29" ht="14.5" x14ac:dyDescent="0.35">
      <c r="A640" s="7" t="s">
        <v>1512</v>
      </c>
      <c r="B640" s="7" t="s">
        <v>1513</v>
      </c>
      <c r="C640" s="7" t="s">
        <v>878</v>
      </c>
      <c r="D640" s="7" t="s">
        <v>862</v>
      </c>
      <c r="E640" s="7" t="s">
        <v>36</v>
      </c>
      <c r="F640" s="7" t="s">
        <v>37</v>
      </c>
      <c r="G640" s="7" t="s">
        <v>56</v>
      </c>
      <c r="H640" s="7" t="s">
        <v>1479</v>
      </c>
      <c r="I640" s="7" t="s">
        <v>74</v>
      </c>
      <c r="J640" s="10"/>
      <c r="K640" s="10"/>
      <c r="L640" s="10">
        <v>44706</v>
      </c>
      <c r="M640" s="10"/>
      <c r="N640" s="7">
        <v>2022</v>
      </c>
      <c r="O640" s="7" t="s">
        <v>1480</v>
      </c>
      <c r="P640" s="7" t="s">
        <v>56</v>
      </c>
      <c r="R640" s="7" t="s">
        <v>1514</v>
      </c>
      <c r="T640" s="7"/>
      <c r="W640" s="6">
        <f>IFERROR(VLOOKUP(B640, PlumX_snapshot!$A:$B, 2, FALSE), " ")</f>
        <v>10</v>
      </c>
      <c r="X640" s="6">
        <f>IFERROR(VLOOKUP(B640, PlumX_snapshot!$A:$C, 3, FALSE), " ")</f>
        <v>1</v>
      </c>
      <c r="Y640" s="8">
        <f>IFERROR(VLOOKUP(B640, PlumX_snapshot!$A:$D, 4, FALSE), " ")</f>
        <v>20</v>
      </c>
      <c r="Z640" s="8">
        <f>IFERROR(VLOOKUP(B640, PlumX_snapshot!$A:$E, 5, FALSE), " ")</f>
        <v>0</v>
      </c>
      <c r="AA640" s="8">
        <f>IFERROR(VLOOKUP(B640, PlumX_snapshot!$A:$F, 6, FALSE), " ")</f>
        <v>0</v>
      </c>
      <c r="AB640" s="9">
        <v>44978</v>
      </c>
      <c r="AC640" s="7" t="s">
        <v>1515</v>
      </c>
    </row>
    <row r="641" spans="1:29" ht="14.5" x14ac:dyDescent="0.35">
      <c r="A641" s="7" t="s">
        <v>1516</v>
      </c>
      <c r="B641" s="7" t="s">
        <v>1517</v>
      </c>
      <c r="C641" s="7" t="s">
        <v>986</v>
      </c>
      <c r="D641" s="7" t="s">
        <v>862</v>
      </c>
      <c r="E641" s="7" t="s">
        <v>36</v>
      </c>
      <c r="F641" s="7" t="s">
        <v>37</v>
      </c>
      <c r="G641" s="7" t="s">
        <v>56</v>
      </c>
      <c r="H641" s="7" t="s">
        <v>1479</v>
      </c>
      <c r="I641" s="7" t="s">
        <v>501</v>
      </c>
      <c r="J641" s="10"/>
      <c r="K641" s="10"/>
      <c r="L641" s="10">
        <v>44706</v>
      </c>
      <c r="M641" s="10"/>
      <c r="N641" s="7">
        <v>2022</v>
      </c>
      <c r="O641" s="7" t="s">
        <v>1480</v>
      </c>
      <c r="T641" s="7"/>
      <c r="W641" s="6">
        <f>IFERROR(VLOOKUP(B641, PlumX_snapshot!$A:$B, 2, FALSE), " ")</f>
        <v>61</v>
      </c>
      <c r="X641" s="6">
        <f>IFERROR(VLOOKUP(B641, PlumX_snapshot!$A:$C, 3, FALSE), " ")</f>
        <v>0</v>
      </c>
      <c r="Y641" s="8">
        <f>IFERROR(VLOOKUP(B641, PlumX_snapshot!$A:$D, 4, FALSE), " ")</f>
        <v>21</v>
      </c>
      <c r="Z641" s="8">
        <f>IFERROR(VLOOKUP(B641, PlumX_snapshot!$A:$E, 5, FALSE), " ")</f>
        <v>0</v>
      </c>
      <c r="AA641" s="8">
        <f>IFERROR(VLOOKUP(B641, PlumX_snapshot!$A:$F, 6, FALSE), " ")</f>
        <v>0</v>
      </c>
      <c r="AB641" s="9">
        <v>44978</v>
      </c>
      <c r="AC641" s="7" t="s">
        <v>1518</v>
      </c>
    </row>
    <row r="642" spans="1:29" ht="14.5" x14ac:dyDescent="0.35">
      <c r="A642" s="7" t="s">
        <v>1519</v>
      </c>
      <c r="B642" s="7" t="s">
        <v>1520</v>
      </c>
      <c r="C642" s="7" t="s">
        <v>1521</v>
      </c>
      <c r="D642" s="7" t="s">
        <v>862</v>
      </c>
      <c r="E642" s="7" t="s">
        <v>36</v>
      </c>
      <c r="F642" s="7" t="s">
        <v>37</v>
      </c>
      <c r="G642" s="7" t="s">
        <v>56</v>
      </c>
      <c r="H642" s="7" t="s">
        <v>1479</v>
      </c>
      <c r="I642" s="7" t="s">
        <v>74</v>
      </c>
      <c r="J642" s="10"/>
      <c r="K642" s="10"/>
      <c r="L642" s="10">
        <v>44676</v>
      </c>
      <c r="M642" s="10"/>
      <c r="N642" s="7">
        <v>2022</v>
      </c>
      <c r="O642" s="7" t="s">
        <v>1480</v>
      </c>
      <c r="P642" s="7" t="s">
        <v>56</v>
      </c>
      <c r="R642" s="7" t="s">
        <v>1522</v>
      </c>
      <c r="T642" s="7"/>
      <c r="W642" s="6">
        <f>IFERROR(VLOOKUP(B642, PlumX_snapshot!$A:$B, 2, FALSE), " ")</f>
        <v>3</v>
      </c>
      <c r="X642" s="6">
        <f>IFERROR(VLOOKUP(B642, PlumX_snapshot!$A:$C, 3, FALSE), " ")</f>
        <v>1</v>
      </c>
      <c r="Y642" s="8">
        <f>IFERROR(VLOOKUP(B642, PlumX_snapshot!$A:$D, 4, FALSE), " ")</f>
        <v>0</v>
      </c>
      <c r="Z642" s="8">
        <f>IFERROR(VLOOKUP(B642, PlumX_snapshot!$A:$E, 5, FALSE), " ")</f>
        <v>0</v>
      </c>
      <c r="AA642" s="8">
        <f>IFERROR(VLOOKUP(B642, PlumX_snapshot!$A:$F, 6, FALSE), " ")</f>
        <v>0</v>
      </c>
      <c r="AB642" s="9">
        <v>44978</v>
      </c>
      <c r="AC642" s="7" t="s">
        <v>1523</v>
      </c>
    </row>
    <row r="643" spans="1:29" ht="14.5" x14ac:dyDescent="0.35">
      <c r="A643" s="7" t="s">
        <v>1524</v>
      </c>
      <c r="B643" s="7" t="s">
        <v>1525</v>
      </c>
      <c r="C643" s="7" t="s">
        <v>1526</v>
      </c>
      <c r="D643" s="7" t="s">
        <v>862</v>
      </c>
      <c r="E643" s="7" t="s">
        <v>36</v>
      </c>
      <c r="F643" s="7" t="s">
        <v>37</v>
      </c>
      <c r="G643" s="7" t="s">
        <v>56</v>
      </c>
      <c r="H643" s="7" t="s">
        <v>1479</v>
      </c>
      <c r="I643" s="7" t="s">
        <v>74</v>
      </c>
      <c r="J643" s="10"/>
      <c r="K643" s="10"/>
      <c r="L643" s="10">
        <v>44691</v>
      </c>
      <c r="M643" s="10"/>
      <c r="N643" s="7">
        <v>2022</v>
      </c>
      <c r="O643" s="7" t="s">
        <v>1480</v>
      </c>
      <c r="P643" s="7" t="s">
        <v>56</v>
      </c>
      <c r="R643" s="7" t="s">
        <v>1527</v>
      </c>
      <c r="T643" s="7"/>
      <c r="W643" s="6">
        <f>IFERROR(VLOOKUP(B643, PlumX_snapshot!$A:$B, 2, FALSE), " ")</f>
        <v>15</v>
      </c>
      <c r="X643" s="6">
        <f>IFERROR(VLOOKUP(B643, PlumX_snapshot!$A:$C, 3, FALSE), " ")</f>
        <v>0</v>
      </c>
      <c r="Y643" s="8">
        <f>IFERROR(VLOOKUP(B643, PlumX_snapshot!$A:$D, 4, FALSE), " ")</f>
        <v>34</v>
      </c>
      <c r="Z643" s="8">
        <f>IFERROR(VLOOKUP(B643, PlumX_snapshot!$A:$E, 5, FALSE), " ")</f>
        <v>0</v>
      </c>
      <c r="AA643" s="8">
        <f>IFERROR(VLOOKUP(B643, PlumX_snapshot!$A:$F, 6, FALSE), " ")</f>
        <v>0</v>
      </c>
      <c r="AB643" s="9">
        <v>44978</v>
      </c>
      <c r="AC643" s="7" t="s">
        <v>1528</v>
      </c>
    </row>
    <row r="644" spans="1:29" ht="14.5" x14ac:dyDescent="0.35">
      <c r="A644" s="7" t="s">
        <v>1529</v>
      </c>
      <c r="B644" s="7" t="s">
        <v>1530</v>
      </c>
      <c r="C644" s="7" t="s">
        <v>1409</v>
      </c>
      <c r="D644" s="7" t="s">
        <v>862</v>
      </c>
      <c r="E644" s="7" t="s">
        <v>36</v>
      </c>
      <c r="F644" s="7" t="s">
        <v>37</v>
      </c>
      <c r="G644" s="7" t="s">
        <v>56</v>
      </c>
      <c r="H644" s="7" t="s">
        <v>1479</v>
      </c>
      <c r="I644" s="7" t="s">
        <v>74</v>
      </c>
      <c r="J644" s="10"/>
      <c r="K644" s="10"/>
      <c r="L644" s="10">
        <v>44691</v>
      </c>
      <c r="M644" s="10"/>
      <c r="N644" s="7">
        <v>2022</v>
      </c>
      <c r="O644" s="7" t="s">
        <v>1480</v>
      </c>
      <c r="P644" s="7" t="s">
        <v>56</v>
      </c>
      <c r="R644" s="7" t="s">
        <v>1531</v>
      </c>
      <c r="T644" s="7"/>
      <c r="W644" s="6">
        <f>IFERROR(VLOOKUP(B644, PlumX_snapshot!$A:$B, 2, FALSE), " ")</f>
        <v>39</v>
      </c>
      <c r="X644" s="6">
        <f>IFERROR(VLOOKUP(B644, PlumX_snapshot!$A:$C, 3, FALSE), " ")</f>
        <v>0</v>
      </c>
      <c r="Y644" s="8">
        <f>IFERROR(VLOOKUP(B644, PlumX_snapshot!$A:$D, 4, FALSE), " ")</f>
        <v>21</v>
      </c>
      <c r="Z644" s="8">
        <f>IFERROR(VLOOKUP(B644, PlumX_snapshot!$A:$E, 5, FALSE), " ")</f>
        <v>0</v>
      </c>
      <c r="AA644" s="8">
        <f>IFERROR(VLOOKUP(B644, PlumX_snapshot!$A:$F, 6, FALSE), " ")</f>
        <v>0</v>
      </c>
      <c r="AB644" s="9">
        <v>44978</v>
      </c>
      <c r="AC644" s="7" t="s">
        <v>1532</v>
      </c>
    </row>
    <row r="645" spans="1:29" ht="14.5" x14ac:dyDescent="0.35">
      <c r="A645" s="7" t="s">
        <v>1533</v>
      </c>
      <c r="B645" s="7" t="s">
        <v>1534</v>
      </c>
      <c r="C645" s="7" t="s">
        <v>1535</v>
      </c>
      <c r="D645" s="7" t="s">
        <v>862</v>
      </c>
      <c r="E645" s="7" t="s">
        <v>36</v>
      </c>
      <c r="F645" s="7" t="s">
        <v>37</v>
      </c>
      <c r="G645" s="7" t="s">
        <v>56</v>
      </c>
      <c r="H645" s="7" t="s">
        <v>1479</v>
      </c>
      <c r="I645" s="7" t="s">
        <v>74</v>
      </c>
      <c r="J645" s="10"/>
      <c r="K645" s="10"/>
      <c r="L645" s="10">
        <v>44704</v>
      </c>
      <c r="M645" s="10"/>
      <c r="N645" s="7">
        <v>2022</v>
      </c>
      <c r="O645" s="7" t="s">
        <v>1480</v>
      </c>
      <c r="P645" s="7" t="s">
        <v>56</v>
      </c>
      <c r="R645" s="7" t="s">
        <v>1536</v>
      </c>
      <c r="T645" s="7"/>
      <c r="W645" s="6">
        <f>IFERROR(VLOOKUP(B645, PlumX_snapshot!$A:$B, 2, FALSE), " ")</f>
        <v>1</v>
      </c>
      <c r="X645" s="6">
        <f>IFERROR(VLOOKUP(B645, PlumX_snapshot!$A:$C, 3, FALSE), " ")</f>
        <v>3</v>
      </c>
      <c r="Y645" s="8">
        <f>IFERROR(VLOOKUP(B645, PlumX_snapshot!$A:$D, 4, FALSE), " ")</f>
        <v>10</v>
      </c>
      <c r="Z645" s="8">
        <f>IFERROR(VLOOKUP(B645, PlumX_snapshot!$A:$E, 5, FALSE), " ")</f>
        <v>5</v>
      </c>
      <c r="AA645" s="8">
        <f>IFERROR(VLOOKUP(B645, PlumX_snapshot!$A:$F, 6, FALSE), " ")</f>
        <v>0</v>
      </c>
      <c r="AB645" s="9">
        <v>44978</v>
      </c>
      <c r="AC645" s="7" t="s">
        <v>1537</v>
      </c>
    </row>
    <row r="646" spans="1:29" ht="14.5" x14ac:dyDescent="0.35">
      <c r="A646" s="7" t="s">
        <v>1538</v>
      </c>
      <c r="B646" s="7" t="s">
        <v>1539</v>
      </c>
      <c r="C646" s="7" t="s">
        <v>1540</v>
      </c>
      <c r="D646" s="7" t="s">
        <v>862</v>
      </c>
      <c r="E646" s="7" t="s">
        <v>36</v>
      </c>
      <c r="F646" s="7" t="s">
        <v>37</v>
      </c>
      <c r="G646" s="7" t="s">
        <v>56</v>
      </c>
      <c r="H646" s="7" t="s">
        <v>1479</v>
      </c>
      <c r="I646" s="7" t="s">
        <v>74</v>
      </c>
      <c r="J646" s="10"/>
      <c r="K646" s="10"/>
      <c r="L646" s="10">
        <v>44718</v>
      </c>
      <c r="M646" s="10"/>
      <c r="N646" s="7">
        <v>2022</v>
      </c>
      <c r="O646" s="7" t="s">
        <v>1480</v>
      </c>
      <c r="P646" s="7" t="s">
        <v>56</v>
      </c>
      <c r="R646" s="7" t="s">
        <v>1541</v>
      </c>
      <c r="T646" s="7"/>
      <c r="W646" s="6">
        <f>IFERROR(VLOOKUP(B646, PlumX_snapshot!$A:$B, 2, FALSE), " ")</f>
        <v>6</v>
      </c>
      <c r="X646" s="6">
        <f>IFERROR(VLOOKUP(B646, PlumX_snapshot!$A:$C, 3, FALSE), " ")</f>
        <v>0</v>
      </c>
      <c r="Y646" s="8">
        <f>IFERROR(VLOOKUP(B646, PlumX_snapshot!$A:$D, 4, FALSE), " ")</f>
        <v>0</v>
      </c>
      <c r="Z646" s="8">
        <f>IFERROR(VLOOKUP(B646, PlumX_snapshot!$A:$E, 5, FALSE), " ")</f>
        <v>0</v>
      </c>
      <c r="AA646" s="8">
        <f>IFERROR(VLOOKUP(B646, PlumX_snapshot!$A:$F, 6, FALSE), " ")</f>
        <v>0</v>
      </c>
      <c r="AB646" s="9">
        <v>44978</v>
      </c>
      <c r="AC646" s="7" t="s">
        <v>1542</v>
      </c>
    </row>
    <row r="647" spans="1:29" ht="14.5" x14ac:dyDescent="0.35">
      <c r="A647" s="7" t="s">
        <v>1543</v>
      </c>
      <c r="B647" s="7" t="s">
        <v>1544</v>
      </c>
      <c r="C647" s="7" t="s">
        <v>1545</v>
      </c>
      <c r="D647" s="7" t="s">
        <v>862</v>
      </c>
      <c r="E647" s="7" t="s">
        <v>36</v>
      </c>
      <c r="F647" s="7" t="s">
        <v>37</v>
      </c>
      <c r="G647" s="7" t="s">
        <v>56</v>
      </c>
      <c r="H647" s="7" t="s">
        <v>1479</v>
      </c>
      <c r="I647" s="7" t="s">
        <v>74</v>
      </c>
      <c r="J647" s="10"/>
      <c r="K647" s="10"/>
      <c r="L647" s="10">
        <v>44676</v>
      </c>
      <c r="M647" s="10"/>
      <c r="N647" s="7">
        <v>2022</v>
      </c>
      <c r="O647" s="7" t="s">
        <v>1480</v>
      </c>
      <c r="T647" s="7"/>
      <c r="W647" s="6">
        <f>IFERROR(VLOOKUP(B647, PlumX_snapshot!$A:$B, 2, FALSE), " ")</f>
        <v>1</v>
      </c>
      <c r="X647" s="6">
        <f>IFERROR(VLOOKUP(B647, PlumX_snapshot!$A:$C, 3, FALSE), " ")</f>
        <v>2</v>
      </c>
      <c r="Y647" s="8">
        <f>IFERROR(VLOOKUP(B647, PlumX_snapshot!$A:$D, 4, FALSE), " ")</f>
        <v>0</v>
      </c>
      <c r="Z647" s="8">
        <f>IFERROR(VLOOKUP(B647, PlumX_snapshot!$A:$E, 5, FALSE), " ")</f>
        <v>0</v>
      </c>
      <c r="AA647" s="8">
        <f>IFERROR(VLOOKUP(B647, PlumX_snapshot!$A:$F, 6, FALSE), " ")</f>
        <v>0</v>
      </c>
      <c r="AB647" s="9">
        <v>44978</v>
      </c>
      <c r="AC647" s="7" t="s">
        <v>1546</v>
      </c>
    </row>
    <row r="648" spans="1:29" ht="14.5" x14ac:dyDescent="0.35">
      <c r="A648" s="7" t="s">
        <v>1547</v>
      </c>
      <c r="B648" s="7" t="s">
        <v>1548</v>
      </c>
      <c r="C648" s="7" t="s">
        <v>1549</v>
      </c>
      <c r="D648" s="7" t="s">
        <v>862</v>
      </c>
      <c r="E648" s="7" t="s">
        <v>36</v>
      </c>
      <c r="F648" s="7" t="s">
        <v>37</v>
      </c>
      <c r="G648" s="7" t="s">
        <v>56</v>
      </c>
      <c r="H648" s="7" t="s">
        <v>1479</v>
      </c>
      <c r="I648" s="7" t="s">
        <v>74</v>
      </c>
      <c r="J648" s="10"/>
      <c r="K648" s="10"/>
      <c r="L648" s="10">
        <v>44705</v>
      </c>
      <c r="M648" s="10"/>
      <c r="N648" s="7">
        <v>2022</v>
      </c>
      <c r="O648" s="7" t="s">
        <v>1480</v>
      </c>
      <c r="R648" s="7" t="s">
        <v>1550</v>
      </c>
      <c r="T648" s="7"/>
      <c r="W648" s="6">
        <f>IFERROR(VLOOKUP(B648, PlumX_snapshot!$A:$B, 2, FALSE), " ")</f>
        <v>3</v>
      </c>
      <c r="X648" s="6">
        <f>IFERROR(VLOOKUP(B648, PlumX_snapshot!$A:$C, 3, FALSE), " ")</f>
        <v>1</v>
      </c>
      <c r="Y648" s="8">
        <f>IFERROR(VLOOKUP(B648, PlumX_snapshot!$A:$D, 4, FALSE), " ")</f>
        <v>10</v>
      </c>
      <c r="Z648" s="8">
        <f>IFERROR(VLOOKUP(B648, PlumX_snapshot!$A:$E, 5, FALSE), " ")</f>
        <v>0</v>
      </c>
      <c r="AA648" s="8">
        <f>IFERROR(VLOOKUP(B648, PlumX_snapshot!$A:$F, 6, FALSE), " ")</f>
        <v>0</v>
      </c>
      <c r="AB648" s="9">
        <v>44978</v>
      </c>
      <c r="AC648" s="7" t="s">
        <v>1551</v>
      </c>
    </row>
    <row r="649" spans="1:29" ht="14.5" x14ac:dyDescent="0.35">
      <c r="A649" s="7" t="s">
        <v>1552</v>
      </c>
      <c r="B649" s="7" t="s">
        <v>1553</v>
      </c>
      <c r="C649" s="7" t="s">
        <v>1554</v>
      </c>
      <c r="D649" s="7" t="s">
        <v>862</v>
      </c>
      <c r="E649" s="7" t="s">
        <v>36</v>
      </c>
      <c r="F649" s="7" t="s">
        <v>37</v>
      </c>
      <c r="G649" s="7" t="s">
        <v>56</v>
      </c>
      <c r="H649" s="7" t="s">
        <v>1479</v>
      </c>
      <c r="I649" s="7" t="s">
        <v>74</v>
      </c>
      <c r="J649" s="10"/>
      <c r="K649" s="10"/>
      <c r="L649" s="10">
        <v>44706</v>
      </c>
      <c r="M649" s="10"/>
      <c r="N649" s="7">
        <v>2022</v>
      </c>
      <c r="O649" s="7" t="s">
        <v>1480</v>
      </c>
      <c r="T649" s="7"/>
      <c r="W649" s="6">
        <f>IFERROR(VLOOKUP(B649, PlumX_snapshot!$A:$B, 2, FALSE), " ")</f>
        <v>24</v>
      </c>
      <c r="X649" s="6">
        <f>IFERROR(VLOOKUP(B649, PlumX_snapshot!$A:$C, 3, FALSE), " ")</f>
        <v>0</v>
      </c>
      <c r="Y649" s="8">
        <f>IFERROR(VLOOKUP(B649, PlumX_snapshot!$A:$D, 4, FALSE), " ")</f>
        <v>5</v>
      </c>
      <c r="Z649" s="8">
        <f>IFERROR(VLOOKUP(B649, PlumX_snapshot!$A:$E, 5, FALSE), " ")</f>
        <v>0</v>
      </c>
      <c r="AA649" s="8">
        <f>IFERROR(VLOOKUP(B649, PlumX_snapshot!$A:$F, 6, FALSE), " ")</f>
        <v>0</v>
      </c>
      <c r="AB649" s="9">
        <v>44978</v>
      </c>
      <c r="AC649" s="7" t="s">
        <v>1555</v>
      </c>
    </row>
    <row r="650" spans="1:29" ht="14.5" x14ac:dyDescent="0.35">
      <c r="A650" s="7" t="s">
        <v>1556</v>
      </c>
      <c r="B650" s="7" t="s">
        <v>1557</v>
      </c>
      <c r="C650" s="7" t="s">
        <v>1008</v>
      </c>
      <c r="D650" s="7" t="s">
        <v>862</v>
      </c>
      <c r="E650" s="7" t="s">
        <v>36</v>
      </c>
      <c r="F650" s="7" t="s">
        <v>37</v>
      </c>
      <c r="G650" s="7" t="s">
        <v>56</v>
      </c>
      <c r="H650" s="7" t="s">
        <v>1479</v>
      </c>
      <c r="I650" s="7" t="s">
        <v>74</v>
      </c>
      <c r="J650" s="10"/>
      <c r="K650" s="10"/>
      <c r="L650" s="10">
        <v>44711</v>
      </c>
      <c r="M650" s="10"/>
      <c r="N650" s="7">
        <v>2022</v>
      </c>
      <c r="O650" s="7" t="s">
        <v>1480</v>
      </c>
      <c r="P650" s="7" t="s">
        <v>56</v>
      </c>
      <c r="R650" s="7" t="s">
        <v>1558</v>
      </c>
      <c r="T650" s="7"/>
      <c r="W650" s="6">
        <f>IFERROR(VLOOKUP(B650, PlumX_snapshot!$A:$B, 2, FALSE), " ")</f>
        <v>2</v>
      </c>
      <c r="X650" s="6">
        <f>IFERROR(VLOOKUP(B650, PlumX_snapshot!$A:$C, 3, FALSE), " ")</f>
        <v>1</v>
      </c>
      <c r="Y650" s="8">
        <f>IFERROR(VLOOKUP(B650, PlumX_snapshot!$A:$D, 4, FALSE), " ")</f>
        <v>0</v>
      </c>
      <c r="Z650" s="8">
        <f>IFERROR(VLOOKUP(B650, PlumX_snapshot!$A:$E, 5, FALSE), " ")</f>
        <v>0</v>
      </c>
      <c r="AA650" s="8">
        <f>IFERROR(VLOOKUP(B650, PlumX_snapshot!$A:$F, 6, FALSE), " ")</f>
        <v>0</v>
      </c>
      <c r="AB650" s="9">
        <v>44978</v>
      </c>
      <c r="AC650" s="7" t="s">
        <v>1559</v>
      </c>
    </row>
    <row r="651" spans="1:29" ht="14.5" x14ac:dyDescent="0.35">
      <c r="A651" s="7" t="s">
        <v>1560</v>
      </c>
      <c r="B651" s="7" t="s">
        <v>1561</v>
      </c>
      <c r="C651" s="7" t="s">
        <v>1562</v>
      </c>
      <c r="D651" s="7" t="s">
        <v>862</v>
      </c>
      <c r="E651" s="7" t="s">
        <v>36</v>
      </c>
      <c r="F651" s="7" t="s">
        <v>37</v>
      </c>
      <c r="G651" s="7" t="s">
        <v>56</v>
      </c>
      <c r="H651" s="7" t="s">
        <v>1479</v>
      </c>
      <c r="I651" s="7" t="s">
        <v>74</v>
      </c>
      <c r="J651" s="10"/>
      <c r="K651" s="10"/>
      <c r="L651" s="10">
        <v>44678</v>
      </c>
      <c r="M651" s="10"/>
      <c r="N651" s="7">
        <v>2022</v>
      </c>
      <c r="O651" s="7" t="s">
        <v>1480</v>
      </c>
      <c r="T651" s="7"/>
      <c r="W651" s="6">
        <f>IFERROR(VLOOKUP(B651, PlumX_snapshot!$A:$B, 2, FALSE), " ")</f>
        <v>2</v>
      </c>
      <c r="X651" s="6">
        <f>IFERROR(VLOOKUP(B651, PlumX_snapshot!$A:$C, 3, FALSE), " ")</f>
        <v>0</v>
      </c>
      <c r="Y651" s="8">
        <f>IFERROR(VLOOKUP(B651, PlumX_snapshot!$A:$D, 4, FALSE), " ")</f>
        <v>0</v>
      </c>
      <c r="Z651" s="8">
        <f>IFERROR(VLOOKUP(B651, PlumX_snapshot!$A:$E, 5, FALSE), " ")</f>
        <v>0</v>
      </c>
      <c r="AA651" s="8">
        <f>IFERROR(VLOOKUP(B651, PlumX_snapshot!$A:$F, 6, FALSE), " ")</f>
        <v>0</v>
      </c>
      <c r="AB651" s="9">
        <v>44978</v>
      </c>
      <c r="AC651" s="7" t="s">
        <v>1563</v>
      </c>
    </row>
    <row r="652" spans="1:29" ht="14.5" x14ac:dyDescent="0.35">
      <c r="A652" s="7" t="s">
        <v>1564</v>
      </c>
      <c r="B652" s="7" t="s">
        <v>1565</v>
      </c>
      <c r="C652" s="7" t="s">
        <v>1125</v>
      </c>
      <c r="D652" s="7" t="s">
        <v>862</v>
      </c>
      <c r="E652" s="7" t="s">
        <v>36</v>
      </c>
      <c r="F652" s="7" t="s">
        <v>37</v>
      </c>
      <c r="G652" s="7" t="s">
        <v>56</v>
      </c>
      <c r="H652" s="7" t="s">
        <v>1479</v>
      </c>
      <c r="I652" s="7" t="s">
        <v>74</v>
      </c>
      <c r="J652" s="10"/>
      <c r="K652" s="10"/>
      <c r="L652" s="10">
        <v>44698</v>
      </c>
      <c r="M652" s="10"/>
      <c r="N652" s="7">
        <v>2022</v>
      </c>
      <c r="O652" s="7" t="s">
        <v>1480</v>
      </c>
      <c r="T652" s="7"/>
      <c r="W652" s="6">
        <f>IFERROR(VLOOKUP(B652, PlumX_snapshot!$A:$B, 2, FALSE), " ")</f>
        <v>8</v>
      </c>
      <c r="X652" s="6">
        <f>IFERROR(VLOOKUP(B652, PlumX_snapshot!$A:$C, 3, FALSE), " ")</f>
        <v>0</v>
      </c>
      <c r="Y652" s="8">
        <f>IFERROR(VLOOKUP(B652, PlumX_snapshot!$A:$D, 4, FALSE), " ")</f>
        <v>266</v>
      </c>
      <c r="Z652" s="8">
        <f>IFERROR(VLOOKUP(B652, PlumX_snapshot!$A:$E, 5, FALSE), " ")</f>
        <v>0</v>
      </c>
      <c r="AA652" s="8">
        <f>IFERROR(VLOOKUP(B652, PlumX_snapshot!$A:$F, 6, FALSE), " ")</f>
        <v>0</v>
      </c>
      <c r="AB652" s="9">
        <v>44978</v>
      </c>
      <c r="AC652" s="7" t="s">
        <v>1566</v>
      </c>
    </row>
    <row r="653" spans="1:29" ht="14.5" x14ac:dyDescent="0.35">
      <c r="A653" s="7" t="s">
        <v>1567</v>
      </c>
      <c r="B653" s="7" t="s">
        <v>1568</v>
      </c>
      <c r="C653" s="7" t="s">
        <v>1569</v>
      </c>
      <c r="D653" s="7" t="s">
        <v>862</v>
      </c>
      <c r="E653" s="7" t="s">
        <v>36</v>
      </c>
      <c r="F653" s="7" t="s">
        <v>37</v>
      </c>
      <c r="G653" s="7" t="s">
        <v>56</v>
      </c>
      <c r="H653" s="7" t="s">
        <v>1479</v>
      </c>
      <c r="I653" s="7" t="s">
        <v>74</v>
      </c>
      <c r="J653" s="10"/>
      <c r="K653" s="10"/>
      <c r="L653" s="10">
        <v>44840</v>
      </c>
      <c r="M653" s="10"/>
      <c r="N653" s="7">
        <v>2022</v>
      </c>
      <c r="O653" s="7" t="s">
        <v>1570</v>
      </c>
      <c r="R653" s="7" t="s">
        <v>1571</v>
      </c>
      <c r="T653" s="7"/>
      <c r="W653" s="6">
        <f>IFERROR(VLOOKUP(B653, PlumX_snapshot!$A:$B, 2, FALSE), " ")</f>
        <v>11</v>
      </c>
      <c r="X653" s="6">
        <f>IFERROR(VLOOKUP(B653, PlumX_snapshot!$A:$C, 3, FALSE), " ")</f>
        <v>1</v>
      </c>
      <c r="Y653" s="8">
        <f>IFERROR(VLOOKUP(B653, PlumX_snapshot!$A:$D, 4, FALSE), " ")</f>
        <v>10</v>
      </c>
      <c r="Z653" s="8">
        <f>IFERROR(VLOOKUP(B653, PlumX_snapshot!$A:$E, 5, FALSE), " ")</f>
        <v>0</v>
      </c>
      <c r="AA653" s="8">
        <f>IFERROR(VLOOKUP(B653, PlumX_snapshot!$A:$F, 6, FALSE), " ")</f>
        <v>0</v>
      </c>
      <c r="AB653" s="9">
        <v>44978</v>
      </c>
      <c r="AC653" s="7" t="s">
        <v>1572</v>
      </c>
    </row>
    <row r="654" spans="1:29" ht="14.5" x14ac:dyDescent="0.35">
      <c r="A654" s="7" t="s">
        <v>1573</v>
      </c>
      <c r="B654" s="7" t="s">
        <v>1574</v>
      </c>
      <c r="C654" s="7" t="s">
        <v>1290</v>
      </c>
      <c r="D654" s="7" t="s">
        <v>862</v>
      </c>
      <c r="E654" s="7" t="s">
        <v>36</v>
      </c>
      <c r="F654" s="7" t="s">
        <v>37</v>
      </c>
      <c r="G654" s="7" t="s">
        <v>56</v>
      </c>
      <c r="H654" s="7" t="s">
        <v>1479</v>
      </c>
      <c r="I654" s="7" t="s">
        <v>501</v>
      </c>
      <c r="J654" s="10"/>
      <c r="K654" s="10"/>
      <c r="L654" s="10">
        <v>44754</v>
      </c>
      <c r="M654" s="10"/>
      <c r="N654" s="7">
        <v>2022</v>
      </c>
      <c r="O654" s="7" t="s">
        <v>1570</v>
      </c>
      <c r="T654" s="7"/>
      <c r="W654" s="6">
        <f>IFERROR(VLOOKUP(B654, PlumX_snapshot!$A:$B, 2, FALSE), " ")</f>
        <v>12</v>
      </c>
      <c r="X654" s="6">
        <f>IFERROR(VLOOKUP(B654, PlumX_snapshot!$A:$C, 3, FALSE), " ")</f>
        <v>0</v>
      </c>
      <c r="Y654" s="8">
        <f>IFERROR(VLOOKUP(B654, PlumX_snapshot!$A:$D, 4, FALSE), " ")</f>
        <v>1</v>
      </c>
      <c r="Z654" s="8">
        <f>IFERROR(VLOOKUP(B654, PlumX_snapshot!$A:$E, 5, FALSE), " ")</f>
        <v>0</v>
      </c>
      <c r="AA654" s="8">
        <f>IFERROR(VLOOKUP(B654, PlumX_snapshot!$A:$F, 6, FALSE), " ")</f>
        <v>0</v>
      </c>
      <c r="AB654" s="9">
        <v>44978</v>
      </c>
      <c r="AC654" s="7" t="s">
        <v>1575</v>
      </c>
    </row>
    <row r="655" spans="1:29" ht="14.5" x14ac:dyDescent="0.35">
      <c r="A655" s="7" t="s">
        <v>1576</v>
      </c>
      <c r="B655" s="7" t="s">
        <v>1577</v>
      </c>
      <c r="C655" s="7" t="s">
        <v>1014</v>
      </c>
      <c r="D655" s="7" t="s">
        <v>862</v>
      </c>
      <c r="E655" s="7" t="s">
        <v>36</v>
      </c>
      <c r="F655" s="7" t="s">
        <v>37</v>
      </c>
      <c r="G655" s="7" t="s">
        <v>56</v>
      </c>
      <c r="H655" s="7" t="s">
        <v>1479</v>
      </c>
      <c r="I655" s="7" t="s">
        <v>399</v>
      </c>
      <c r="J655" s="10"/>
      <c r="K655" s="10"/>
      <c r="L655" s="10">
        <v>44783</v>
      </c>
      <c r="M655" s="10"/>
      <c r="N655" s="7">
        <v>2022</v>
      </c>
      <c r="O655" s="7" t="s">
        <v>1570</v>
      </c>
      <c r="T655" s="7"/>
      <c r="W655" s="6">
        <f>IFERROR(VLOOKUP(B655, PlumX_snapshot!$A:$B, 2, FALSE), " ")</f>
        <v>17</v>
      </c>
      <c r="X655" s="6">
        <f>IFERROR(VLOOKUP(B655, PlumX_snapshot!$A:$C, 3, FALSE), " ")</f>
        <v>0</v>
      </c>
      <c r="Y655" s="8">
        <f>IFERROR(VLOOKUP(B655, PlumX_snapshot!$A:$D, 4, FALSE), " ")</f>
        <v>2</v>
      </c>
      <c r="Z655" s="8">
        <f>IFERROR(VLOOKUP(B655, PlumX_snapshot!$A:$E, 5, FALSE), " ")</f>
        <v>0</v>
      </c>
      <c r="AA655" s="8">
        <f>IFERROR(VLOOKUP(B655, PlumX_snapshot!$A:$F, 6, FALSE), " ")</f>
        <v>0</v>
      </c>
      <c r="AB655" s="9">
        <v>44978</v>
      </c>
      <c r="AC655" s="7" t="s">
        <v>1578</v>
      </c>
    </row>
    <row r="656" spans="1:29" ht="14.5" x14ac:dyDescent="0.35">
      <c r="A656" s="7" t="s">
        <v>1579</v>
      </c>
      <c r="B656" s="7" t="s">
        <v>1580</v>
      </c>
      <c r="C656" s="7" t="s">
        <v>1581</v>
      </c>
      <c r="D656" s="7" t="s">
        <v>862</v>
      </c>
      <c r="E656" s="7" t="s">
        <v>36</v>
      </c>
      <c r="F656" s="7" t="s">
        <v>37</v>
      </c>
      <c r="G656" s="7" t="s">
        <v>56</v>
      </c>
      <c r="H656" s="7" t="s">
        <v>1479</v>
      </c>
      <c r="I656" s="7" t="s">
        <v>74</v>
      </c>
      <c r="J656" s="10"/>
      <c r="K656" s="10"/>
      <c r="L656" s="10">
        <v>44792</v>
      </c>
      <c r="M656" s="10"/>
      <c r="N656" s="7">
        <v>2022</v>
      </c>
      <c r="O656" s="7" t="s">
        <v>1570</v>
      </c>
      <c r="T656" s="7"/>
      <c r="W656" s="6">
        <f>IFERROR(VLOOKUP(B656, PlumX_snapshot!$A:$B, 2, FALSE), " ")</f>
        <v>3</v>
      </c>
      <c r="X656" s="6">
        <f>IFERROR(VLOOKUP(B656, PlumX_snapshot!$A:$C, 3, FALSE), " ")</f>
        <v>0</v>
      </c>
      <c r="Y656" s="8">
        <f>IFERROR(VLOOKUP(B656, PlumX_snapshot!$A:$D, 4, FALSE), " ")</f>
        <v>0</v>
      </c>
      <c r="Z656" s="8">
        <f>IFERROR(VLOOKUP(B656, PlumX_snapshot!$A:$E, 5, FALSE), " ")</f>
        <v>0</v>
      </c>
      <c r="AA656" s="8">
        <f>IFERROR(VLOOKUP(B656, PlumX_snapshot!$A:$F, 6, FALSE), " ")</f>
        <v>0</v>
      </c>
      <c r="AB656" s="9">
        <v>44978</v>
      </c>
      <c r="AC656" s="7" t="s">
        <v>1582</v>
      </c>
    </row>
    <row r="657" spans="1:29" ht="14.5" x14ac:dyDescent="0.35">
      <c r="A657" s="7" t="s">
        <v>1583</v>
      </c>
      <c r="B657" s="7" t="s">
        <v>1584</v>
      </c>
      <c r="C657" s="7" t="s">
        <v>1585</v>
      </c>
      <c r="D657" s="7" t="s">
        <v>862</v>
      </c>
      <c r="E657" s="7" t="s">
        <v>36</v>
      </c>
      <c r="F657" s="7" t="s">
        <v>37</v>
      </c>
      <c r="G657" s="7" t="s">
        <v>56</v>
      </c>
      <c r="H657" s="7" t="s">
        <v>1479</v>
      </c>
      <c r="I657" s="7" t="s">
        <v>74</v>
      </c>
      <c r="J657" s="10"/>
      <c r="K657" s="10"/>
      <c r="L657" s="10">
        <v>44809</v>
      </c>
      <c r="M657" s="10"/>
      <c r="N657" s="7">
        <v>2022</v>
      </c>
      <c r="O657" s="7" t="s">
        <v>1570</v>
      </c>
      <c r="P657" s="7" t="s">
        <v>56</v>
      </c>
      <c r="R657" s="7" t="s">
        <v>1586</v>
      </c>
      <c r="T657" s="7"/>
      <c r="W657" s="6">
        <f>IFERROR(VLOOKUP(B657, PlumX_snapshot!$A:$B, 2, FALSE), " ")</f>
        <v>17</v>
      </c>
      <c r="X657" s="6">
        <f>IFERROR(VLOOKUP(B657, PlumX_snapshot!$A:$C, 3, FALSE), " ")</f>
        <v>0</v>
      </c>
      <c r="Y657" s="8">
        <f>IFERROR(VLOOKUP(B657, PlumX_snapshot!$A:$D, 4, FALSE), " ")</f>
        <v>206</v>
      </c>
      <c r="Z657" s="8">
        <f>IFERROR(VLOOKUP(B657, PlumX_snapshot!$A:$E, 5, FALSE), " ")</f>
        <v>0</v>
      </c>
      <c r="AA657" s="8">
        <f>IFERROR(VLOOKUP(B657, PlumX_snapshot!$A:$F, 6, FALSE), " ")</f>
        <v>0</v>
      </c>
      <c r="AB657" s="9">
        <v>44978</v>
      </c>
      <c r="AC657" s="7" t="s">
        <v>1587</v>
      </c>
    </row>
    <row r="658" spans="1:29" ht="14.5" x14ac:dyDescent="0.35">
      <c r="A658" s="7" t="s">
        <v>1588</v>
      </c>
      <c r="B658" s="7" t="s">
        <v>1589</v>
      </c>
      <c r="C658" s="7" t="s">
        <v>1056</v>
      </c>
      <c r="D658" s="7" t="s">
        <v>862</v>
      </c>
      <c r="E658" s="7" t="s">
        <v>36</v>
      </c>
      <c r="F658" s="7" t="s">
        <v>37</v>
      </c>
      <c r="G658" s="7" t="s">
        <v>56</v>
      </c>
      <c r="H658" s="7" t="s">
        <v>1479</v>
      </c>
      <c r="I658" s="7" t="s">
        <v>74</v>
      </c>
      <c r="J658" s="10"/>
      <c r="K658" s="10"/>
      <c r="L658" s="10">
        <v>44827</v>
      </c>
      <c r="M658" s="10"/>
      <c r="N658" s="7">
        <v>2022</v>
      </c>
      <c r="O658" s="7" t="s">
        <v>1570</v>
      </c>
      <c r="T658" s="7"/>
      <c r="W658" s="6">
        <f>IFERROR(VLOOKUP(B658, PlumX_snapshot!$A:$B, 2, FALSE), " ")</f>
        <v>16</v>
      </c>
      <c r="X658" s="6">
        <f>IFERROR(VLOOKUP(B658, PlumX_snapshot!$A:$C, 3, FALSE), " ")</f>
        <v>0</v>
      </c>
      <c r="Y658" s="8">
        <f>IFERROR(VLOOKUP(B658, PlumX_snapshot!$A:$D, 4, FALSE), " ")</f>
        <v>3</v>
      </c>
      <c r="Z658" s="8">
        <f>IFERROR(VLOOKUP(B658, PlumX_snapshot!$A:$E, 5, FALSE), " ")</f>
        <v>0</v>
      </c>
      <c r="AA658" s="8">
        <f>IFERROR(VLOOKUP(B658, PlumX_snapshot!$A:$F, 6, FALSE), " ")</f>
        <v>0</v>
      </c>
      <c r="AB658" s="9">
        <v>44978</v>
      </c>
      <c r="AC658" s="7" t="s">
        <v>1590</v>
      </c>
    </row>
    <row r="659" spans="1:29" ht="14.5" x14ac:dyDescent="0.35">
      <c r="A659" s="7" t="s">
        <v>1591</v>
      </c>
      <c r="B659" s="7" t="s">
        <v>1592</v>
      </c>
      <c r="C659" s="7" t="s">
        <v>1593</v>
      </c>
      <c r="D659" s="7" t="s">
        <v>862</v>
      </c>
      <c r="E659" s="7" t="s">
        <v>37</v>
      </c>
      <c r="F659" s="7" t="s">
        <v>37</v>
      </c>
      <c r="G659" s="7" t="s">
        <v>38</v>
      </c>
      <c r="H659" s="7"/>
      <c r="I659" s="7" t="s">
        <v>74</v>
      </c>
      <c r="J659" s="10"/>
      <c r="K659" s="10"/>
      <c r="L659" s="10">
        <v>44813</v>
      </c>
      <c r="M659" s="10"/>
      <c r="N659" s="7">
        <v>2022</v>
      </c>
      <c r="O659" s="7" t="s">
        <v>1570</v>
      </c>
      <c r="P659" s="7" t="s">
        <v>56</v>
      </c>
      <c r="R659" s="7" t="s">
        <v>1594</v>
      </c>
      <c r="S659" s="7" t="s">
        <v>1595</v>
      </c>
      <c r="T659" s="7"/>
      <c r="W659" s="6">
        <f>IFERROR(VLOOKUP(B659, PlumX_snapshot!$A:$B, 2, FALSE), " ")</f>
        <v>36</v>
      </c>
      <c r="X659" s="6">
        <f>IFERROR(VLOOKUP(B659, PlumX_snapshot!$A:$C, 3, FALSE), " ")</f>
        <v>0</v>
      </c>
      <c r="Y659" s="8">
        <f>IFERROR(VLOOKUP(B659, PlumX_snapshot!$A:$D, 4, FALSE), " ")</f>
        <v>1</v>
      </c>
      <c r="Z659" s="8">
        <f>IFERROR(VLOOKUP(B659, PlumX_snapshot!$A:$E, 5, FALSE), " ")</f>
        <v>0</v>
      </c>
      <c r="AA659" s="8">
        <f>IFERROR(VLOOKUP(B659, PlumX_snapshot!$A:$F, 6, FALSE), " ")</f>
        <v>0</v>
      </c>
      <c r="AB659" s="9">
        <v>44978</v>
      </c>
      <c r="AC659" s="7" t="s">
        <v>1596</v>
      </c>
    </row>
    <row r="660" spans="1:29" ht="14.5" x14ac:dyDescent="0.35">
      <c r="A660" s="7" t="s">
        <v>1597</v>
      </c>
      <c r="B660" s="7" t="s">
        <v>1598</v>
      </c>
      <c r="C660" s="7" t="s">
        <v>1599</v>
      </c>
      <c r="D660" s="7" t="s">
        <v>862</v>
      </c>
      <c r="E660" s="7" t="s">
        <v>36</v>
      </c>
      <c r="F660" s="7" t="s">
        <v>37</v>
      </c>
      <c r="G660" s="7" t="s">
        <v>56</v>
      </c>
      <c r="H660" s="7" t="s">
        <v>1479</v>
      </c>
      <c r="I660" s="7" t="s">
        <v>74</v>
      </c>
      <c r="J660" s="10"/>
      <c r="K660" s="10"/>
      <c r="L660" s="10">
        <v>44791</v>
      </c>
      <c r="M660" s="10"/>
      <c r="N660" s="7">
        <v>2022</v>
      </c>
      <c r="O660" s="7" t="s">
        <v>1570</v>
      </c>
      <c r="Q660" s="7" t="s">
        <v>56</v>
      </c>
      <c r="R660" s="7" t="s">
        <v>1600</v>
      </c>
      <c r="T660" s="7"/>
      <c r="W660" s="6">
        <f>IFERROR(VLOOKUP(B660, PlumX_snapshot!$A:$B, 2, FALSE), " ")</f>
        <v>10</v>
      </c>
      <c r="X660" s="6">
        <f>IFERROR(VLOOKUP(B660, PlumX_snapshot!$A:$C, 3, FALSE), " ")</f>
        <v>0</v>
      </c>
      <c r="Y660" s="8">
        <f>IFERROR(VLOOKUP(B660, PlumX_snapshot!$A:$D, 4, FALSE), " ")</f>
        <v>31</v>
      </c>
      <c r="Z660" s="8">
        <f>IFERROR(VLOOKUP(B660, PlumX_snapshot!$A:$E, 5, FALSE), " ")</f>
        <v>0</v>
      </c>
      <c r="AA660" s="8">
        <f>IFERROR(VLOOKUP(B660, PlumX_snapshot!$A:$F, 6, FALSE), " ")</f>
        <v>0</v>
      </c>
      <c r="AB660" s="9">
        <v>44978</v>
      </c>
      <c r="AC660" s="7" t="s">
        <v>1601</v>
      </c>
    </row>
    <row r="661" spans="1:29" ht="14.5" x14ac:dyDescent="0.35">
      <c r="A661" s="7" t="s">
        <v>1602</v>
      </c>
      <c r="B661" s="7" t="s">
        <v>1603</v>
      </c>
      <c r="C661" s="7" t="s">
        <v>1423</v>
      </c>
      <c r="D661" s="7" t="s">
        <v>862</v>
      </c>
      <c r="E661" s="7" t="s">
        <v>36</v>
      </c>
      <c r="F661" s="7" t="s">
        <v>37</v>
      </c>
      <c r="G661" s="7" t="s">
        <v>56</v>
      </c>
      <c r="H661" s="7" t="s">
        <v>1479</v>
      </c>
      <c r="I661" s="7" t="s">
        <v>74</v>
      </c>
      <c r="J661" s="10"/>
      <c r="K661" s="10"/>
      <c r="L661" s="10">
        <v>44795</v>
      </c>
      <c r="M661" s="10"/>
      <c r="N661" s="7">
        <v>2022</v>
      </c>
      <c r="O661" s="7" t="s">
        <v>1570</v>
      </c>
      <c r="T661" s="7"/>
      <c r="W661" s="6">
        <f>IFERROR(VLOOKUP(B661, PlumX_snapshot!$A:$B, 2, FALSE), " ")</f>
        <v>21</v>
      </c>
      <c r="X661" s="6">
        <f>IFERROR(VLOOKUP(B661, PlumX_snapshot!$A:$C, 3, FALSE), " ")</f>
        <v>1</v>
      </c>
      <c r="Y661" s="8">
        <f>IFERROR(VLOOKUP(B661, PlumX_snapshot!$A:$D, 4, FALSE), " ")</f>
        <v>0</v>
      </c>
      <c r="Z661" s="8">
        <f>IFERROR(VLOOKUP(B661, PlumX_snapshot!$A:$E, 5, FALSE), " ")</f>
        <v>0</v>
      </c>
      <c r="AA661" s="8">
        <f>IFERROR(VLOOKUP(B661, PlumX_snapshot!$A:$F, 6, FALSE), " ")</f>
        <v>0</v>
      </c>
      <c r="AB661" s="9">
        <v>44978</v>
      </c>
      <c r="AC661" s="7" t="s">
        <v>1604</v>
      </c>
    </row>
    <row r="662" spans="1:29" ht="14.5" x14ac:dyDescent="0.35">
      <c r="A662" s="7" t="s">
        <v>1605</v>
      </c>
      <c r="B662" s="7" t="s">
        <v>1606</v>
      </c>
      <c r="C662" s="7" t="s">
        <v>986</v>
      </c>
      <c r="D662" s="7" t="s">
        <v>862</v>
      </c>
      <c r="E662" s="7" t="s">
        <v>36</v>
      </c>
      <c r="F662" s="7" t="s">
        <v>37</v>
      </c>
      <c r="G662" s="7" t="s">
        <v>56</v>
      </c>
      <c r="H662" s="7" t="s">
        <v>1479</v>
      </c>
      <c r="I662" s="7" t="s">
        <v>501</v>
      </c>
      <c r="J662" s="10"/>
      <c r="K662" s="10"/>
      <c r="L662" s="10">
        <v>44845</v>
      </c>
      <c r="M662" s="10"/>
      <c r="N662" s="7">
        <v>2022</v>
      </c>
      <c r="O662" s="7" t="s">
        <v>1570</v>
      </c>
      <c r="T662" s="7"/>
      <c r="W662" s="6">
        <f>IFERROR(VLOOKUP(B662, PlumX_snapshot!$A:$B, 2, FALSE), " ")</f>
        <v>20</v>
      </c>
      <c r="X662" s="6">
        <f>IFERROR(VLOOKUP(B662, PlumX_snapshot!$A:$C, 3, FALSE), " ")</f>
        <v>0</v>
      </c>
      <c r="Y662" s="8">
        <f>IFERROR(VLOOKUP(B662, PlumX_snapshot!$A:$D, 4, FALSE), " ")</f>
        <v>3</v>
      </c>
      <c r="Z662" s="8">
        <f>IFERROR(VLOOKUP(B662, PlumX_snapshot!$A:$E, 5, FALSE), " ")</f>
        <v>0</v>
      </c>
      <c r="AA662" s="8">
        <f>IFERROR(VLOOKUP(B662, PlumX_snapshot!$A:$F, 6, FALSE), " ")</f>
        <v>0</v>
      </c>
      <c r="AB662" s="9">
        <v>44978</v>
      </c>
      <c r="AC662" s="7" t="s">
        <v>1607</v>
      </c>
    </row>
    <row r="663" spans="1:29" ht="14.5" x14ac:dyDescent="0.35">
      <c r="A663" s="7" t="s">
        <v>1608</v>
      </c>
      <c r="B663" s="7" t="s">
        <v>1609</v>
      </c>
      <c r="C663" s="7" t="s">
        <v>871</v>
      </c>
      <c r="D663" s="7" t="s">
        <v>862</v>
      </c>
      <c r="E663" s="7" t="s">
        <v>36</v>
      </c>
      <c r="F663" s="7" t="s">
        <v>37</v>
      </c>
      <c r="G663" s="7" t="s">
        <v>56</v>
      </c>
      <c r="H663" s="7" t="s">
        <v>1479</v>
      </c>
      <c r="I663" s="7" t="s">
        <v>74</v>
      </c>
      <c r="J663" s="10"/>
      <c r="K663" s="10"/>
      <c r="L663" s="10">
        <v>44743</v>
      </c>
      <c r="M663" s="10"/>
      <c r="N663" s="7">
        <v>2022</v>
      </c>
      <c r="O663" s="7" t="s">
        <v>1570</v>
      </c>
      <c r="P663" s="7" t="s">
        <v>56</v>
      </c>
      <c r="R663" s="7" t="s">
        <v>1610</v>
      </c>
      <c r="T663" s="7"/>
      <c r="W663" s="6">
        <f>IFERROR(VLOOKUP(B663, PlumX_snapshot!$A:$B, 2, FALSE), " ")</f>
        <v>1</v>
      </c>
      <c r="X663" s="6">
        <f>IFERROR(VLOOKUP(B663, PlumX_snapshot!$A:$C, 3, FALSE), " ")</f>
        <v>3</v>
      </c>
      <c r="Y663" s="8">
        <f>IFERROR(VLOOKUP(B663, PlumX_snapshot!$A:$D, 4, FALSE), " ")</f>
        <v>0</v>
      </c>
      <c r="Z663" s="8">
        <f>IFERROR(VLOOKUP(B663, PlumX_snapshot!$A:$E, 5, FALSE), " ")</f>
        <v>0</v>
      </c>
      <c r="AA663" s="8">
        <f>IFERROR(VLOOKUP(B663, PlumX_snapshot!$A:$F, 6, FALSE), " ")</f>
        <v>0</v>
      </c>
      <c r="AB663" s="9">
        <v>44978</v>
      </c>
      <c r="AC663" s="7" t="s">
        <v>1611</v>
      </c>
    </row>
    <row r="664" spans="1:29" ht="14.5" x14ac:dyDescent="0.35">
      <c r="A664" s="7" t="s">
        <v>1612</v>
      </c>
      <c r="B664" s="7" t="s">
        <v>1613</v>
      </c>
      <c r="C664" s="7" t="s">
        <v>878</v>
      </c>
      <c r="D664" s="7" t="s">
        <v>862</v>
      </c>
      <c r="E664" s="7" t="s">
        <v>36</v>
      </c>
      <c r="F664" s="7" t="s">
        <v>37</v>
      </c>
      <c r="G664" s="7" t="s">
        <v>56</v>
      </c>
      <c r="H664" s="7" t="s">
        <v>1479</v>
      </c>
      <c r="I664" s="7" t="s">
        <v>74</v>
      </c>
      <c r="J664" s="10"/>
      <c r="K664" s="10"/>
      <c r="L664" s="10">
        <v>44721</v>
      </c>
      <c r="M664" s="10"/>
      <c r="N664" s="7">
        <v>2022</v>
      </c>
      <c r="O664" s="7" t="s">
        <v>1570</v>
      </c>
      <c r="P664" s="7" t="s">
        <v>56</v>
      </c>
      <c r="R664" s="7" t="s">
        <v>1614</v>
      </c>
      <c r="T664" s="7"/>
      <c r="W664" s="6">
        <f>IFERROR(VLOOKUP(B664, PlumX_snapshot!$A:$B, 2, FALSE), " ")</f>
        <v>19</v>
      </c>
      <c r="X664" s="6">
        <f>IFERROR(VLOOKUP(B664, PlumX_snapshot!$A:$C, 3, FALSE), " ")</f>
        <v>1</v>
      </c>
      <c r="Y664" s="8">
        <f>IFERROR(VLOOKUP(B664, PlumX_snapshot!$A:$D, 4, FALSE), " ")</f>
        <v>19</v>
      </c>
      <c r="Z664" s="8">
        <f>IFERROR(VLOOKUP(B664, PlumX_snapshot!$A:$E, 5, FALSE), " ")</f>
        <v>0</v>
      </c>
      <c r="AA664" s="8">
        <f>IFERROR(VLOOKUP(B664, PlumX_snapshot!$A:$F, 6, FALSE), " ")</f>
        <v>0</v>
      </c>
      <c r="AB664" s="9">
        <v>44978</v>
      </c>
      <c r="AC664" s="7" t="s">
        <v>1615</v>
      </c>
    </row>
    <row r="665" spans="1:29" ht="14.5" x14ac:dyDescent="0.35">
      <c r="A665" s="7" t="s">
        <v>1616</v>
      </c>
      <c r="B665" s="7" t="s">
        <v>1617</v>
      </c>
      <c r="C665" s="7" t="s">
        <v>1618</v>
      </c>
      <c r="D665" s="7" t="s">
        <v>862</v>
      </c>
      <c r="E665" s="7" t="s">
        <v>36</v>
      </c>
      <c r="F665" s="7" t="s">
        <v>37</v>
      </c>
      <c r="G665" s="7" t="s">
        <v>56</v>
      </c>
      <c r="H665" s="7" t="s">
        <v>1479</v>
      </c>
      <c r="I665" s="7" t="s">
        <v>74</v>
      </c>
      <c r="J665" s="10"/>
      <c r="K665" s="10"/>
      <c r="L665" s="10">
        <v>44753</v>
      </c>
      <c r="M665" s="10"/>
      <c r="N665" s="7">
        <v>2022</v>
      </c>
      <c r="O665" s="7" t="s">
        <v>1570</v>
      </c>
      <c r="T665" s="7"/>
      <c r="W665" s="6">
        <f>IFERROR(VLOOKUP(B665, PlumX_snapshot!$A:$B, 2, FALSE), " ")</f>
        <v>5</v>
      </c>
      <c r="X665" s="6">
        <f>IFERROR(VLOOKUP(B665, PlumX_snapshot!$A:$C, 3, FALSE), " ")</f>
        <v>93</v>
      </c>
      <c r="Y665" s="8">
        <f>IFERROR(VLOOKUP(B665, PlumX_snapshot!$A:$D, 4, FALSE), " ")</f>
        <v>0</v>
      </c>
      <c r="Z665" s="8">
        <f>IFERROR(VLOOKUP(B665, PlumX_snapshot!$A:$E, 5, FALSE), " ")</f>
        <v>0</v>
      </c>
      <c r="AA665" s="8">
        <f>IFERROR(VLOOKUP(B665, PlumX_snapshot!$A:$F, 6, FALSE), " ")</f>
        <v>0</v>
      </c>
      <c r="AB665" s="9">
        <v>44978</v>
      </c>
      <c r="AC665" s="7" t="s">
        <v>1619</v>
      </c>
    </row>
    <row r="666" spans="1:29" ht="14.5" x14ac:dyDescent="0.35">
      <c r="A666" s="7" t="s">
        <v>1620</v>
      </c>
      <c r="B666" s="7" t="s">
        <v>1621</v>
      </c>
      <c r="C666" s="7" t="s">
        <v>1272</v>
      </c>
      <c r="D666" s="7" t="s">
        <v>862</v>
      </c>
      <c r="E666" s="7" t="s">
        <v>36</v>
      </c>
      <c r="F666" s="7" t="s">
        <v>37</v>
      </c>
      <c r="G666" s="7" t="s">
        <v>56</v>
      </c>
      <c r="H666" s="7" t="s">
        <v>1479</v>
      </c>
      <c r="I666" s="7" t="s">
        <v>74</v>
      </c>
      <c r="J666" s="10"/>
      <c r="K666" s="10"/>
      <c r="L666" s="10">
        <v>44749</v>
      </c>
      <c r="M666" s="10"/>
      <c r="N666" s="7">
        <v>2022</v>
      </c>
      <c r="O666" s="7" t="s">
        <v>1570</v>
      </c>
      <c r="R666" s="7" t="s">
        <v>1622</v>
      </c>
      <c r="T666" s="7"/>
      <c r="W666" s="6">
        <f>IFERROR(VLOOKUP(B666, PlumX_snapshot!$A:$B, 2, FALSE), " ")</f>
        <v>19</v>
      </c>
      <c r="X666" s="6">
        <f>IFERROR(VLOOKUP(B666, PlumX_snapshot!$A:$C, 3, FALSE), " ")</f>
        <v>1</v>
      </c>
      <c r="Y666" s="8">
        <f>IFERROR(VLOOKUP(B666, PlumX_snapshot!$A:$D, 4, FALSE), " ")</f>
        <v>0</v>
      </c>
      <c r="Z666" s="8">
        <f>IFERROR(VLOOKUP(B666, PlumX_snapshot!$A:$E, 5, FALSE), " ")</f>
        <v>0</v>
      </c>
      <c r="AA666" s="8">
        <f>IFERROR(VLOOKUP(B666, PlumX_snapshot!$A:$F, 6, FALSE), " ")</f>
        <v>0</v>
      </c>
      <c r="AB666" s="9">
        <v>44978</v>
      </c>
      <c r="AC666" s="7" t="s">
        <v>1623</v>
      </c>
    </row>
    <row r="667" spans="1:29" ht="14.5" x14ac:dyDescent="0.35">
      <c r="A667" s="7" t="s">
        <v>1624</v>
      </c>
      <c r="B667" s="7" t="s">
        <v>1625</v>
      </c>
      <c r="C667" s="7" t="s">
        <v>1626</v>
      </c>
      <c r="D667" s="7" t="s">
        <v>862</v>
      </c>
      <c r="E667" s="7" t="s">
        <v>36</v>
      </c>
      <c r="F667" s="7" t="s">
        <v>37</v>
      </c>
      <c r="G667" s="7" t="s">
        <v>56</v>
      </c>
      <c r="H667" s="7" t="s">
        <v>1479</v>
      </c>
      <c r="I667" s="7" t="s">
        <v>74</v>
      </c>
      <c r="J667" s="10"/>
      <c r="K667" s="10"/>
      <c r="L667" s="10">
        <v>44762</v>
      </c>
      <c r="M667" s="10"/>
      <c r="N667" s="7">
        <v>2022</v>
      </c>
      <c r="O667" s="7" t="s">
        <v>1570</v>
      </c>
      <c r="P667" s="7" t="s">
        <v>56</v>
      </c>
      <c r="R667" s="7" t="s">
        <v>1627</v>
      </c>
      <c r="T667" s="7"/>
      <c r="W667" s="6">
        <f>IFERROR(VLOOKUP(B667, PlumX_snapshot!$A:$B, 2, FALSE), " ")</f>
        <v>1</v>
      </c>
      <c r="X667" s="6">
        <f>IFERROR(VLOOKUP(B667, PlumX_snapshot!$A:$C, 3, FALSE), " ")</f>
        <v>0</v>
      </c>
      <c r="Y667" s="8">
        <f>IFERROR(VLOOKUP(B667, PlumX_snapshot!$A:$D, 4, FALSE), " ")</f>
        <v>0</v>
      </c>
      <c r="Z667" s="8">
        <f>IFERROR(VLOOKUP(B667, PlumX_snapshot!$A:$E, 5, FALSE), " ")</f>
        <v>0</v>
      </c>
      <c r="AA667" s="8">
        <f>IFERROR(VLOOKUP(B667, PlumX_snapshot!$A:$F, 6, FALSE), " ")</f>
        <v>0</v>
      </c>
      <c r="AB667" s="9">
        <v>44978</v>
      </c>
      <c r="AC667" s="7" t="s">
        <v>1628</v>
      </c>
    </row>
    <row r="668" spans="1:29" ht="14.5" x14ac:dyDescent="0.35">
      <c r="A668" s="7" t="s">
        <v>1629</v>
      </c>
      <c r="B668" s="7" t="s">
        <v>1630</v>
      </c>
      <c r="C668" s="7" t="s">
        <v>1631</v>
      </c>
      <c r="D668" s="7" t="s">
        <v>862</v>
      </c>
      <c r="E668" s="7" t="s">
        <v>36</v>
      </c>
      <c r="F668" s="7" t="s">
        <v>37</v>
      </c>
      <c r="G668" s="7" t="s">
        <v>56</v>
      </c>
      <c r="H668" s="7" t="s">
        <v>1479</v>
      </c>
      <c r="I668" s="7" t="s">
        <v>74</v>
      </c>
      <c r="J668" s="10"/>
      <c r="K668" s="10"/>
      <c r="L668" s="10">
        <v>44783</v>
      </c>
      <c r="M668" s="10"/>
      <c r="N668" s="7">
        <v>2022</v>
      </c>
      <c r="O668" s="7" t="s">
        <v>1570</v>
      </c>
      <c r="P668" s="7" t="s">
        <v>56</v>
      </c>
      <c r="R668" s="7" t="s">
        <v>1632</v>
      </c>
      <c r="T668" s="7"/>
      <c r="W668" s="6">
        <f>IFERROR(VLOOKUP(B668, PlumX_snapshot!$A:$B, 2, FALSE), " ")</f>
        <v>0</v>
      </c>
      <c r="X668" s="6">
        <f>IFERROR(VLOOKUP(B668, PlumX_snapshot!$A:$C, 3, FALSE), " ")</f>
        <v>0</v>
      </c>
      <c r="Y668" s="8">
        <f>IFERROR(VLOOKUP(B668, PlumX_snapshot!$A:$D, 4, FALSE), " ")</f>
        <v>0</v>
      </c>
      <c r="Z668" s="8">
        <f>IFERROR(VLOOKUP(B668, PlumX_snapshot!$A:$E, 5, FALSE), " ")</f>
        <v>0</v>
      </c>
      <c r="AA668" s="8">
        <f>IFERROR(VLOOKUP(B668, PlumX_snapshot!$A:$F, 6, FALSE), " ")</f>
        <v>0</v>
      </c>
      <c r="AB668" s="9">
        <v>44978</v>
      </c>
      <c r="AC668" s="7" t="s">
        <v>1633</v>
      </c>
    </row>
    <row r="669" spans="1:29" ht="14.5" x14ac:dyDescent="0.35">
      <c r="A669" s="7" t="s">
        <v>1634</v>
      </c>
      <c r="B669" s="7" t="s">
        <v>1635</v>
      </c>
      <c r="C669" s="7" t="s">
        <v>878</v>
      </c>
      <c r="D669" s="7" t="s">
        <v>862</v>
      </c>
      <c r="E669" s="7" t="s">
        <v>36</v>
      </c>
      <c r="F669" s="7" t="s">
        <v>37</v>
      </c>
      <c r="G669" s="7" t="s">
        <v>56</v>
      </c>
      <c r="H669" s="7" t="s">
        <v>1479</v>
      </c>
      <c r="I669" s="7" t="s">
        <v>501</v>
      </c>
      <c r="J669" s="10"/>
      <c r="K669" s="10"/>
      <c r="L669" s="10">
        <v>44824</v>
      </c>
      <c r="M669" s="10"/>
      <c r="N669" s="7">
        <v>2022</v>
      </c>
      <c r="O669" s="7" t="s">
        <v>1570</v>
      </c>
      <c r="R669" s="7" t="s">
        <v>1636</v>
      </c>
      <c r="T669" s="7"/>
      <c r="W669" s="6">
        <f>IFERROR(VLOOKUP(B669, PlumX_snapshot!$A:$B, 2, FALSE), " ")</f>
        <v>3</v>
      </c>
      <c r="X669" s="6">
        <f>IFERROR(VLOOKUP(B669, PlumX_snapshot!$A:$C, 3, FALSE), " ")</f>
        <v>0</v>
      </c>
      <c r="Y669" s="8">
        <f>IFERROR(VLOOKUP(B669, PlumX_snapshot!$A:$D, 4, FALSE), " ")</f>
        <v>7</v>
      </c>
      <c r="Z669" s="8">
        <f>IFERROR(VLOOKUP(B669, PlumX_snapshot!$A:$E, 5, FALSE), " ")</f>
        <v>0</v>
      </c>
      <c r="AA669" s="8">
        <f>IFERROR(VLOOKUP(B669, PlumX_snapshot!$A:$F, 6, FALSE), " ")</f>
        <v>0</v>
      </c>
      <c r="AB669" s="9">
        <v>44978</v>
      </c>
      <c r="AC669" s="7" t="s">
        <v>1637</v>
      </c>
    </row>
    <row r="670" spans="1:29" ht="14.5" x14ac:dyDescent="0.35">
      <c r="A670" s="7" t="s">
        <v>1638</v>
      </c>
      <c r="B670" s="7" t="s">
        <v>1639</v>
      </c>
      <c r="C670" s="7" t="s">
        <v>1640</v>
      </c>
      <c r="D670" s="7" t="s">
        <v>862</v>
      </c>
      <c r="E670" s="7" t="s">
        <v>36</v>
      </c>
      <c r="F670" s="7" t="s">
        <v>37</v>
      </c>
      <c r="G670" s="7" t="s">
        <v>56</v>
      </c>
      <c r="H670" s="7" t="s">
        <v>1479</v>
      </c>
      <c r="I670" s="7" t="s">
        <v>74</v>
      </c>
      <c r="J670" s="10"/>
      <c r="K670" s="10"/>
      <c r="L670" s="10">
        <v>44830</v>
      </c>
      <c r="M670" s="10"/>
      <c r="N670" s="7">
        <v>2022</v>
      </c>
      <c r="O670" s="7" t="s">
        <v>1570</v>
      </c>
      <c r="P670" s="7" t="s">
        <v>56</v>
      </c>
      <c r="R670" s="7" t="s">
        <v>1641</v>
      </c>
      <c r="T670" s="7"/>
      <c r="W670" s="6">
        <f>IFERROR(VLOOKUP(B670, PlumX_snapshot!$A:$B, 2, FALSE), " ")</f>
        <v>11</v>
      </c>
      <c r="X670" s="6">
        <f>IFERROR(VLOOKUP(B670, PlumX_snapshot!$A:$C, 3, FALSE), " ")</f>
        <v>0</v>
      </c>
      <c r="Y670" s="8">
        <f>IFERROR(VLOOKUP(B670, PlumX_snapshot!$A:$D, 4, FALSE), " ")</f>
        <v>20</v>
      </c>
      <c r="Z670" s="8">
        <f>IFERROR(VLOOKUP(B670, PlumX_snapshot!$A:$E, 5, FALSE), " ")</f>
        <v>0</v>
      </c>
      <c r="AA670" s="8">
        <f>IFERROR(VLOOKUP(B670, PlumX_snapshot!$A:$F, 6, FALSE), " ")</f>
        <v>0</v>
      </c>
      <c r="AB670" s="9">
        <v>44978</v>
      </c>
      <c r="AC670" s="7" t="s">
        <v>1642</v>
      </c>
    </row>
    <row r="671" spans="1:29" ht="14.5" x14ac:dyDescent="0.35">
      <c r="A671" s="7" t="s">
        <v>1643</v>
      </c>
      <c r="B671" s="7" t="s">
        <v>1644</v>
      </c>
      <c r="C671" s="7" t="s">
        <v>925</v>
      </c>
      <c r="D671" s="7" t="s">
        <v>862</v>
      </c>
      <c r="E671" s="7" t="s">
        <v>36</v>
      </c>
      <c r="F671" s="7" t="s">
        <v>37</v>
      </c>
      <c r="G671" s="7" t="s">
        <v>56</v>
      </c>
      <c r="H671" s="7" t="s">
        <v>1479</v>
      </c>
      <c r="I671" s="7" t="s">
        <v>74</v>
      </c>
      <c r="J671" s="10"/>
      <c r="K671" s="10"/>
      <c r="L671" s="10">
        <v>44860</v>
      </c>
      <c r="M671" s="10"/>
      <c r="N671" s="7">
        <v>2022</v>
      </c>
      <c r="O671" s="7" t="s">
        <v>1570</v>
      </c>
      <c r="R671" s="7" t="s">
        <v>1645</v>
      </c>
      <c r="T671" s="7"/>
      <c r="W671" s="6">
        <f>IFERROR(VLOOKUP(B671, PlumX_snapshot!$A:$B, 2, FALSE), " ")</f>
        <v>6</v>
      </c>
      <c r="X671" s="6">
        <f>IFERROR(VLOOKUP(B671, PlumX_snapshot!$A:$C, 3, FALSE), " ")</f>
        <v>0</v>
      </c>
      <c r="Y671" s="8">
        <f>IFERROR(VLOOKUP(B671, PlumX_snapshot!$A:$D, 4, FALSE), " ")</f>
        <v>10</v>
      </c>
      <c r="Z671" s="8">
        <f>IFERROR(VLOOKUP(B671, PlumX_snapshot!$A:$E, 5, FALSE), " ")</f>
        <v>0</v>
      </c>
      <c r="AA671" s="8">
        <f>IFERROR(VLOOKUP(B671, PlumX_snapshot!$A:$F, 6, FALSE), " ")</f>
        <v>0</v>
      </c>
      <c r="AB671" s="9">
        <v>44978</v>
      </c>
      <c r="AC671" s="7" t="s">
        <v>1646</v>
      </c>
    </row>
    <row r="672" spans="1:29" ht="14.5" x14ac:dyDescent="0.35">
      <c r="A672" s="7" t="s">
        <v>1647</v>
      </c>
      <c r="B672" s="7" t="s">
        <v>1648</v>
      </c>
      <c r="C672" s="7" t="s">
        <v>1649</v>
      </c>
      <c r="D672" s="7" t="s">
        <v>862</v>
      </c>
      <c r="E672" s="7" t="s">
        <v>37</v>
      </c>
      <c r="F672" s="7" t="s">
        <v>37</v>
      </c>
      <c r="G672" s="7" t="s">
        <v>38</v>
      </c>
      <c r="H672" s="7"/>
      <c r="I672" s="7" t="s">
        <v>74</v>
      </c>
      <c r="J672" s="10"/>
      <c r="K672" s="10"/>
      <c r="L672" s="10">
        <v>44840</v>
      </c>
      <c r="M672" s="10"/>
      <c r="N672" s="7">
        <v>2022</v>
      </c>
      <c r="O672" s="7" t="s">
        <v>1570</v>
      </c>
      <c r="R672" s="7" t="s">
        <v>1650</v>
      </c>
      <c r="T672" s="7"/>
      <c r="W672" s="6">
        <f>IFERROR(VLOOKUP(B672, PlumX_snapshot!$A:$B, 2, FALSE), " ")</f>
        <v>17</v>
      </c>
      <c r="X672" s="6">
        <f>IFERROR(VLOOKUP(B672, PlumX_snapshot!$A:$C, 3, FALSE), " ")</f>
        <v>0</v>
      </c>
      <c r="Y672" s="8">
        <f>IFERROR(VLOOKUP(B672, PlumX_snapshot!$A:$D, 4, FALSE), " ")</f>
        <v>7</v>
      </c>
      <c r="Z672" s="8">
        <f>IFERROR(VLOOKUP(B672, PlumX_snapshot!$A:$E, 5, FALSE), " ")</f>
        <v>0</v>
      </c>
      <c r="AA672" s="8">
        <f>IFERROR(VLOOKUP(B672, PlumX_snapshot!$A:$F, 6, FALSE), " ")</f>
        <v>0</v>
      </c>
      <c r="AB672" s="9">
        <v>44978</v>
      </c>
      <c r="AC672" s="7" t="s">
        <v>1651</v>
      </c>
    </row>
    <row r="673" spans="1:29" ht="14.5" x14ac:dyDescent="0.35">
      <c r="A673" s="7" t="s">
        <v>1652</v>
      </c>
      <c r="B673" s="7" t="s">
        <v>1653</v>
      </c>
      <c r="C673" s="7" t="s">
        <v>1654</v>
      </c>
      <c r="D673" s="7" t="s">
        <v>862</v>
      </c>
      <c r="E673" s="7" t="s">
        <v>36</v>
      </c>
      <c r="F673" s="7" t="s">
        <v>37</v>
      </c>
      <c r="G673" s="7" t="s">
        <v>56</v>
      </c>
      <c r="H673" s="7" t="s">
        <v>1479</v>
      </c>
      <c r="I673" s="7" t="s">
        <v>74</v>
      </c>
      <c r="J673" s="10"/>
      <c r="K673" s="10"/>
      <c r="L673" s="10">
        <v>44750</v>
      </c>
      <c r="M673" s="10"/>
      <c r="N673" s="7">
        <v>2022</v>
      </c>
      <c r="O673" s="7" t="s">
        <v>1570</v>
      </c>
      <c r="R673" s="7" t="s">
        <v>1655</v>
      </c>
      <c r="T673" s="7"/>
      <c r="W673" s="6">
        <f>IFERROR(VLOOKUP(B673, PlumX_snapshot!$A:$B, 2, FALSE), " ")</f>
        <v>4</v>
      </c>
      <c r="X673" s="6">
        <f>IFERROR(VLOOKUP(B673, PlumX_snapshot!$A:$C, 3, FALSE), " ")</f>
        <v>1</v>
      </c>
      <c r="Y673" s="8">
        <f>IFERROR(VLOOKUP(B673, PlumX_snapshot!$A:$D, 4, FALSE), " ")</f>
        <v>2</v>
      </c>
      <c r="Z673" s="8">
        <f>IFERROR(VLOOKUP(B673, PlumX_snapshot!$A:$E, 5, FALSE), " ")</f>
        <v>0</v>
      </c>
      <c r="AA673" s="8">
        <f>IFERROR(VLOOKUP(B673, PlumX_snapshot!$A:$F, 6, FALSE), " ")</f>
        <v>0</v>
      </c>
      <c r="AB673" s="9">
        <v>44978</v>
      </c>
      <c r="AC673" s="7" t="s">
        <v>1656</v>
      </c>
    </row>
    <row r="674" spans="1:29" ht="14.5" x14ac:dyDescent="0.35">
      <c r="A674" s="7" t="s">
        <v>1657</v>
      </c>
      <c r="B674" s="7" t="s">
        <v>1658</v>
      </c>
      <c r="C674" s="7" t="s">
        <v>1659</v>
      </c>
      <c r="D674" s="7" t="s">
        <v>862</v>
      </c>
      <c r="E674" s="7" t="s">
        <v>36</v>
      </c>
      <c r="F674" s="7" t="s">
        <v>37</v>
      </c>
      <c r="G674" s="7" t="s">
        <v>56</v>
      </c>
      <c r="H674" s="7" t="s">
        <v>1479</v>
      </c>
      <c r="I674" s="7" t="s">
        <v>74</v>
      </c>
      <c r="J674" s="10"/>
      <c r="K674" s="10"/>
      <c r="L674" s="10">
        <v>44756</v>
      </c>
      <c r="M674" s="10"/>
      <c r="N674" s="7">
        <v>2022</v>
      </c>
      <c r="O674" s="7" t="s">
        <v>1570</v>
      </c>
      <c r="Q674" s="7" t="s">
        <v>56</v>
      </c>
      <c r="R674" s="7" t="s">
        <v>1660</v>
      </c>
      <c r="T674" s="7"/>
      <c r="W674" s="6">
        <f>IFERROR(VLOOKUP(B674, PlumX_snapshot!$A:$B, 2, FALSE), " ")</f>
        <v>17</v>
      </c>
      <c r="X674" s="6">
        <f>IFERROR(VLOOKUP(B674, PlumX_snapshot!$A:$C, 3, FALSE), " ")</f>
        <v>2</v>
      </c>
      <c r="Y674" s="8">
        <f>IFERROR(VLOOKUP(B674, PlumX_snapshot!$A:$D, 4, FALSE), " ")</f>
        <v>2</v>
      </c>
      <c r="Z674" s="8">
        <f>IFERROR(VLOOKUP(B674, PlumX_snapshot!$A:$E, 5, FALSE), " ")</f>
        <v>0</v>
      </c>
      <c r="AA674" s="8">
        <f>IFERROR(VLOOKUP(B674, PlumX_snapshot!$A:$F, 6, FALSE), " ")</f>
        <v>0</v>
      </c>
      <c r="AB674" s="9">
        <v>44978</v>
      </c>
      <c r="AC674" s="7" t="s">
        <v>1661</v>
      </c>
    </row>
    <row r="675" spans="1:29" ht="14.5" x14ac:dyDescent="0.35">
      <c r="A675" s="7" t="s">
        <v>1662</v>
      </c>
      <c r="B675" s="7" t="s">
        <v>1663</v>
      </c>
      <c r="C675" s="7" t="s">
        <v>878</v>
      </c>
      <c r="D675" s="7" t="s">
        <v>862</v>
      </c>
      <c r="E675" s="7" t="s">
        <v>36</v>
      </c>
      <c r="F675" s="7" t="s">
        <v>37</v>
      </c>
      <c r="G675" s="7" t="s">
        <v>56</v>
      </c>
      <c r="H675" s="7" t="s">
        <v>1479</v>
      </c>
      <c r="I675" s="7" t="s">
        <v>74</v>
      </c>
      <c r="J675" s="10"/>
      <c r="K675" s="10"/>
      <c r="L675" s="10">
        <v>44760</v>
      </c>
      <c r="M675" s="10"/>
      <c r="N675" s="7">
        <v>2022</v>
      </c>
      <c r="O675" s="7" t="s">
        <v>1570</v>
      </c>
      <c r="R675" s="7" t="s">
        <v>1664</v>
      </c>
      <c r="T675" s="7"/>
      <c r="W675" s="6">
        <f>IFERROR(VLOOKUP(B675, PlumX_snapshot!$A:$B, 2, FALSE), " ")</f>
        <v>9</v>
      </c>
      <c r="X675" s="6">
        <f>IFERROR(VLOOKUP(B675, PlumX_snapshot!$A:$C, 3, FALSE), " ")</f>
        <v>0</v>
      </c>
      <c r="Y675" s="8">
        <f>IFERROR(VLOOKUP(B675, PlumX_snapshot!$A:$D, 4, FALSE), " ")</f>
        <v>7</v>
      </c>
      <c r="Z675" s="8">
        <f>IFERROR(VLOOKUP(B675, PlumX_snapshot!$A:$E, 5, FALSE), " ")</f>
        <v>0</v>
      </c>
      <c r="AA675" s="8">
        <f>IFERROR(VLOOKUP(B675, PlumX_snapshot!$A:$F, 6, FALSE), " ")</f>
        <v>0</v>
      </c>
      <c r="AB675" s="9">
        <v>44978</v>
      </c>
      <c r="AC675" s="7" t="s">
        <v>1665</v>
      </c>
    </row>
    <row r="676" spans="1:29" ht="14.5" x14ac:dyDescent="0.35">
      <c r="A676" s="7" t="s">
        <v>1666</v>
      </c>
      <c r="B676" s="7" t="s">
        <v>1667</v>
      </c>
      <c r="C676" s="7" t="s">
        <v>1668</v>
      </c>
      <c r="D676" s="7" t="s">
        <v>862</v>
      </c>
      <c r="E676" s="7" t="s">
        <v>36</v>
      </c>
      <c r="F676" s="7" t="s">
        <v>37</v>
      </c>
      <c r="G676" s="7" t="s">
        <v>56</v>
      </c>
      <c r="H676" s="7" t="s">
        <v>1479</v>
      </c>
      <c r="I676" s="7" t="s">
        <v>74</v>
      </c>
      <c r="J676" s="10"/>
      <c r="K676" s="10"/>
      <c r="L676" s="10">
        <v>44750</v>
      </c>
      <c r="M676" s="10"/>
      <c r="N676" s="7">
        <v>2022</v>
      </c>
      <c r="O676" s="7" t="s">
        <v>1570</v>
      </c>
      <c r="T676" s="7"/>
      <c r="W676" s="6">
        <f>IFERROR(VLOOKUP(B676, PlumX_snapshot!$A:$B, 2, FALSE), " ")</f>
        <v>8</v>
      </c>
      <c r="X676" s="6">
        <f>IFERROR(VLOOKUP(B676, PlumX_snapshot!$A:$C, 3, FALSE), " ")</f>
        <v>0</v>
      </c>
      <c r="Y676" s="8">
        <f>IFERROR(VLOOKUP(B676, PlumX_snapshot!$A:$D, 4, FALSE), " ")</f>
        <v>0</v>
      </c>
      <c r="Z676" s="8">
        <f>IFERROR(VLOOKUP(B676, PlumX_snapshot!$A:$E, 5, FALSE), " ")</f>
        <v>0</v>
      </c>
      <c r="AA676" s="8">
        <f>IFERROR(VLOOKUP(B676, PlumX_snapshot!$A:$F, 6, FALSE), " ")</f>
        <v>0</v>
      </c>
      <c r="AB676" s="9">
        <v>44978</v>
      </c>
      <c r="AC676" s="7" t="s">
        <v>1669</v>
      </c>
    </row>
    <row r="677" spans="1:29" ht="14.5" x14ac:dyDescent="0.35">
      <c r="A677" s="7" t="s">
        <v>1670</v>
      </c>
      <c r="B677" s="7" t="s">
        <v>1671</v>
      </c>
      <c r="C677" s="7" t="s">
        <v>1672</v>
      </c>
      <c r="D677" s="7" t="s">
        <v>862</v>
      </c>
      <c r="E677" s="7" t="s">
        <v>36</v>
      </c>
      <c r="F677" s="7" t="s">
        <v>37</v>
      </c>
      <c r="G677" s="7" t="s">
        <v>56</v>
      </c>
      <c r="H677" s="7" t="s">
        <v>1479</v>
      </c>
      <c r="I677" s="7" t="s">
        <v>74</v>
      </c>
      <c r="J677" s="10"/>
      <c r="K677" s="10"/>
      <c r="L677" s="10">
        <v>44740</v>
      </c>
      <c r="M677" s="10"/>
      <c r="N677" s="7">
        <v>2022</v>
      </c>
      <c r="O677" s="7" t="s">
        <v>1570</v>
      </c>
      <c r="P677" s="7" t="s">
        <v>56</v>
      </c>
      <c r="R677" s="7" t="s">
        <v>1673</v>
      </c>
      <c r="T677" s="7"/>
      <c r="W677" s="6">
        <f>IFERROR(VLOOKUP(B677, PlumX_snapshot!$A:$B, 2, FALSE), " ")</f>
        <v>7</v>
      </c>
      <c r="X677" s="6">
        <f>IFERROR(VLOOKUP(B677, PlumX_snapshot!$A:$C, 3, FALSE), " ")</f>
        <v>0</v>
      </c>
      <c r="Y677" s="8">
        <f>IFERROR(VLOOKUP(B677, PlumX_snapshot!$A:$D, 4, FALSE), " ")</f>
        <v>3</v>
      </c>
      <c r="Z677" s="8">
        <f>IFERROR(VLOOKUP(B677, PlumX_snapshot!$A:$E, 5, FALSE), " ")</f>
        <v>0</v>
      </c>
      <c r="AA677" s="8">
        <f>IFERROR(VLOOKUP(B677, PlumX_snapshot!$A:$F, 6, FALSE), " ")</f>
        <v>0</v>
      </c>
      <c r="AB677" s="9">
        <v>44978</v>
      </c>
      <c r="AC677" s="7" t="s">
        <v>1674</v>
      </c>
    </row>
    <row r="678" spans="1:29" ht="14.5" x14ac:dyDescent="0.35">
      <c r="A678" s="7" t="s">
        <v>1675</v>
      </c>
      <c r="B678" s="7" t="s">
        <v>1676</v>
      </c>
      <c r="C678" s="7" t="s">
        <v>1421</v>
      </c>
      <c r="D678" s="7" t="s">
        <v>862</v>
      </c>
      <c r="E678" s="7" t="s">
        <v>36</v>
      </c>
      <c r="F678" s="7" t="s">
        <v>37</v>
      </c>
      <c r="G678" s="7" t="s">
        <v>56</v>
      </c>
      <c r="H678" s="7" t="s">
        <v>1479</v>
      </c>
      <c r="I678" s="7" t="s">
        <v>74</v>
      </c>
      <c r="J678" s="10"/>
      <c r="K678" s="10"/>
      <c r="L678" s="10">
        <v>44798</v>
      </c>
      <c r="M678" s="10"/>
      <c r="N678" s="7">
        <v>2022</v>
      </c>
      <c r="O678" s="7" t="s">
        <v>1570</v>
      </c>
      <c r="T678" s="7"/>
      <c r="W678" s="6">
        <f>IFERROR(VLOOKUP(B678, PlumX_snapshot!$A:$B, 2, FALSE), " ")</f>
        <v>13</v>
      </c>
      <c r="X678" s="6">
        <f>IFERROR(VLOOKUP(B678, PlumX_snapshot!$A:$C, 3, FALSE), " ")</f>
        <v>3</v>
      </c>
      <c r="Y678" s="8">
        <f>IFERROR(VLOOKUP(B678, PlumX_snapshot!$A:$D, 4, FALSE), " ")</f>
        <v>0</v>
      </c>
      <c r="Z678" s="8">
        <f>IFERROR(VLOOKUP(B678, PlumX_snapshot!$A:$E, 5, FALSE), " ")</f>
        <v>0</v>
      </c>
      <c r="AA678" s="8">
        <f>IFERROR(VLOOKUP(B678, PlumX_snapshot!$A:$F, 6, FALSE), " ")</f>
        <v>0</v>
      </c>
      <c r="AB678" s="9">
        <v>44978</v>
      </c>
      <c r="AC678" s="7" t="s">
        <v>1677</v>
      </c>
    </row>
    <row r="679" spans="1:29" ht="14.5" x14ac:dyDescent="0.35">
      <c r="A679" s="7" t="s">
        <v>1678</v>
      </c>
      <c r="B679" s="7" t="s">
        <v>1679</v>
      </c>
      <c r="C679" s="7" t="s">
        <v>1680</v>
      </c>
      <c r="D679" s="7" t="s">
        <v>862</v>
      </c>
      <c r="E679" s="7" t="s">
        <v>36</v>
      </c>
      <c r="F679" s="7" t="s">
        <v>37</v>
      </c>
      <c r="G679" s="7" t="s">
        <v>56</v>
      </c>
      <c r="H679" s="7" t="s">
        <v>1479</v>
      </c>
      <c r="I679" s="7" t="s">
        <v>74</v>
      </c>
      <c r="J679" s="10"/>
      <c r="K679" s="10"/>
      <c r="L679" s="10">
        <v>44727</v>
      </c>
      <c r="M679" s="10"/>
      <c r="N679" s="7">
        <v>2022</v>
      </c>
      <c r="O679" s="7" t="s">
        <v>1570</v>
      </c>
      <c r="T679" s="7"/>
      <c r="W679" s="6">
        <f>IFERROR(VLOOKUP(B679, PlumX_snapshot!$A:$B, 2, FALSE), " ")</f>
        <v>28</v>
      </c>
      <c r="X679" s="6">
        <f>IFERROR(VLOOKUP(B679, PlumX_snapshot!$A:$C, 3, FALSE), " ")</f>
        <v>0</v>
      </c>
      <c r="Y679" s="8">
        <f>IFERROR(VLOOKUP(B679, PlumX_snapshot!$A:$D, 4, FALSE), " ")</f>
        <v>7</v>
      </c>
      <c r="Z679" s="8">
        <f>IFERROR(VLOOKUP(B679, PlumX_snapshot!$A:$E, 5, FALSE), " ")</f>
        <v>0</v>
      </c>
      <c r="AA679" s="8">
        <f>IFERROR(VLOOKUP(B679, PlumX_snapshot!$A:$F, 6, FALSE), " ")</f>
        <v>0</v>
      </c>
      <c r="AB679" s="9">
        <v>44978</v>
      </c>
      <c r="AC679" s="7" t="s">
        <v>1681</v>
      </c>
    </row>
    <row r="680" spans="1:29" ht="14.5" x14ac:dyDescent="0.35">
      <c r="A680" s="7" t="s">
        <v>1682</v>
      </c>
      <c r="B680" s="7" t="s">
        <v>1683</v>
      </c>
      <c r="C680" s="7" t="s">
        <v>1684</v>
      </c>
      <c r="D680" s="7" t="s">
        <v>862</v>
      </c>
      <c r="E680" s="7" t="s">
        <v>36</v>
      </c>
      <c r="F680" s="7" t="s">
        <v>37</v>
      </c>
      <c r="G680" s="7" t="s">
        <v>56</v>
      </c>
      <c r="H680" s="7" t="s">
        <v>1479</v>
      </c>
      <c r="I680" s="7" t="s">
        <v>501</v>
      </c>
      <c r="J680" s="10"/>
      <c r="K680" s="10"/>
      <c r="L680" s="10">
        <v>44725</v>
      </c>
      <c r="M680" s="10"/>
      <c r="N680" s="7">
        <v>2022</v>
      </c>
      <c r="O680" s="7" t="s">
        <v>1570</v>
      </c>
      <c r="T680" s="7"/>
      <c r="W680" s="6">
        <f>IFERROR(VLOOKUP(B680, PlumX_snapshot!$A:$B, 2, FALSE), " ")</f>
        <v>21</v>
      </c>
      <c r="X680" s="6">
        <f>IFERROR(VLOOKUP(B680, PlumX_snapshot!$A:$C, 3, FALSE), " ")</f>
        <v>1</v>
      </c>
      <c r="Y680" s="8">
        <f>IFERROR(VLOOKUP(B680, PlumX_snapshot!$A:$D, 4, FALSE), " ")</f>
        <v>10</v>
      </c>
      <c r="Z680" s="8">
        <f>IFERROR(VLOOKUP(B680, PlumX_snapshot!$A:$E, 5, FALSE), " ")</f>
        <v>0</v>
      </c>
      <c r="AA680" s="8">
        <f>IFERROR(VLOOKUP(B680, PlumX_snapshot!$A:$F, 6, FALSE), " ")</f>
        <v>0</v>
      </c>
      <c r="AB680" s="9">
        <v>44978</v>
      </c>
      <c r="AC680" s="7" t="s">
        <v>1685</v>
      </c>
    </row>
    <row r="681" spans="1:29" ht="14.5" x14ac:dyDescent="0.35">
      <c r="A681" s="7" t="s">
        <v>1686</v>
      </c>
      <c r="B681" s="7" t="s">
        <v>1687</v>
      </c>
      <c r="C681" s="7" t="s">
        <v>1521</v>
      </c>
      <c r="D681" s="7" t="s">
        <v>862</v>
      </c>
      <c r="E681" s="7" t="s">
        <v>36</v>
      </c>
      <c r="F681" s="7" t="s">
        <v>37</v>
      </c>
      <c r="G681" s="7" t="s">
        <v>56</v>
      </c>
      <c r="H681" s="7" t="s">
        <v>1479</v>
      </c>
      <c r="I681" s="7" t="s">
        <v>74</v>
      </c>
      <c r="J681" s="10"/>
      <c r="K681" s="10"/>
      <c r="L681" s="10">
        <v>44728</v>
      </c>
      <c r="M681" s="10"/>
      <c r="N681" s="7">
        <v>2022</v>
      </c>
      <c r="O681" s="7" t="s">
        <v>1570</v>
      </c>
      <c r="P681" s="7" t="s">
        <v>56</v>
      </c>
      <c r="R681" s="7" t="s">
        <v>1522</v>
      </c>
      <c r="T681" s="7"/>
      <c r="W681" s="6">
        <f>IFERROR(VLOOKUP(B681, PlumX_snapshot!$A:$B, 2, FALSE), " ")</f>
        <v>2</v>
      </c>
      <c r="X681" s="6">
        <f>IFERROR(VLOOKUP(B681, PlumX_snapshot!$A:$C, 3, FALSE), " ")</f>
        <v>0</v>
      </c>
      <c r="Y681" s="8">
        <f>IFERROR(VLOOKUP(B681, PlumX_snapshot!$A:$D, 4, FALSE), " ")</f>
        <v>1</v>
      </c>
      <c r="Z681" s="8">
        <f>IFERROR(VLOOKUP(B681, PlumX_snapshot!$A:$E, 5, FALSE), " ")</f>
        <v>0</v>
      </c>
      <c r="AA681" s="8">
        <f>IFERROR(VLOOKUP(B681, PlumX_snapshot!$A:$F, 6, FALSE), " ")</f>
        <v>0</v>
      </c>
      <c r="AB681" s="9">
        <v>44978</v>
      </c>
      <c r="AC681" s="7" t="s">
        <v>1523</v>
      </c>
    </row>
    <row r="682" spans="1:29" ht="14.5" x14ac:dyDescent="0.35">
      <c r="A682" s="7" t="s">
        <v>1688</v>
      </c>
      <c r="B682" s="7" t="s">
        <v>1689</v>
      </c>
      <c r="C682" s="7" t="s">
        <v>925</v>
      </c>
      <c r="D682" s="7" t="s">
        <v>862</v>
      </c>
      <c r="E682" s="7" t="s">
        <v>36</v>
      </c>
      <c r="F682" s="7" t="s">
        <v>37</v>
      </c>
      <c r="G682" s="7" t="s">
        <v>56</v>
      </c>
      <c r="H682" s="7" t="s">
        <v>1479</v>
      </c>
      <c r="I682" s="7" t="s">
        <v>74</v>
      </c>
      <c r="J682" s="10"/>
      <c r="K682" s="10"/>
      <c r="L682" s="10">
        <v>44750</v>
      </c>
      <c r="M682" s="10"/>
      <c r="N682" s="7">
        <v>2022</v>
      </c>
      <c r="O682" s="7" t="s">
        <v>1570</v>
      </c>
      <c r="P682" s="7" t="s">
        <v>56</v>
      </c>
      <c r="R682" s="7" t="s">
        <v>1690</v>
      </c>
      <c r="T682" s="7"/>
      <c r="W682" s="6">
        <f>IFERROR(VLOOKUP(B682, PlumX_snapshot!$A:$B, 2, FALSE), " ")</f>
        <v>17</v>
      </c>
      <c r="X682" s="6">
        <f>IFERROR(VLOOKUP(B682, PlumX_snapshot!$A:$C, 3, FALSE), " ")</f>
        <v>1</v>
      </c>
      <c r="Y682" s="8">
        <f>IFERROR(VLOOKUP(B682, PlumX_snapshot!$A:$D, 4, FALSE), " ")</f>
        <v>0</v>
      </c>
      <c r="Z682" s="8">
        <f>IFERROR(VLOOKUP(B682, PlumX_snapshot!$A:$E, 5, FALSE), " ")</f>
        <v>0</v>
      </c>
      <c r="AA682" s="8">
        <f>IFERROR(VLOOKUP(B682, PlumX_snapshot!$A:$F, 6, FALSE), " ")</f>
        <v>4</v>
      </c>
      <c r="AB682" s="9">
        <v>44978</v>
      </c>
      <c r="AC682" s="7" t="s">
        <v>1691</v>
      </c>
    </row>
    <row r="683" spans="1:29" ht="14.5" x14ac:dyDescent="0.35">
      <c r="A683" s="7" t="s">
        <v>1692</v>
      </c>
      <c r="B683" s="7" t="s">
        <v>1693</v>
      </c>
      <c r="C683" s="7" t="s">
        <v>1140</v>
      </c>
      <c r="D683" s="7" t="s">
        <v>862</v>
      </c>
      <c r="E683" s="7" t="s">
        <v>37</v>
      </c>
      <c r="F683" s="7" t="s">
        <v>37</v>
      </c>
      <c r="G683" s="7" t="s">
        <v>38</v>
      </c>
      <c r="H683" s="7"/>
      <c r="I683" s="7" t="s">
        <v>74</v>
      </c>
      <c r="J683" s="10"/>
      <c r="K683" s="10"/>
      <c r="L683" s="10">
        <v>44817</v>
      </c>
      <c r="M683" s="10"/>
      <c r="N683" s="7">
        <v>2022</v>
      </c>
      <c r="O683" s="7" t="s">
        <v>1570</v>
      </c>
      <c r="P683" s="7" t="s">
        <v>56</v>
      </c>
      <c r="Q683" s="7" t="s">
        <v>56</v>
      </c>
      <c r="R683" s="7" t="s">
        <v>1694</v>
      </c>
      <c r="T683" s="7"/>
      <c r="W683" s="6">
        <f>IFERROR(VLOOKUP(B683, PlumX_snapshot!$A:$B, 2, FALSE), " ")</f>
        <v>6</v>
      </c>
      <c r="X683" s="6">
        <f>IFERROR(VLOOKUP(B683, PlumX_snapshot!$A:$C, 3, FALSE), " ")</f>
        <v>82</v>
      </c>
      <c r="Y683" s="8">
        <f>IFERROR(VLOOKUP(B683, PlumX_snapshot!$A:$D, 4, FALSE), " ")</f>
        <v>19</v>
      </c>
      <c r="Z683" s="8">
        <f>IFERROR(VLOOKUP(B683, PlumX_snapshot!$A:$E, 5, FALSE), " ")</f>
        <v>0</v>
      </c>
      <c r="AA683" s="8">
        <f>IFERROR(VLOOKUP(B683, PlumX_snapshot!$A:$F, 6, FALSE), " ")</f>
        <v>0</v>
      </c>
      <c r="AB683" s="9">
        <v>44978</v>
      </c>
      <c r="AC683" s="7" t="s">
        <v>1695</v>
      </c>
    </row>
    <row r="684" spans="1:29" ht="14.5" x14ac:dyDescent="0.35">
      <c r="A684" s="7" t="s">
        <v>1696</v>
      </c>
      <c r="B684" s="7" t="s">
        <v>1697</v>
      </c>
      <c r="C684" s="7" t="s">
        <v>1698</v>
      </c>
      <c r="D684" s="7" t="s">
        <v>862</v>
      </c>
      <c r="E684" s="7" t="s">
        <v>36</v>
      </c>
      <c r="F684" s="7" t="s">
        <v>37</v>
      </c>
      <c r="G684" s="7" t="s">
        <v>56</v>
      </c>
      <c r="H684" s="7" t="s">
        <v>1479</v>
      </c>
      <c r="I684" s="7" t="s">
        <v>501</v>
      </c>
      <c r="J684" s="10"/>
      <c r="K684" s="10"/>
      <c r="L684" s="10">
        <v>44788</v>
      </c>
      <c r="M684" s="10"/>
      <c r="N684" s="7">
        <v>2022</v>
      </c>
      <c r="O684" s="7" t="s">
        <v>1570</v>
      </c>
      <c r="R684" s="7" t="s">
        <v>1699</v>
      </c>
      <c r="T684" s="7"/>
      <c r="W684" s="6">
        <f>IFERROR(VLOOKUP(B684, PlumX_snapshot!$A:$B, 2, FALSE), " ")</f>
        <v>15</v>
      </c>
      <c r="X684" s="6">
        <f>IFERROR(VLOOKUP(B684, PlumX_snapshot!$A:$C, 3, FALSE), " ")</f>
        <v>0</v>
      </c>
      <c r="Y684" s="8">
        <f>IFERROR(VLOOKUP(B684, PlumX_snapshot!$A:$D, 4, FALSE), " ")</f>
        <v>0</v>
      </c>
      <c r="Z684" s="8">
        <f>IFERROR(VLOOKUP(B684, PlumX_snapshot!$A:$E, 5, FALSE), " ")</f>
        <v>0</v>
      </c>
      <c r="AA684" s="8">
        <f>IFERROR(VLOOKUP(B684, PlumX_snapshot!$A:$F, 6, FALSE), " ")</f>
        <v>0</v>
      </c>
      <c r="AB684" s="9">
        <v>44978</v>
      </c>
      <c r="AC684" s="7" t="s">
        <v>1700</v>
      </c>
    </row>
    <row r="685" spans="1:29" ht="14.5" x14ac:dyDescent="0.35">
      <c r="A685" s="7" t="s">
        <v>1701</v>
      </c>
      <c r="B685" s="7" t="s">
        <v>1702</v>
      </c>
      <c r="C685" s="7" t="s">
        <v>982</v>
      </c>
      <c r="D685" s="7" t="s">
        <v>862</v>
      </c>
      <c r="E685" s="7" t="s">
        <v>36</v>
      </c>
      <c r="F685" s="7" t="s">
        <v>37</v>
      </c>
      <c r="G685" s="7" t="s">
        <v>56</v>
      </c>
      <c r="H685" s="7" t="s">
        <v>1479</v>
      </c>
      <c r="I685" s="7" t="s">
        <v>74</v>
      </c>
      <c r="J685" s="10"/>
      <c r="K685" s="10"/>
      <c r="L685" s="10">
        <v>44796</v>
      </c>
      <c r="M685" s="10"/>
      <c r="N685" s="7">
        <v>2022</v>
      </c>
      <c r="O685" s="7" t="s">
        <v>1570</v>
      </c>
      <c r="P685" s="7" t="s">
        <v>56</v>
      </c>
      <c r="R685" s="7" t="s">
        <v>1703</v>
      </c>
      <c r="T685" s="7"/>
      <c r="W685" s="6">
        <f>IFERROR(VLOOKUP(B685, PlumX_snapshot!$A:$B, 2, FALSE), " ")</f>
        <v>13</v>
      </c>
      <c r="X685" s="6">
        <f>IFERROR(VLOOKUP(B685, PlumX_snapshot!$A:$C, 3, FALSE), " ")</f>
        <v>1</v>
      </c>
      <c r="Y685" s="8">
        <f>IFERROR(VLOOKUP(B685, PlumX_snapshot!$A:$D, 4, FALSE), " ")</f>
        <v>9</v>
      </c>
      <c r="Z685" s="8">
        <f>IFERROR(VLOOKUP(B685, PlumX_snapshot!$A:$E, 5, FALSE), " ")</f>
        <v>0</v>
      </c>
      <c r="AA685" s="8">
        <f>IFERROR(VLOOKUP(B685, PlumX_snapshot!$A:$F, 6, FALSE), " ")</f>
        <v>0</v>
      </c>
      <c r="AB685" s="9">
        <v>44978</v>
      </c>
      <c r="AC685" s="7" t="s">
        <v>1704</v>
      </c>
    </row>
    <row r="686" spans="1:29" ht="14.5" x14ac:dyDescent="0.35">
      <c r="A686" s="7" t="s">
        <v>1705</v>
      </c>
      <c r="B686" s="7" t="s">
        <v>1706</v>
      </c>
      <c r="C686" s="7" t="s">
        <v>1056</v>
      </c>
      <c r="D686" s="7" t="s">
        <v>862</v>
      </c>
      <c r="E686" s="7" t="s">
        <v>36</v>
      </c>
      <c r="F686" s="7" t="s">
        <v>37</v>
      </c>
      <c r="G686" s="7" t="s">
        <v>56</v>
      </c>
      <c r="H686" s="7" t="s">
        <v>1479</v>
      </c>
      <c r="I686" s="7" t="s">
        <v>74</v>
      </c>
      <c r="J686" s="10"/>
      <c r="K686" s="10"/>
      <c r="L686" s="10">
        <v>44803</v>
      </c>
      <c r="M686" s="10"/>
      <c r="N686" s="7">
        <v>2022</v>
      </c>
      <c r="O686" s="7" t="s">
        <v>1570</v>
      </c>
      <c r="P686" s="7" t="s">
        <v>56</v>
      </c>
      <c r="R686" s="7" t="s">
        <v>1707</v>
      </c>
      <c r="T686" s="7"/>
      <c r="W686" s="6">
        <f>IFERROR(VLOOKUP(B686, PlumX_snapshot!$A:$B, 2, FALSE), " ")</f>
        <v>62</v>
      </c>
      <c r="X686" s="6">
        <f>IFERROR(VLOOKUP(B686, PlumX_snapshot!$A:$C, 3, FALSE), " ")</f>
        <v>1</v>
      </c>
      <c r="Y686" s="8">
        <f>IFERROR(VLOOKUP(B686, PlumX_snapshot!$A:$D, 4, FALSE), " ")</f>
        <v>14</v>
      </c>
      <c r="Z686" s="8">
        <f>IFERROR(VLOOKUP(B686, PlumX_snapshot!$A:$E, 5, FALSE), " ")</f>
        <v>0</v>
      </c>
      <c r="AA686" s="8">
        <f>IFERROR(VLOOKUP(B686, PlumX_snapshot!$A:$F, 6, FALSE), " ")</f>
        <v>0</v>
      </c>
      <c r="AB686" s="9">
        <v>44978</v>
      </c>
      <c r="AC686" s="7" t="s">
        <v>1708</v>
      </c>
    </row>
    <row r="687" spans="1:29" ht="14.5" x14ac:dyDescent="0.35">
      <c r="A687" s="7" t="s">
        <v>1709</v>
      </c>
      <c r="B687" s="7" t="s">
        <v>1710</v>
      </c>
      <c r="C687" s="7" t="s">
        <v>1711</v>
      </c>
      <c r="D687" s="7" t="s">
        <v>862</v>
      </c>
      <c r="E687" s="7" t="s">
        <v>36</v>
      </c>
      <c r="F687" s="7" t="s">
        <v>37</v>
      </c>
      <c r="G687" s="7" t="s">
        <v>56</v>
      </c>
      <c r="H687" s="7" t="s">
        <v>1479</v>
      </c>
      <c r="I687" s="7" t="s">
        <v>74</v>
      </c>
      <c r="J687" s="10"/>
      <c r="K687" s="10"/>
      <c r="L687" s="10">
        <v>44851</v>
      </c>
      <c r="M687" s="10"/>
      <c r="N687" s="7">
        <v>2022</v>
      </c>
      <c r="O687" s="7" t="s">
        <v>1570</v>
      </c>
      <c r="R687" s="7" t="s">
        <v>1712</v>
      </c>
      <c r="T687" s="7"/>
      <c r="W687" s="6">
        <f>IFERROR(VLOOKUP(B687, PlumX_snapshot!$A:$B, 2, FALSE), " ")</f>
        <v>5</v>
      </c>
      <c r="X687" s="6">
        <f>IFERROR(VLOOKUP(B687, PlumX_snapshot!$A:$C, 3, FALSE), " ")</f>
        <v>1</v>
      </c>
      <c r="Y687" s="8">
        <f>IFERROR(VLOOKUP(B687, PlumX_snapshot!$A:$D, 4, FALSE), " ")</f>
        <v>20</v>
      </c>
      <c r="Z687" s="8">
        <f>IFERROR(VLOOKUP(B687, PlumX_snapshot!$A:$E, 5, FALSE), " ")</f>
        <v>0</v>
      </c>
      <c r="AA687" s="8">
        <f>IFERROR(VLOOKUP(B687, PlumX_snapshot!$A:$F, 6, FALSE), " ")</f>
        <v>0</v>
      </c>
      <c r="AB687" s="9">
        <v>44978</v>
      </c>
      <c r="AC687" s="7" t="s">
        <v>1713</v>
      </c>
    </row>
    <row r="688" spans="1:29" ht="14.5" x14ac:dyDescent="0.35">
      <c r="A688" s="7" t="s">
        <v>1714</v>
      </c>
      <c r="B688" s="7" t="s">
        <v>1715</v>
      </c>
      <c r="C688" s="7" t="s">
        <v>874</v>
      </c>
      <c r="D688" s="7" t="s">
        <v>862</v>
      </c>
      <c r="E688" s="7" t="s">
        <v>36</v>
      </c>
      <c r="F688" s="7" t="s">
        <v>37</v>
      </c>
      <c r="G688" s="7" t="s">
        <v>56</v>
      </c>
      <c r="H688" s="7" t="s">
        <v>1479</v>
      </c>
      <c r="I688" s="7" t="s">
        <v>74</v>
      </c>
      <c r="J688" s="10"/>
      <c r="K688" s="10"/>
      <c r="L688" s="10">
        <v>44743</v>
      </c>
      <c r="M688" s="10"/>
      <c r="N688" s="7">
        <v>2022</v>
      </c>
      <c r="O688" s="7" t="s">
        <v>1570</v>
      </c>
      <c r="Q688" s="7" t="s">
        <v>56</v>
      </c>
      <c r="R688" s="7" t="s">
        <v>1716</v>
      </c>
      <c r="T688" s="7"/>
      <c r="W688" s="6">
        <f>IFERROR(VLOOKUP(B688, PlumX_snapshot!$A:$B, 2, FALSE), " ")</f>
        <v>12</v>
      </c>
      <c r="X688" s="6">
        <f>IFERROR(VLOOKUP(B688, PlumX_snapshot!$A:$C, 3, FALSE), " ")</f>
        <v>60</v>
      </c>
      <c r="Y688" s="8">
        <f>IFERROR(VLOOKUP(B688, PlumX_snapshot!$A:$D, 4, FALSE), " ")</f>
        <v>3</v>
      </c>
      <c r="Z688" s="8">
        <f>IFERROR(VLOOKUP(B688, PlumX_snapshot!$A:$E, 5, FALSE), " ")</f>
        <v>0</v>
      </c>
      <c r="AA688" s="8">
        <f>IFERROR(VLOOKUP(B688, PlumX_snapshot!$A:$F, 6, FALSE), " ")</f>
        <v>0</v>
      </c>
      <c r="AB688" s="9">
        <v>44978</v>
      </c>
      <c r="AC688" s="7" t="s">
        <v>1717</v>
      </c>
    </row>
    <row r="689" spans="1:29" ht="14.5" x14ac:dyDescent="0.35">
      <c r="A689" s="7" t="s">
        <v>1718</v>
      </c>
      <c r="B689" s="7" t="s">
        <v>1719</v>
      </c>
      <c r="C689" s="7" t="s">
        <v>901</v>
      </c>
      <c r="D689" s="7" t="s">
        <v>862</v>
      </c>
      <c r="E689" s="7" t="s">
        <v>36</v>
      </c>
      <c r="F689" s="7" t="s">
        <v>37</v>
      </c>
      <c r="G689" s="7" t="s">
        <v>56</v>
      </c>
      <c r="H689" s="7" t="s">
        <v>1479</v>
      </c>
      <c r="I689" s="7" t="s">
        <v>74</v>
      </c>
      <c r="J689" s="10"/>
      <c r="K689" s="10"/>
      <c r="L689" s="10">
        <v>44838</v>
      </c>
      <c r="M689" s="10"/>
      <c r="N689" s="7">
        <v>2022</v>
      </c>
      <c r="O689" s="7" t="s">
        <v>1570</v>
      </c>
      <c r="P689" s="7" t="s">
        <v>56</v>
      </c>
      <c r="R689" s="7" t="s">
        <v>1720</v>
      </c>
      <c r="T689" s="7"/>
      <c r="W689" s="6">
        <f>IFERROR(VLOOKUP(B689, PlumX_snapshot!$A:$B, 2, FALSE), " ")</f>
        <v>2</v>
      </c>
      <c r="X689" s="6">
        <f>IFERROR(VLOOKUP(B689, PlumX_snapshot!$A:$C, 3, FALSE), " ")</f>
        <v>0</v>
      </c>
      <c r="Y689" s="8">
        <f>IFERROR(VLOOKUP(B689, PlumX_snapshot!$A:$D, 4, FALSE), " ")</f>
        <v>0</v>
      </c>
      <c r="Z689" s="8">
        <f>IFERROR(VLOOKUP(B689, PlumX_snapshot!$A:$E, 5, FALSE), " ")</f>
        <v>0</v>
      </c>
      <c r="AA689" s="8">
        <f>IFERROR(VLOOKUP(B689, PlumX_snapshot!$A:$F, 6, FALSE), " ")</f>
        <v>0</v>
      </c>
      <c r="AB689" s="9">
        <v>44978</v>
      </c>
      <c r="AC689" s="7" t="s">
        <v>1721</v>
      </c>
    </row>
    <row r="690" spans="1:29" ht="14.5" x14ac:dyDescent="0.35">
      <c r="A690" s="7" t="s">
        <v>1722</v>
      </c>
      <c r="B690" s="7" t="s">
        <v>1723</v>
      </c>
      <c r="C690" s="7" t="s">
        <v>1008</v>
      </c>
      <c r="D690" s="7" t="s">
        <v>862</v>
      </c>
      <c r="E690" s="7" t="s">
        <v>36</v>
      </c>
      <c r="F690" s="7" t="s">
        <v>37</v>
      </c>
      <c r="G690" s="7" t="s">
        <v>56</v>
      </c>
      <c r="H690" s="7" t="s">
        <v>1479</v>
      </c>
      <c r="I690" s="7" t="s">
        <v>74</v>
      </c>
      <c r="J690" s="10"/>
      <c r="K690" s="10"/>
      <c r="L690" s="10">
        <v>44844</v>
      </c>
      <c r="M690" s="10"/>
      <c r="N690" s="7">
        <v>2022</v>
      </c>
      <c r="O690" s="7" t="s">
        <v>1570</v>
      </c>
      <c r="R690" s="7" t="s">
        <v>1724</v>
      </c>
      <c r="T690" s="7"/>
      <c r="W690" s="6">
        <f>IFERROR(VLOOKUP(B690, PlumX_snapshot!$A:$B, 2, FALSE), " ")</f>
        <v>0</v>
      </c>
      <c r="X690" s="6">
        <f>IFERROR(VLOOKUP(B690, PlumX_snapshot!$A:$C, 3, FALSE), " ")</f>
        <v>0</v>
      </c>
      <c r="Y690" s="8">
        <f>IFERROR(VLOOKUP(B690, PlumX_snapshot!$A:$D, 4, FALSE), " ")</f>
        <v>0</v>
      </c>
      <c r="Z690" s="8">
        <f>IFERROR(VLOOKUP(B690, PlumX_snapshot!$A:$E, 5, FALSE), " ")</f>
        <v>0</v>
      </c>
      <c r="AA690" s="8">
        <f>IFERROR(VLOOKUP(B690, PlumX_snapshot!$A:$F, 6, FALSE), " ")</f>
        <v>0</v>
      </c>
      <c r="AB690" s="9">
        <v>44978</v>
      </c>
      <c r="AC690" s="7" t="s">
        <v>1725</v>
      </c>
    </row>
    <row r="691" spans="1:29" ht="14.5" x14ac:dyDescent="0.35">
      <c r="A691" s="7" t="s">
        <v>1726</v>
      </c>
      <c r="B691" s="7" t="s">
        <v>1727</v>
      </c>
      <c r="C691" s="7" t="s">
        <v>1258</v>
      </c>
      <c r="D691" s="7" t="s">
        <v>862</v>
      </c>
      <c r="E691" s="7" t="s">
        <v>36</v>
      </c>
      <c r="F691" s="7" t="s">
        <v>37</v>
      </c>
      <c r="G691" s="7" t="s">
        <v>56</v>
      </c>
      <c r="H691" s="7" t="s">
        <v>1479</v>
      </c>
      <c r="I691" s="7" t="s">
        <v>74</v>
      </c>
      <c r="J691" s="10"/>
      <c r="K691" s="10"/>
      <c r="L691" s="10">
        <v>44736</v>
      </c>
      <c r="M691" s="10"/>
      <c r="N691" s="7">
        <v>2022</v>
      </c>
      <c r="O691" s="7" t="s">
        <v>1570</v>
      </c>
      <c r="R691" s="7" t="s">
        <v>1728</v>
      </c>
      <c r="T691" s="7"/>
      <c r="W691" s="6">
        <f>IFERROR(VLOOKUP(B691, PlumX_snapshot!$A:$B, 2, FALSE), " ")</f>
        <v>1</v>
      </c>
      <c r="X691" s="6">
        <f>IFERROR(VLOOKUP(B691, PlumX_snapshot!$A:$C, 3, FALSE), " ")</f>
        <v>1</v>
      </c>
      <c r="Y691" s="8">
        <f>IFERROR(VLOOKUP(B691, PlumX_snapshot!$A:$D, 4, FALSE), " ")</f>
        <v>0</v>
      </c>
      <c r="Z691" s="8">
        <f>IFERROR(VLOOKUP(B691, PlumX_snapshot!$A:$E, 5, FALSE), " ")</f>
        <v>0</v>
      </c>
      <c r="AA691" s="8">
        <f>IFERROR(VLOOKUP(B691, PlumX_snapshot!$A:$F, 6, FALSE), " ")</f>
        <v>0</v>
      </c>
      <c r="AB691" s="9">
        <v>44978</v>
      </c>
      <c r="AC691" s="7" t="s">
        <v>1729</v>
      </c>
    </row>
    <row r="692" spans="1:29" ht="14.5" x14ac:dyDescent="0.35">
      <c r="A692" s="7" t="s">
        <v>1730</v>
      </c>
      <c r="B692" s="7" t="s">
        <v>1731</v>
      </c>
      <c r="C692" s="7" t="s">
        <v>1732</v>
      </c>
      <c r="D692" s="7" t="s">
        <v>862</v>
      </c>
      <c r="E692" s="7" t="s">
        <v>36</v>
      </c>
      <c r="F692" s="7" t="s">
        <v>37</v>
      </c>
      <c r="G692" s="7" t="s">
        <v>56</v>
      </c>
      <c r="H692" s="7" t="s">
        <v>1479</v>
      </c>
      <c r="I692" s="7" t="s">
        <v>74</v>
      </c>
      <c r="J692" s="10"/>
      <c r="K692" s="10"/>
      <c r="L692" s="10">
        <v>44742</v>
      </c>
      <c r="M692" s="10"/>
      <c r="N692" s="7">
        <v>2022</v>
      </c>
      <c r="O692" s="7" t="s">
        <v>1570</v>
      </c>
      <c r="P692" s="7" t="s">
        <v>56</v>
      </c>
      <c r="R692" s="7" t="s">
        <v>1733</v>
      </c>
      <c r="T692" s="7"/>
      <c r="W692" s="6">
        <f>IFERROR(VLOOKUP(B692, PlumX_snapshot!$A:$B, 2, FALSE), " ")</f>
        <v>9</v>
      </c>
      <c r="X692" s="6">
        <f>IFERROR(VLOOKUP(B692, PlumX_snapshot!$A:$C, 3, FALSE), " ")</f>
        <v>3</v>
      </c>
      <c r="Y692" s="8">
        <f>IFERROR(VLOOKUP(B692, PlumX_snapshot!$A:$D, 4, FALSE), " ")</f>
        <v>41</v>
      </c>
      <c r="Z692" s="8">
        <f>IFERROR(VLOOKUP(B692, PlumX_snapshot!$A:$E, 5, FALSE), " ")</f>
        <v>0</v>
      </c>
      <c r="AA692" s="8">
        <f>IFERROR(VLOOKUP(B692, PlumX_snapshot!$A:$F, 6, FALSE), " ")</f>
        <v>0</v>
      </c>
      <c r="AB692" s="9">
        <v>44978</v>
      </c>
      <c r="AC692" s="7" t="s">
        <v>1734</v>
      </c>
    </row>
    <row r="693" spans="1:29" ht="14.5" x14ac:dyDescent="0.35">
      <c r="A693" s="7" t="s">
        <v>1735</v>
      </c>
      <c r="B693" s="7" t="s">
        <v>1736</v>
      </c>
      <c r="C693" s="7" t="s">
        <v>1737</v>
      </c>
      <c r="D693" s="7" t="s">
        <v>862</v>
      </c>
      <c r="E693" s="7" t="s">
        <v>36</v>
      </c>
      <c r="F693" s="7" t="s">
        <v>37</v>
      </c>
      <c r="G693" s="7" t="s">
        <v>56</v>
      </c>
      <c r="H693" s="7" t="s">
        <v>1479</v>
      </c>
      <c r="I693" s="7" t="s">
        <v>74</v>
      </c>
      <c r="J693" s="10"/>
      <c r="K693" s="10"/>
      <c r="L693" s="10">
        <v>44798</v>
      </c>
      <c r="M693" s="10"/>
      <c r="N693" s="7">
        <v>2022</v>
      </c>
      <c r="O693" s="7" t="s">
        <v>1570</v>
      </c>
      <c r="P693" s="7" t="s">
        <v>56</v>
      </c>
      <c r="Q693" s="7" t="s">
        <v>56</v>
      </c>
      <c r="R693" s="7" t="s">
        <v>1738</v>
      </c>
      <c r="T693" s="7"/>
      <c r="W693" s="6">
        <f>IFERROR(VLOOKUP(B693, PlumX_snapshot!$A:$B, 2, FALSE), " ")</f>
        <v>3</v>
      </c>
      <c r="X693" s="6">
        <f>IFERROR(VLOOKUP(B693, PlumX_snapshot!$A:$C, 3, FALSE), " ")</f>
        <v>0</v>
      </c>
      <c r="Y693" s="8">
        <f>IFERROR(VLOOKUP(B693, PlumX_snapshot!$A:$D, 4, FALSE), " ")</f>
        <v>9</v>
      </c>
      <c r="Z693" s="8">
        <f>IFERROR(VLOOKUP(B693, PlumX_snapshot!$A:$E, 5, FALSE), " ")</f>
        <v>0</v>
      </c>
      <c r="AA693" s="8">
        <f>IFERROR(VLOOKUP(B693, PlumX_snapshot!$A:$F, 6, FALSE), " ")</f>
        <v>0</v>
      </c>
      <c r="AB693" s="9">
        <v>44978</v>
      </c>
      <c r="AC693" s="7" t="s">
        <v>1601</v>
      </c>
    </row>
    <row r="694" spans="1:29" ht="14.5" x14ac:dyDescent="0.35">
      <c r="A694" s="7" t="s">
        <v>1739</v>
      </c>
      <c r="B694" s="7" t="s">
        <v>1740</v>
      </c>
      <c r="C694" s="7" t="s">
        <v>1288</v>
      </c>
      <c r="D694" s="7" t="s">
        <v>862</v>
      </c>
      <c r="E694" s="7" t="s">
        <v>36</v>
      </c>
      <c r="F694" s="7" t="s">
        <v>37</v>
      </c>
      <c r="G694" s="7" t="s">
        <v>56</v>
      </c>
      <c r="H694" s="7" t="s">
        <v>1479</v>
      </c>
      <c r="I694" s="7" t="s">
        <v>74</v>
      </c>
      <c r="J694" s="10"/>
      <c r="K694" s="10"/>
      <c r="L694" s="10">
        <v>44860</v>
      </c>
      <c r="M694" s="10"/>
      <c r="N694" s="7">
        <v>2022</v>
      </c>
      <c r="O694" s="7" t="s">
        <v>1570</v>
      </c>
      <c r="T694" s="7"/>
      <c r="W694" s="6">
        <f>IFERROR(VLOOKUP(B694, PlumX_snapshot!$A:$B, 2, FALSE), " ")</f>
        <v>2</v>
      </c>
      <c r="X694" s="6">
        <f>IFERROR(VLOOKUP(B694, PlumX_snapshot!$A:$C, 3, FALSE), " ")</f>
        <v>0</v>
      </c>
      <c r="Y694" s="8">
        <f>IFERROR(VLOOKUP(B694, PlumX_snapshot!$A:$D, 4, FALSE), " ")</f>
        <v>1</v>
      </c>
      <c r="Z694" s="8">
        <f>IFERROR(VLOOKUP(B694, PlumX_snapshot!$A:$E, 5, FALSE), " ")</f>
        <v>0</v>
      </c>
      <c r="AA694" s="8">
        <f>IFERROR(VLOOKUP(B694, PlumX_snapshot!$A:$F, 6, FALSE), " ")</f>
        <v>0</v>
      </c>
      <c r="AB694" s="9">
        <v>44978</v>
      </c>
      <c r="AC694" s="7" t="s">
        <v>1741</v>
      </c>
    </row>
    <row r="695" spans="1:29" ht="14.5" x14ac:dyDescent="0.35">
      <c r="A695" s="7" t="s">
        <v>1742</v>
      </c>
      <c r="B695" s="7" t="s">
        <v>1743</v>
      </c>
      <c r="C695" s="7" t="s">
        <v>1668</v>
      </c>
      <c r="D695" s="7" t="s">
        <v>862</v>
      </c>
      <c r="E695" s="7" t="s">
        <v>36</v>
      </c>
      <c r="F695" s="7" t="s">
        <v>37</v>
      </c>
      <c r="G695" s="7" t="s">
        <v>56</v>
      </c>
      <c r="H695" s="7" t="s">
        <v>1479</v>
      </c>
      <c r="I695" s="7" t="s">
        <v>74</v>
      </c>
      <c r="J695" s="10"/>
      <c r="K695" s="10"/>
      <c r="L695" s="10">
        <v>44743</v>
      </c>
      <c r="M695" s="10"/>
      <c r="N695" s="7">
        <v>2022</v>
      </c>
      <c r="O695" s="7" t="s">
        <v>1570</v>
      </c>
      <c r="P695" s="7" t="s">
        <v>56</v>
      </c>
      <c r="R695" s="7" t="s">
        <v>1744</v>
      </c>
      <c r="T695" s="7"/>
      <c r="W695" s="6">
        <f>IFERROR(VLOOKUP(B695, PlumX_snapshot!$A:$B, 2, FALSE), " ")</f>
        <v>7</v>
      </c>
      <c r="X695" s="6">
        <f>IFERROR(VLOOKUP(B695, PlumX_snapshot!$A:$C, 3, FALSE), " ")</f>
        <v>61</v>
      </c>
      <c r="Y695" s="8">
        <f>IFERROR(VLOOKUP(B695, PlumX_snapshot!$A:$D, 4, FALSE), " ")</f>
        <v>3</v>
      </c>
      <c r="Z695" s="8">
        <f>IFERROR(VLOOKUP(B695, PlumX_snapshot!$A:$E, 5, FALSE), " ")</f>
        <v>0</v>
      </c>
      <c r="AA695" s="8">
        <f>IFERROR(VLOOKUP(B695, PlumX_snapshot!$A:$F, 6, FALSE), " ")</f>
        <v>0</v>
      </c>
      <c r="AB695" s="9">
        <v>44978</v>
      </c>
      <c r="AC695" s="7" t="s">
        <v>1669</v>
      </c>
    </row>
    <row r="696" spans="1:29" ht="14.5" x14ac:dyDescent="0.35">
      <c r="A696" s="7" t="s">
        <v>1745</v>
      </c>
      <c r="B696" s="7" t="s">
        <v>1746</v>
      </c>
      <c r="C696" s="7" t="s">
        <v>1747</v>
      </c>
      <c r="D696" s="7" t="s">
        <v>862</v>
      </c>
      <c r="E696" s="7" t="s">
        <v>36</v>
      </c>
      <c r="F696" s="7" t="s">
        <v>37</v>
      </c>
      <c r="G696" s="7" t="s">
        <v>56</v>
      </c>
      <c r="H696" s="7" t="s">
        <v>1479</v>
      </c>
      <c r="I696" s="7" t="s">
        <v>74</v>
      </c>
      <c r="J696" s="10"/>
      <c r="K696" s="10"/>
      <c r="L696" s="10">
        <v>44736</v>
      </c>
      <c r="M696" s="10"/>
      <c r="N696" s="7">
        <v>2022</v>
      </c>
      <c r="O696" s="7" t="s">
        <v>1570</v>
      </c>
      <c r="T696" s="7"/>
      <c r="W696" s="6">
        <f>IFERROR(VLOOKUP(B696, PlumX_snapshot!$A:$B, 2, FALSE), " ")</f>
        <v>22</v>
      </c>
      <c r="X696" s="6">
        <f>IFERROR(VLOOKUP(B696, PlumX_snapshot!$A:$C, 3, FALSE), " ")</f>
        <v>1</v>
      </c>
      <c r="Y696" s="8">
        <f>IFERROR(VLOOKUP(B696, PlumX_snapshot!$A:$D, 4, FALSE), " ")</f>
        <v>159</v>
      </c>
      <c r="Z696" s="8">
        <f>IFERROR(VLOOKUP(B696, PlumX_snapshot!$A:$E, 5, FALSE), " ")</f>
        <v>0</v>
      </c>
      <c r="AA696" s="8">
        <f>IFERROR(VLOOKUP(B696, PlumX_snapshot!$A:$F, 6, FALSE), " ")</f>
        <v>1</v>
      </c>
      <c r="AB696" s="9">
        <v>44978</v>
      </c>
      <c r="AC696" s="7" t="s">
        <v>1748</v>
      </c>
    </row>
    <row r="697" spans="1:29" ht="14.5" x14ac:dyDescent="0.35">
      <c r="A697" s="7" t="s">
        <v>1749</v>
      </c>
      <c r="B697" s="7" t="s">
        <v>1750</v>
      </c>
      <c r="C697" s="7" t="s">
        <v>1751</v>
      </c>
      <c r="D697" s="7" t="s">
        <v>862</v>
      </c>
      <c r="E697" s="7" t="s">
        <v>36</v>
      </c>
      <c r="F697" s="7" t="s">
        <v>37</v>
      </c>
      <c r="G697" s="7" t="s">
        <v>56</v>
      </c>
      <c r="H697" s="7" t="s">
        <v>1479</v>
      </c>
      <c r="I697" s="7" t="s">
        <v>74</v>
      </c>
      <c r="J697" s="10"/>
      <c r="K697" s="10"/>
      <c r="L697" s="10">
        <v>44743</v>
      </c>
      <c r="M697" s="10"/>
      <c r="N697" s="7">
        <v>2022</v>
      </c>
      <c r="O697" s="7" t="s">
        <v>1570</v>
      </c>
      <c r="P697" s="7" t="s">
        <v>56</v>
      </c>
      <c r="R697" s="7" t="s">
        <v>1752</v>
      </c>
      <c r="T697" s="7"/>
      <c r="W697" s="6">
        <f>IFERROR(VLOOKUP(B697, PlumX_snapshot!$A:$B, 2, FALSE), " ")</f>
        <v>46</v>
      </c>
      <c r="X697" s="6">
        <f>IFERROR(VLOOKUP(B697, PlumX_snapshot!$A:$C, 3, FALSE), " ")</f>
        <v>1</v>
      </c>
      <c r="Y697" s="8">
        <f>IFERROR(VLOOKUP(B697, PlumX_snapshot!$A:$D, 4, FALSE), " ")</f>
        <v>72</v>
      </c>
      <c r="Z697" s="8">
        <f>IFERROR(VLOOKUP(B697, PlumX_snapshot!$A:$E, 5, FALSE), " ")</f>
        <v>0</v>
      </c>
      <c r="AA697" s="8">
        <f>IFERROR(VLOOKUP(B697, PlumX_snapshot!$A:$F, 6, FALSE), " ")</f>
        <v>0</v>
      </c>
      <c r="AB697" s="9">
        <v>44978</v>
      </c>
      <c r="AC697" s="7" t="s">
        <v>1753</v>
      </c>
    </row>
    <row r="698" spans="1:29" ht="14.5" x14ac:dyDescent="0.35">
      <c r="A698" s="7" t="s">
        <v>1754</v>
      </c>
      <c r="B698" s="7" t="s">
        <v>1755</v>
      </c>
      <c r="C698" s="7" t="s">
        <v>917</v>
      </c>
      <c r="D698" s="7" t="s">
        <v>862</v>
      </c>
      <c r="E698" s="7" t="s">
        <v>36</v>
      </c>
      <c r="F698" s="7" t="s">
        <v>37</v>
      </c>
      <c r="G698" s="7" t="s">
        <v>56</v>
      </c>
      <c r="H698" s="7" t="s">
        <v>1479</v>
      </c>
      <c r="I698" s="7" t="s">
        <v>74</v>
      </c>
      <c r="J698" s="10"/>
      <c r="K698" s="10"/>
      <c r="L698" s="10">
        <v>44753</v>
      </c>
      <c r="M698" s="10"/>
      <c r="N698" s="7">
        <v>2022</v>
      </c>
      <c r="O698" s="7" t="s">
        <v>1570</v>
      </c>
      <c r="R698" s="7" t="s">
        <v>1756</v>
      </c>
      <c r="T698" s="7"/>
      <c r="W698" s="6">
        <f>IFERROR(VLOOKUP(B698, PlumX_snapshot!$A:$B, 2, FALSE), " ")</f>
        <v>8</v>
      </c>
      <c r="X698" s="6">
        <f>IFERROR(VLOOKUP(B698, PlumX_snapshot!$A:$C, 3, FALSE), " ")</f>
        <v>2</v>
      </c>
      <c r="Y698" s="8">
        <f>IFERROR(VLOOKUP(B698, PlumX_snapshot!$A:$D, 4, FALSE), " ")</f>
        <v>18</v>
      </c>
      <c r="Z698" s="8">
        <f>IFERROR(VLOOKUP(B698, PlumX_snapshot!$A:$E, 5, FALSE), " ")</f>
        <v>0</v>
      </c>
      <c r="AA698" s="8">
        <f>IFERROR(VLOOKUP(B698, PlumX_snapshot!$A:$F, 6, FALSE), " ")</f>
        <v>0</v>
      </c>
      <c r="AB698" s="9">
        <v>44978</v>
      </c>
      <c r="AC698" s="7" t="s">
        <v>1757</v>
      </c>
    </row>
    <row r="699" spans="1:29" ht="14.5" x14ac:dyDescent="0.35">
      <c r="A699" s="7" t="s">
        <v>1758</v>
      </c>
      <c r="B699" s="7" t="s">
        <v>1759</v>
      </c>
      <c r="C699" s="7" t="s">
        <v>1760</v>
      </c>
      <c r="D699" s="7" t="s">
        <v>1761</v>
      </c>
      <c r="E699" s="11" t="s">
        <v>36</v>
      </c>
      <c r="F699" s="7" t="s">
        <v>37</v>
      </c>
      <c r="G699" s="7" t="s">
        <v>56</v>
      </c>
      <c r="H699" s="7" t="s">
        <v>1762</v>
      </c>
      <c r="I699" s="7" t="s">
        <v>74</v>
      </c>
      <c r="J699" s="10"/>
      <c r="K699" s="10"/>
      <c r="L699" s="10"/>
      <c r="M699" s="10">
        <v>44041</v>
      </c>
      <c r="N699" s="7">
        <v>2020</v>
      </c>
      <c r="O699" s="7" t="s">
        <v>407</v>
      </c>
      <c r="P699" s="7" t="s">
        <v>56</v>
      </c>
      <c r="T699" s="7"/>
      <c r="W699" s="6">
        <f>IFERROR(VLOOKUP(B699, PlumX_snapshot!$A:$B, 2, FALSE), " ")</f>
        <v>0</v>
      </c>
      <c r="X699" s="6">
        <f>IFERROR(VLOOKUP(B699, PlumX_snapshot!$A:$C, 3, FALSE), " ")</f>
        <v>0</v>
      </c>
      <c r="Y699" s="8">
        <f>IFERROR(VLOOKUP(B699, PlumX_snapshot!$A:$D, 4, FALSE), " ")</f>
        <v>2</v>
      </c>
      <c r="Z699" s="8">
        <f>IFERROR(VLOOKUP(B699, PlumX_snapshot!$A:$E, 5, FALSE), " ")</f>
        <v>0</v>
      </c>
      <c r="AA699" s="8">
        <f>IFERROR(VLOOKUP(B699, PlumX_snapshot!$A:$F, 6, FALSE), " ")</f>
        <v>0</v>
      </c>
      <c r="AB699" s="9">
        <v>44978</v>
      </c>
    </row>
    <row r="700" spans="1:29" ht="14.5" x14ac:dyDescent="0.35">
      <c r="A700" s="7" t="s">
        <v>1763</v>
      </c>
      <c r="B700" s="7" t="s">
        <v>1764</v>
      </c>
      <c r="C700" s="7" t="s">
        <v>1765</v>
      </c>
      <c r="D700" s="7" t="s">
        <v>1761</v>
      </c>
      <c r="E700" s="11" t="s">
        <v>36</v>
      </c>
      <c r="F700" s="7" t="s">
        <v>37</v>
      </c>
      <c r="G700" s="7" t="s">
        <v>56</v>
      </c>
      <c r="H700" s="7" t="s">
        <v>1762</v>
      </c>
      <c r="I700" s="7" t="s">
        <v>74</v>
      </c>
      <c r="J700" s="10"/>
      <c r="K700" s="10"/>
      <c r="L700" s="10"/>
      <c r="M700" s="10">
        <v>44068</v>
      </c>
      <c r="N700" s="7">
        <v>2020</v>
      </c>
      <c r="O700" s="7" t="s">
        <v>407</v>
      </c>
      <c r="P700" s="7" t="s">
        <v>56</v>
      </c>
      <c r="T700" s="7"/>
      <c r="W700" s="6">
        <f>IFERROR(VLOOKUP(B700, PlumX_snapshot!$A:$B, 2, FALSE), " ")</f>
        <v>10</v>
      </c>
      <c r="X700" s="6">
        <f>IFERROR(VLOOKUP(B700, PlumX_snapshot!$A:$C, 3, FALSE), " ")</f>
        <v>2</v>
      </c>
      <c r="Y700" s="8">
        <f>IFERROR(VLOOKUP(B700, PlumX_snapshot!$A:$D, 4, FALSE), " ")</f>
        <v>0</v>
      </c>
      <c r="Z700" s="8">
        <f>IFERROR(VLOOKUP(B700, PlumX_snapshot!$A:$E, 5, FALSE), " ")</f>
        <v>0</v>
      </c>
      <c r="AA700" s="8">
        <f>IFERROR(VLOOKUP(B700, PlumX_snapshot!$A:$F, 6, FALSE), " ")</f>
        <v>0</v>
      </c>
      <c r="AB700" s="9">
        <v>44978</v>
      </c>
    </row>
    <row r="701" spans="1:29" ht="14.5" x14ac:dyDescent="0.35">
      <c r="A701" s="7" t="s">
        <v>1766</v>
      </c>
      <c r="B701" s="7" t="s">
        <v>1767</v>
      </c>
      <c r="C701" s="7" t="s">
        <v>1765</v>
      </c>
      <c r="D701" s="7" t="s">
        <v>1761</v>
      </c>
      <c r="E701" s="11" t="s">
        <v>36</v>
      </c>
      <c r="F701" s="7" t="s">
        <v>37</v>
      </c>
      <c r="G701" s="7" t="s">
        <v>56</v>
      </c>
      <c r="H701" s="7" t="s">
        <v>1768</v>
      </c>
      <c r="I701" s="7" t="s">
        <v>74</v>
      </c>
      <c r="J701" s="10"/>
      <c r="K701" s="10"/>
      <c r="L701" s="10"/>
      <c r="M701" s="10">
        <v>44259</v>
      </c>
      <c r="N701" s="7">
        <v>2021</v>
      </c>
      <c r="O701" s="7" t="s">
        <v>407</v>
      </c>
      <c r="P701" s="7" t="s">
        <v>56</v>
      </c>
      <c r="T701" s="7"/>
      <c r="W701" s="6">
        <f>IFERROR(VLOOKUP(B701, PlumX_snapshot!$A:$B, 2, FALSE), " ")</f>
        <v>4</v>
      </c>
      <c r="X701" s="6">
        <f>IFERROR(VLOOKUP(B701, PlumX_snapshot!$A:$C, 3, FALSE), " ")</f>
        <v>0</v>
      </c>
      <c r="Y701" s="8">
        <f>IFERROR(VLOOKUP(B701, PlumX_snapshot!$A:$D, 4, FALSE), " ")</f>
        <v>6</v>
      </c>
      <c r="Z701" s="8">
        <f>IFERROR(VLOOKUP(B701, PlumX_snapshot!$A:$E, 5, FALSE), " ")</f>
        <v>0</v>
      </c>
      <c r="AA701" s="8">
        <f>IFERROR(VLOOKUP(B701, PlumX_snapshot!$A:$F, 6, FALSE), " ")</f>
        <v>0</v>
      </c>
      <c r="AB701" s="9">
        <v>44978</v>
      </c>
    </row>
    <row r="702" spans="1:29" ht="14.5" x14ac:dyDescent="0.35">
      <c r="A702" s="7" t="s">
        <v>1769</v>
      </c>
      <c r="B702" s="7" t="s">
        <v>1770</v>
      </c>
      <c r="C702" s="7" t="s">
        <v>1771</v>
      </c>
      <c r="D702" s="7" t="s">
        <v>1761</v>
      </c>
      <c r="E702" s="11" t="s">
        <v>36</v>
      </c>
      <c r="F702" s="7" t="s">
        <v>37</v>
      </c>
      <c r="G702" s="7" t="s">
        <v>56</v>
      </c>
      <c r="H702" s="7" t="s">
        <v>1762</v>
      </c>
      <c r="I702" s="7" t="s">
        <v>74</v>
      </c>
      <c r="J702" s="10"/>
      <c r="K702" s="10"/>
      <c r="L702" s="10"/>
      <c r="M702" s="10">
        <v>44025</v>
      </c>
      <c r="N702" s="7">
        <v>2020</v>
      </c>
      <c r="O702" s="7" t="s">
        <v>407</v>
      </c>
      <c r="P702" s="7" t="s">
        <v>56</v>
      </c>
      <c r="T702" s="7"/>
      <c r="W702" s="6">
        <f>IFERROR(VLOOKUP(B702, PlumX_snapshot!$A:$B, 2, FALSE), " ")</f>
        <v>15</v>
      </c>
      <c r="X702" s="6">
        <f>IFERROR(VLOOKUP(B702, PlumX_snapshot!$A:$C, 3, FALSE), " ")</f>
        <v>9</v>
      </c>
      <c r="Y702" s="8">
        <f>IFERROR(VLOOKUP(B702, PlumX_snapshot!$A:$D, 4, FALSE), " ")</f>
        <v>5</v>
      </c>
      <c r="Z702" s="8">
        <f>IFERROR(VLOOKUP(B702, PlumX_snapshot!$A:$E, 5, FALSE), " ")</f>
        <v>0</v>
      </c>
      <c r="AA702" s="8">
        <f>IFERROR(VLOOKUP(B702, PlumX_snapshot!$A:$F, 6, FALSE), " ")</f>
        <v>0</v>
      </c>
      <c r="AB702" s="9">
        <v>44978</v>
      </c>
    </row>
    <row r="703" spans="1:29" ht="14.5" x14ac:dyDescent="0.35">
      <c r="A703" s="7" t="s">
        <v>1772</v>
      </c>
      <c r="B703" s="7" t="s">
        <v>1773</v>
      </c>
      <c r="C703" s="7" t="s">
        <v>1771</v>
      </c>
      <c r="D703" s="7" t="s">
        <v>1761</v>
      </c>
      <c r="E703" s="11" t="s">
        <v>36</v>
      </c>
      <c r="F703" s="7" t="s">
        <v>37</v>
      </c>
      <c r="G703" s="7" t="s">
        <v>56</v>
      </c>
      <c r="H703" s="7" t="s">
        <v>1762</v>
      </c>
      <c r="I703" s="7" t="s">
        <v>74</v>
      </c>
      <c r="J703" s="10"/>
      <c r="K703" s="10"/>
      <c r="L703" s="10"/>
      <c r="M703" s="10">
        <v>44025</v>
      </c>
      <c r="N703" s="7">
        <v>2020</v>
      </c>
      <c r="O703" s="7" t="s">
        <v>407</v>
      </c>
      <c r="P703" s="7" t="s">
        <v>56</v>
      </c>
      <c r="T703" s="7"/>
      <c r="W703" s="6">
        <f>IFERROR(VLOOKUP(B703, PlumX_snapshot!$A:$B, 2, FALSE), " ")</f>
        <v>17</v>
      </c>
      <c r="X703" s="6">
        <f>IFERROR(VLOOKUP(B703, PlumX_snapshot!$A:$C, 3, FALSE), " ")</f>
        <v>6</v>
      </c>
      <c r="Y703" s="8">
        <f>IFERROR(VLOOKUP(B703, PlumX_snapshot!$A:$D, 4, FALSE), " ")</f>
        <v>5</v>
      </c>
      <c r="Z703" s="8">
        <f>IFERROR(VLOOKUP(B703, PlumX_snapshot!$A:$E, 5, FALSE), " ")</f>
        <v>0</v>
      </c>
      <c r="AA703" s="8">
        <f>IFERROR(VLOOKUP(B703, PlumX_snapshot!$A:$F, 6, FALSE), " ")</f>
        <v>0</v>
      </c>
      <c r="AB703" s="9">
        <v>44978</v>
      </c>
    </row>
    <row r="704" spans="1:29" ht="14.5" x14ac:dyDescent="0.35">
      <c r="A704" s="7" t="s">
        <v>1774</v>
      </c>
      <c r="B704" s="7" t="s">
        <v>1775</v>
      </c>
      <c r="C704" s="7" t="s">
        <v>1771</v>
      </c>
      <c r="D704" s="7" t="s">
        <v>1761</v>
      </c>
      <c r="E704" s="11" t="s">
        <v>36</v>
      </c>
      <c r="F704" s="7" t="s">
        <v>37</v>
      </c>
      <c r="G704" s="7" t="s">
        <v>56</v>
      </c>
      <c r="H704" s="7" t="s">
        <v>1762</v>
      </c>
      <c r="I704" s="7" t="s">
        <v>74</v>
      </c>
      <c r="J704" s="10"/>
      <c r="K704" s="10"/>
      <c r="L704" s="10"/>
      <c r="M704" s="10">
        <v>44061</v>
      </c>
      <c r="N704" s="7">
        <v>2020</v>
      </c>
      <c r="O704" s="7" t="s">
        <v>407</v>
      </c>
      <c r="P704" s="7" t="s">
        <v>56</v>
      </c>
      <c r="T704" s="7"/>
      <c r="W704" s="6">
        <f>IFERROR(VLOOKUP(B704, PlumX_snapshot!$A:$B, 2, FALSE), " ")</f>
        <v>7</v>
      </c>
      <c r="X704" s="6">
        <f>IFERROR(VLOOKUP(B704, PlumX_snapshot!$A:$C, 3, FALSE), " ")</f>
        <v>5</v>
      </c>
      <c r="Y704" s="8">
        <f>IFERROR(VLOOKUP(B704, PlumX_snapshot!$A:$D, 4, FALSE), " ")</f>
        <v>6</v>
      </c>
      <c r="Z704" s="8">
        <f>IFERROR(VLOOKUP(B704, PlumX_snapshot!$A:$E, 5, FALSE), " ")</f>
        <v>0</v>
      </c>
      <c r="AA704" s="8">
        <f>IFERROR(VLOOKUP(B704, PlumX_snapshot!$A:$F, 6, FALSE), " ")</f>
        <v>0</v>
      </c>
      <c r="AB704" s="9">
        <v>44978</v>
      </c>
    </row>
    <row r="705" spans="1:28" ht="14.5" x14ac:dyDescent="0.35">
      <c r="A705" s="7" t="s">
        <v>1776</v>
      </c>
      <c r="B705" s="7" t="s">
        <v>1777</v>
      </c>
      <c r="C705" s="7" t="s">
        <v>1771</v>
      </c>
      <c r="D705" s="7" t="s">
        <v>1761</v>
      </c>
      <c r="E705" s="11" t="s">
        <v>36</v>
      </c>
      <c r="F705" s="7" t="s">
        <v>37</v>
      </c>
      <c r="G705" s="7" t="s">
        <v>56</v>
      </c>
      <c r="H705" s="7" t="s">
        <v>1762</v>
      </c>
      <c r="I705" s="7" t="s">
        <v>74</v>
      </c>
      <c r="J705" s="10"/>
      <c r="K705" s="10"/>
      <c r="L705" s="10"/>
      <c r="M705" s="10">
        <v>44123</v>
      </c>
      <c r="N705" s="7">
        <v>2020</v>
      </c>
      <c r="O705" s="7" t="s">
        <v>407</v>
      </c>
      <c r="T705" s="7"/>
      <c r="W705" s="6">
        <f>IFERROR(VLOOKUP(B705, PlumX_snapshot!$A:$B, 2, FALSE), " ")</f>
        <v>38</v>
      </c>
      <c r="X705" s="6">
        <f>IFERROR(VLOOKUP(B705, PlumX_snapshot!$A:$C, 3, FALSE), " ")</f>
        <v>67</v>
      </c>
      <c r="Y705" s="8">
        <f>IFERROR(VLOOKUP(B705, PlumX_snapshot!$A:$D, 4, FALSE), " ")</f>
        <v>37</v>
      </c>
      <c r="Z705" s="8">
        <f>IFERROR(VLOOKUP(B705, PlumX_snapshot!$A:$E, 5, FALSE), " ")</f>
        <v>0</v>
      </c>
      <c r="AA705" s="8">
        <f>IFERROR(VLOOKUP(B705, PlumX_snapshot!$A:$F, 6, FALSE), " ")</f>
        <v>1</v>
      </c>
      <c r="AB705" s="9">
        <v>44978</v>
      </c>
    </row>
    <row r="706" spans="1:28" ht="14.5" x14ac:dyDescent="0.35">
      <c r="A706" s="7" t="s">
        <v>1778</v>
      </c>
      <c r="B706" s="7" t="s">
        <v>1779</v>
      </c>
      <c r="C706" s="7" t="s">
        <v>1780</v>
      </c>
      <c r="D706" s="7" t="s">
        <v>1761</v>
      </c>
      <c r="E706" s="11" t="s">
        <v>36</v>
      </c>
      <c r="F706" s="7" t="s">
        <v>37</v>
      </c>
      <c r="G706" s="7" t="s">
        <v>56</v>
      </c>
      <c r="H706" s="7" t="s">
        <v>1762</v>
      </c>
      <c r="I706" s="7" t="s">
        <v>74</v>
      </c>
      <c r="J706" s="10"/>
      <c r="K706" s="10"/>
      <c r="L706" s="10"/>
      <c r="M706" s="10">
        <v>43913</v>
      </c>
      <c r="N706" s="7">
        <v>2020</v>
      </c>
      <c r="O706" s="7" t="s">
        <v>407</v>
      </c>
      <c r="P706" s="7" t="s">
        <v>56</v>
      </c>
      <c r="T706" s="7"/>
      <c r="W706" s="6">
        <f>IFERROR(VLOOKUP(B706, PlumX_snapshot!$A:$B, 2, FALSE), " ")</f>
        <v>35</v>
      </c>
      <c r="X706" s="6">
        <f>IFERROR(VLOOKUP(B706, PlumX_snapshot!$A:$C, 3, FALSE), " ")</f>
        <v>15</v>
      </c>
      <c r="Y706" s="8">
        <f>IFERROR(VLOOKUP(B706, PlumX_snapshot!$A:$D, 4, FALSE), " ")</f>
        <v>8</v>
      </c>
      <c r="Z706" s="8">
        <f>IFERROR(VLOOKUP(B706, PlumX_snapshot!$A:$E, 5, FALSE), " ")</f>
        <v>2</v>
      </c>
      <c r="AA706" s="8">
        <f>IFERROR(VLOOKUP(B706, PlumX_snapshot!$A:$F, 6, FALSE), " ")</f>
        <v>0</v>
      </c>
      <c r="AB706" s="9">
        <v>44978</v>
      </c>
    </row>
    <row r="707" spans="1:28" ht="14.5" x14ac:dyDescent="0.35">
      <c r="A707" s="7" t="s">
        <v>1781</v>
      </c>
      <c r="B707" s="7" t="s">
        <v>1782</v>
      </c>
      <c r="C707" s="7" t="s">
        <v>1783</v>
      </c>
      <c r="D707" s="7" t="s">
        <v>1761</v>
      </c>
      <c r="E707" s="11" t="s">
        <v>36</v>
      </c>
      <c r="F707" s="7" t="s">
        <v>37</v>
      </c>
      <c r="G707" s="7" t="s">
        <v>56</v>
      </c>
      <c r="H707" s="7" t="s">
        <v>1762</v>
      </c>
      <c r="I707" s="7" t="s">
        <v>74</v>
      </c>
      <c r="J707" s="10"/>
      <c r="K707" s="10"/>
      <c r="L707" s="10"/>
      <c r="M707" s="10">
        <v>44068</v>
      </c>
      <c r="N707" s="7">
        <v>2020</v>
      </c>
      <c r="O707" s="7" t="s">
        <v>407</v>
      </c>
      <c r="T707" s="7"/>
      <c r="W707" s="6">
        <f>IFERROR(VLOOKUP(B707, PlumX_snapshot!$A:$B, 2, FALSE), " ")</f>
        <v>7</v>
      </c>
      <c r="X707" s="6">
        <f>IFERROR(VLOOKUP(B707, PlumX_snapshot!$A:$C, 3, FALSE), " ")</f>
        <v>3</v>
      </c>
      <c r="Y707" s="8">
        <f>IFERROR(VLOOKUP(B707, PlumX_snapshot!$A:$D, 4, FALSE), " ")</f>
        <v>2</v>
      </c>
      <c r="Z707" s="8">
        <f>IFERROR(VLOOKUP(B707, PlumX_snapshot!$A:$E, 5, FALSE), " ")</f>
        <v>0</v>
      </c>
      <c r="AA707" s="8">
        <f>IFERROR(VLOOKUP(B707, PlumX_snapshot!$A:$F, 6, FALSE), " ")</f>
        <v>0</v>
      </c>
      <c r="AB707" s="9">
        <v>44978</v>
      </c>
    </row>
    <row r="708" spans="1:28" ht="14.5" x14ac:dyDescent="0.35">
      <c r="A708" s="7" t="s">
        <v>1784</v>
      </c>
      <c r="B708" s="7" t="s">
        <v>1785</v>
      </c>
      <c r="C708" s="7" t="s">
        <v>1786</v>
      </c>
      <c r="D708" s="7" t="s">
        <v>1761</v>
      </c>
      <c r="E708" s="11" t="s">
        <v>36</v>
      </c>
      <c r="F708" s="7" t="s">
        <v>37</v>
      </c>
      <c r="G708" s="7" t="s">
        <v>56</v>
      </c>
      <c r="H708" s="7" t="s">
        <v>1762</v>
      </c>
      <c r="I708" s="7" t="s">
        <v>74</v>
      </c>
      <c r="J708" s="10"/>
      <c r="K708" s="10"/>
      <c r="L708" s="10"/>
      <c r="M708" s="10">
        <v>43887</v>
      </c>
      <c r="N708" s="7">
        <v>2020</v>
      </c>
      <c r="O708" s="7" t="s">
        <v>407</v>
      </c>
      <c r="P708" s="7" t="s">
        <v>56</v>
      </c>
      <c r="T708" s="7"/>
      <c r="W708" s="6">
        <f>IFERROR(VLOOKUP(B708, PlumX_snapshot!$A:$B, 2, FALSE), " ")</f>
        <v>22</v>
      </c>
      <c r="X708" s="6">
        <f>IFERROR(VLOOKUP(B708, PlumX_snapshot!$A:$C, 3, FALSE), " ")</f>
        <v>16</v>
      </c>
      <c r="Y708" s="8">
        <f>IFERROR(VLOOKUP(B708, PlumX_snapshot!$A:$D, 4, FALSE), " ")</f>
        <v>1</v>
      </c>
      <c r="Z708" s="8">
        <f>IFERROR(VLOOKUP(B708, PlumX_snapshot!$A:$E, 5, FALSE), " ")</f>
        <v>0</v>
      </c>
      <c r="AA708" s="8">
        <f>IFERROR(VLOOKUP(B708, PlumX_snapshot!$A:$F, 6, FALSE), " ")</f>
        <v>0</v>
      </c>
      <c r="AB708" s="9">
        <v>44978</v>
      </c>
    </row>
    <row r="709" spans="1:28" ht="14.5" x14ac:dyDescent="0.35">
      <c r="A709" s="7" t="s">
        <v>1787</v>
      </c>
      <c r="B709" s="7" t="s">
        <v>1788</v>
      </c>
      <c r="C709" s="7" t="s">
        <v>1786</v>
      </c>
      <c r="D709" s="7" t="s">
        <v>1761</v>
      </c>
      <c r="E709" s="11" t="s">
        <v>36</v>
      </c>
      <c r="F709" s="7" t="s">
        <v>37</v>
      </c>
      <c r="G709" s="7" t="s">
        <v>56</v>
      </c>
      <c r="H709" s="7" t="s">
        <v>1762</v>
      </c>
      <c r="I709" s="7" t="s">
        <v>74</v>
      </c>
      <c r="J709" s="10"/>
      <c r="K709" s="10"/>
      <c r="L709" s="10"/>
      <c r="M709" s="10">
        <v>43970</v>
      </c>
      <c r="N709" s="7">
        <v>2020</v>
      </c>
      <c r="O709" s="7" t="s">
        <v>407</v>
      </c>
      <c r="P709" s="7" t="s">
        <v>56</v>
      </c>
      <c r="T709" s="7"/>
      <c r="W709" s="6">
        <f>IFERROR(VLOOKUP(B709, PlumX_snapshot!$A:$B, 2, FALSE), " ")</f>
        <v>10</v>
      </c>
      <c r="X709" s="6">
        <f>IFERROR(VLOOKUP(B709, PlumX_snapshot!$A:$C, 3, FALSE), " ")</f>
        <v>2</v>
      </c>
      <c r="Y709" s="8">
        <f>IFERROR(VLOOKUP(B709, PlumX_snapshot!$A:$D, 4, FALSE), " ")</f>
        <v>3</v>
      </c>
      <c r="Z709" s="8">
        <f>IFERROR(VLOOKUP(B709, PlumX_snapshot!$A:$E, 5, FALSE), " ")</f>
        <v>0</v>
      </c>
      <c r="AA709" s="8">
        <f>IFERROR(VLOOKUP(B709, PlumX_snapshot!$A:$F, 6, FALSE), " ")</f>
        <v>0</v>
      </c>
      <c r="AB709" s="9">
        <v>44978</v>
      </c>
    </row>
    <row r="710" spans="1:28" ht="14.5" x14ac:dyDescent="0.35">
      <c r="A710" s="7" t="s">
        <v>1789</v>
      </c>
      <c r="B710" s="7" t="s">
        <v>1790</v>
      </c>
      <c r="C710" s="7" t="s">
        <v>1786</v>
      </c>
      <c r="D710" s="7" t="s">
        <v>1761</v>
      </c>
      <c r="E710" s="11" t="s">
        <v>36</v>
      </c>
      <c r="F710" s="7" t="s">
        <v>37</v>
      </c>
      <c r="G710" s="7" t="s">
        <v>56</v>
      </c>
      <c r="H710" s="7" t="s">
        <v>1762</v>
      </c>
      <c r="I710" s="7" t="s">
        <v>74</v>
      </c>
      <c r="J710" s="10"/>
      <c r="K710" s="10"/>
      <c r="L710" s="10"/>
      <c r="M710" s="10">
        <v>44018</v>
      </c>
      <c r="N710" s="7">
        <v>2020</v>
      </c>
      <c r="O710" s="7" t="s">
        <v>407</v>
      </c>
      <c r="P710" s="7" t="s">
        <v>56</v>
      </c>
      <c r="T710" s="7"/>
      <c r="W710" s="6">
        <f>IFERROR(VLOOKUP(B710, PlumX_snapshot!$A:$B, 2, FALSE), " ")</f>
        <v>11</v>
      </c>
      <c r="X710" s="6">
        <f>IFERROR(VLOOKUP(B710, PlumX_snapshot!$A:$C, 3, FALSE), " ")</f>
        <v>1</v>
      </c>
      <c r="Y710" s="8">
        <f>IFERROR(VLOOKUP(B710, PlumX_snapshot!$A:$D, 4, FALSE), " ")</f>
        <v>1</v>
      </c>
      <c r="Z710" s="8">
        <f>IFERROR(VLOOKUP(B710, PlumX_snapshot!$A:$E, 5, FALSE), " ")</f>
        <v>0</v>
      </c>
      <c r="AA710" s="8">
        <f>IFERROR(VLOOKUP(B710, PlumX_snapshot!$A:$F, 6, FALSE), " ")</f>
        <v>0</v>
      </c>
      <c r="AB710" s="9">
        <v>44978</v>
      </c>
    </row>
    <row r="711" spans="1:28" ht="14.5" x14ac:dyDescent="0.35">
      <c r="A711" s="7" t="s">
        <v>1791</v>
      </c>
      <c r="B711" s="7" t="s">
        <v>1792</v>
      </c>
      <c r="C711" s="7" t="s">
        <v>1786</v>
      </c>
      <c r="D711" s="7" t="s">
        <v>1761</v>
      </c>
      <c r="E711" s="11" t="s">
        <v>36</v>
      </c>
      <c r="F711" s="7" t="s">
        <v>37</v>
      </c>
      <c r="G711" s="7" t="s">
        <v>56</v>
      </c>
      <c r="H711" s="7" t="s">
        <v>1762</v>
      </c>
      <c r="I711" s="7" t="s">
        <v>74</v>
      </c>
      <c r="J711" s="10"/>
      <c r="K711" s="10"/>
      <c r="L711" s="10"/>
      <c r="M711" s="10">
        <v>44133</v>
      </c>
      <c r="N711" s="7">
        <v>2020</v>
      </c>
      <c r="O711" s="7" t="s">
        <v>407</v>
      </c>
      <c r="P711" s="7" t="s">
        <v>56</v>
      </c>
      <c r="T711" s="7"/>
      <c r="W711" s="6">
        <f>IFERROR(VLOOKUP(B711, PlumX_snapshot!$A:$B, 2, FALSE), " ")</f>
        <v>17</v>
      </c>
      <c r="X711" s="6">
        <f>IFERROR(VLOOKUP(B711, PlumX_snapshot!$A:$C, 3, FALSE), " ")</f>
        <v>5</v>
      </c>
      <c r="Y711" s="8">
        <f>IFERROR(VLOOKUP(B711, PlumX_snapshot!$A:$D, 4, FALSE), " ")</f>
        <v>6</v>
      </c>
      <c r="Z711" s="8">
        <f>IFERROR(VLOOKUP(B711, PlumX_snapshot!$A:$E, 5, FALSE), " ")</f>
        <v>0</v>
      </c>
      <c r="AA711" s="8">
        <f>IFERROR(VLOOKUP(B711, PlumX_snapshot!$A:$F, 6, FALSE), " ")</f>
        <v>0</v>
      </c>
      <c r="AB711" s="9">
        <v>44978</v>
      </c>
    </row>
    <row r="712" spans="1:28" ht="14.5" x14ac:dyDescent="0.35">
      <c r="A712" s="7" t="s">
        <v>1793</v>
      </c>
      <c r="B712" s="7" t="s">
        <v>1794</v>
      </c>
      <c r="C712" s="7" t="s">
        <v>1786</v>
      </c>
      <c r="D712" s="7" t="s">
        <v>1761</v>
      </c>
      <c r="E712" s="11" t="s">
        <v>36</v>
      </c>
      <c r="F712" s="7" t="s">
        <v>37</v>
      </c>
      <c r="G712" s="7" t="s">
        <v>56</v>
      </c>
      <c r="H712" s="7" t="s">
        <v>1768</v>
      </c>
      <c r="I712" s="7" t="s">
        <v>74</v>
      </c>
      <c r="J712" s="10"/>
      <c r="K712" s="10"/>
      <c r="L712" s="10"/>
      <c r="M712" s="10">
        <v>44286</v>
      </c>
      <c r="N712" s="7">
        <v>2021</v>
      </c>
      <c r="O712" s="7" t="s">
        <v>407</v>
      </c>
      <c r="P712" s="7" t="s">
        <v>56</v>
      </c>
      <c r="T712" s="7"/>
      <c r="W712" s="6">
        <f>IFERROR(VLOOKUP(B712, PlumX_snapshot!$A:$B, 2, FALSE), " ")</f>
        <v>5</v>
      </c>
      <c r="X712" s="6">
        <f>IFERROR(VLOOKUP(B712, PlumX_snapshot!$A:$C, 3, FALSE), " ")</f>
        <v>4</v>
      </c>
      <c r="Y712" s="8">
        <f>IFERROR(VLOOKUP(B712, PlumX_snapshot!$A:$D, 4, FALSE), " ")</f>
        <v>1</v>
      </c>
      <c r="Z712" s="8">
        <f>IFERROR(VLOOKUP(B712, PlumX_snapshot!$A:$E, 5, FALSE), " ")</f>
        <v>0</v>
      </c>
      <c r="AA712" s="8">
        <f>IFERROR(VLOOKUP(B712, PlumX_snapshot!$A:$F, 6, FALSE), " ")</f>
        <v>0</v>
      </c>
      <c r="AB712" s="9">
        <v>44978</v>
      </c>
    </row>
    <row r="713" spans="1:28" ht="14.5" x14ac:dyDescent="0.35">
      <c r="A713" s="7" t="s">
        <v>1795</v>
      </c>
      <c r="B713" s="7" t="s">
        <v>1796</v>
      </c>
      <c r="C713" s="7" t="s">
        <v>1797</v>
      </c>
      <c r="D713" s="7" t="s">
        <v>1761</v>
      </c>
      <c r="E713" s="11" t="s">
        <v>36</v>
      </c>
      <c r="F713" s="7" t="s">
        <v>37</v>
      </c>
      <c r="G713" s="7" t="s">
        <v>56</v>
      </c>
      <c r="H713" s="7" t="s">
        <v>1762</v>
      </c>
      <c r="I713" s="7" t="s">
        <v>74</v>
      </c>
      <c r="J713" s="10"/>
      <c r="K713" s="10"/>
      <c r="L713" s="10"/>
      <c r="M713" s="10">
        <v>44123</v>
      </c>
      <c r="N713" s="7">
        <v>2020</v>
      </c>
      <c r="O713" s="7" t="s">
        <v>407</v>
      </c>
      <c r="P713" s="7" t="s">
        <v>56</v>
      </c>
      <c r="T713" s="7"/>
      <c r="W713" s="6">
        <f>IFERROR(VLOOKUP(B713, PlumX_snapshot!$A:$B, 2, FALSE), " ")</f>
        <v>23</v>
      </c>
      <c r="X713" s="6">
        <f>IFERROR(VLOOKUP(B713, PlumX_snapshot!$A:$C, 3, FALSE), " ")</f>
        <v>14</v>
      </c>
      <c r="Y713" s="8">
        <f>IFERROR(VLOOKUP(B713, PlumX_snapshot!$A:$D, 4, FALSE), " ")</f>
        <v>0</v>
      </c>
      <c r="Z713" s="8">
        <f>IFERROR(VLOOKUP(B713, PlumX_snapshot!$A:$E, 5, FALSE), " ")</f>
        <v>0</v>
      </c>
      <c r="AA713" s="8">
        <f>IFERROR(VLOOKUP(B713, PlumX_snapshot!$A:$F, 6, FALSE), " ")</f>
        <v>0</v>
      </c>
      <c r="AB713" s="9">
        <v>44978</v>
      </c>
    </row>
    <row r="714" spans="1:28" ht="14.5" x14ac:dyDescent="0.35">
      <c r="A714" s="7" t="s">
        <v>1798</v>
      </c>
      <c r="B714" s="7" t="s">
        <v>1799</v>
      </c>
      <c r="C714" s="7" t="s">
        <v>1797</v>
      </c>
      <c r="D714" s="7" t="s">
        <v>1761</v>
      </c>
      <c r="E714" s="11" t="s">
        <v>36</v>
      </c>
      <c r="F714" s="7" t="s">
        <v>37</v>
      </c>
      <c r="G714" s="7" t="s">
        <v>56</v>
      </c>
      <c r="H714" s="7" t="s">
        <v>1762</v>
      </c>
      <c r="I714" s="7" t="s">
        <v>74</v>
      </c>
      <c r="J714" s="10"/>
      <c r="K714" s="10"/>
      <c r="L714" s="10"/>
      <c r="M714" s="10">
        <v>44090</v>
      </c>
      <c r="N714" s="7">
        <v>2020</v>
      </c>
      <c r="O714" s="7" t="s">
        <v>407</v>
      </c>
      <c r="Q714" s="7" t="s">
        <v>56</v>
      </c>
      <c r="T714" s="7"/>
      <c r="W714" s="6">
        <f>IFERROR(VLOOKUP(B714, PlumX_snapshot!$A:$B, 2, FALSE), " ")</f>
        <v>15</v>
      </c>
      <c r="X714" s="6">
        <f>IFERROR(VLOOKUP(B714, PlumX_snapshot!$A:$C, 3, FALSE), " ")</f>
        <v>122</v>
      </c>
      <c r="Y714" s="8">
        <f>IFERROR(VLOOKUP(B714, PlumX_snapshot!$A:$D, 4, FALSE), " ")</f>
        <v>1</v>
      </c>
      <c r="Z714" s="8">
        <f>IFERROR(VLOOKUP(B714, PlumX_snapshot!$A:$E, 5, FALSE), " ")</f>
        <v>0</v>
      </c>
      <c r="AA714" s="8">
        <f>IFERROR(VLOOKUP(B714, PlumX_snapshot!$A:$F, 6, FALSE), " ")</f>
        <v>0</v>
      </c>
      <c r="AB714" s="9">
        <v>44978</v>
      </c>
    </row>
    <row r="715" spans="1:28" ht="14.5" x14ac:dyDescent="0.35">
      <c r="A715" s="7" t="s">
        <v>1800</v>
      </c>
      <c r="B715" s="7" t="s">
        <v>1801</v>
      </c>
      <c r="C715" s="7" t="s">
        <v>1802</v>
      </c>
      <c r="D715" s="7" t="s">
        <v>1761</v>
      </c>
      <c r="E715" s="11" t="s">
        <v>36</v>
      </c>
      <c r="F715" s="7" t="s">
        <v>37</v>
      </c>
      <c r="G715" s="7" t="s">
        <v>56</v>
      </c>
      <c r="H715" s="7" t="s">
        <v>1762</v>
      </c>
      <c r="I715" s="7" t="s">
        <v>74</v>
      </c>
      <c r="J715" s="10"/>
      <c r="K715" s="10"/>
      <c r="L715" s="10"/>
      <c r="M715" s="10">
        <v>44014</v>
      </c>
      <c r="N715" s="7">
        <v>2020</v>
      </c>
      <c r="O715" s="7" t="s">
        <v>407</v>
      </c>
      <c r="T715" s="7"/>
      <c r="W715" s="6">
        <f>IFERROR(VLOOKUP(B715, PlumX_snapshot!$A:$B, 2, FALSE), " ")</f>
        <v>5</v>
      </c>
      <c r="X715" s="6">
        <f>IFERROR(VLOOKUP(B715, PlumX_snapshot!$A:$C, 3, FALSE), " ")</f>
        <v>8</v>
      </c>
      <c r="Y715" s="8">
        <f>IFERROR(VLOOKUP(B715, PlumX_snapshot!$A:$D, 4, FALSE), " ")</f>
        <v>0</v>
      </c>
      <c r="Z715" s="8">
        <f>IFERROR(VLOOKUP(B715, PlumX_snapshot!$A:$E, 5, FALSE), " ")</f>
        <v>0</v>
      </c>
      <c r="AA715" s="8">
        <f>IFERROR(VLOOKUP(B715, PlumX_snapshot!$A:$F, 6, FALSE), " ")</f>
        <v>0</v>
      </c>
      <c r="AB715" s="9">
        <v>44978</v>
      </c>
    </row>
    <row r="716" spans="1:28" ht="14.5" x14ac:dyDescent="0.35">
      <c r="A716" s="7" t="s">
        <v>1803</v>
      </c>
      <c r="B716" s="7" t="s">
        <v>1804</v>
      </c>
      <c r="C716" s="7" t="s">
        <v>1805</v>
      </c>
      <c r="D716" s="7" t="s">
        <v>1761</v>
      </c>
      <c r="E716" s="11" t="s">
        <v>36</v>
      </c>
      <c r="F716" s="7" t="s">
        <v>37</v>
      </c>
      <c r="G716" s="7" t="s">
        <v>56</v>
      </c>
      <c r="H716" s="7" t="s">
        <v>1768</v>
      </c>
      <c r="I716" s="7" t="s">
        <v>74</v>
      </c>
      <c r="J716" s="10"/>
      <c r="K716" s="10"/>
      <c r="L716" s="10"/>
      <c r="M716" s="10">
        <v>44284</v>
      </c>
      <c r="N716" s="7">
        <v>2021</v>
      </c>
      <c r="O716" s="7" t="s">
        <v>407</v>
      </c>
      <c r="T716" s="7"/>
      <c r="W716" s="6">
        <f>IFERROR(VLOOKUP(B716, PlumX_snapshot!$A:$B, 2, FALSE), " ")</f>
        <v>0</v>
      </c>
      <c r="X716" s="6">
        <f>IFERROR(VLOOKUP(B716, PlumX_snapshot!$A:$C, 3, FALSE), " ")</f>
        <v>2</v>
      </c>
      <c r="Y716" s="8">
        <f>IFERROR(VLOOKUP(B716, PlumX_snapshot!$A:$D, 4, FALSE), " ")</f>
        <v>2</v>
      </c>
      <c r="Z716" s="8">
        <f>IFERROR(VLOOKUP(B716, PlumX_snapshot!$A:$E, 5, FALSE), " ")</f>
        <v>0</v>
      </c>
      <c r="AA716" s="8">
        <f>IFERROR(VLOOKUP(B716, PlumX_snapshot!$A:$F, 6, FALSE), " ")</f>
        <v>0</v>
      </c>
      <c r="AB716" s="9">
        <v>44978</v>
      </c>
    </row>
    <row r="717" spans="1:28" ht="14.5" x14ac:dyDescent="0.35">
      <c r="A717" s="7" t="s">
        <v>1806</v>
      </c>
      <c r="B717" s="7" t="s">
        <v>1807</v>
      </c>
      <c r="C717" s="7" t="s">
        <v>1808</v>
      </c>
      <c r="D717" s="7" t="s">
        <v>1761</v>
      </c>
      <c r="E717" s="11" t="s">
        <v>36</v>
      </c>
      <c r="F717" s="7" t="s">
        <v>37</v>
      </c>
      <c r="G717" s="7" t="s">
        <v>56</v>
      </c>
      <c r="H717" s="7" t="s">
        <v>1762</v>
      </c>
      <c r="I717" s="7" t="s">
        <v>74</v>
      </c>
      <c r="J717" s="10"/>
      <c r="K717" s="10"/>
      <c r="L717" s="10"/>
      <c r="M717" s="10">
        <v>43916</v>
      </c>
      <c r="N717" s="7">
        <v>2020</v>
      </c>
      <c r="O717" s="7" t="s">
        <v>407</v>
      </c>
      <c r="T717" s="7"/>
      <c r="W717" s="6">
        <f>IFERROR(VLOOKUP(B717, PlumX_snapshot!$A:$B, 2, FALSE), " ")</f>
        <v>17</v>
      </c>
      <c r="X717" s="6">
        <f>IFERROR(VLOOKUP(B717, PlumX_snapshot!$A:$C, 3, FALSE), " ")</f>
        <v>3</v>
      </c>
      <c r="Y717" s="8">
        <f>IFERROR(VLOOKUP(B717, PlumX_snapshot!$A:$D, 4, FALSE), " ")</f>
        <v>0</v>
      </c>
      <c r="Z717" s="8">
        <f>IFERROR(VLOOKUP(B717, PlumX_snapshot!$A:$E, 5, FALSE), " ")</f>
        <v>0</v>
      </c>
      <c r="AA717" s="8">
        <f>IFERROR(VLOOKUP(B717, PlumX_snapshot!$A:$F, 6, FALSE), " ")</f>
        <v>0</v>
      </c>
      <c r="AB717" s="9">
        <v>44978</v>
      </c>
    </row>
    <row r="718" spans="1:28" ht="14.5" x14ac:dyDescent="0.35">
      <c r="A718" s="7" t="s">
        <v>1809</v>
      </c>
      <c r="B718" s="7" t="s">
        <v>1810</v>
      </c>
      <c r="C718" s="7" t="s">
        <v>1811</v>
      </c>
      <c r="D718" s="7" t="s">
        <v>1761</v>
      </c>
      <c r="E718" s="11" t="s">
        <v>36</v>
      </c>
      <c r="F718" s="7" t="s">
        <v>37</v>
      </c>
      <c r="G718" s="7" t="s">
        <v>56</v>
      </c>
      <c r="H718" s="7" t="s">
        <v>1762</v>
      </c>
      <c r="I718" s="7" t="s">
        <v>74</v>
      </c>
      <c r="J718" s="10"/>
      <c r="K718" s="10"/>
      <c r="L718" s="10"/>
      <c r="M718" s="10">
        <v>44146</v>
      </c>
      <c r="N718" s="7">
        <v>2020</v>
      </c>
      <c r="O718" s="7" t="s">
        <v>407</v>
      </c>
      <c r="T718" s="7"/>
      <c r="W718" s="6">
        <f>IFERROR(VLOOKUP(B718, PlumX_snapshot!$A:$B, 2, FALSE), " ")</f>
        <v>2</v>
      </c>
      <c r="X718" s="6">
        <f>IFERROR(VLOOKUP(B718, PlumX_snapshot!$A:$C, 3, FALSE), " ")</f>
        <v>1</v>
      </c>
      <c r="Y718" s="8">
        <f>IFERROR(VLOOKUP(B718, PlumX_snapshot!$A:$D, 4, FALSE), " ")</f>
        <v>1</v>
      </c>
      <c r="Z718" s="8">
        <f>IFERROR(VLOOKUP(B718, PlumX_snapshot!$A:$E, 5, FALSE), " ")</f>
        <v>0</v>
      </c>
      <c r="AA718" s="8">
        <f>IFERROR(VLOOKUP(B718, PlumX_snapshot!$A:$F, 6, FALSE), " ")</f>
        <v>0</v>
      </c>
      <c r="AB718" s="9">
        <v>44978</v>
      </c>
    </row>
    <row r="719" spans="1:28" ht="14.5" x14ac:dyDescent="0.35">
      <c r="A719" s="7" t="s">
        <v>1812</v>
      </c>
      <c r="B719" s="7" t="s">
        <v>1813</v>
      </c>
      <c r="C719" s="7" t="s">
        <v>1814</v>
      </c>
      <c r="D719" s="7" t="s">
        <v>1761</v>
      </c>
      <c r="E719" s="11" t="s">
        <v>36</v>
      </c>
      <c r="F719" s="7" t="s">
        <v>64</v>
      </c>
      <c r="G719" s="7" t="s">
        <v>38</v>
      </c>
      <c r="H719" s="7"/>
      <c r="I719" s="7"/>
      <c r="M719" s="10">
        <v>43749</v>
      </c>
      <c r="N719" s="7">
        <v>2019</v>
      </c>
      <c r="O719" s="7" t="s">
        <v>1815</v>
      </c>
      <c r="P719" s="7" t="s">
        <v>56</v>
      </c>
      <c r="R719" s="7" t="s">
        <v>1816</v>
      </c>
      <c r="S719" s="7" t="s">
        <v>1817</v>
      </c>
      <c r="T719" s="7" t="s">
        <v>427</v>
      </c>
      <c r="U719" s="7"/>
      <c r="V719" s="7"/>
      <c r="W719" s="6">
        <f>IFERROR(VLOOKUP(B719, PlumX_snapshot!$A:$B, 2, FALSE), " ")</f>
        <v>5</v>
      </c>
      <c r="X719" s="6">
        <f>IFERROR(VLOOKUP(B719, PlumX_snapshot!$A:$C, 3, FALSE), " ")</f>
        <v>1</v>
      </c>
      <c r="Y719" s="8">
        <f>IFERROR(VLOOKUP(B719, PlumX_snapshot!$A:$D, 4, FALSE), " ")</f>
        <v>1</v>
      </c>
      <c r="Z719" s="8">
        <f>IFERROR(VLOOKUP(B719, PlumX_snapshot!$A:$E, 5, FALSE), " ")</f>
        <v>0</v>
      </c>
      <c r="AA719" s="8">
        <f>IFERROR(VLOOKUP(B719, PlumX_snapshot!$A:$F, 6, FALSE), " ")</f>
        <v>0</v>
      </c>
      <c r="AB719" s="9">
        <v>44978</v>
      </c>
    </row>
    <row r="720" spans="1:28" ht="14.5" x14ac:dyDescent="0.35">
      <c r="A720" s="7" t="s">
        <v>1818</v>
      </c>
      <c r="B720" s="7" t="s">
        <v>1819</v>
      </c>
      <c r="C720" s="7" t="s">
        <v>1814</v>
      </c>
      <c r="D720" s="7" t="s">
        <v>1761</v>
      </c>
      <c r="E720" s="11" t="s">
        <v>36</v>
      </c>
      <c r="F720" s="7" t="s">
        <v>64</v>
      </c>
      <c r="G720" s="7" t="s">
        <v>38</v>
      </c>
      <c r="H720" s="7"/>
      <c r="I720" s="7"/>
      <c r="M720" s="10">
        <v>44064</v>
      </c>
      <c r="N720" s="7">
        <v>2020</v>
      </c>
      <c r="O720" s="7" t="s">
        <v>1815</v>
      </c>
      <c r="P720" s="7" t="s">
        <v>56</v>
      </c>
      <c r="R720" s="7" t="s">
        <v>1820</v>
      </c>
      <c r="S720" s="7" t="s">
        <v>1817</v>
      </c>
      <c r="T720" s="7"/>
      <c r="U720" s="7"/>
      <c r="V720" s="7"/>
      <c r="W720" s="6">
        <f>IFERROR(VLOOKUP(B720, PlumX_snapshot!$A:$B, 2, FALSE), " ")</f>
        <v>2</v>
      </c>
      <c r="X720" s="6">
        <f>IFERROR(VLOOKUP(B720, PlumX_snapshot!$A:$C, 3, FALSE), " ")</f>
        <v>0</v>
      </c>
      <c r="Y720" s="8">
        <f>IFERROR(VLOOKUP(B720, PlumX_snapshot!$A:$D, 4, FALSE), " ")</f>
        <v>1</v>
      </c>
      <c r="Z720" s="8">
        <f>IFERROR(VLOOKUP(B720, PlumX_snapshot!$A:$E, 5, FALSE), " ")</f>
        <v>0</v>
      </c>
      <c r="AA720" s="8">
        <f>IFERROR(VLOOKUP(B720, PlumX_snapshot!$A:$F, 6, FALSE), " ")</f>
        <v>0</v>
      </c>
      <c r="AB720" s="9">
        <v>44978</v>
      </c>
    </row>
    <row r="721" spans="1:28" ht="14.5" x14ac:dyDescent="0.35">
      <c r="A721" s="7" t="s">
        <v>1821</v>
      </c>
      <c r="B721" s="7" t="s">
        <v>1822</v>
      </c>
      <c r="C721" s="7" t="s">
        <v>1814</v>
      </c>
      <c r="D721" s="7" t="s">
        <v>1761</v>
      </c>
      <c r="E721" s="11" t="s">
        <v>36</v>
      </c>
      <c r="F721" s="7" t="s">
        <v>64</v>
      </c>
      <c r="G721" s="7" t="s">
        <v>38</v>
      </c>
      <c r="H721" s="7"/>
      <c r="M721" s="10">
        <v>44459</v>
      </c>
      <c r="N721" s="7">
        <v>2021</v>
      </c>
      <c r="O721" s="7" t="s">
        <v>1815</v>
      </c>
      <c r="R721" s="7" t="s">
        <v>1823</v>
      </c>
      <c r="T721" s="7"/>
      <c r="W721" s="6">
        <f>IFERROR(VLOOKUP(B721, PlumX_snapshot!$A:$B, 2, FALSE), " ")</f>
        <v>1</v>
      </c>
      <c r="X721" s="6">
        <f>IFERROR(VLOOKUP(B721, PlumX_snapshot!$A:$C, 3, FALSE), " ")</f>
        <v>6</v>
      </c>
      <c r="Y721" s="8">
        <f>IFERROR(VLOOKUP(B721, PlumX_snapshot!$A:$D, 4, FALSE), " ")</f>
        <v>1</v>
      </c>
      <c r="Z721" s="8">
        <f>IFERROR(VLOOKUP(B721, PlumX_snapshot!$A:$E, 5, FALSE), " ")</f>
        <v>0</v>
      </c>
      <c r="AA721" s="8">
        <f>IFERROR(VLOOKUP(B721, PlumX_snapshot!$A:$F, 6, FALSE), " ")</f>
        <v>0</v>
      </c>
      <c r="AB721" s="9">
        <v>44978</v>
      </c>
    </row>
    <row r="722" spans="1:28" ht="14.5" x14ac:dyDescent="0.35">
      <c r="A722" s="7" t="s">
        <v>1824</v>
      </c>
      <c r="B722" s="7" t="s">
        <v>1825</v>
      </c>
      <c r="C722" s="7" t="s">
        <v>1814</v>
      </c>
      <c r="D722" s="7" t="s">
        <v>1761</v>
      </c>
      <c r="E722" s="11" t="s">
        <v>36</v>
      </c>
      <c r="F722" s="7" t="s">
        <v>64</v>
      </c>
      <c r="G722" s="7" t="s">
        <v>38</v>
      </c>
      <c r="H722" s="7"/>
      <c r="M722" s="10">
        <v>44551</v>
      </c>
      <c r="N722" s="7">
        <v>2021</v>
      </c>
      <c r="O722" s="7" t="s">
        <v>1815</v>
      </c>
      <c r="R722" s="7" t="s">
        <v>1826</v>
      </c>
      <c r="T722" s="7"/>
      <c r="W722" s="6">
        <f>IFERROR(VLOOKUP(B722, PlumX_snapshot!$A:$B, 2, FALSE), " ")</f>
        <v>35</v>
      </c>
      <c r="X722" s="6">
        <f>IFERROR(VLOOKUP(B722, PlumX_snapshot!$A:$C, 3, FALSE), " ")</f>
        <v>36</v>
      </c>
      <c r="Y722" s="8">
        <f>IFERROR(VLOOKUP(B722, PlumX_snapshot!$A:$D, 4, FALSE), " ")</f>
        <v>1</v>
      </c>
      <c r="Z722" s="8">
        <f>IFERROR(VLOOKUP(B722, PlumX_snapshot!$A:$E, 5, FALSE), " ")</f>
        <v>0</v>
      </c>
      <c r="AA722" s="8">
        <f>IFERROR(VLOOKUP(B722, PlumX_snapshot!$A:$F, 6, FALSE), " ")</f>
        <v>0</v>
      </c>
      <c r="AB722" s="9">
        <v>44978</v>
      </c>
    </row>
    <row r="723" spans="1:28" ht="14.5" x14ac:dyDescent="0.35">
      <c r="A723" s="7" t="s">
        <v>1827</v>
      </c>
      <c r="B723" s="7" t="s">
        <v>1828</v>
      </c>
      <c r="C723" s="7" t="s">
        <v>1814</v>
      </c>
      <c r="D723" s="7" t="s">
        <v>1761</v>
      </c>
      <c r="E723" s="11" t="s">
        <v>36</v>
      </c>
      <c r="F723" s="7" t="s">
        <v>64</v>
      </c>
      <c r="G723" s="7" t="s">
        <v>38</v>
      </c>
      <c r="H723" s="7"/>
      <c r="M723" s="10">
        <v>43637</v>
      </c>
      <c r="N723" s="7">
        <v>2019</v>
      </c>
      <c r="O723" s="7" t="s">
        <v>1815</v>
      </c>
      <c r="R723" s="7" t="s">
        <v>1829</v>
      </c>
      <c r="S723" s="7" t="s">
        <v>1817</v>
      </c>
      <c r="T723" s="7" t="s">
        <v>427</v>
      </c>
      <c r="U723" s="7"/>
      <c r="V723" s="7"/>
      <c r="W723" s="6">
        <f>IFERROR(VLOOKUP(B723, PlumX_snapshot!$A:$B, 2, FALSE), " ")</f>
        <v>7</v>
      </c>
      <c r="X723" s="6">
        <f>IFERROR(VLOOKUP(B723, PlumX_snapshot!$A:$C, 3, FALSE), " ")</f>
        <v>1</v>
      </c>
      <c r="Y723" s="8">
        <f>IFERROR(VLOOKUP(B723, PlumX_snapshot!$A:$D, 4, FALSE), " ")</f>
        <v>1</v>
      </c>
      <c r="Z723" s="8">
        <f>IFERROR(VLOOKUP(B723, PlumX_snapshot!$A:$E, 5, FALSE), " ")</f>
        <v>0</v>
      </c>
      <c r="AA723" s="8">
        <f>IFERROR(VLOOKUP(B723, PlumX_snapshot!$A:$F, 6, FALSE), " ")</f>
        <v>0</v>
      </c>
      <c r="AB723" s="9">
        <v>44978</v>
      </c>
    </row>
    <row r="724" spans="1:28" ht="14.5" x14ac:dyDescent="0.35">
      <c r="A724" s="7" t="s">
        <v>1830</v>
      </c>
      <c r="B724" s="7" t="s">
        <v>1831</v>
      </c>
      <c r="C724" s="7" t="s">
        <v>1814</v>
      </c>
      <c r="D724" s="7" t="s">
        <v>1761</v>
      </c>
      <c r="E724" s="11" t="s">
        <v>36</v>
      </c>
      <c r="F724" s="7" t="s">
        <v>37</v>
      </c>
      <c r="G724" s="7" t="s">
        <v>38</v>
      </c>
      <c r="H724" s="7"/>
      <c r="I724" s="7" t="s">
        <v>74</v>
      </c>
      <c r="M724" s="10">
        <v>44785</v>
      </c>
      <c r="N724" s="7">
        <v>2022</v>
      </c>
      <c r="O724" s="7" t="s">
        <v>1815</v>
      </c>
      <c r="P724" s="7" t="s">
        <v>56</v>
      </c>
      <c r="R724" s="7" t="s">
        <v>1832</v>
      </c>
      <c r="T724" s="7"/>
      <c r="W724" s="6">
        <f>IFERROR(VLOOKUP(B724, PlumX_snapshot!$A:$B, 2, FALSE), " ")</f>
        <v>12</v>
      </c>
      <c r="X724" s="6">
        <f>IFERROR(VLOOKUP(B724, PlumX_snapshot!$A:$C, 3, FALSE), " ")</f>
        <v>1</v>
      </c>
      <c r="Y724" s="8">
        <f>IFERROR(VLOOKUP(B724, PlumX_snapshot!$A:$D, 4, FALSE), " ")</f>
        <v>1</v>
      </c>
      <c r="Z724" s="8">
        <f>IFERROR(VLOOKUP(B724, PlumX_snapshot!$A:$E, 5, FALSE), " ")</f>
        <v>0</v>
      </c>
      <c r="AA724" s="8">
        <f>IFERROR(VLOOKUP(B724, PlumX_snapshot!$A:$F, 6, FALSE), " ")</f>
        <v>0</v>
      </c>
      <c r="AB724" s="9">
        <v>44978</v>
      </c>
    </row>
    <row r="725" spans="1:28" ht="14.5" x14ac:dyDescent="0.35">
      <c r="A725" s="7" t="s">
        <v>1833</v>
      </c>
      <c r="B725" s="7" t="s">
        <v>1834</v>
      </c>
      <c r="C725" s="7" t="s">
        <v>1814</v>
      </c>
      <c r="D725" s="7" t="s">
        <v>1761</v>
      </c>
      <c r="E725" s="11" t="s">
        <v>36</v>
      </c>
      <c r="F725" s="7" t="s">
        <v>64</v>
      </c>
      <c r="G725" s="7" t="s">
        <v>38</v>
      </c>
      <c r="H725" s="7"/>
      <c r="I725" s="7"/>
      <c r="M725" s="10">
        <v>44264</v>
      </c>
      <c r="N725" s="7">
        <v>2021</v>
      </c>
      <c r="O725" s="7" t="s">
        <v>1815</v>
      </c>
      <c r="P725" s="7" t="s">
        <v>56</v>
      </c>
      <c r="R725" s="7" t="s">
        <v>1835</v>
      </c>
      <c r="T725" s="7"/>
      <c r="W725" s="6">
        <f>IFERROR(VLOOKUP(B725, PlumX_snapshot!$A:$B, 2, FALSE), " ")</f>
        <v>4</v>
      </c>
      <c r="X725" s="6">
        <f>IFERROR(VLOOKUP(B725, PlumX_snapshot!$A:$C, 3, FALSE), " ")</f>
        <v>4</v>
      </c>
      <c r="Y725" s="8">
        <f>IFERROR(VLOOKUP(B725, PlumX_snapshot!$A:$D, 4, FALSE), " ")</f>
        <v>1</v>
      </c>
      <c r="Z725" s="8">
        <f>IFERROR(VLOOKUP(B725, PlumX_snapshot!$A:$E, 5, FALSE), " ")</f>
        <v>0</v>
      </c>
      <c r="AA725" s="8">
        <f>IFERROR(VLOOKUP(B725, PlumX_snapshot!$A:$F, 6, FALSE), " ")</f>
        <v>0</v>
      </c>
      <c r="AB725" s="9">
        <v>44978</v>
      </c>
    </row>
    <row r="726" spans="1:28" ht="14.5" x14ac:dyDescent="0.35">
      <c r="A726" s="7" t="s">
        <v>1836</v>
      </c>
      <c r="B726" s="7" t="s">
        <v>1837</v>
      </c>
      <c r="C726" s="7" t="s">
        <v>1814</v>
      </c>
      <c r="D726" s="7" t="s">
        <v>1761</v>
      </c>
      <c r="E726" s="11" t="s">
        <v>36</v>
      </c>
      <c r="F726" s="7" t="s">
        <v>64</v>
      </c>
      <c r="G726" s="7" t="s">
        <v>38</v>
      </c>
      <c r="H726" s="7"/>
      <c r="I726" s="7"/>
      <c r="M726" s="10">
        <v>44410</v>
      </c>
      <c r="N726" s="7">
        <v>2021</v>
      </c>
      <c r="O726" s="7" t="s">
        <v>1815</v>
      </c>
      <c r="P726" s="7" t="s">
        <v>56</v>
      </c>
      <c r="R726" s="7" t="s">
        <v>1838</v>
      </c>
      <c r="T726" s="7"/>
      <c r="W726" s="6">
        <f>IFERROR(VLOOKUP(B726, PlumX_snapshot!$A:$B, 2, FALSE), " ")</f>
        <v>11</v>
      </c>
      <c r="X726" s="6">
        <f>IFERROR(VLOOKUP(B726, PlumX_snapshot!$A:$C, 3, FALSE), " ")</f>
        <v>5</v>
      </c>
      <c r="Y726" s="8">
        <f>IFERROR(VLOOKUP(B726, PlumX_snapshot!$A:$D, 4, FALSE), " ")</f>
        <v>1</v>
      </c>
      <c r="Z726" s="8">
        <f>IFERROR(VLOOKUP(B726, PlumX_snapshot!$A:$E, 5, FALSE), " ")</f>
        <v>0</v>
      </c>
      <c r="AA726" s="8">
        <f>IFERROR(VLOOKUP(B726, PlumX_snapshot!$A:$F, 6, FALSE), " ")</f>
        <v>0</v>
      </c>
      <c r="AB726" s="9">
        <v>44978</v>
      </c>
    </row>
    <row r="727" spans="1:28" ht="14.5" x14ac:dyDescent="0.35">
      <c r="A727" s="7" t="s">
        <v>1839</v>
      </c>
      <c r="B727" s="7" t="s">
        <v>1840</v>
      </c>
      <c r="C727" s="7" t="s">
        <v>1814</v>
      </c>
      <c r="D727" s="7" t="s">
        <v>1761</v>
      </c>
      <c r="E727" s="11" t="s">
        <v>36</v>
      </c>
      <c r="F727" s="7" t="s">
        <v>64</v>
      </c>
      <c r="G727" s="7" t="s">
        <v>38</v>
      </c>
      <c r="H727" s="7"/>
      <c r="I727" s="7"/>
      <c r="M727" s="10">
        <v>43621</v>
      </c>
      <c r="N727" s="7">
        <v>2019</v>
      </c>
      <c r="O727" s="7" t="s">
        <v>1815</v>
      </c>
      <c r="P727" s="7" t="s">
        <v>56</v>
      </c>
      <c r="R727" s="7" t="s">
        <v>1841</v>
      </c>
      <c r="T727" s="7" t="s">
        <v>427</v>
      </c>
      <c r="W727" s="6">
        <f>IFERROR(VLOOKUP(B727, PlumX_snapshot!$A:$B, 2, FALSE), " ")</f>
        <v>65</v>
      </c>
      <c r="X727" s="6">
        <f>IFERROR(VLOOKUP(B727, PlumX_snapshot!$A:$C, 3, FALSE), " ")</f>
        <v>23</v>
      </c>
      <c r="Y727" s="8">
        <f>IFERROR(VLOOKUP(B727, PlumX_snapshot!$A:$D, 4, FALSE), " ")</f>
        <v>0</v>
      </c>
      <c r="Z727" s="8">
        <f>IFERROR(VLOOKUP(B727, PlumX_snapshot!$A:$E, 5, FALSE), " ")</f>
        <v>0</v>
      </c>
      <c r="AA727" s="8">
        <f>IFERROR(VLOOKUP(B727, PlumX_snapshot!$A:$F, 6, FALSE), " ")</f>
        <v>2</v>
      </c>
      <c r="AB727" s="9">
        <v>44978</v>
      </c>
    </row>
    <row r="728" spans="1:28" ht="14.5" x14ac:dyDescent="0.35">
      <c r="A728" s="7" t="s">
        <v>1842</v>
      </c>
      <c r="B728" s="7" t="s">
        <v>1843</v>
      </c>
      <c r="C728" s="7" t="s">
        <v>1814</v>
      </c>
      <c r="D728" s="7" t="s">
        <v>1761</v>
      </c>
      <c r="E728" s="11" t="s">
        <v>36</v>
      </c>
      <c r="F728" s="7" t="s">
        <v>37</v>
      </c>
      <c r="G728" s="7" t="s">
        <v>38</v>
      </c>
      <c r="H728" s="7"/>
      <c r="I728" s="7" t="s">
        <v>74</v>
      </c>
      <c r="M728" s="10">
        <v>43523</v>
      </c>
      <c r="N728" s="7">
        <v>2019</v>
      </c>
      <c r="O728" s="7" t="s">
        <v>1815</v>
      </c>
      <c r="P728" s="7" t="s">
        <v>56</v>
      </c>
      <c r="R728" s="7" t="s">
        <v>1844</v>
      </c>
      <c r="S728" s="7" t="s">
        <v>1817</v>
      </c>
      <c r="T728" s="7" t="s">
        <v>427</v>
      </c>
      <c r="U728" s="7"/>
      <c r="V728" s="7"/>
      <c r="W728" s="6">
        <f>IFERROR(VLOOKUP(B728, PlumX_snapshot!$A:$B, 2, FALSE), " ")</f>
        <v>5</v>
      </c>
      <c r="X728" s="6">
        <f>IFERROR(VLOOKUP(B728, PlumX_snapshot!$A:$C, 3, FALSE), " ")</f>
        <v>4</v>
      </c>
      <c r="Y728" s="8">
        <f>IFERROR(VLOOKUP(B728, PlumX_snapshot!$A:$D, 4, FALSE), " ")</f>
        <v>0</v>
      </c>
      <c r="Z728" s="8">
        <f>IFERROR(VLOOKUP(B728, PlumX_snapshot!$A:$E, 5, FALSE), " ")</f>
        <v>5</v>
      </c>
      <c r="AA728" s="8">
        <f>IFERROR(VLOOKUP(B728, PlumX_snapshot!$A:$F, 6, FALSE), " ")</f>
        <v>0</v>
      </c>
      <c r="AB728" s="9">
        <v>44978</v>
      </c>
    </row>
    <row r="729" spans="1:28" ht="14.5" x14ac:dyDescent="0.35">
      <c r="A729" s="7" t="s">
        <v>1845</v>
      </c>
      <c r="B729" s="7" t="s">
        <v>1846</v>
      </c>
      <c r="C729" s="7" t="s">
        <v>1814</v>
      </c>
      <c r="D729" s="7" t="s">
        <v>1761</v>
      </c>
      <c r="E729" s="11" t="s">
        <v>36</v>
      </c>
      <c r="F729" s="7" t="s">
        <v>37</v>
      </c>
      <c r="G729" s="7" t="s">
        <v>38</v>
      </c>
      <c r="H729" s="7"/>
      <c r="I729" s="7" t="s">
        <v>74</v>
      </c>
      <c r="M729" s="10">
        <v>43668</v>
      </c>
      <c r="N729" s="7">
        <v>2019</v>
      </c>
      <c r="O729" s="7" t="s">
        <v>1815</v>
      </c>
      <c r="R729" s="7" t="s">
        <v>1847</v>
      </c>
      <c r="T729" s="7" t="s">
        <v>427</v>
      </c>
      <c r="W729" s="6">
        <f>IFERROR(VLOOKUP(B729, PlumX_snapshot!$A:$B, 2, FALSE), " ")</f>
        <v>141</v>
      </c>
      <c r="X729" s="6">
        <f>IFERROR(VLOOKUP(B729, PlumX_snapshot!$A:$C, 3, FALSE), " ")</f>
        <v>31</v>
      </c>
      <c r="Y729" s="8">
        <f>IFERROR(VLOOKUP(B729, PlumX_snapshot!$A:$D, 4, FALSE), " ")</f>
        <v>1</v>
      </c>
      <c r="Z729" s="8">
        <f>IFERROR(VLOOKUP(B729, PlumX_snapshot!$A:$E, 5, FALSE), " ")</f>
        <v>0</v>
      </c>
      <c r="AA729" s="8">
        <f>IFERROR(VLOOKUP(B729, PlumX_snapshot!$A:$F, 6, FALSE), " ")</f>
        <v>0</v>
      </c>
      <c r="AB729" s="9">
        <v>44978</v>
      </c>
    </row>
    <row r="730" spans="1:28" ht="14.5" x14ac:dyDescent="0.35">
      <c r="A730" s="7" t="s">
        <v>1848</v>
      </c>
      <c r="B730" s="7" t="s">
        <v>1849</v>
      </c>
      <c r="C730" s="7" t="s">
        <v>1814</v>
      </c>
      <c r="D730" s="7" t="s">
        <v>1761</v>
      </c>
      <c r="E730" s="11" t="s">
        <v>36</v>
      </c>
      <c r="F730" s="7" t="s">
        <v>64</v>
      </c>
      <c r="G730" s="7" t="s">
        <v>38</v>
      </c>
      <c r="H730" s="7"/>
      <c r="I730" s="7"/>
      <c r="M730" s="10">
        <v>44748</v>
      </c>
      <c r="N730" s="7">
        <v>2022</v>
      </c>
      <c r="O730" s="7" t="s">
        <v>1815</v>
      </c>
      <c r="P730" s="7" t="s">
        <v>56</v>
      </c>
      <c r="R730" s="7" t="s">
        <v>1850</v>
      </c>
      <c r="T730" s="7"/>
      <c r="W730" s="6">
        <f>IFERROR(VLOOKUP(B730, PlumX_snapshot!$A:$B, 2, FALSE), " ")</f>
        <v>5</v>
      </c>
      <c r="X730" s="6">
        <f>IFERROR(VLOOKUP(B730, PlumX_snapshot!$A:$C, 3, FALSE), " ")</f>
        <v>1</v>
      </c>
      <c r="Y730" s="8">
        <f>IFERROR(VLOOKUP(B730, PlumX_snapshot!$A:$D, 4, FALSE), " ")</f>
        <v>6</v>
      </c>
      <c r="Z730" s="8">
        <f>IFERROR(VLOOKUP(B730, PlumX_snapshot!$A:$E, 5, FALSE), " ")</f>
        <v>0</v>
      </c>
      <c r="AA730" s="8">
        <f>IFERROR(VLOOKUP(B730, PlumX_snapshot!$A:$F, 6, FALSE), " ")</f>
        <v>0</v>
      </c>
      <c r="AB730" s="9">
        <v>44978</v>
      </c>
    </row>
    <row r="731" spans="1:28" ht="14.5" x14ac:dyDescent="0.35">
      <c r="A731" s="7" t="s">
        <v>1851</v>
      </c>
      <c r="B731" s="7" t="s">
        <v>1852</v>
      </c>
      <c r="C731" s="7" t="s">
        <v>1814</v>
      </c>
      <c r="D731" s="7" t="s">
        <v>1761</v>
      </c>
      <c r="E731" s="11" t="s">
        <v>36</v>
      </c>
      <c r="F731" s="7" t="s">
        <v>64</v>
      </c>
      <c r="G731" s="7" t="s">
        <v>38</v>
      </c>
      <c r="H731" s="7"/>
      <c r="M731" s="10">
        <v>43532</v>
      </c>
      <c r="N731" s="7">
        <v>2019</v>
      </c>
      <c r="O731" s="7" t="s">
        <v>1815</v>
      </c>
      <c r="R731" s="7" t="s">
        <v>1853</v>
      </c>
      <c r="T731" s="7" t="s">
        <v>427</v>
      </c>
      <c r="W731" s="6">
        <f>IFERROR(VLOOKUP(B731, PlumX_snapshot!$A:$B, 2, FALSE), " ")</f>
        <v>20</v>
      </c>
      <c r="X731" s="6">
        <f>IFERROR(VLOOKUP(B731, PlumX_snapshot!$A:$C, 3, FALSE), " ")</f>
        <v>11</v>
      </c>
      <c r="Y731" s="8">
        <f>IFERROR(VLOOKUP(B731, PlumX_snapshot!$A:$D, 4, FALSE), " ")</f>
        <v>2</v>
      </c>
      <c r="Z731" s="8">
        <f>IFERROR(VLOOKUP(B731, PlumX_snapshot!$A:$E, 5, FALSE), " ")</f>
        <v>0</v>
      </c>
      <c r="AA731" s="8">
        <f>IFERROR(VLOOKUP(B731, PlumX_snapshot!$A:$F, 6, FALSE), " ")</f>
        <v>0</v>
      </c>
      <c r="AB731" s="9">
        <v>44978</v>
      </c>
    </row>
    <row r="732" spans="1:28" ht="14.5" x14ac:dyDescent="0.35">
      <c r="A732" s="7" t="s">
        <v>1854</v>
      </c>
      <c r="B732" s="7" t="s">
        <v>1855</v>
      </c>
      <c r="C732" s="7" t="s">
        <v>1814</v>
      </c>
      <c r="D732" s="7" t="s">
        <v>1761</v>
      </c>
      <c r="E732" s="11" t="s">
        <v>36</v>
      </c>
      <c r="F732" s="7" t="s">
        <v>64</v>
      </c>
      <c r="G732" s="7" t="s">
        <v>38</v>
      </c>
      <c r="H732" s="7"/>
      <c r="M732" s="10">
        <v>44137</v>
      </c>
      <c r="N732" s="7">
        <v>2020</v>
      </c>
      <c r="O732" s="7" t="s">
        <v>1815</v>
      </c>
      <c r="R732" s="7" t="s">
        <v>1856</v>
      </c>
      <c r="T732" s="7"/>
      <c r="W732" s="6">
        <f>IFERROR(VLOOKUP(B732, PlumX_snapshot!$A:$B, 2, FALSE), " ")</f>
        <v>10</v>
      </c>
      <c r="X732" s="6">
        <f>IFERROR(VLOOKUP(B732, PlumX_snapshot!$A:$C, 3, FALSE), " ")</f>
        <v>1</v>
      </c>
      <c r="Y732" s="8">
        <f>IFERROR(VLOOKUP(B732, PlumX_snapshot!$A:$D, 4, FALSE), " ")</f>
        <v>1</v>
      </c>
      <c r="Z732" s="8">
        <f>IFERROR(VLOOKUP(B732, PlumX_snapshot!$A:$E, 5, FALSE), " ")</f>
        <v>0</v>
      </c>
      <c r="AA732" s="8">
        <f>IFERROR(VLOOKUP(B732, PlumX_snapshot!$A:$F, 6, FALSE), " ")</f>
        <v>0</v>
      </c>
      <c r="AB732" s="9">
        <v>44978</v>
      </c>
    </row>
    <row r="733" spans="1:28" ht="14.5" x14ac:dyDescent="0.35">
      <c r="A733" s="7" t="s">
        <v>1857</v>
      </c>
      <c r="B733" s="7" t="s">
        <v>1858</v>
      </c>
      <c r="C733" s="7" t="s">
        <v>1814</v>
      </c>
      <c r="D733" s="7" t="s">
        <v>1761</v>
      </c>
      <c r="E733" s="11" t="s">
        <v>36</v>
      </c>
      <c r="F733" s="7" t="s">
        <v>64</v>
      </c>
      <c r="G733" s="7" t="s">
        <v>38</v>
      </c>
      <c r="H733" s="7"/>
      <c r="I733" s="7"/>
      <c r="M733" s="10">
        <v>43959</v>
      </c>
      <c r="N733" s="7">
        <v>2020</v>
      </c>
      <c r="O733" s="7" t="s">
        <v>1815</v>
      </c>
      <c r="P733" s="7" t="s">
        <v>56</v>
      </c>
      <c r="R733" s="7" t="s">
        <v>1859</v>
      </c>
      <c r="S733" s="7" t="s">
        <v>1817</v>
      </c>
      <c r="T733" s="7"/>
      <c r="U733" s="7"/>
      <c r="V733" s="7"/>
      <c r="W733" s="6">
        <f>IFERROR(VLOOKUP(B733, PlumX_snapshot!$A:$B, 2, FALSE), " ")</f>
        <v>12</v>
      </c>
      <c r="X733" s="6">
        <f>IFERROR(VLOOKUP(B733, PlumX_snapshot!$A:$C, 3, FALSE), " ")</f>
        <v>5</v>
      </c>
      <c r="Y733" s="8">
        <f>IFERROR(VLOOKUP(B733, PlumX_snapshot!$A:$D, 4, FALSE), " ")</f>
        <v>1</v>
      </c>
      <c r="Z733" s="8">
        <f>IFERROR(VLOOKUP(B733, PlumX_snapshot!$A:$E, 5, FALSE), " ")</f>
        <v>0</v>
      </c>
      <c r="AA733" s="8">
        <f>IFERROR(VLOOKUP(B733, PlumX_snapshot!$A:$F, 6, FALSE), " ")</f>
        <v>0</v>
      </c>
      <c r="AB733" s="9">
        <v>44978</v>
      </c>
    </row>
    <row r="734" spans="1:28" ht="14.5" x14ac:dyDescent="0.35">
      <c r="A734" s="7" t="s">
        <v>1860</v>
      </c>
      <c r="B734" s="7" t="s">
        <v>1861</v>
      </c>
      <c r="C734" s="7" t="s">
        <v>1814</v>
      </c>
      <c r="D734" s="7" t="s">
        <v>1761</v>
      </c>
      <c r="E734" s="11" t="s">
        <v>36</v>
      </c>
      <c r="F734" s="7" t="s">
        <v>37</v>
      </c>
      <c r="G734" s="7" t="s">
        <v>38</v>
      </c>
      <c r="H734" s="7"/>
      <c r="I734" s="7" t="s">
        <v>74</v>
      </c>
      <c r="M734" s="10">
        <v>43640</v>
      </c>
      <c r="N734" s="7">
        <v>2019</v>
      </c>
      <c r="O734" s="7" t="s">
        <v>1815</v>
      </c>
      <c r="R734" s="7" t="s">
        <v>1862</v>
      </c>
      <c r="T734" s="7" t="s">
        <v>427</v>
      </c>
      <c r="W734" s="6">
        <f>IFERROR(VLOOKUP(B734, PlumX_snapshot!$A:$B, 2, FALSE), " ")</f>
        <v>51</v>
      </c>
      <c r="X734" s="6">
        <f>IFERROR(VLOOKUP(B734, PlumX_snapshot!$A:$C, 3, FALSE), " ")</f>
        <v>34</v>
      </c>
      <c r="Y734" s="8">
        <f>IFERROR(VLOOKUP(B734, PlumX_snapshot!$A:$D, 4, FALSE), " ")</f>
        <v>379</v>
      </c>
      <c r="Z734" s="8">
        <f>IFERROR(VLOOKUP(B734, PlumX_snapshot!$A:$E, 5, FALSE), " ")</f>
        <v>0</v>
      </c>
      <c r="AA734" s="8">
        <f>IFERROR(VLOOKUP(B734, PlumX_snapshot!$A:$F, 6, FALSE), " ")</f>
        <v>4</v>
      </c>
      <c r="AB734" s="9">
        <v>44978</v>
      </c>
    </row>
    <row r="735" spans="1:28" ht="14.5" x14ac:dyDescent="0.35">
      <c r="A735" s="7" t="s">
        <v>1863</v>
      </c>
      <c r="B735" s="7" t="s">
        <v>1864</v>
      </c>
      <c r="C735" s="7" t="s">
        <v>1814</v>
      </c>
      <c r="D735" s="7" t="s">
        <v>1761</v>
      </c>
      <c r="E735" s="11" t="s">
        <v>36</v>
      </c>
      <c r="F735" s="7" t="s">
        <v>64</v>
      </c>
      <c r="G735" s="7" t="s">
        <v>38</v>
      </c>
      <c r="H735" s="7"/>
      <c r="I735" s="7"/>
      <c r="M735" s="10">
        <v>43755</v>
      </c>
      <c r="N735" s="7">
        <v>2019</v>
      </c>
      <c r="O735" s="7" t="s">
        <v>1815</v>
      </c>
      <c r="P735" s="7" t="s">
        <v>56</v>
      </c>
      <c r="R735" s="7" t="s">
        <v>1865</v>
      </c>
      <c r="S735" s="7" t="s">
        <v>1817</v>
      </c>
      <c r="T735" s="7" t="s">
        <v>427</v>
      </c>
      <c r="U735" s="7"/>
      <c r="V735" s="7"/>
      <c r="W735" s="6">
        <f>IFERROR(VLOOKUP(B735, PlumX_snapshot!$A:$B, 2, FALSE), " ")</f>
        <v>55</v>
      </c>
      <c r="X735" s="6">
        <f>IFERROR(VLOOKUP(B735, PlumX_snapshot!$A:$C, 3, FALSE), " ")</f>
        <v>30</v>
      </c>
      <c r="Y735" s="8">
        <f>IFERROR(VLOOKUP(B735, PlumX_snapshot!$A:$D, 4, FALSE), " ")</f>
        <v>2</v>
      </c>
      <c r="Z735" s="8">
        <f>IFERROR(VLOOKUP(B735, PlumX_snapshot!$A:$E, 5, FALSE), " ")</f>
        <v>0</v>
      </c>
      <c r="AA735" s="8">
        <f>IFERROR(VLOOKUP(B735, PlumX_snapshot!$A:$F, 6, FALSE), " ")</f>
        <v>0</v>
      </c>
      <c r="AB735" s="9">
        <v>44978</v>
      </c>
    </row>
    <row r="736" spans="1:28" ht="14.5" x14ac:dyDescent="0.35">
      <c r="A736" s="7" t="s">
        <v>1866</v>
      </c>
      <c r="B736" s="7" t="s">
        <v>1867</v>
      </c>
      <c r="C736" s="7" t="s">
        <v>1814</v>
      </c>
      <c r="D736" s="7" t="s">
        <v>1761</v>
      </c>
      <c r="E736" s="11" t="s">
        <v>36</v>
      </c>
      <c r="F736" s="7" t="s">
        <v>37</v>
      </c>
      <c r="G736" s="7" t="s">
        <v>38</v>
      </c>
      <c r="H736" s="7"/>
      <c r="I736" s="7" t="s">
        <v>74</v>
      </c>
      <c r="M736" s="10">
        <v>44447</v>
      </c>
      <c r="N736" s="7">
        <v>2021</v>
      </c>
      <c r="O736" s="7" t="s">
        <v>1815</v>
      </c>
      <c r="R736" s="7" t="s">
        <v>1868</v>
      </c>
      <c r="T736" s="7"/>
      <c r="W736" s="6">
        <f>IFERROR(VLOOKUP(B736, PlumX_snapshot!$A:$B, 2, FALSE), " ")</f>
        <v>24</v>
      </c>
      <c r="X736" s="6">
        <f>IFERROR(VLOOKUP(B736, PlumX_snapshot!$A:$C, 3, FALSE), " ")</f>
        <v>14</v>
      </c>
      <c r="Y736" s="8">
        <f>IFERROR(VLOOKUP(B736, PlumX_snapshot!$A:$D, 4, FALSE), " ")</f>
        <v>2</v>
      </c>
      <c r="Z736" s="8">
        <f>IFERROR(VLOOKUP(B736, PlumX_snapshot!$A:$E, 5, FALSE), " ")</f>
        <v>0</v>
      </c>
      <c r="AA736" s="8">
        <f>IFERROR(VLOOKUP(B736, PlumX_snapshot!$A:$F, 6, FALSE), " ")</f>
        <v>0</v>
      </c>
      <c r="AB736" s="9">
        <v>44978</v>
      </c>
    </row>
    <row r="737" spans="1:28" ht="14.5" x14ac:dyDescent="0.35">
      <c r="A737" s="7" t="s">
        <v>1869</v>
      </c>
      <c r="B737" s="7" t="s">
        <v>1870</v>
      </c>
      <c r="C737" s="7" t="s">
        <v>1814</v>
      </c>
      <c r="D737" s="7" t="s">
        <v>1761</v>
      </c>
      <c r="E737" s="11" t="s">
        <v>36</v>
      </c>
      <c r="F737" s="7" t="s">
        <v>64</v>
      </c>
      <c r="G737" s="7" t="s">
        <v>38</v>
      </c>
      <c r="H737" s="7"/>
      <c r="M737" s="10">
        <v>43768</v>
      </c>
      <c r="N737" s="7">
        <v>2019</v>
      </c>
      <c r="O737" s="7" t="s">
        <v>1815</v>
      </c>
      <c r="R737" s="7" t="s">
        <v>1871</v>
      </c>
      <c r="T737" s="7" t="s">
        <v>427</v>
      </c>
      <c r="W737" s="6">
        <f>IFERROR(VLOOKUP(B737, PlumX_snapshot!$A:$B, 2, FALSE), " ")</f>
        <v>35</v>
      </c>
      <c r="X737" s="6">
        <f>IFERROR(VLOOKUP(B737, PlumX_snapshot!$A:$C, 3, FALSE), " ")</f>
        <v>32</v>
      </c>
      <c r="Y737" s="8">
        <f>IFERROR(VLOOKUP(B737, PlumX_snapshot!$A:$D, 4, FALSE), " ")</f>
        <v>1</v>
      </c>
      <c r="Z737" s="8">
        <f>IFERROR(VLOOKUP(B737, PlumX_snapshot!$A:$E, 5, FALSE), " ")</f>
        <v>0</v>
      </c>
      <c r="AA737" s="8">
        <f>IFERROR(VLOOKUP(B737, PlumX_snapshot!$A:$F, 6, FALSE), " ")</f>
        <v>0</v>
      </c>
      <c r="AB737" s="9">
        <v>44978</v>
      </c>
    </row>
    <row r="738" spans="1:28" ht="14.5" x14ac:dyDescent="0.35">
      <c r="A738" s="7" t="s">
        <v>1872</v>
      </c>
      <c r="B738" s="7" t="s">
        <v>1873</v>
      </c>
      <c r="C738" s="7" t="s">
        <v>1814</v>
      </c>
      <c r="D738" s="7" t="s">
        <v>1761</v>
      </c>
      <c r="E738" s="11" t="s">
        <v>36</v>
      </c>
      <c r="F738" s="7" t="s">
        <v>37</v>
      </c>
      <c r="G738" s="7" t="s">
        <v>38</v>
      </c>
      <c r="H738" s="7"/>
      <c r="I738" s="7" t="s">
        <v>74</v>
      </c>
      <c r="M738" s="10">
        <v>43720</v>
      </c>
      <c r="N738" s="7">
        <v>2019</v>
      </c>
      <c r="O738" s="7" t="s">
        <v>1815</v>
      </c>
      <c r="P738" s="7" t="s">
        <v>56</v>
      </c>
      <c r="S738" s="7" t="s">
        <v>1817</v>
      </c>
      <c r="T738" s="7" t="s">
        <v>427</v>
      </c>
      <c r="U738" s="7"/>
      <c r="V738" s="7"/>
      <c r="W738" s="6">
        <f>IFERROR(VLOOKUP(B738, PlumX_snapshot!$A:$B, 2, FALSE), " ")</f>
        <v>17</v>
      </c>
      <c r="X738" s="6">
        <f>IFERROR(VLOOKUP(B738, PlumX_snapshot!$A:$C, 3, FALSE), " ")</f>
        <v>13</v>
      </c>
      <c r="Y738" s="8">
        <f>IFERROR(VLOOKUP(B738, PlumX_snapshot!$A:$D, 4, FALSE), " ")</f>
        <v>1</v>
      </c>
      <c r="Z738" s="8">
        <f>IFERROR(VLOOKUP(B738, PlumX_snapshot!$A:$E, 5, FALSE), " ")</f>
        <v>0</v>
      </c>
      <c r="AA738" s="8">
        <f>IFERROR(VLOOKUP(B738, PlumX_snapshot!$A:$F, 6, FALSE), " ")</f>
        <v>0</v>
      </c>
      <c r="AB738" s="9">
        <v>44978</v>
      </c>
    </row>
    <row r="739" spans="1:28" ht="14.5" x14ac:dyDescent="0.35">
      <c r="A739" s="7" t="s">
        <v>1874</v>
      </c>
      <c r="B739" s="7" t="s">
        <v>1875</v>
      </c>
      <c r="C739" s="7" t="s">
        <v>1814</v>
      </c>
      <c r="D739" s="7" t="s">
        <v>1761</v>
      </c>
      <c r="E739" s="11" t="s">
        <v>36</v>
      </c>
      <c r="F739" s="7" t="s">
        <v>37</v>
      </c>
      <c r="G739" s="7" t="s">
        <v>38</v>
      </c>
      <c r="H739" s="7"/>
      <c r="I739" s="7" t="s">
        <v>74</v>
      </c>
      <c r="M739" s="10">
        <v>43984</v>
      </c>
      <c r="N739" s="7">
        <v>2020</v>
      </c>
      <c r="O739" s="7" t="s">
        <v>1815</v>
      </c>
      <c r="P739" s="7" t="s">
        <v>56</v>
      </c>
      <c r="S739" s="7" t="s">
        <v>1817</v>
      </c>
      <c r="T739" s="7"/>
      <c r="U739" s="7"/>
      <c r="V739" s="7"/>
      <c r="W739" s="6">
        <f>IFERROR(VLOOKUP(B739, PlumX_snapshot!$A:$B, 2, FALSE), " ")</f>
        <v>8</v>
      </c>
      <c r="X739" s="6">
        <f>IFERROR(VLOOKUP(B739, PlumX_snapshot!$A:$C, 3, FALSE), " ")</f>
        <v>9</v>
      </c>
      <c r="Y739" s="8">
        <f>IFERROR(VLOOKUP(B739, PlumX_snapshot!$A:$D, 4, FALSE), " ")</f>
        <v>1</v>
      </c>
      <c r="Z739" s="8">
        <f>IFERROR(VLOOKUP(B739, PlumX_snapshot!$A:$E, 5, FALSE), " ")</f>
        <v>0</v>
      </c>
      <c r="AA739" s="8">
        <f>IFERROR(VLOOKUP(B739, PlumX_snapshot!$A:$F, 6, FALSE), " ")</f>
        <v>0</v>
      </c>
      <c r="AB739" s="9">
        <v>44978</v>
      </c>
    </row>
    <row r="740" spans="1:28" ht="14.5" x14ac:dyDescent="0.35">
      <c r="A740" s="7" t="s">
        <v>1876</v>
      </c>
      <c r="B740" s="7" t="s">
        <v>1877</v>
      </c>
      <c r="C740" s="7" t="s">
        <v>1814</v>
      </c>
      <c r="D740" s="7" t="s">
        <v>1761</v>
      </c>
      <c r="E740" s="11" t="s">
        <v>36</v>
      </c>
      <c r="F740" s="7" t="s">
        <v>64</v>
      </c>
      <c r="G740" s="7" t="s">
        <v>38</v>
      </c>
      <c r="H740" s="7"/>
      <c r="M740" s="10">
        <v>43621</v>
      </c>
      <c r="N740" s="7">
        <v>2019</v>
      </c>
      <c r="O740" s="7" t="s">
        <v>1815</v>
      </c>
      <c r="T740" s="7" t="s">
        <v>427</v>
      </c>
      <c r="W740" s="6">
        <f>IFERROR(VLOOKUP(B740, PlumX_snapshot!$A:$B, 2, FALSE), " ")</f>
        <v>7</v>
      </c>
      <c r="X740" s="6">
        <f>IFERROR(VLOOKUP(B740, PlumX_snapshot!$A:$C, 3, FALSE), " ")</f>
        <v>6</v>
      </c>
      <c r="Y740" s="8">
        <f>IFERROR(VLOOKUP(B740, PlumX_snapshot!$A:$D, 4, FALSE), " ")</f>
        <v>0</v>
      </c>
      <c r="Z740" s="8">
        <f>IFERROR(VLOOKUP(B740, PlumX_snapshot!$A:$E, 5, FALSE), " ")</f>
        <v>0</v>
      </c>
      <c r="AA740" s="8">
        <f>IFERROR(VLOOKUP(B740, PlumX_snapshot!$A:$F, 6, FALSE), " ")</f>
        <v>0</v>
      </c>
      <c r="AB740" s="9">
        <v>44978</v>
      </c>
    </row>
    <row r="741" spans="1:28" ht="14.5" x14ac:dyDescent="0.35">
      <c r="A741" s="7" t="s">
        <v>1878</v>
      </c>
      <c r="B741" s="7" t="s">
        <v>1879</v>
      </c>
      <c r="C741" s="7" t="s">
        <v>1814</v>
      </c>
      <c r="D741" s="7" t="s">
        <v>1761</v>
      </c>
      <c r="E741" s="11" t="s">
        <v>36</v>
      </c>
      <c r="F741" s="7" t="s">
        <v>64</v>
      </c>
      <c r="G741" s="7" t="s">
        <v>38</v>
      </c>
      <c r="H741" s="7"/>
      <c r="M741" s="10">
        <v>43889</v>
      </c>
      <c r="N741" s="7">
        <v>2020</v>
      </c>
      <c r="O741" s="7" t="s">
        <v>1815</v>
      </c>
      <c r="T741" s="7"/>
      <c r="W741" s="6">
        <f>IFERROR(VLOOKUP(B741, PlumX_snapshot!$A:$B, 2, FALSE), " ")</f>
        <v>10</v>
      </c>
      <c r="X741" s="6">
        <f>IFERROR(VLOOKUP(B741, PlumX_snapshot!$A:$C, 3, FALSE), " ")</f>
        <v>12</v>
      </c>
      <c r="Y741" s="8">
        <f>IFERROR(VLOOKUP(B741, PlumX_snapshot!$A:$D, 4, FALSE), " ")</f>
        <v>1</v>
      </c>
      <c r="Z741" s="8">
        <f>IFERROR(VLOOKUP(B741, PlumX_snapshot!$A:$E, 5, FALSE), " ")</f>
        <v>0</v>
      </c>
      <c r="AA741" s="8">
        <f>IFERROR(VLOOKUP(B741, PlumX_snapshot!$A:$F, 6, FALSE), " ")</f>
        <v>0</v>
      </c>
      <c r="AB741" s="9">
        <v>44978</v>
      </c>
    </row>
    <row r="742" spans="1:28" ht="14.5" x14ac:dyDescent="0.35">
      <c r="A742" s="7" t="s">
        <v>1880</v>
      </c>
      <c r="B742" s="7" t="s">
        <v>1881</v>
      </c>
      <c r="C742" s="7" t="s">
        <v>1814</v>
      </c>
      <c r="D742" s="7" t="s">
        <v>1761</v>
      </c>
      <c r="E742" s="11" t="s">
        <v>36</v>
      </c>
      <c r="F742" s="7" t="s">
        <v>64</v>
      </c>
      <c r="G742" s="7" t="s">
        <v>38</v>
      </c>
      <c r="H742" s="7"/>
      <c r="M742" s="10">
        <v>43642</v>
      </c>
      <c r="N742" s="7">
        <v>2019</v>
      </c>
      <c r="O742" s="7" t="s">
        <v>1815</v>
      </c>
      <c r="T742" s="7" t="s">
        <v>427</v>
      </c>
      <c r="W742" s="6">
        <f>IFERROR(VLOOKUP(B742, PlumX_snapshot!$A:$B, 2, FALSE), " ")</f>
        <v>148</v>
      </c>
      <c r="X742" s="6">
        <f>IFERROR(VLOOKUP(B742, PlumX_snapshot!$A:$C, 3, FALSE), " ")</f>
        <v>28</v>
      </c>
      <c r="Y742" s="8">
        <f>IFERROR(VLOOKUP(B742, PlumX_snapshot!$A:$D, 4, FALSE), " ")</f>
        <v>1</v>
      </c>
      <c r="Z742" s="8">
        <f>IFERROR(VLOOKUP(B742, PlumX_snapshot!$A:$E, 5, FALSE), " ")</f>
        <v>0</v>
      </c>
      <c r="AA742" s="8">
        <f>IFERROR(VLOOKUP(B742, PlumX_snapshot!$A:$F, 6, FALSE), " ")</f>
        <v>0</v>
      </c>
      <c r="AB742" s="9">
        <v>44978</v>
      </c>
    </row>
    <row r="743" spans="1:28" ht="14.5" x14ac:dyDescent="0.35">
      <c r="A743" s="7" t="s">
        <v>1882</v>
      </c>
      <c r="B743" s="7" t="s">
        <v>1883</v>
      </c>
      <c r="C743" s="7" t="s">
        <v>1884</v>
      </c>
      <c r="D743" s="7" t="s">
        <v>1761</v>
      </c>
      <c r="E743" s="7" t="s">
        <v>36</v>
      </c>
      <c r="F743" s="7" t="s">
        <v>37</v>
      </c>
      <c r="G743" s="7" t="s">
        <v>56</v>
      </c>
      <c r="H743" s="7" t="s">
        <v>1768</v>
      </c>
      <c r="I743" s="7" t="s">
        <v>74</v>
      </c>
      <c r="J743" s="10"/>
      <c r="K743" s="10">
        <v>44223</v>
      </c>
      <c r="L743" s="10"/>
      <c r="M743" s="10">
        <v>44284</v>
      </c>
      <c r="N743" s="7">
        <v>2021</v>
      </c>
      <c r="O743" s="7" t="s">
        <v>1885</v>
      </c>
      <c r="T743" s="7"/>
      <c r="W743" s="6" t="str">
        <f>IFERROR(VLOOKUP(B743, PlumX_snapshot!$A:$B, 2, FALSE), " ")</f>
        <v xml:space="preserve"> </v>
      </c>
      <c r="X743" s="6" t="str">
        <f>IFERROR(VLOOKUP(B743, PlumX_snapshot!$A:$C, 3, FALSE), " ")</f>
        <v xml:space="preserve"> </v>
      </c>
      <c r="Y743" s="8" t="str">
        <f>IFERROR(VLOOKUP(B743, PlumX_snapshot!$A:$D, 4, FALSE), " ")</f>
        <v xml:space="preserve"> </v>
      </c>
      <c r="Z743" s="8" t="str">
        <f>IFERROR(VLOOKUP(B743, PlumX_snapshot!$A:$E, 5, FALSE), " ")</f>
        <v xml:space="preserve"> </v>
      </c>
      <c r="AA743" s="8" t="str">
        <f>IFERROR(VLOOKUP(B743, PlumX_snapshot!$A:$F, 6, FALSE), " ")</f>
        <v xml:space="preserve"> </v>
      </c>
      <c r="AB743" s="9"/>
    </row>
    <row r="744" spans="1:28" ht="14.5" x14ac:dyDescent="0.35">
      <c r="A744" s="7" t="s">
        <v>1886</v>
      </c>
      <c r="B744" s="7" t="s">
        <v>1887</v>
      </c>
      <c r="C744" s="7" t="s">
        <v>1888</v>
      </c>
      <c r="D744" s="7" t="s">
        <v>1761</v>
      </c>
      <c r="E744" s="7" t="s">
        <v>36</v>
      </c>
      <c r="F744" s="7" t="s">
        <v>37</v>
      </c>
      <c r="G744" s="7" t="s">
        <v>56</v>
      </c>
      <c r="H744" s="7" t="s">
        <v>1768</v>
      </c>
      <c r="I744" s="7" t="s">
        <v>74</v>
      </c>
      <c r="J744" s="10"/>
      <c r="K744" s="10">
        <v>44242</v>
      </c>
      <c r="L744" s="10"/>
      <c r="M744" s="10">
        <v>44308</v>
      </c>
      <c r="N744" s="7">
        <v>2021</v>
      </c>
      <c r="O744" s="7" t="s">
        <v>1885</v>
      </c>
      <c r="P744" s="7" t="s">
        <v>56</v>
      </c>
      <c r="R744" s="7" t="s">
        <v>1889</v>
      </c>
      <c r="T744" s="7"/>
      <c r="W744" s="6">
        <f>IFERROR(VLOOKUP(B744, PlumX_snapshot!$A:$B, 2, FALSE), " ")</f>
        <v>4</v>
      </c>
      <c r="X744" s="6">
        <f>IFERROR(VLOOKUP(B744, PlumX_snapshot!$A:$C, 3, FALSE), " ")</f>
        <v>4</v>
      </c>
      <c r="Y744" s="8">
        <f>IFERROR(VLOOKUP(B744, PlumX_snapshot!$A:$D, 4, FALSE), " ")</f>
        <v>2</v>
      </c>
      <c r="Z744" s="8">
        <f>IFERROR(VLOOKUP(B744, PlumX_snapshot!$A:$E, 5, FALSE), " ")</f>
        <v>0</v>
      </c>
      <c r="AA744" s="8">
        <f>IFERROR(VLOOKUP(B744, PlumX_snapshot!$A:$F, 6, FALSE), " ")</f>
        <v>0</v>
      </c>
      <c r="AB744" s="9">
        <v>44978</v>
      </c>
    </row>
    <row r="745" spans="1:28" ht="14.5" x14ac:dyDescent="0.35">
      <c r="A745" s="7" t="s">
        <v>1890</v>
      </c>
      <c r="B745" s="7" t="s">
        <v>1891</v>
      </c>
      <c r="C745" s="7" t="s">
        <v>1783</v>
      </c>
      <c r="D745" s="7" t="s">
        <v>1761</v>
      </c>
      <c r="E745" s="7" t="s">
        <v>36</v>
      </c>
      <c r="F745" s="7" t="s">
        <v>37</v>
      </c>
      <c r="G745" s="7" t="s">
        <v>56</v>
      </c>
      <c r="H745" s="7" t="s">
        <v>1768</v>
      </c>
      <c r="I745" s="7" t="s">
        <v>74</v>
      </c>
      <c r="J745" s="10"/>
      <c r="K745" s="10">
        <v>44271</v>
      </c>
      <c r="L745" s="10"/>
      <c r="M745" s="10">
        <v>44200</v>
      </c>
      <c r="N745" s="7">
        <v>2021</v>
      </c>
      <c r="O745" s="7" t="s">
        <v>1885</v>
      </c>
      <c r="R745" s="7" t="s">
        <v>1892</v>
      </c>
      <c r="T745" s="7"/>
      <c r="W745" s="6">
        <f>IFERROR(VLOOKUP(B745, PlumX_snapshot!$A:$B, 2, FALSE), " ")</f>
        <v>6</v>
      </c>
      <c r="X745" s="6">
        <f>IFERROR(VLOOKUP(B745, PlumX_snapshot!$A:$C, 3, FALSE), " ")</f>
        <v>0</v>
      </c>
      <c r="Y745" s="8">
        <f>IFERROR(VLOOKUP(B745, PlumX_snapshot!$A:$D, 4, FALSE), " ")</f>
        <v>0</v>
      </c>
      <c r="Z745" s="8">
        <f>IFERROR(VLOOKUP(B745, PlumX_snapshot!$A:$E, 5, FALSE), " ")</f>
        <v>0</v>
      </c>
      <c r="AA745" s="8">
        <f>IFERROR(VLOOKUP(B745, PlumX_snapshot!$A:$F, 6, FALSE), " ")</f>
        <v>0</v>
      </c>
      <c r="AB745" s="9">
        <v>44978</v>
      </c>
    </row>
    <row r="746" spans="1:28" ht="14.5" x14ac:dyDescent="0.35">
      <c r="A746" s="7" t="s">
        <v>1893</v>
      </c>
      <c r="B746" s="7" t="s">
        <v>1894</v>
      </c>
      <c r="C746" s="7" t="s">
        <v>1895</v>
      </c>
      <c r="D746" s="7" t="s">
        <v>1761</v>
      </c>
      <c r="E746" s="7" t="s">
        <v>36</v>
      </c>
      <c r="F746" s="7" t="s">
        <v>37</v>
      </c>
      <c r="G746" s="7" t="s">
        <v>56</v>
      </c>
      <c r="H746" s="7" t="s">
        <v>1768</v>
      </c>
      <c r="I746" s="7" t="s">
        <v>74</v>
      </c>
      <c r="J746" s="10"/>
      <c r="K746" s="10">
        <v>44273</v>
      </c>
      <c r="L746" s="10"/>
      <c r="M746" s="10">
        <v>44291</v>
      </c>
      <c r="N746" s="7">
        <v>2021</v>
      </c>
      <c r="O746" s="7" t="s">
        <v>1885</v>
      </c>
      <c r="P746" s="7" t="s">
        <v>56</v>
      </c>
      <c r="R746" s="7" t="s">
        <v>147</v>
      </c>
      <c r="T746" s="7"/>
      <c r="W746" s="6">
        <f>IFERROR(VLOOKUP(B746, PlumX_snapshot!$A:$B, 2, FALSE), " ")</f>
        <v>18</v>
      </c>
      <c r="X746" s="6">
        <f>IFERROR(VLOOKUP(B746, PlumX_snapshot!$A:$C, 3, FALSE), " ")</f>
        <v>13</v>
      </c>
      <c r="Y746" s="8">
        <f>IFERROR(VLOOKUP(B746, PlumX_snapshot!$A:$D, 4, FALSE), " ")</f>
        <v>0</v>
      </c>
      <c r="Z746" s="8">
        <f>IFERROR(VLOOKUP(B746, PlumX_snapshot!$A:$E, 5, FALSE), " ")</f>
        <v>0</v>
      </c>
      <c r="AA746" s="8">
        <f>IFERROR(VLOOKUP(B746, PlumX_snapshot!$A:$F, 6, FALSE), " ")</f>
        <v>0</v>
      </c>
      <c r="AB746" s="9">
        <v>44978</v>
      </c>
    </row>
    <row r="747" spans="1:28" ht="14.5" x14ac:dyDescent="0.35">
      <c r="A747" s="7" t="s">
        <v>1896</v>
      </c>
      <c r="B747" s="7" t="s">
        <v>1897</v>
      </c>
      <c r="C747" s="7" t="s">
        <v>1898</v>
      </c>
      <c r="D747" s="7" t="s">
        <v>1761</v>
      </c>
      <c r="E747" s="7" t="s">
        <v>36</v>
      </c>
      <c r="F747" s="7" t="s">
        <v>37</v>
      </c>
      <c r="G747" s="7" t="s">
        <v>56</v>
      </c>
      <c r="H747" s="7" t="s">
        <v>1768</v>
      </c>
      <c r="I747" s="7" t="s">
        <v>74</v>
      </c>
      <c r="J747" s="10"/>
      <c r="K747" s="10">
        <v>44274</v>
      </c>
      <c r="L747" s="10"/>
      <c r="M747" s="10">
        <v>44369</v>
      </c>
      <c r="N747" s="7">
        <v>2021</v>
      </c>
      <c r="O747" s="7" t="s">
        <v>1885</v>
      </c>
      <c r="P747" s="7" t="s">
        <v>56</v>
      </c>
      <c r="R747" s="7" t="s">
        <v>1159</v>
      </c>
      <c r="T747" s="7"/>
      <c r="W747" s="6">
        <f>IFERROR(VLOOKUP(B747, PlumX_snapshot!$A:$B, 2, FALSE), " ")</f>
        <v>8</v>
      </c>
      <c r="X747" s="6">
        <f>IFERROR(VLOOKUP(B747, PlumX_snapshot!$A:$C, 3, FALSE), " ")</f>
        <v>7</v>
      </c>
      <c r="Y747" s="8">
        <f>IFERROR(VLOOKUP(B747, PlumX_snapshot!$A:$D, 4, FALSE), " ")</f>
        <v>3</v>
      </c>
      <c r="Z747" s="8">
        <f>IFERROR(VLOOKUP(B747, PlumX_snapshot!$A:$E, 5, FALSE), " ")</f>
        <v>0</v>
      </c>
      <c r="AA747" s="8">
        <f>IFERROR(VLOOKUP(B747, PlumX_snapshot!$A:$F, 6, FALSE), " ")</f>
        <v>0</v>
      </c>
      <c r="AB747" s="9">
        <v>44978</v>
      </c>
    </row>
    <row r="748" spans="1:28" ht="14.5" x14ac:dyDescent="0.35">
      <c r="A748" s="7" t="s">
        <v>1899</v>
      </c>
      <c r="B748" s="7" t="s">
        <v>1900</v>
      </c>
      <c r="C748" s="7" t="s">
        <v>1901</v>
      </c>
      <c r="D748" s="7" t="s">
        <v>1761</v>
      </c>
      <c r="E748" s="7" t="s">
        <v>36</v>
      </c>
      <c r="F748" s="7" t="s">
        <v>37</v>
      </c>
      <c r="G748" s="7" t="s">
        <v>56</v>
      </c>
      <c r="H748" s="7" t="s">
        <v>1768</v>
      </c>
      <c r="I748" s="7" t="s">
        <v>74</v>
      </c>
      <c r="J748" s="10"/>
      <c r="K748" s="10">
        <v>44301</v>
      </c>
      <c r="L748" s="10"/>
      <c r="M748" s="10">
        <v>44334</v>
      </c>
      <c r="N748" s="7">
        <v>2021</v>
      </c>
      <c r="O748" s="7" t="s">
        <v>1885</v>
      </c>
      <c r="P748" s="7" t="s">
        <v>56</v>
      </c>
      <c r="R748" s="7" t="s">
        <v>1902</v>
      </c>
      <c r="T748" s="7"/>
      <c r="W748" s="6">
        <f>IFERROR(VLOOKUP(B748, PlumX_snapshot!$A:$B, 2, FALSE), " ")</f>
        <v>7</v>
      </c>
      <c r="X748" s="6">
        <f>IFERROR(VLOOKUP(B748, PlumX_snapshot!$A:$C, 3, FALSE), " ")</f>
        <v>1</v>
      </c>
      <c r="Y748" s="8">
        <f>IFERROR(VLOOKUP(B748, PlumX_snapshot!$A:$D, 4, FALSE), " ")</f>
        <v>4</v>
      </c>
      <c r="Z748" s="8">
        <f>IFERROR(VLOOKUP(B748, PlumX_snapshot!$A:$E, 5, FALSE), " ")</f>
        <v>0</v>
      </c>
      <c r="AA748" s="8">
        <f>IFERROR(VLOOKUP(B748, PlumX_snapshot!$A:$F, 6, FALSE), " ")</f>
        <v>0</v>
      </c>
      <c r="AB748" s="9">
        <v>44978</v>
      </c>
    </row>
    <row r="749" spans="1:28" ht="14.5" x14ac:dyDescent="0.35">
      <c r="A749" s="7" t="s">
        <v>1903</v>
      </c>
      <c r="B749" s="7" t="s">
        <v>1904</v>
      </c>
      <c r="C749" s="7" t="s">
        <v>1905</v>
      </c>
      <c r="D749" s="7" t="s">
        <v>1761</v>
      </c>
      <c r="E749" s="7" t="s">
        <v>36</v>
      </c>
      <c r="F749" s="7" t="s">
        <v>37</v>
      </c>
      <c r="G749" s="7" t="s">
        <v>56</v>
      </c>
      <c r="H749" s="7" t="s">
        <v>1768</v>
      </c>
      <c r="I749" s="7" t="s">
        <v>74</v>
      </c>
      <c r="J749" s="10"/>
      <c r="K749" s="10">
        <v>44306</v>
      </c>
      <c r="L749" s="10"/>
      <c r="M749" s="10">
        <v>44371</v>
      </c>
      <c r="N749" s="7">
        <v>2021</v>
      </c>
      <c r="O749" s="7" t="s">
        <v>1885</v>
      </c>
      <c r="P749" s="7" t="s">
        <v>56</v>
      </c>
      <c r="R749" s="7" t="s">
        <v>1906</v>
      </c>
      <c r="T749" s="7"/>
      <c r="W749" s="6">
        <f>IFERROR(VLOOKUP(B749, PlumX_snapshot!$A:$B, 2, FALSE), " ")</f>
        <v>19</v>
      </c>
      <c r="X749" s="6">
        <f>IFERROR(VLOOKUP(B749, PlumX_snapshot!$A:$C, 3, FALSE), " ")</f>
        <v>4</v>
      </c>
      <c r="Y749" s="8">
        <f>IFERROR(VLOOKUP(B749, PlumX_snapshot!$A:$D, 4, FALSE), " ")</f>
        <v>0</v>
      </c>
      <c r="Z749" s="8">
        <f>IFERROR(VLOOKUP(B749, PlumX_snapshot!$A:$E, 5, FALSE), " ")</f>
        <v>0</v>
      </c>
      <c r="AA749" s="8">
        <f>IFERROR(VLOOKUP(B749, PlumX_snapshot!$A:$F, 6, FALSE), " ")</f>
        <v>0</v>
      </c>
      <c r="AB749" s="9">
        <v>44978</v>
      </c>
    </row>
    <row r="750" spans="1:28" ht="14.5" x14ac:dyDescent="0.35">
      <c r="A750" s="7" t="s">
        <v>1907</v>
      </c>
      <c r="B750" s="7" t="s">
        <v>1908</v>
      </c>
      <c r="C750" s="7" t="s">
        <v>1909</v>
      </c>
      <c r="D750" s="7" t="s">
        <v>1761</v>
      </c>
      <c r="E750" s="7" t="s">
        <v>36</v>
      </c>
      <c r="F750" s="7" t="s">
        <v>37</v>
      </c>
      <c r="G750" s="7" t="s">
        <v>56</v>
      </c>
      <c r="H750" s="7" t="s">
        <v>1768</v>
      </c>
      <c r="I750" s="7" t="s">
        <v>74</v>
      </c>
      <c r="J750" s="10"/>
      <c r="K750" s="10">
        <v>44308</v>
      </c>
      <c r="L750" s="10"/>
      <c r="M750" s="10">
        <v>44261</v>
      </c>
      <c r="N750" s="7">
        <v>2021</v>
      </c>
      <c r="O750" s="7" t="s">
        <v>1885</v>
      </c>
      <c r="R750" s="7" t="s">
        <v>161</v>
      </c>
      <c r="T750" s="7"/>
      <c r="W750" s="6">
        <f>IFERROR(VLOOKUP(B750, PlumX_snapshot!$A:$B, 2, FALSE), " ")</f>
        <v>4</v>
      </c>
      <c r="X750" s="6">
        <f>IFERROR(VLOOKUP(B750, PlumX_snapshot!$A:$C, 3, FALSE), " ")</f>
        <v>2</v>
      </c>
      <c r="Y750" s="8">
        <f>IFERROR(VLOOKUP(B750, PlumX_snapshot!$A:$D, 4, FALSE), " ")</f>
        <v>5</v>
      </c>
      <c r="Z750" s="8">
        <f>IFERROR(VLOOKUP(B750, PlumX_snapshot!$A:$E, 5, FALSE), " ")</f>
        <v>0</v>
      </c>
      <c r="AA750" s="8">
        <f>IFERROR(VLOOKUP(B750, PlumX_snapshot!$A:$F, 6, FALSE), " ")</f>
        <v>0</v>
      </c>
      <c r="AB750" s="9">
        <v>44978</v>
      </c>
    </row>
    <row r="751" spans="1:28" ht="14.5" x14ac:dyDescent="0.35">
      <c r="A751" s="7" t="s">
        <v>1910</v>
      </c>
      <c r="B751" s="7" t="s">
        <v>1911</v>
      </c>
      <c r="C751" s="7" t="s">
        <v>1898</v>
      </c>
      <c r="D751" s="7" t="s">
        <v>1761</v>
      </c>
      <c r="E751" s="7" t="s">
        <v>36</v>
      </c>
      <c r="F751" s="7" t="s">
        <v>37</v>
      </c>
      <c r="G751" s="7" t="s">
        <v>56</v>
      </c>
      <c r="H751" s="7" t="s">
        <v>1768</v>
      </c>
      <c r="I751" s="7" t="s">
        <v>74</v>
      </c>
      <c r="J751" s="10"/>
      <c r="K751" s="10">
        <v>44358</v>
      </c>
      <c r="L751" s="10"/>
      <c r="M751" s="10">
        <v>44466</v>
      </c>
      <c r="N751" s="7">
        <v>2021</v>
      </c>
      <c r="O751" s="7" t="s">
        <v>1885</v>
      </c>
      <c r="P751" s="7" t="s">
        <v>56</v>
      </c>
      <c r="R751" s="7" t="s">
        <v>1912</v>
      </c>
      <c r="T751" s="7"/>
      <c r="W751" s="6">
        <f>IFERROR(VLOOKUP(B751, PlumX_snapshot!$A:$B, 2, FALSE), " ")</f>
        <v>5</v>
      </c>
      <c r="X751" s="6">
        <f>IFERROR(VLOOKUP(B751, PlumX_snapshot!$A:$C, 3, FALSE), " ")</f>
        <v>6</v>
      </c>
      <c r="Y751" s="8">
        <f>IFERROR(VLOOKUP(B751, PlumX_snapshot!$A:$D, 4, FALSE), " ")</f>
        <v>0</v>
      </c>
      <c r="Z751" s="8">
        <f>IFERROR(VLOOKUP(B751, PlumX_snapshot!$A:$E, 5, FALSE), " ")</f>
        <v>0</v>
      </c>
      <c r="AA751" s="8">
        <f>IFERROR(VLOOKUP(B751, PlumX_snapshot!$A:$F, 6, FALSE), " ")</f>
        <v>0</v>
      </c>
      <c r="AB751" s="9">
        <v>44978</v>
      </c>
    </row>
    <row r="752" spans="1:28" ht="14.5" x14ac:dyDescent="0.35">
      <c r="A752" s="7" t="s">
        <v>1913</v>
      </c>
      <c r="B752" s="7" t="s">
        <v>1914</v>
      </c>
      <c r="C752" s="7" t="s">
        <v>1901</v>
      </c>
      <c r="D752" s="7" t="s">
        <v>1761</v>
      </c>
      <c r="E752" s="7" t="s">
        <v>36</v>
      </c>
      <c r="F752" s="7" t="s">
        <v>37</v>
      </c>
      <c r="G752" s="7" t="s">
        <v>56</v>
      </c>
      <c r="H752" s="7" t="s">
        <v>1768</v>
      </c>
      <c r="I752" s="7" t="s">
        <v>74</v>
      </c>
      <c r="J752" s="10"/>
      <c r="K752" s="10">
        <v>44363</v>
      </c>
      <c r="L752" s="10"/>
      <c r="M752" s="10">
        <v>44234</v>
      </c>
      <c r="N752" s="7">
        <v>2021</v>
      </c>
      <c r="O752" s="7" t="s">
        <v>1885</v>
      </c>
      <c r="P752" s="7" t="s">
        <v>56</v>
      </c>
      <c r="R752" s="7" t="s">
        <v>1915</v>
      </c>
      <c r="T752" s="7"/>
      <c r="W752" s="6">
        <f>IFERROR(VLOOKUP(B752, PlumX_snapshot!$A:$B, 2, FALSE), " ")</f>
        <v>16</v>
      </c>
      <c r="X752" s="6">
        <f>IFERROR(VLOOKUP(B752, PlumX_snapshot!$A:$C, 3, FALSE), " ")</f>
        <v>3</v>
      </c>
      <c r="Y752" s="8">
        <f>IFERROR(VLOOKUP(B752, PlumX_snapshot!$A:$D, 4, FALSE), " ")</f>
        <v>1</v>
      </c>
      <c r="Z752" s="8">
        <f>IFERROR(VLOOKUP(B752, PlumX_snapshot!$A:$E, 5, FALSE), " ")</f>
        <v>0</v>
      </c>
      <c r="AA752" s="8">
        <f>IFERROR(VLOOKUP(B752, PlumX_snapshot!$A:$F, 6, FALSE), " ")</f>
        <v>0</v>
      </c>
      <c r="AB752" s="9">
        <v>44978</v>
      </c>
    </row>
    <row r="753" spans="1:28" ht="14.5" x14ac:dyDescent="0.35">
      <c r="A753" s="7" t="s">
        <v>1916</v>
      </c>
      <c r="B753" s="7" t="s">
        <v>1917</v>
      </c>
      <c r="C753" s="7" t="s">
        <v>1814</v>
      </c>
      <c r="D753" s="7" t="s">
        <v>1761</v>
      </c>
      <c r="E753" s="7" t="s">
        <v>36</v>
      </c>
      <c r="F753" s="7" t="s">
        <v>37</v>
      </c>
      <c r="G753" s="7" t="s">
        <v>56</v>
      </c>
      <c r="H753" s="7" t="s">
        <v>1768</v>
      </c>
      <c r="I753" s="7" t="s">
        <v>74</v>
      </c>
      <c r="J753" s="10"/>
      <c r="K753" s="10">
        <v>44378</v>
      </c>
      <c r="L753" s="10"/>
      <c r="M753" s="10">
        <v>44396</v>
      </c>
      <c r="N753" s="7">
        <v>2021</v>
      </c>
      <c r="O753" s="7" t="s">
        <v>1885</v>
      </c>
      <c r="R753" s="7" t="s">
        <v>1892</v>
      </c>
      <c r="S753" s="7" t="s">
        <v>1817</v>
      </c>
      <c r="T753" s="7"/>
      <c r="U753" s="7"/>
      <c r="V753" s="7"/>
      <c r="W753" s="6">
        <f>IFERROR(VLOOKUP(B753, PlumX_snapshot!$A:$B, 2, FALSE), " ")</f>
        <v>5</v>
      </c>
      <c r="X753" s="6">
        <f>IFERROR(VLOOKUP(B753, PlumX_snapshot!$A:$C, 3, FALSE), " ")</f>
        <v>3</v>
      </c>
      <c r="Y753" s="8">
        <f>IFERROR(VLOOKUP(B753, PlumX_snapshot!$A:$D, 4, FALSE), " ")</f>
        <v>5</v>
      </c>
      <c r="Z753" s="8">
        <f>IFERROR(VLOOKUP(B753, PlumX_snapshot!$A:$E, 5, FALSE), " ")</f>
        <v>0</v>
      </c>
      <c r="AA753" s="8">
        <f>IFERROR(VLOOKUP(B753, PlumX_snapshot!$A:$F, 6, FALSE), " ")</f>
        <v>0</v>
      </c>
      <c r="AB753" s="9">
        <v>44978</v>
      </c>
    </row>
    <row r="754" spans="1:28" ht="14.5" x14ac:dyDescent="0.35">
      <c r="A754" s="7" t="s">
        <v>1918</v>
      </c>
      <c r="B754" s="7" t="s">
        <v>1919</v>
      </c>
      <c r="C754" s="7" t="s">
        <v>1895</v>
      </c>
      <c r="D754" s="7" t="s">
        <v>1761</v>
      </c>
      <c r="E754" s="7" t="s">
        <v>36</v>
      </c>
      <c r="F754" s="7" t="s">
        <v>37</v>
      </c>
      <c r="G754" s="7" t="s">
        <v>56</v>
      </c>
      <c r="H754" s="7" t="s">
        <v>1768</v>
      </c>
      <c r="I754" s="7" t="s">
        <v>74</v>
      </c>
      <c r="J754" s="10"/>
      <c r="K754" s="10">
        <v>44406</v>
      </c>
      <c r="L754" s="10"/>
      <c r="M754" s="10">
        <v>44447</v>
      </c>
      <c r="N754" s="7">
        <v>2021</v>
      </c>
      <c r="O754" s="7" t="s">
        <v>1885</v>
      </c>
      <c r="P754" s="7" t="s">
        <v>56</v>
      </c>
      <c r="R754" s="7" t="s">
        <v>147</v>
      </c>
      <c r="T754" s="7"/>
      <c r="W754" s="6">
        <f>IFERROR(VLOOKUP(B754, PlumX_snapshot!$A:$B, 2, FALSE), " ")</f>
        <v>2</v>
      </c>
      <c r="X754" s="6">
        <f>IFERROR(VLOOKUP(B754, PlumX_snapshot!$A:$C, 3, FALSE), " ")</f>
        <v>0</v>
      </c>
      <c r="Y754" s="8">
        <f>IFERROR(VLOOKUP(B754, PlumX_snapshot!$A:$D, 4, FALSE), " ")</f>
        <v>1</v>
      </c>
      <c r="Z754" s="8">
        <f>IFERROR(VLOOKUP(B754, PlumX_snapshot!$A:$E, 5, FALSE), " ")</f>
        <v>0</v>
      </c>
      <c r="AA754" s="8">
        <f>IFERROR(VLOOKUP(B754, PlumX_snapshot!$A:$F, 6, FALSE), " ")</f>
        <v>0</v>
      </c>
      <c r="AB754" s="9">
        <v>44978</v>
      </c>
    </row>
    <row r="755" spans="1:28" ht="14.5" x14ac:dyDescent="0.35">
      <c r="A755" s="7" t="s">
        <v>1920</v>
      </c>
      <c r="B755" s="7" t="s">
        <v>1921</v>
      </c>
      <c r="C755" s="7" t="s">
        <v>1909</v>
      </c>
      <c r="D755" s="7" t="s">
        <v>1761</v>
      </c>
      <c r="E755" s="7" t="s">
        <v>36</v>
      </c>
      <c r="F755" s="7" t="s">
        <v>37</v>
      </c>
      <c r="G755" s="7" t="s">
        <v>56</v>
      </c>
      <c r="H755" s="7" t="s">
        <v>1768</v>
      </c>
      <c r="I755" s="7" t="s">
        <v>74</v>
      </c>
      <c r="J755" s="10"/>
      <c r="K755" s="10">
        <v>44413</v>
      </c>
      <c r="L755" s="10"/>
      <c r="M755" s="10">
        <v>44455</v>
      </c>
      <c r="N755" s="7">
        <v>2021</v>
      </c>
      <c r="O755" s="7" t="s">
        <v>1885</v>
      </c>
      <c r="R755" s="7" t="s">
        <v>1922</v>
      </c>
      <c r="T755" s="7"/>
      <c r="W755" s="6">
        <f>IFERROR(VLOOKUP(B755, PlumX_snapshot!$A:$B, 2, FALSE), " ")</f>
        <v>3</v>
      </c>
      <c r="X755" s="6">
        <f>IFERROR(VLOOKUP(B755, PlumX_snapshot!$A:$C, 3, FALSE), " ")</f>
        <v>4</v>
      </c>
      <c r="Y755" s="8">
        <f>IFERROR(VLOOKUP(B755, PlumX_snapshot!$A:$D, 4, FALSE), " ")</f>
        <v>2</v>
      </c>
      <c r="Z755" s="8">
        <f>IFERROR(VLOOKUP(B755, PlumX_snapshot!$A:$E, 5, FALSE), " ")</f>
        <v>0</v>
      </c>
      <c r="AA755" s="8">
        <f>IFERROR(VLOOKUP(B755, PlumX_snapshot!$A:$F, 6, FALSE), " ")</f>
        <v>0</v>
      </c>
      <c r="AB755" s="9">
        <v>44978</v>
      </c>
    </row>
    <row r="756" spans="1:28" ht="14.5" x14ac:dyDescent="0.35">
      <c r="A756" s="7" t="s">
        <v>1923</v>
      </c>
      <c r="B756" s="7" t="s">
        <v>1924</v>
      </c>
      <c r="C756" s="7" t="s">
        <v>1898</v>
      </c>
      <c r="D756" s="7" t="s">
        <v>1761</v>
      </c>
      <c r="E756" s="7" t="s">
        <v>36</v>
      </c>
      <c r="F756" s="7" t="s">
        <v>37</v>
      </c>
      <c r="G756" s="7" t="s">
        <v>56</v>
      </c>
      <c r="H756" s="7" t="s">
        <v>1768</v>
      </c>
      <c r="I756" s="7" t="s">
        <v>74</v>
      </c>
      <c r="J756" s="10"/>
      <c r="K756" s="10">
        <v>44459</v>
      </c>
      <c r="L756" s="10"/>
      <c r="M756" s="10">
        <v>44207</v>
      </c>
      <c r="N756" s="7">
        <v>2021</v>
      </c>
      <c r="O756" s="7" t="s">
        <v>1885</v>
      </c>
      <c r="R756" s="7" t="s">
        <v>1925</v>
      </c>
      <c r="T756" s="7"/>
      <c r="W756" s="6">
        <f>IFERROR(VLOOKUP(B756, PlumX_snapshot!$A:$B, 2, FALSE), " ")</f>
        <v>25</v>
      </c>
      <c r="X756" s="6">
        <f>IFERROR(VLOOKUP(B756, PlumX_snapshot!$A:$C, 3, FALSE), " ")</f>
        <v>21</v>
      </c>
      <c r="Y756" s="8">
        <f>IFERROR(VLOOKUP(B756, PlumX_snapshot!$A:$D, 4, FALSE), " ")</f>
        <v>15</v>
      </c>
      <c r="Z756" s="8">
        <f>IFERROR(VLOOKUP(B756, PlumX_snapshot!$A:$E, 5, FALSE), " ")</f>
        <v>0</v>
      </c>
      <c r="AA756" s="8">
        <f>IFERROR(VLOOKUP(B756, PlumX_snapshot!$A:$F, 6, FALSE), " ")</f>
        <v>0</v>
      </c>
      <c r="AB756" s="9">
        <v>44978</v>
      </c>
    </row>
    <row r="757" spans="1:28" ht="14.5" x14ac:dyDescent="0.35">
      <c r="A757" s="7" t="s">
        <v>1926</v>
      </c>
      <c r="B757" s="7" t="s">
        <v>1927</v>
      </c>
      <c r="C757" s="7" t="s">
        <v>1928</v>
      </c>
      <c r="D757" s="7" t="s">
        <v>1761</v>
      </c>
      <c r="E757" s="7" t="s">
        <v>36</v>
      </c>
      <c r="F757" s="7" t="s">
        <v>37</v>
      </c>
      <c r="G757" s="7" t="s">
        <v>56</v>
      </c>
      <c r="H757" s="7" t="s">
        <v>1768</v>
      </c>
      <c r="I757" s="7" t="s">
        <v>74</v>
      </c>
      <c r="J757" s="10"/>
      <c r="K757" s="10">
        <v>44467</v>
      </c>
      <c r="L757" s="10"/>
      <c r="M757" s="10">
        <v>44484</v>
      </c>
      <c r="N757" s="7">
        <v>2021</v>
      </c>
      <c r="O757" s="7" t="s">
        <v>1885</v>
      </c>
      <c r="P757" s="7" t="s">
        <v>56</v>
      </c>
      <c r="R757" s="7" t="s">
        <v>1929</v>
      </c>
      <c r="T757" s="7"/>
      <c r="W757" s="6">
        <f>IFERROR(VLOOKUP(B757, PlumX_snapshot!$A:$B, 2, FALSE), " ")</f>
        <v>5</v>
      </c>
      <c r="X757" s="6">
        <f>IFERROR(VLOOKUP(B757, PlumX_snapshot!$A:$C, 3, FALSE), " ")</f>
        <v>0</v>
      </c>
      <c r="Y757" s="8">
        <f>IFERROR(VLOOKUP(B757, PlumX_snapshot!$A:$D, 4, FALSE), " ")</f>
        <v>3</v>
      </c>
      <c r="Z757" s="8">
        <f>IFERROR(VLOOKUP(B757, PlumX_snapshot!$A:$E, 5, FALSE), " ")</f>
        <v>0</v>
      </c>
      <c r="AA757" s="8">
        <f>IFERROR(VLOOKUP(B757, PlumX_snapshot!$A:$F, 6, FALSE), " ")</f>
        <v>1</v>
      </c>
      <c r="AB757" s="9">
        <v>44978</v>
      </c>
    </row>
    <row r="758" spans="1:28" ht="14.5" x14ac:dyDescent="0.35">
      <c r="A758" s="7" t="s">
        <v>1930</v>
      </c>
      <c r="B758" s="7" t="s">
        <v>1931</v>
      </c>
      <c r="C758" s="7" t="s">
        <v>1901</v>
      </c>
      <c r="D758" s="7" t="s">
        <v>1761</v>
      </c>
      <c r="E758" s="7" t="s">
        <v>36</v>
      </c>
      <c r="F758" s="7" t="s">
        <v>37</v>
      </c>
      <c r="G758" s="7" t="s">
        <v>56</v>
      </c>
      <c r="H758" s="7" t="s">
        <v>1768</v>
      </c>
      <c r="I758" s="7" t="s">
        <v>74</v>
      </c>
      <c r="J758" s="10"/>
      <c r="K758" s="10">
        <v>44467</v>
      </c>
      <c r="L758" s="10"/>
      <c r="M758" s="10">
        <v>44495</v>
      </c>
      <c r="N758" s="7">
        <v>2021</v>
      </c>
      <c r="O758" s="7" t="s">
        <v>1885</v>
      </c>
      <c r="R758" s="7" t="s">
        <v>1932</v>
      </c>
      <c r="T758" s="7"/>
      <c r="W758" s="6">
        <f>IFERROR(VLOOKUP(B758, PlumX_snapshot!$A:$B, 2, FALSE), " ")</f>
        <v>15</v>
      </c>
      <c r="X758" s="6">
        <f>IFERROR(VLOOKUP(B758, PlumX_snapshot!$A:$C, 3, FALSE), " ")</f>
        <v>1</v>
      </c>
      <c r="Y758" s="8">
        <f>IFERROR(VLOOKUP(B758, PlumX_snapshot!$A:$D, 4, FALSE), " ")</f>
        <v>2</v>
      </c>
      <c r="Z758" s="8">
        <f>IFERROR(VLOOKUP(B758, PlumX_snapshot!$A:$E, 5, FALSE), " ")</f>
        <v>0</v>
      </c>
      <c r="AA758" s="8">
        <f>IFERROR(VLOOKUP(B758, PlumX_snapshot!$A:$F, 6, FALSE), " ")</f>
        <v>0</v>
      </c>
      <c r="AB758" s="9">
        <v>44978</v>
      </c>
    </row>
    <row r="759" spans="1:28" ht="14.5" x14ac:dyDescent="0.35">
      <c r="A759" s="7" t="s">
        <v>1933</v>
      </c>
      <c r="B759" s="7" t="s">
        <v>1934</v>
      </c>
      <c r="C759" s="7" t="s">
        <v>1935</v>
      </c>
      <c r="D759" s="7" t="s">
        <v>1761</v>
      </c>
      <c r="E759" s="7" t="s">
        <v>36</v>
      </c>
      <c r="F759" s="7" t="s">
        <v>37</v>
      </c>
      <c r="G759" s="7" t="s">
        <v>56</v>
      </c>
      <c r="H759" s="7" t="s">
        <v>1768</v>
      </c>
      <c r="I759" s="7" t="s">
        <v>74</v>
      </c>
      <c r="J759" s="10"/>
      <c r="K759" s="10">
        <v>44473</v>
      </c>
      <c r="L759" s="10"/>
      <c r="M759" s="10">
        <v>44495</v>
      </c>
      <c r="N759" s="7">
        <v>2021</v>
      </c>
      <c r="O759" s="7" t="s">
        <v>1885</v>
      </c>
      <c r="P759" s="7" t="s">
        <v>56</v>
      </c>
      <c r="R759" s="7" t="s">
        <v>1936</v>
      </c>
      <c r="T759" s="7"/>
      <c r="W759" s="6">
        <f>IFERROR(VLOOKUP(B759, PlumX_snapshot!$A:$B, 2, FALSE), " ")</f>
        <v>2</v>
      </c>
      <c r="X759" s="6">
        <f>IFERROR(VLOOKUP(B759, PlumX_snapshot!$A:$C, 3, FALSE), " ")</f>
        <v>2</v>
      </c>
      <c r="Y759" s="8">
        <f>IFERROR(VLOOKUP(B759, PlumX_snapshot!$A:$D, 4, FALSE), " ")</f>
        <v>1</v>
      </c>
      <c r="Z759" s="8">
        <f>IFERROR(VLOOKUP(B759, PlumX_snapshot!$A:$E, 5, FALSE), " ")</f>
        <v>0</v>
      </c>
      <c r="AA759" s="8">
        <f>IFERROR(VLOOKUP(B759, PlumX_snapshot!$A:$F, 6, FALSE), " ")</f>
        <v>0</v>
      </c>
      <c r="AB759" s="9">
        <v>44978</v>
      </c>
    </row>
    <row r="760" spans="1:28" ht="14.5" x14ac:dyDescent="0.35">
      <c r="A760" s="7" t="s">
        <v>1937</v>
      </c>
      <c r="B760" s="7" t="s">
        <v>1938</v>
      </c>
      <c r="C760" s="7" t="s">
        <v>1939</v>
      </c>
      <c r="D760" s="7" t="s">
        <v>1761</v>
      </c>
      <c r="E760" s="7" t="s">
        <v>36</v>
      </c>
      <c r="F760" s="7" t="s">
        <v>37</v>
      </c>
      <c r="G760" s="7" t="s">
        <v>56</v>
      </c>
      <c r="H760" s="7" t="s">
        <v>1768</v>
      </c>
      <c r="I760" s="7" t="s">
        <v>74</v>
      </c>
      <c r="J760" s="10"/>
      <c r="K760" s="10">
        <v>44476</v>
      </c>
      <c r="L760" s="10"/>
      <c r="M760" s="10">
        <v>44495</v>
      </c>
      <c r="N760" s="7">
        <v>2021</v>
      </c>
      <c r="O760" s="7" t="s">
        <v>1885</v>
      </c>
      <c r="P760" s="7" t="s">
        <v>56</v>
      </c>
      <c r="R760" s="7" t="s">
        <v>1940</v>
      </c>
      <c r="T760" s="7"/>
      <c r="W760" s="6">
        <f>IFERROR(VLOOKUP(B760, PlumX_snapshot!$A:$B, 2, FALSE), " ")</f>
        <v>3</v>
      </c>
      <c r="X760" s="6">
        <f>IFERROR(VLOOKUP(B760, PlumX_snapshot!$A:$C, 3, FALSE), " ")</f>
        <v>7</v>
      </c>
      <c r="Y760" s="8">
        <f>IFERROR(VLOOKUP(B760, PlumX_snapshot!$A:$D, 4, FALSE), " ")</f>
        <v>8</v>
      </c>
      <c r="Z760" s="8">
        <f>IFERROR(VLOOKUP(B760, PlumX_snapshot!$A:$E, 5, FALSE), " ")</f>
        <v>0</v>
      </c>
      <c r="AA760" s="8">
        <f>IFERROR(VLOOKUP(B760, PlumX_snapshot!$A:$F, 6, FALSE), " ")</f>
        <v>0</v>
      </c>
      <c r="AB760" s="9">
        <v>44978</v>
      </c>
    </row>
    <row r="761" spans="1:28" ht="14.5" x14ac:dyDescent="0.35">
      <c r="A761" s="7" t="s">
        <v>1941</v>
      </c>
      <c r="B761" s="7" t="s">
        <v>1942</v>
      </c>
      <c r="C761" s="7" t="s">
        <v>1814</v>
      </c>
      <c r="D761" s="7" t="s">
        <v>1761</v>
      </c>
      <c r="E761" s="7" t="s">
        <v>36</v>
      </c>
      <c r="F761" s="7" t="s">
        <v>37</v>
      </c>
      <c r="G761" s="7" t="s">
        <v>56</v>
      </c>
      <c r="H761" s="7" t="s">
        <v>1768</v>
      </c>
      <c r="I761" s="7" t="s">
        <v>74</v>
      </c>
      <c r="J761" s="10"/>
      <c r="K761" s="10">
        <v>44502</v>
      </c>
      <c r="L761" s="10"/>
      <c r="M761" s="10">
        <v>44359</v>
      </c>
      <c r="N761" s="7">
        <v>2021</v>
      </c>
      <c r="O761" s="7" t="s">
        <v>1885</v>
      </c>
      <c r="P761" s="7" t="s">
        <v>56</v>
      </c>
      <c r="R761" s="7" t="s">
        <v>1943</v>
      </c>
      <c r="S761" s="7" t="s">
        <v>1817</v>
      </c>
      <c r="T761" s="7"/>
      <c r="U761" s="7"/>
      <c r="V761" s="7"/>
      <c r="W761" s="6">
        <f>IFERROR(VLOOKUP(B761, PlumX_snapshot!$A:$B, 2, FALSE), " ")</f>
        <v>5</v>
      </c>
      <c r="X761" s="6">
        <f>IFERROR(VLOOKUP(B761, PlumX_snapshot!$A:$C, 3, FALSE), " ")</f>
        <v>4</v>
      </c>
      <c r="Y761" s="8">
        <f>IFERROR(VLOOKUP(B761, PlumX_snapshot!$A:$D, 4, FALSE), " ")</f>
        <v>2</v>
      </c>
      <c r="Z761" s="8">
        <f>IFERROR(VLOOKUP(B761, PlumX_snapshot!$A:$E, 5, FALSE), " ")</f>
        <v>0</v>
      </c>
      <c r="AA761" s="8">
        <f>IFERROR(VLOOKUP(B761, PlumX_snapshot!$A:$F, 6, FALSE), " ")</f>
        <v>0</v>
      </c>
      <c r="AB761" s="9">
        <v>44978</v>
      </c>
    </row>
    <row r="762" spans="1:28" ht="14.5" x14ac:dyDescent="0.35">
      <c r="A762" s="7" t="s">
        <v>1944</v>
      </c>
      <c r="B762" s="7" t="s">
        <v>1945</v>
      </c>
      <c r="C762" s="7" t="s">
        <v>1783</v>
      </c>
      <c r="D762" s="7" t="s">
        <v>1761</v>
      </c>
      <c r="E762" s="7" t="s">
        <v>36</v>
      </c>
      <c r="F762" s="7" t="s">
        <v>37</v>
      </c>
      <c r="G762" s="7" t="s">
        <v>56</v>
      </c>
      <c r="H762" s="7" t="s">
        <v>1946</v>
      </c>
      <c r="I762" s="7" t="s">
        <v>74</v>
      </c>
      <c r="J762" s="10"/>
      <c r="K762" s="10">
        <v>44552</v>
      </c>
      <c r="L762" s="10"/>
      <c r="M762" s="10">
        <v>44582</v>
      </c>
      <c r="N762" s="7">
        <v>2022</v>
      </c>
      <c r="O762" s="7" t="s">
        <v>1885</v>
      </c>
      <c r="R762" s="7" t="s">
        <v>1892</v>
      </c>
      <c r="T762" s="7"/>
      <c r="W762" s="6">
        <f>IFERROR(VLOOKUP(B762, PlumX_snapshot!$A:$B, 2, FALSE), " ")</f>
        <v>6</v>
      </c>
      <c r="X762" s="6">
        <f>IFERROR(VLOOKUP(B762, PlumX_snapshot!$A:$C, 3, FALSE), " ")</f>
        <v>0</v>
      </c>
      <c r="Y762" s="8">
        <f>IFERROR(VLOOKUP(B762, PlumX_snapshot!$A:$D, 4, FALSE), " ")</f>
        <v>2</v>
      </c>
      <c r="Z762" s="8">
        <f>IFERROR(VLOOKUP(B762, PlumX_snapshot!$A:$E, 5, FALSE), " ")</f>
        <v>0</v>
      </c>
      <c r="AA762" s="8">
        <f>IFERROR(VLOOKUP(B762, PlumX_snapshot!$A:$F, 6, FALSE), " ")</f>
        <v>0</v>
      </c>
      <c r="AB762" s="9">
        <v>44978</v>
      </c>
    </row>
    <row r="763" spans="1:28" ht="14.5" x14ac:dyDescent="0.35">
      <c r="A763" s="7" t="s">
        <v>1947</v>
      </c>
      <c r="B763" s="7" t="s">
        <v>1948</v>
      </c>
      <c r="C763" s="7" t="s">
        <v>1884</v>
      </c>
      <c r="D763" s="7" t="s">
        <v>1761</v>
      </c>
      <c r="E763" s="7" t="s">
        <v>36</v>
      </c>
      <c r="F763" s="7" t="s">
        <v>37</v>
      </c>
      <c r="G763" s="7" t="s">
        <v>56</v>
      </c>
      <c r="H763" s="7" t="s">
        <v>1946</v>
      </c>
      <c r="I763" s="7" t="s">
        <v>74</v>
      </c>
      <c r="J763" s="10"/>
      <c r="K763" s="10">
        <v>44558</v>
      </c>
      <c r="L763" s="10"/>
      <c r="M763" s="10">
        <v>44580</v>
      </c>
      <c r="N763" s="7">
        <v>2022</v>
      </c>
      <c r="O763" s="7" t="s">
        <v>1885</v>
      </c>
      <c r="T763" s="7"/>
      <c r="W763" s="6">
        <f>IFERROR(VLOOKUP(B763, PlumX_snapshot!$A:$B, 2, FALSE), " ")</f>
        <v>8</v>
      </c>
      <c r="X763" s="6">
        <f>IFERROR(VLOOKUP(B763, PlumX_snapshot!$A:$C, 3, FALSE), " ")</f>
        <v>4</v>
      </c>
      <c r="Y763" s="8">
        <f>IFERROR(VLOOKUP(B763, PlumX_snapshot!$A:$D, 4, FALSE), " ")</f>
        <v>3</v>
      </c>
      <c r="Z763" s="8">
        <f>IFERROR(VLOOKUP(B763, PlumX_snapshot!$A:$E, 5, FALSE), " ")</f>
        <v>0</v>
      </c>
      <c r="AA763" s="8">
        <f>IFERROR(VLOOKUP(B763, PlumX_snapshot!$A:$F, 6, FALSE), " ")</f>
        <v>0</v>
      </c>
      <c r="AB763" s="9">
        <v>44978</v>
      </c>
    </row>
    <row r="764" spans="1:28" ht="14.5" x14ac:dyDescent="0.35">
      <c r="A764" s="7" t="s">
        <v>1949</v>
      </c>
      <c r="B764" s="7" t="s">
        <v>1950</v>
      </c>
      <c r="C764" s="7" t="s">
        <v>1951</v>
      </c>
      <c r="D764" s="7" t="s">
        <v>1761</v>
      </c>
      <c r="E764" s="7" t="s">
        <v>36</v>
      </c>
      <c r="F764" s="7" t="s">
        <v>37</v>
      </c>
      <c r="G764" s="7" t="s">
        <v>56</v>
      </c>
      <c r="H764" s="7" t="s">
        <v>1946</v>
      </c>
      <c r="I764" s="7" t="s">
        <v>74</v>
      </c>
      <c r="J764" s="10"/>
      <c r="K764" s="10">
        <v>44596</v>
      </c>
      <c r="L764" s="10"/>
      <c r="M764" s="10">
        <v>44615</v>
      </c>
      <c r="N764" s="7">
        <v>2022</v>
      </c>
      <c r="O764" s="7" t="s">
        <v>1885</v>
      </c>
      <c r="P764" s="7" t="s">
        <v>56</v>
      </c>
      <c r="R764" s="7" t="s">
        <v>195</v>
      </c>
      <c r="T764" s="7"/>
      <c r="W764" s="6">
        <f>IFERROR(VLOOKUP(B764, PlumX_snapshot!$A:$B, 2, FALSE), " ")</f>
        <v>36</v>
      </c>
      <c r="X764" s="6">
        <f>IFERROR(VLOOKUP(B764, PlumX_snapshot!$A:$C, 3, FALSE), " ")</f>
        <v>15</v>
      </c>
      <c r="Y764" s="8">
        <f>IFERROR(VLOOKUP(B764, PlumX_snapshot!$A:$D, 4, FALSE), " ")</f>
        <v>24</v>
      </c>
      <c r="Z764" s="8">
        <f>IFERROR(VLOOKUP(B764, PlumX_snapshot!$A:$E, 5, FALSE), " ")</f>
        <v>0</v>
      </c>
      <c r="AA764" s="8">
        <f>IFERROR(VLOOKUP(B764, PlumX_snapshot!$A:$F, 6, FALSE), " ")</f>
        <v>0</v>
      </c>
      <c r="AB764" s="9">
        <v>44978</v>
      </c>
    </row>
    <row r="765" spans="1:28" ht="14.5" x14ac:dyDescent="0.35">
      <c r="A765" s="7" t="s">
        <v>1952</v>
      </c>
      <c r="B765" s="7" t="s">
        <v>1953</v>
      </c>
      <c r="C765" s="7" t="s">
        <v>1954</v>
      </c>
      <c r="D765" s="7" t="s">
        <v>1761</v>
      </c>
      <c r="E765" s="7" t="s">
        <v>36</v>
      </c>
      <c r="F765" s="7" t="s">
        <v>37</v>
      </c>
      <c r="G765" s="7" t="s">
        <v>56</v>
      </c>
      <c r="H765" s="7" t="s">
        <v>1946</v>
      </c>
      <c r="I765" s="7" t="s">
        <v>74</v>
      </c>
      <c r="J765" s="10"/>
      <c r="K765" s="10">
        <v>44622</v>
      </c>
      <c r="L765" s="10"/>
      <c r="M765" s="10">
        <v>44642</v>
      </c>
      <c r="N765" s="7">
        <v>2022</v>
      </c>
      <c r="O765" s="7" t="s">
        <v>1885</v>
      </c>
      <c r="R765" s="7" t="s">
        <v>1892</v>
      </c>
      <c r="T765" s="7"/>
      <c r="W765" s="6">
        <f>IFERROR(VLOOKUP(B765, PlumX_snapshot!$A:$B, 2, FALSE), " ")</f>
        <v>1</v>
      </c>
      <c r="X765" s="6">
        <f>IFERROR(VLOOKUP(B765, PlumX_snapshot!$A:$C, 3, FALSE), " ")</f>
        <v>0</v>
      </c>
      <c r="Y765" s="8">
        <f>IFERROR(VLOOKUP(B765, PlumX_snapshot!$A:$D, 4, FALSE), " ")</f>
        <v>5</v>
      </c>
      <c r="Z765" s="8">
        <f>IFERROR(VLOOKUP(B765, PlumX_snapshot!$A:$E, 5, FALSE), " ")</f>
        <v>0</v>
      </c>
      <c r="AA765" s="8">
        <f>IFERROR(VLOOKUP(B765, PlumX_snapshot!$A:$F, 6, FALSE), " ")</f>
        <v>0</v>
      </c>
      <c r="AB765" s="9">
        <v>44978</v>
      </c>
    </row>
    <row r="766" spans="1:28" ht="14.5" x14ac:dyDescent="0.35">
      <c r="A766" s="7" t="s">
        <v>1955</v>
      </c>
      <c r="B766" s="7" t="s">
        <v>1956</v>
      </c>
      <c r="C766" s="7" t="s">
        <v>1957</v>
      </c>
      <c r="D766" s="7" t="s">
        <v>1761</v>
      </c>
      <c r="E766" s="7" t="s">
        <v>36</v>
      </c>
      <c r="F766" s="7" t="s">
        <v>37</v>
      </c>
      <c r="G766" s="7" t="s">
        <v>56</v>
      </c>
      <c r="H766" s="7" t="s">
        <v>1946</v>
      </c>
      <c r="I766" s="7" t="s">
        <v>74</v>
      </c>
      <c r="J766" s="10"/>
      <c r="K766" s="10">
        <v>44645</v>
      </c>
      <c r="L766" s="10"/>
      <c r="M766" s="10">
        <v>44665</v>
      </c>
      <c r="N766" s="7">
        <v>2022</v>
      </c>
      <c r="O766" s="7" t="s">
        <v>1885</v>
      </c>
      <c r="P766" s="7" t="s">
        <v>56</v>
      </c>
      <c r="R766" s="7" t="s">
        <v>147</v>
      </c>
      <c r="T766" s="7"/>
      <c r="W766" s="6">
        <f>IFERROR(VLOOKUP(B766, PlumX_snapshot!$A:$B, 2, FALSE), " ")</f>
        <v>3</v>
      </c>
      <c r="X766" s="6">
        <f>IFERROR(VLOOKUP(B766, PlumX_snapshot!$A:$C, 3, FALSE), " ")</f>
        <v>0</v>
      </c>
      <c r="Y766" s="8">
        <f>IFERROR(VLOOKUP(B766, PlumX_snapshot!$A:$D, 4, FALSE), " ")</f>
        <v>0</v>
      </c>
      <c r="Z766" s="8">
        <f>IFERROR(VLOOKUP(B766, PlumX_snapshot!$A:$E, 5, FALSE), " ")</f>
        <v>0</v>
      </c>
      <c r="AA766" s="8">
        <f>IFERROR(VLOOKUP(B766, PlumX_snapshot!$A:$F, 6, FALSE), " ")</f>
        <v>0</v>
      </c>
      <c r="AB766" s="9">
        <v>44978</v>
      </c>
    </row>
    <row r="767" spans="1:28" ht="14.5" x14ac:dyDescent="0.35">
      <c r="A767" s="7" t="s">
        <v>1958</v>
      </c>
      <c r="B767" s="7" t="s">
        <v>1959</v>
      </c>
      <c r="C767" s="7" t="s">
        <v>1901</v>
      </c>
      <c r="D767" s="7" t="s">
        <v>1761</v>
      </c>
      <c r="E767" s="7" t="s">
        <v>36</v>
      </c>
      <c r="F767" s="7" t="s">
        <v>37</v>
      </c>
      <c r="G767" s="7" t="s">
        <v>56</v>
      </c>
      <c r="H767" s="7" t="s">
        <v>1946</v>
      </c>
      <c r="I767" s="7" t="s">
        <v>74</v>
      </c>
      <c r="J767" s="10"/>
      <c r="K767" s="10">
        <v>44670</v>
      </c>
      <c r="L767" s="10"/>
      <c r="M767" s="10">
        <v>44809</v>
      </c>
      <c r="N767" s="7">
        <v>2022</v>
      </c>
      <c r="O767" s="7" t="s">
        <v>1885</v>
      </c>
      <c r="P767" s="7" t="s">
        <v>56</v>
      </c>
      <c r="R767" s="7" t="s">
        <v>1960</v>
      </c>
      <c r="T767" s="7"/>
      <c r="W767" s="6">
        <f>IFERROR(VLOOKUP(B767, PlumX_snapshot!$A:$B, 2, FALSE), " ")</f>
        <v>10</v>
      </c>
      <c r="X767" s="6">
        <f>IFERROR(VLOOKUP(B767, PlumX_snapshot!$A:$C, 3, FALSE), " ")</f>
        <v>1</v>
      </c>
      <c r="Y767" s="8">
        <f>IFERROR(VLOOKUP(B767, PlumX_snapshot!$A:$D, 4, FALSE), " ")</f>
        <v>0</v>
      </c>
      <c r="Z767" s="8">
        <f>IFERROR(VLOOKUP(B767, PlumX_snapshot!$A:$E, 5, FALSE), " ")</f>
        <v>0</v>
      </c>
      <c r="AA767" s="8">
        <f>IFERROR(VLOOKUP(B767, PlumX_snapshot!$A:$F, 6, FALSE), " ")</f>
        <v>0</v>
      </c>
      <c r="AB767" s="9">
        <v>44978</v>
      </c>
    </row>
    <row r="768" spans="1:28" ht="14.5" x14ac:dyDescent="0.35">
      <c r="A768" s="7" t="s">
        <v>1961</v>
      </c>
      <c r="B768" s="7" t="s">
        <v>1962</v>
      </c>
      <c r="C768" s="7" t="s">
        <v>1905</v>
      </c>
      <c r="D768" s="7" t="s">
        <v>1761</v>
      </c>
      <c r="E768" s="7" t="s">
        <v>36</v>
      </c>
      <c r="F768" s="7" t="s">
        <v>37</v>
      </c>
      <c r="G768" s="7" t="s">
        <v>56</v>
      </c>
      <c r="H768" s="7" t="s">
        <v>1946</v>
      </c>
      <c r="I768" s="7" t="s">
        <v>74</v>
      </c>
      <c r="J768" s="10"/>
      <c r="K768" s="10">
        <v>44725</v>
      </c>
      <c r="L768" s="10"/>
      <c r="M768" s="10">
        <v>44739</v>
      </c>
      <c r="N768" s="7">
        <v>2022</v>
      </c>
      <c r="O768" s="7" t="s">
        <v>1885</v>
      </c>
      <c r="P768" s="7" t="s">
        <v>56</v>
      </c>
      <c r="R768" s="7" t="s">
        <v>1963</v>
      </c>
      <c r="T768" s="7"/>
      <c r="W768" s="6">
        <f>IFERROR(VLOOKUP(B768, PlumX_snapshot!$A:$B, 2, FALSE), " ")</f>
        <v>4</v>
      </c>
      <c r="X768" s="6">
        <f>IFERROR(VLOOKUP(B768, PlumX_snapshot!$A:$C, 3, FALSE), " ")</f>
        <v>0</v>
      </c>
      <c r="Y768" s="8">
        <f>IFERROR(VLOOKUP(B768, PlumX_snapshot!$A:$D, 4, FALSE), " ")</f>
        <v>0</v>
      </c>
      <c r="Z768" s="8">
        <f>IFERROR(VLOOKUP(B768, PlumX_snapshot!$A:$E, 5, FALSE), " ")</f>
        <v>0</v>
      </c>
      <c r="AA768" s="8">
        <f>IFERROR(VLOOKUP(B768, PlumX_snapshot!$A:$F, 6, FALSE), " ")</f>
        <v>0</v>
      </c>
      <c r="AB768" s="9">
        <v>44978</v>
      </c>
    </row>
    <row r="769" spans="1:28" ht="14.5" x14ac:dyDescent="0.35">
      <c r="A769" s="7" t="s">
        <v>1964</v>
      </c>
      <c r="B769" s="7" t="s">
        <v>1965</v>
      </c>
      <c r="C769" s="7" t="s">
        <v>1783</v>
      </c>
      <c r="D769" s="7" t="s">
        <v>1761</v>
      </c>
      <c r="E769" s="7" t="s">
        <v>36</v>
      </c>
      <c r="F769" s="7" t="s">
        <v>37</v>
      </c>
      <c r="G769" s="7" t="s">
        <v>56</v>
      </c>
      <c r="H769" s="7" t="s">
        <v>1946</v>
      </c>
      <c r="I769" s="7" t="s">
        <v>74</v>
      </c>
      <c r="J769" s="10"/>
      <c r="K769" s="10">
        <v>44729</v>
      </c>
      <c r="L769" s="10"/>
      <c r="M769" s="10">
        <v>44688</v>
      </c>
      <c r="N769" s="7">
        <v>2022</v>
      </c>
      <c r="O769" s="7" t="s">
        <v>1885</v>
      </c>
      <c r="R769" s="7" t="s">
        <v>1892</v>
      </c>
      <c r="T769" s="7"/>
      <c r="W769" s="6">
        <f>IFERROR(VLOOKUP(B769, PlumX_snapshot!$A:$B, 2, FALSE), " ")</f>
        <v>3</v>
      </c>
      <c r="X769" s="6">
        <f>IFERROR(VLOOKUP(B769, PlumX_snapshot!$A:$C, 3, FALSE), " ")</f>
        <v>0</v>
      </c>
      <c r="Y769" s="8">
        <f>IFERROR(VLOOKUP(B769, PlumX_snapshot!$A:$D, 4, FALSE), " ")</f>
        <v>0</v>
      </c>
      <c r="Z769" s="8">
        <f>IFERROR(VLOOKUP(B769, PlumX_snapshot!$A:$E, 5, FALSE), " ")</f>
        <v>0</v>
      </c>
      <c r="AA769" s="8">
        <f>IFERROR(VLOOKUP(B769, PlumX_snapshot!$A:$F, 6, FALSE), " ")</f>
        <v>0</v>
      </c>
      <c r="AB769" s="9">
        <v>44978</v>
      </c>
    </row>
    <row r="770" spans="1:28" ht="14.5" x14ac:dyDescent="0.35">
      <c r="A770" s="7" t="s">
        <v>1966</v>
      </c>
      <c r="B770" s="7" t="s">
        <v>1967</v>
      </c>
      <c r="C770" s="7" t="s">
        <v>1814</v>
      </c>
      <c r="D770" s="7" t="s">
        <v>1761</v>
      </c>
      <c r="E770" s="7" t="s">
        <v>36</v>
      </c>
      <c r="F770" s="7" t="s">
        <v>37</v>
      </c>
      <c r="G770" s="7" t="s">
        <v>56</v>
      </c>
      <c r="H770" s="7" t="s">
        <v>1946</v>
      </c>
      <c r="I770" s="7" t="s">
        <v>74</v>
      </c>
      <c r="J770" s="10"/>
      <c r="K770" s="10">
        <v>44732</v>
      </c>
      <c r="L770" s="10"/>
      <c r="M770" s="10">
        <v>44688</v>
      </c>
      <c r="N770" s="7">
        <v>2022</v>
      </c>
      <c r="O770" s="7" t="s">
        <v>1885</v>
      </c>
      <c r="P770" s="7" t="s">
        <v>56</v>
      </c>
      <c r="R770" s="7" t="s">
        <v>1968</v>
      </c>
      <c r="T770" s="7"/>
      <c r="W770" s="6">
        <f>IFERROR(VLOOKUP(B770, PlumX_snapshot!$A:$B, 2, FALSE), " ")</f>
        <v>14</v>
      </c>
      <c r="X770" s="6">
        <f>IFERROR(VLOOKUP(B770, PlumX_snapshot!$A:$C, 3, FALSE), " ")</f>
        <v>3</v>
      </c>
      <c r="Y770" s="8">
        <f>IFERROR(VLOOKUP(B770, PlumX_snapshot!$A:$D, 4, FALSE), " ")</f>
        <v>0</v>
      </c>
      <c r="Z770" s="8">
        <f>IFERROR(VLOOKUP(B770, PlumX_snapshot!$A:$E, 5, FALSE), " ")</f>
        <v>0</v>
      </c>
      <c r="AA770" s="8">
        <f>IFERROR(VLOOKUP(B770, PlumX_snapshot!$A:$F, 6, FALSE), " ")</f>
        <v>0</v>
      </c>
      <c r="AB770" s="9">
        <v>44978</v>
      </c>
    </row>
    <row r="771" spans="1:28" ht="14.5" x14ac:dyDescent="0.35">
      <c r="A771" s="7" t="s">
        <v>1969</v>
      </c>
      <c r="B771" s="7" t="s">
        <v>1970</v>
      </c>
      <c r="C771" s="7" t="s">
        <v>1814</v>
      </c>
      <c r="D771" s="7" t="s">
        <v>1761</v>
      </c>
      <c r="E771" s="7" t="s">
        <v>36</v>
      </c>
      <c r="F771" s="7" t="s">
        <v>37</v>
      </c>
      <c r="G771" s="7" t="s">
        <v>56</v>
      </c>
      <c r="H771" s="7" t="s">
        <v>1946</v>
      </c>
      <c r="I771" s="7" t="s">
        <v>74</v>
      </c>
      <c r="J771" s="10"/>
      <c r="K771" s="10">
        <v>44732</v>
      </c>
      <c r="L771" s="10"/>
      <c r="M771" s="10">
        <v>44872</v>
      </c>
      <c r="N771" s="7">
        <v>2022</v>
      </c>
      <c r="O771" s="7" t="s">
        <v>1885</v>
      </c>
      <c r="P771" s="7" t="s">
        <v>56</v>
      </c>
      <c r="R771" s="7" t="s">
        <v>1971</v>
      </c>
      <c r="T771" s="7"/>
      <c r="W771" s="6">
        <f>IFERROR(VLOOKUP(B771, PlumX_snapshot!$A:$B, 2, FALSE), " ")</f>
        <v>1</v>
      </c>
      <c r="X771" s="6">
        <f>IFERROR(VLOOKUP(B771, PlumX_snapshot!$A:$C, 3, FALSE), " ")</f>
        <v>0</v>
      </c>
      <c r="Y771" s="8">
        <f>IFERROR(VLOOKUP(B771, PlumX_snapshot!$A:$D, 4, FALSE), " ")</f>
        <v>0</v>
      </c>
      <c r="Z771" s="8">
        <f>IFERROR(VLOOKUP(B771, PlumX_snapshot!$A:$E, 5, FALSE), " ")</f>
        <v>0</v>
      </c>
      <c r="AA771" s="8">
        <f>IFERROR(VLOOKUP(B771, PlumX_snapshot!$A:$F, 6, FALSE), " ")</f>
        <v>0</v>
      </c>
      <c r="AB771" s="9">
        <v>44978</v>
      </c>
    </row>
    <row r="772" spans="1:28" ht="14.5" x14ac:dyDescent="0.35">
      <c r="A772" s="7" t="s">
        <v>1972</v>
      </c>
      <c r="B772" s="7" t="s">
        <v>1973</v>
      </c>
      <c r="C772" s="7" t="s">
        <v>1901</v>
      </c>
      <c r="D772" s="7" t="s">
        <v>1761</v>
      </c>
      <c r="E772" s="7" t="s">
        <v>36</v>
      </c>
      <c r="F772" s="7" t="s">
        <v>37</v>
      </c>
      <c r="G772" s="7" t="s">
        <v>56</v>
      </c>
      <c r="H772" s="7" t="s">
        <v>1946</v>
      </c>
      <c r="I772" s="7" t="s">
        <v>74</v>
      </c>
      <c r="J772" s="10"/>
      <c r="K772" s="10">
        <v>44734</v>
      </c>
      <c r="L772" s="10"/>
      <c r="M772" s="10">
        <v>44756</v>
      </c>
      <c r="N772" s="7">
        <v>2022</v>
      </c>
      <c r="O772" s="7" t="s">
        <v>1885</v>
      </c>
      <c r="P772" s="7" t="s">
        <v>56</v>
      </c>
      <c r="R772" s="7" t="s">
        <v>1974</v>
      </c>
      <c r="T772" s="7"/>
      <c r="W772" s="6">
        <f>IFERROR(VLOOKUP(B772, PlumX_snapshot!$A:$B, 2, FALSE), " ")</f>
        <v>5</v>
      </c>
      <c r="X772" s="6">
        <f>IFERROR(VLOOKUP(B772, PlumX_snapshot!$A:$C, 3, FALSE), " ")</f>
        <v>0</v>
      </c>
      <c r="Y772" s="8">
        <f>IFERROR(VLOOKUP(B772, PlumX_snapshot!$A:$D, 4, FALSE), " ")</f>
        <v>2</v>
      </c>
      <c r="Z772" s="8">
        <f>IFERROR(VLOOKUP(B772, PlumX_snapshot!$A:$E, 5, FALSE), " ")</f>
        <v>0</v>
      </c>
      <c r="AA772" s="8">
        <f>IFERROR(VLOOKUP(B772, PlumX_snapshot!$A:$F, 6, FALSE), " ")</f>
        <v>0</v>
      </c>
      <c r="AB772" s="9">
        <v>44978</v>
      </c>
    </row>
    <row r="773" spans="1:28" ht="14.5" x14ac:dyDescent="0.35">
      <c r="A773" s="7" t="s">
        <v>1975</v>
      </c>
      <c r="B773" s="7" t="s">
        <v>1976</v>
      </c>
      <c r="C773" s="7" t="s">
        <v>1905</v>
      </c>
      <c r="D773" s="7" t="s">
        <v>1761</v>
      </c>
      <c r="E773" s="7" t="s">
        <v>36</v>
      </c>
      <c r="F773" s="7" t="s">
        <v>37</v>
      </c>
      <c r="G773" s="7" t="s">
        <v>56</v>
      </c>
      <c r="H773" s="7" t="s">
        <v>1946</v>
      </c>
      <c r="I773" s="7" t="s">
        <v>74</v>
      </c>
      <c r="J773" s="10"/>
      <c r="K773" s="10">
        <v>44735</v>
      </c>
      <c r="L773" s="10"/>
      <c r="M773" s="10">
        <v>44902</v>
      </c>
      <c r="N773" s="7">
        <v>2022</v>
      </c>
      <c r="O773" s="7" t="s">
        <v>1885</v>
      </c>
      <c r="P773" s="7" t="s">
        <v>56</v>
      </c>
      <c r="R773" s="7" t="s">
        <v>1889</v>
      </c>
      <c r="T773" s="7"/>
      <c r="W773" s="6">
        <f>IFERROR(VLOOKUP(B773, PlumX_snapshot!$A:$B, 2, FALSE), " ")</f>
        <v>2</v>
      </c>
      <c r="X773" s="6">
        <f>IFERROR(VLOOKUP(B773, PlumX_snapshot!$A:$C, 3, FALSE), " ")</f>
        <v>0</v>
      </c>
      <c r="Y773" s="8">
        <f>IFERROR(VLOOKUP(B773, PlumX_snapshot!$A:$D, 4, FALSE), " ")</f>
        <v>0</v>
      </c>
      <c r="Z773" s="8">
        <f>IFERROR(VLOOKUP(B773, PlumX_snapshot!$A:$E, 5, FALSE), " ")</f>
        <v>0</v>
      </c>
      <c r="AA773" s="8">
        <f>IFERROR(VLOOKUP(B773, PlumX_snapshot!$A:$F, 6, FALSE), " ")</f>
        <v>0</v>
      </c>
      <c r="AB773" s="9">
        <v>44978</v>
      </c>
    </row>
    <row r="774" spans="1:28" ht="14.5" x14ac:dyDescent="0.35">
      <c r="A774" s="7" t="s">
        <v>1977</v>
      </c>
      <c r="B774" s="7" t="s">
        <v>1978</v>
      </c>
      <c r="C774" s="7" t="s">
        <v>1901</v>
      </c>
      <c r="D774" s="7" t="s">
        <v>1761</v>
      </c>
      <c r="E774" s="7" t="s">
        <v>36</v>
      </c>
      <c r="F774" s="7" t="s">
        <v>37</v>
      </c>
      <c r="G774" s="7" t="s">
        <v>56</v>
      </c>
      <c r="H774" s="7" t="s">
        <v>1946</v>
      </c>
      <c r="I774" s="7" t="s">
        <v>74</v>
      </c>
      <c r="J774" s="10"/>
      <c r="K774" s="10">
        <v>44774</v>
      </c>
      <c r="L774" s="10"/>
      <c r="M774" s="10">
        <v>44792</v>
      </c>
      <c r="N774" s="7">
        <v>2022</v>
      </c>
      <c r="O774" s="7" t="s">
        <v>1885</v>
      </c>
      <c r="P774" s="7" t="s">
        <v>56</v>
      </c>
      <c r="R774" s="7" t="s">
        <v>147</v>
      </c>
      <c r="T774" s="7"/>
      <c r="W774" s="6">
        <f>IFERROR(VLOOKUP(B774, PlumX_snapshot!$A:$B, 2, FALSE), " ")</f>
        <v>4</v>
      </c>
      <c r="X774" s="6">
        <f>IFERROR(VLOOKUP(B774, PlumX_snapshot!$A:$C, 3, FALSE), " ")</f>
        <v>0</v>
      </c>
      <c r="Y774" s="8">
        <f>IFERROR(VLOOKUP(B774, PlumX_snapshot!$A:$D, 4, FALSE), " ")</f>
        <v>0</v>
      </c>
      <c r="Z774" s="8">
        <f>IFERROR(VLOOKUP(B774, PlumX_snapshot!$A:$E, 5, FALSE), " ")</f>
        <v>0</v>
      </c>
      <c r="AA774" s="8">
        <f>IFERROR(VLOOKUP(B774, PlumX_snapshot!$A:$F, 6, FALSE), " ")</f>
        <v>0</v>
      </c>
      <c r="AB774" s="9">
        <v>44978</v>
      </c>
    </row>
    <row r="775" spans="1:28" ht="14.5" x14ac:dyDescent="0.35">
      <c r="A775" s="7" t="s">
        <v>1979</v>
      </c>
      <c r="B775" s="7" t="s">
        <v>1980</v>
      </c>
      <c r="C775" s="7" t="s">
        <v>1898</v>
      </c>
      <c r="D775" s="7" t="s">
        <v>1761</v>
      </c>
      <c r="E775" s="7" t="s">
        <v>36</v>
      </c>
      <c r="F775" s="7" t="s">
        <v>37</v>
      </c>
      <c r="G775" s="7" t="s">
        <v>56</v>
      </c>
      <c r="H775" s="7" t="s">
        <v>1946</v>
      </c>
      <c r="I775" s="7" t="s">
        <v>74</v>
      </c>
      <c r="J775" s="10"/>
      <c r="K775" s="10">
        <v>44811</v>
      </c>
      <c r="L775" s="10"/>
      <c r="M775" s="10">
        <v>44830</v>
      </c>
      <c r="N775" s="7">
        <v>2022</v>
      </c>
      <c r="O775" s="7" t="s">
        <v>1885</v>
      </c>
      <c r="P775" s="7" t="s">
        <v>56</v>
      </c>
      <c r="R775" s="7" t="s">
        <v>1981</v>
      </c>
      <c r="T775" s="7"/>
      <c r="W775" s="6">
        <f>IFERROR(VLOOKUP(B775, PlumX_snapshot!$A:$B, 2, FALSE), " ")</f>
        <v>3</v>
      </c>
      <c r="X775" s="6">
        <f>IFERROR(VLOOKUP(B775, PlumX_snapshot!$A:$C, 3, FALSE), " ")</f>
        <v>1</v>
      </c>
      <c r="Y775" s="8">
        <f>IFERROR(VLOOKUP(B775, PlumX_snapshot!$A:$D, 4, FALSE), " ")</f>
        <v>10</v>
      </c>
      <c r="Z775" s="8">
        <f>IFERROR(VLOOKUP(B775, PlumX_snapshot!$A:$E, 5, FALSE), " ")</f>
        <v>0</v>
      </c>
      <c r="AA775" s="8">
        <f>IFERROR(VLOOKUP(B775, PlumX_snapshot!$A:$F, 6, FALSE), " ")</f>
        <v>0</v>
      </c>
      <c r="AB775" s="9">
        <v>44978</v>
      </c>
    </row>
    <row r="776" spans="1:28" ht="14.5" x14ac:dyDescent="0.35">
      <c r="A776" s="7" t="s">
        <v>1982</v>
      </c>
      <c r="B776" s="7" t="s">
        <v>1983</v>
      </c>
      <c r="C776" s="7" t="s">
        <v>1814</v>
      </c>
      <c r="D776" s="7" t="s">
        <v>1761</v>
      </c>
      <c r="E776" s="7" t="s">
        <v>36</v>
      </c>
      <c r="F776" s="7" t="s">
        <v>37</v>
      </c>
      <c r="G776" s="7" t="s">
        <v>56</v>
      </c>
      <c r="H776" s="7" t="s">
        <v>1946</v>
      </c>
      <c r="I776" s="7" t="s">
        <v>74</v>
      </c>
      <c r="J776" s="10"/>
      <c r="K776" s="10">
        <v>44812</v>
      </c>
      <c r="L776" s="10"/>
      <c r="M776" s="10">
        <v>44691</v>
      </c>
      <c r="N776" s="7">
        <v>2022</v>
      </c>
      <c r="O776" s="7" t="s">
        <v>1885</v>
      </c>
      <c r="R776" s="7" t="s">
        <v>1892</v>
      </c>
      <c r="T776" s="7"/>
      <c r="W776" s="6">
        <f>IFERROR(VLOOKUP(B776, PlumX_snapshot!$A:$B, 2, FALSE), " ")</f>
        <v>1</v>
      </c>
      <c r="X776" s="6">
        <f>IFERROR(VLOOKUP(B776, PlumX_snapshot!$A:$C, 3, FALSE), " ")</f>
        <v>1</v>
      </c>
      <c r="Y776" s="8">
        <f>IFERROR(VLOOKUP(B776, PlumX_snapshot!$A:$D, 4, FALSE), " ")</f>
        <v>0</v>
      </c>
      <c r="Z776" s="8">
        <f>IFERROR(VLOOKUP(B776, PlumX_snapshot!$A:$E, 5, FALSE), " ")</f>
        <v>0</v>
      </c>
      <c r="AA776" s="8">
        <f>IFERROR(VLOOKUP(B776, PlumX_snapshot!$A:$F, 6, FALSE), " ")</f>
        <v>0</v>
      </c>
      <c r="AB776" s="9">
        <v>44978</v>
      </c>
    </row>
    <row r="777" spans="1:28" ht="14.5" x14ac:dyDescent="0.35">
      <c r="A777" s="7" t="s">
        <v>1984</v>
      </c>
      <c r="B777" s="7" t="s">
        <v>1985</v>
      </c>
      <c r="C777" s="7" t="s">
        <v>1986</v>
      </c>
      <c r="D777" s="7" t="s">
        <v>1761</v>
      </c>
      <c r="E777" s="7" t="s">
        <v>37</v>
      </c>
      <c r="F777" s="7" t="s">
        <v>37</v>
      </c>
      <c r="G777" s="7" t="s">
        <v>56</v>
      </c>
      <c r="H777" s="7" t="s">
        <v>1946</v>
      </c>
      <c r="I777" s="7" t="s">
        <v>74</v>
      </c>
      <c r="J777" s="10"/>
      <c r="K777" s="10">
        <v>44818</v>
      </c>
      <c r="L777" s="10"/>
      <c r="M777" s="10">
        <v>44827</v>
      </c>
      <c r="N777" s="7">
        <v>2022</v>
      </c>
      <c r="O777" s="7" t="s">
        <v>1885</v>
      </c>
      <c r="R777" s="7" t="s">
        <v>360</v>
      </c>
      <c r="T777" s="7"/>
      <c r="W777" s="6">
        <f>IFERROR(VLOOKUP(B777, PlumX_snapshot!$A:$B, 2, FALSE), " ")</f>
        <v>4</v>
      </c>
      <c r="X777" s="6">
        <f>IFERROR(VLOOKUP(B777, PlumX_snapshot!$A:$C, 3, FALSE), " ")</f>
        <v>1</v>
      </c>
      <c r="Y777" s="8">
        <f>IFERROR(VLOOKUP(B777, PlumX_snapshot!$A:$D, 4, FALSE), " ")</f>
        <v>1</v>
      </c>
      <c r="Z777" s="8">
        <f>IFERROR(VLOOKUP(B777, PlumX_snapshot!$A:$E, 5, FALSE), " ")</f>
        <v>0</v>
      </c>
      <c r="AA777" s="8">
        <f>IFERROR(VLOOKUP(B777, PlumX_snapshot!$A:$F, 6, FALSE), " ")</f>
        <v>0</v>
      </c>
      <c r="AB777" s="9">
        <v>44978</v>
      </c>
    </row>
    <row r="778" spans="1:28" ht="14.5" x14ac:dyDescent="0.35">
      <c r="A778" s="7" t="s">
        <v>1987</v>
      </c>
      <c r="B778" s="7" t="s">
        <v>1988</v>
      </c>
      <c r="C778" s="7" t="s">
        <v>1780</v>
      </c>
      <c r="D778" s="7" t="s">
        <v>1761</v>
      </c>
      <c r="E778" s="7" t="s">
        <v>36</v>
      </c>
      <c r="F778" s="7" t="s">
        <v>37</v>
      </c>
      <c r="G778" s="7" t="s">
        <v>56</v>
      </c>
      <c r="H778" s="7" t="s">
        <v>1946</v>
      </c>
      <c r="I778" s="7" t="s">
        <v>74</v>
      </c>
      <c r="J778" s="10"/>
      <c r="K778" s="10">
        <v>44831</v>
      </c>
      <c r="L778" s="10"/>
      <c r="M778" s="10">
        <v>44905</v>
      </c>
      <c r="N778" s="7">
        <v>2022</v>
      </c>
      <c r="O778" s="7" t="s">
        <v>1885</v>
      </c>
      <c r="R778" s="7" t="s">
        <v>1989</v>
      </c>
      <c r="T778" s="7"/>
      <c r="W778" s="6">
        <f>IFERROR(VLOOKUP(B778, PlumX_snapshot!$A:$B, 2, FALSE), " ")</f>
        <v>1</v>
      </c>
      <c r="X778" s="6">
        <f>IFERROR(VLOOKUP(B778, PlumX_snapshot!$A:$C, 3, FALSE), " ")</f>
        <v>0</v>
      </c>
      <c r="Y778" s="8">
        <f>IFERROR(VLOOKUP(B778, PlumX_snapshot!$A:$D, 4, FALSE), " ")</f>
        <v>0</v>
      </c>
      <c r="Z778" s="8">
        <f>IFERROR(VLOOKUP(B778, PlumX_snapshot!$A:$E, 5, FALSE), " ")</f>
        <v>0</v>
      </c>
      <c r="AA778" s="8">
        <f>IFERROR(VLOOKUP(B778, PlumX_snapshot!$A:$F, 6, FALSE), " ")</f>
        <v>0</v>
      </c>
      <c r="AB778" s="9">
        <v>44978</v>
      </c>
    </row>
    <row r="779" spans="1:28" ht="14.5" x14ac:dyDescent="0.35">
      <c r="A779" s="7" t="s">
        <v>1990</v>
      </c>
      <c r="B779" s="7" t="s">
        <v>1991</v>
      </c>
      <c r="C779" s="7" t="s">
        <v>1992</v>
      </c>
      <c r="D779" s="7" t="s">
        <v>1761</v>
      </c>
      <c r="E779" s="7" t="s">
        <v>36</v>
      </c>
      <c r="F779" s="7" t="s">
        <v>37</v>
      </c>
      <c r="G779" s="7" t="s">
        <v>56</v>
      </c>
      <c r="H779" s="7" t="s">
        <v>1946</v>
      </c>
      <c r="I779" s="7" t="s">
        <v>74</v>
      </c>
      <c r="J779" s="10"/>
      <c r="K779" s="10">
        <v>44841</v>
      </c>
      <c r="L779" s="10"/>
      <c r="M779" s="10">
        <v>44854</v>
      </c>
      <c r="N779" s="7">
        <v>2022</v>
      </c>
      <c r="O779" s="7" t="s">
        <v>1885</v>
      </c>
      <c r="T779" s="7"/>
      <c r="W779" s="6">
        <f>IFERROR(VLOOKUP(B779, PlumX_snapshot!$A:$B, 2, FALSE), " ")</f>
        <v>0</v>
      </c>
      <c r="X779" s="6">
        <f>IFERROR(VLOOKUP(B779, PlumX_snapshot!$A:$C, 3, FALSE), " ")</f>
        <v>0</v>
      </c>
      <c r="Y779" s="8">
        <f>IFERROR(VLOOKUP(B779, PlumX_snapshot!$A:$D, 4, FALSE), " ")</f>
        <v>1</v>
      </c>
      <c r="Z779" s="8">
        <f>IFERROR(VLOOKUP(B779, PlumX_snapshot!$A:$E, 5, FALSE), " ")</f>
        <v>0</v>
      </c>
      <c r="AA779" s="8">
        <f>IFERROR(VLOOKUP(B779, PlumX_snapshot!$A:$F, 6, FALSE), " ")</f>
        <v>0</v>
      </c>
      <c r="AB779" s="9">
        <v>44978</v>
      </c>
    </row>
    <row r="780" spans="1:28" ht="14.5" x14ac:dyDescent="0.35">
      <c r="A780" s="7" t="s">
        <v>1993</v>
      </c>
      <c r="B780" s="7" t="s">
        <v>1994</v>
      </c>
      <c r="C780" s="7" t="s">
        <v>1954</v>
      </c>
      <c r="D780" s="7" t="s">
        <v>1761</v>
      </c>
      <c r="E780" s="7" t="s">
        <v>36</v>
      </c>
      <c r="F780" s="7" t="s">
        <v>37</v>
      </c>
      <c r="G780" s="7" t="s">
        <v>56</v>
      </c>
      <c r="H780" s="7" t="s">
        <v>1946</v>
      </c>
      <c r="I780" s="7" t="s">
        <v>74</v>
      </c>
      <c r="J780" s="10"/>
      <c r="K780" s="10">
        <v>44855</v>
      </c>
      <c r="L780" s="10"/>
      <c r="M780" s="10">
        <v>44879</v>
      </c>
      <c r="N780" s="7">
        <v>2022</v>
      </c>
      <c r="O780" s="7" t="s">
        <v>1885</v>
      </c>
      <c r="T780" s="7"/>
      <c r="W780" s="6">
        <f>IFERROR(VLOOKUP(B780, PlumX_snapshot!$A:$B, 2, FALSE), " ")</f>
        <v>9</v>
      </c>
      <c r="X780" s="6">
        <f>IFERROR(VLOOKUP(B780, PlumX_snapshot!$A:$C, 3, FALSE), " ")</f>
        <v>0</v>
      </c>
      <c r="Y780" s="8">
        <f>IFERROR(VLOOKUP(B780, PlumX_snapshot!$A:$D, 4, FALSE), " ")</f>
        <v>0</v>
      </c>
      <c r="Z780" s="8">
        <f>IFERROR(VLOOKUP(B780, PlumX_snapshot!$A:$E, 5, FALSE), " ")</f>
        <v>0</v>
      </c>
      <c r="AA780" s="8">
        <f>IFERROR(VLOOKUP(B780, PlumX_snapshot!$A:$F, 6, FALSE), " ")</f>
        <v>0</v>
      </c>
      <c r="AB780" s="9">
        <v>44978</v>
      </c>
    </row>
    <row r="781" spans="1:28" ht="14.5" x14ac:dyDescent="0.35">
      <c r="A781" s="7" t="s">
        <v>1995</v>
      </c>
      <c r="B781" s="7" t="s">
        <v>1996</v>
      </c>
      <c r="C781" s="7" t="s">
        <v>1898</v>
      </c>
      <c r="D781" s="7" t="s">
        <v>1761</v>
      </c>
      <c r="E781" s="7" t="s">
        <v>36</v>
      </c>
      <c r="F781" s="7" t="s">
        <v>37</v>
      </c>
      <c r="G781" s="7" t="s">
        <v>56</v>
      </c>
      <c r="H781" s="7" t="s">
        <v>1946</v>
      </c>
      <c r="J781" s="10"/>
      <c r="K781" s="10">
        <v>44858</v>
      </c>
      <c r="L781" s="10"/>
      <c r="M781" s="10"/>
      <c r="N781" s="7">
        <v>2022</v>
      </c>
      <c r="O781" s="7" t="s">
        <v>1885</v>
      </c>
      <c r="S781" s="7" t="s">
        <v>1997</v>
      </c>
      <c r="T781" s="7"/>
      <c r="U781" s="7"/>
      <c r="V781" s="7"/>
      <c r="W781" s="6">
        <f>IFERROR(VLOOKUP(B781, PlumX_snapshot!$A:$B, 2, FALSE), " ")</f>
        <v>0</v>
      </c>
      <c r="X781" s="6">
        <f>IFERROR(VLOOKUP(B781, PlumX_snapshot!$A:$C, 3, FALSE), " ")</f>
        <v>0</v>
      </c>
      <c r="Y781" s="8">
        <f>IFERROR(VLOOKUP(B781, PlumX_snapshot!$A:$D, 4, FALSE), " ")</f>
        <v>0</v>
      </c>
      <c r="Z781" s="8">
        <f>IFERROR(VLOOKUP(B781, PlumX_snapshot!$A:$E, 5, FALSE), " ")</f>
        <v>0</v>
      </c>
      <c r="AA781" s="8">
        <f>IFERROR(VLOOKUP(B781, PlumX_snapshot!$A:$F, 6, FALSE), " ")</f>
        <v>0</v>
      </c>
      <c r="AB781" s="9">
        <v>44978</v>
      </c>
    </row>
    <row r="782" spans="1:28" ht="14.5" x14ac:dyDescent="0.35">
      <c r="A782" s="7" t="s">
        <v>1998</v>
      </c>
      <c r="B782" s="7" t="s">
        <v>1999</v>
      </c>
      <c r="C782" s="7" t="s">
        <v>1814</v>
      </c>
      <c r="D782" s="7" t="s">
        <v>1761</v>
      </c>
      <c r="E782" s="7" t="s">
        <v>36</v>
      </c>
      <c r="F782" s="7" t="s">
        <v>37</v>
      </c>
      <c r="G782" s="7" t="s">
        <v>56</v>
      </c>
      <c r="H782" s="7" t="s">
        <v>1946</v>
      </c>
      <c r="J782" s="10"/>
      <c r="K782" s="10">
        <v>44886</v>
      </c>
      <c r="L782" s="10"/>
      <c r="M782" s="10"/>
      <c r="N782" s="7">
        <v>2022</v>
      </c>
      <c r="O782" s="7" t="s">
        <v>1885</v>
      </c>
      <c r="S782" s="7" t="s">
        <v>1997</v>
      </c>
      <c r="T782" s="7"/>
      <c r="U782" s="7"/>
      <c r="V782" s="7"/>
      <c r="W782" s="6">
        <f>IFERROR(VLOOKUP(B782, PlumX_snapshot!$A:$B, 2, FALSE), " ")</f>
        <v>0</v>
      </c>
      <c r="X782" s="6">
        <f>IFERROR(VLOOKUP(B782, PlumX_snapshot!$A:$C, 3, FALSE), " ")</f>
        <v>0</v>
      </c>
      <c r="Y782" s="8">
        <f>IFERROR(VLOOKUP(B782, PlumX_snapshot!$A:$D, 4, FALSE), " ")</f>
        <v>0</v>
      </c>
      <c r="Z782" s="8">
        <f>IFERROR(VLOOKUP(B782, PlumX_snapshot!$A:$E, 5, FALSE), " ")</f>
        <v>0</v>
      </c>
      <c r="AA782" s="8">
        <f>IFERROR(VLOOKUP(B782, PlumX_snapshot!$A:$F, 6, FALSE), " ")</f>
        <v>0</v>
      </c>
      <c r="AB782" s="9">
        <v>44978</v>
      </c>
    </row>
    <row r="783" spans="1:28" ht="14.5" x14ac:dyDescent="0.35">
      <c r="A783" s="7" t="s">
        <v>2000</v>
      </c>
      <c r="B783" s="7" t="s">
        <v>2001</v>
      </c>
      <c r="C783" s="7" t="s">
        <v>2002</v>
      </c>
      <c r="D783" s="7" t="s">
        <v>2003</v>
      </c>
      <c r="E783" s="7" t="s">
        <v>36</v>
      </c>
      <c r="F783" s="7" t="s">
        <v>64</v>
      </c>
      <c r="G783" s="7" t="s">
        <v>38</v>
      </c>
      <c r="H783" s="7"/>
      <c r="J783" s="10"/>
      <c r="K783" s="10"/>
      <c r="L783" s="10"/>
      <c r="M783" s="10">
        <v>43409</v>
      </c>
      <c r="N783" s="7">
        <v>2018</v>
      </c>
      <c r="O783" s="7" t="s">
        <v>2004</v>
      </c>
      <c r="R783" s="7" t="s">
        <v>708</v>
      </c>
      <c r="S783" s="7" t="s">
        <v>2005</v>
      </c>
      <c r="T783" s="7" t="s">
        <v>427</v>
      </c>
      <c r="U783" s="7"/>
      <c r="V783" s="7"/>
      <c r="W783" s="6">
        <f>IFERROR(VLOOKUP(B783, PlumX_snapshot!$A:$B, 2, FALSE), " ")</f>
        <v>0</v>
      </c>
      <c r="X783" s="6">
        <f>IFERROR(VLOOKUP(B783, PlumX_snapshot!$A:$C, 3, FALSE), " ")</f>
        <v>1</v>
      </c>
      <c r="Y783" s="8">
        <f>IFERROR(VLOOKUP(B783, PlumX_snapshot!$A:$D, 4, FALSE), " ")</f>
        <v>0</v>
      </c>
      <c r="Z783" s="8">
        <f>IFERROR(VLOOKUP(B783, PlumX_snapshot!$A:$E, 5, FALSE), " ")</f>
        <v>8</v>
      </c>
      <c r="AA783" s="8">
        <f>IFERROR(VLOOKUP(B783, PlumX_snapshot!$A:$F, 6, FALSE), " ")</f>
        <v>0</v>
      </c>
      <c r="AB783" s="9">
        <v>44978</v>
      </c>
    </row>
    <row r="784" spans="1:28" ht="14.5" x14ac:dyDescent="0.35">
      <c r="A784" s="7" t="s">
        <v>2006</v>
      </c>
      <c r="B784" s="7" t="s">
        <v>2007</v>
      </c>
      <c r="C784" s="7" t="s">
        <v>2008</v>
      </c>
      <c r="D784" s="7" t="s">
        <v>2003</v>
      </c>
      <c r="E784" s="7" t="s">
        <v>36</v>
      </c>
      <c r="F784" s="7" t="s">
        <v>64</v>
      </c>
      <c r="G784" s="7" t="s">
        <v>38</v>
      </c>
      <c r="H784" s="7"/>
      <c r="J784" s="10"/>
      <c r="K784" s="10"/>
      <c r="L784" s="10"/>
      <c r="M784" s="10">
        <v>43628</v>
      </c>
      <c r="N784" s="7">
        <v>2019</v>
      </c>
      <c r="O784" s="7" t="s">
        <v>2004</v>
      </c>
      <c r="R784" s="7" t="s">
        <v>2009</v>
      </c>
      <c r="S784" s="7" t="s">
        <v>2005</v>
      </c>
      <c r="T784" s="7" t="s">
        <v>427</v>
      </c>
      <c r="U784" s="7"/>
      <c r="V784" s="7"/>
      <c r="W784" s="6">
        <f>IFERROR(VLOOKUP(B784, PlumX_snapshot!$A:$B, 2, FALSE), " ")</f>
        <v>1</v>
      </c>
      <c r="X784" s="6">
        <f>IFERROR(VLOOKUP(B784, PlumX_snapshot!$A:$C, 3, FALSE), " ")</f>
        <v>9</v>
      </c>
      <c r="Y784" s="8">
        <f>IFERROR(VLOOKUP(B784, PlumX_snapshot!$A:$D, 4, FALSE), " ")</f>
        <v>0</v>
      </c>
      <c r="Z784" s="8">
        <f>IFERROR(VLOOKUP(B784, PlumX_snapshot!$A:$E, 5, FALSE), " ")</f>
        <v>0</v>
      </c>
      <c r="AA784" s="8">
        <f>IFERROR(VLOOKUP(B784, PlumX_snapshot!$A:$F, 6, FALSE), " ")</f>
        <v>0</v>
      </c>
      <c r="AB784" s="9">
        <v>44978</v>
      </c>
    </row>
    <row r="785" spans="1:28" ht="14.5" x14ac:dyDescent="0.35">
      <c r="A785" s="7" t="s">
        <v>2010</v>
      </c>
      <c r="B785" s="7" t="s">
        <v>2011</v>
      </c>
      <c r="C785" s="7" t="s">
        <v>2012</v>
      </c>
      <c r="D785" s="7" t="s">
        <v>2003</v>
      </c>
      <c r="E785" s="7" t="s">
        <v>36</v>
      </c>
      <c r="F785" s="7" t="s">
        <v>64</v>
      </c>
      <c r="G785" s="7" t="s">
        <v>38</v>
      </c>
      <c r="H785" s="7"/>
      <c r="J785" s="10"/>
      <c r="K785" s="10"/>
      <c r="L785" s="10"/>
      <c r="M785" s="10">
        <v>43755</v>
      </c>
      <c r="N785" s="7">
        <v>2019</v>
      </c>
      <c r="O785" s="7" t="s">
        <v>2004</v>
      </c>
      <c r="R785" s="7" t="s">
        <v>708</v>
      </c>
      <c r="S785" s="7" t="s">
        <v>2005</v>
      </c>
      <c r="T785" s="7" t="s">
        <v>427</v>
      </c>
      <c r="U785" s="7"/>
      <c r="V785" s="7"/>
      <c r="W785" s="6">
        <f>IFERROR(VLOOKUP(B785, PlumX_snapshot!$A:$B, 2, FALSE), " ")</f>
        <v>3</v>
      </c>
      <c r="X785" s="6">
        <f>IFERROR(VLOOKUP(B785, PlumX_snapshot!$A:$C, 3, FALSE), " ")</f>
        <v>0</v>
      </c>
      <c r="Y785" s="8">
        <f>IFERROR(VLOOKUP(B785, PlumX_snapshot!$A:$D, 4, FALSE), " ")</f>
        <v>3</v>
      </c>
      <c r="Z785" s="8">
        <f>IFERROR(VLOOKUP(B785, PlumX_snapshot!$A:$E, 5, FALSE), " ")</f>
        <v>5</v>
      </c>
      <c r="AA785" s="8">
        <f>IFERROR(VLOOKUP(B785, PlumX_snapshot!$A:$F, 6, FALSE), " ")</f>
        <v>1</v>
      </c>
      <c r="AB785" s="9">
        <v>44978</v>
      </c>
    </row>
    <row r="786" spans="1:28" ht="14.5" x14ac:dyDescent="0.35">
      <c r="A786" s="7" t="s">
        <v>2013</v>
      </c>
      <c r="B786" s="7" t="s">
        <v>2014</v>
      </c>
      <c r="C786" s="7" t="s">
        <v>2015</v>
      </c>
      <c r="D786" s="7" t="s">
        <v>2003</v>
      </c>
      <c r="E786" s="7" t="s">
        <v>36</v>
      </c>
      <c r="F786" s="7" t="s">
        <v>64</v>
      </c>
      <c r="G786" s="7" t="s">
        <v>38</v>
      </c>
      <c r="H786" s="7"/>
      <c r="J786" s="10"/>
      <c r="K786" s="10"/>
      <c r="L786" s="10"/>
      <c r="M786" s="10">
        <v>43776</v>
      </c>
      <c r="N786" s="7">
        <v>2019</v>
      </c>
      <c r="O786" s="7" t="s">
        <v>2004</v>
      </c>
      <c r="R786" s="7" t="s">
        <v>2009</v>
      </c>
      <c r="S786" s="7" t="s">
        <v>2005</v>
      </c>
      <c r="T786" s="7" t="s">
        <v>427</v>
      </c>
      <c r="U786" s="7"/>
      <c r="V786" s="7"/>
      <c r="W786" s="6">
        <f>IFERROR(VLOOKUP(B786, PlumX_snapshot!$A:$B, 2, FALSE), " ")</f>
        <v>4</v>
      </c>
      <c r="X786" s="6">
        <f>IFERROR(VLOOKUP(B786, PlumX_snapshot!$A:$C, 3, FALSE), " ")</f>
        <v>3</v>
      </c>
      <c r="Y786" s="8">
        <f>IFERROR(VLOOKUP(B786, PlumX_snapshot!$A:$D, 4, FALSE), " ")</f>
        <v>0</v>
      </c>
      <c r="Z786" s="8">
        <f>IFERROR(VLOOKUP(B786, PlumX_snapshot!$A:$E, 5, FALSE), " ")</f>
        <v>9</v>
      </c>
      <c r="AA786" s="8">
        <f>IFERROR(VLOOKUP(B786, PlumX_snapshot!$A:$F, 6, FALSE), " ")</f>
        <v>0</v>
      </c>
      <c r="AB786" s="9">
        <v>44978</v>
      </c>
    </row>
    <row r="787" spans="1:28" ht="14.5" x14ac:dyDescent="0.35">
      <c r="A787" s="7" t="s">
        <v>2016</v>
      </c>
      <c r="B787" s="7" t="s">
        <v>2017</v>
      </c>
      <c r="C787" s="7" t="s">
        <v>2018</v>
      </c>
      <c r="D787" s="7" t="s">
        <v>2003</v>
      </c>
      <c r="E787" s="7" t="s">
        <v>36</v>
      </c>
      <c r="F787" s="7" t="s">
        <v>64</v>
      </c>
      <c r="G787" s="7" t="s">
        <v>38</v>
      </c>
      <c r="H787" s="7"/>
      <c r="J787" s="10"/>
      <c r="K787" s="10"/>
      <c r="L787" s="10"/>
      <c r="M787" s="10">
        <v>43787</v>
      </c>
      <c r="N787" s="7">
        <v>2019</v>
      </c>
      <c r="O787" s="7" t="s">
        <v>2004</v>
      </c>
      <c r="R787" s="7" t="s">
        <v>2009</v>
      </c>
      <c r="S787" s="7" t="s">
        <v>2005</v>
      </c>
      <c r="T787" s="7" t="s">
        <v>427</v>
      </c>
      <c r="U787" s="7"/>
      <c r="V787" s="7"/>
      <c r="W787" s="6">
        <f>IFERROR(VLOOKUP(B787, PlumX_snapshot!$A:$B, 2, FALSE), " ")</f>
        <v>0</v>
      </c>
      <c r="X787" s="6">
        <f>IFERROR(VLOOKUP(B787, PlumX_snapshot!$A:$C, 3, FALSE), " ")</f>
        <v>4</v>
      </c>
      <c r="Y787" s="8">
        <f>IFERROR(VLOOKUP(B787, PlumX_snapshot!$A:$D, 4, FALSE), " ")</f>
        <v>0</v>
      </c>
      <c r="Z787" s="8">
        <f>IFERROR(VLOOKUP(B787, PlumX_snapshot!$A:$E, 5, FALSE), " ")</f>
        <v>0</v>
      </c>
      <c r="AA787" s="8">
        <f>IFERROR(VLOOKUP(B787, PlumX_snapshot!$A:$F, 6, FALSE), " ")</f>
        <v>0</v>
      </c>
      <c r="AB787" s="9">
        <v>44978</v>
      </c>
    </row>
    <row r="788" spans="1:28" ht="14.5" x14ac:dyDescent="0.35">
      <c r="A788" s="7" t="s">
        <v>2019</v>
      </c>
      <c r="B788" s="7" t="s">
        <v>2020</v>
      </c>
      <c r="C788" s="7" t="s">
        <v>2021</v>
      </c>
      <c r="D788" s="7" t="s">
        <v>2003</v>
      </c>
      <c r="E788" s="7" t="s">
        <v>36</v>
      </c>
      <c r="F788" s="7" t="s">
        <v>64</v>
      </c>
      <c r="G788" s="7" t="s">
        <v>38</v>
      </c>
      <c r="H788" s="7"/>
      <c r="J788" s="10"/>
      <c r="K788" s="10"/>
      <c r="L788" s="10"/>
      <c r="M788" s="10">
        <v>44133</v>
      </c>
      <c r="N788" s="7">
        <v>2020</v>
      </c>
      <c r="O788" s="7" t="s">
        <v>2004</v>
      </c>
      <c r="R788" s="7" t="s">
        <v>2022</v>
      </c>
      <c r="S788" s="7" t="s">
        <v>2005</v>
      </c>
      <c r="T788" s="7" t="s">
        <v>427</v>
      </c>
      <c r="U788" s="7"/>
      <c r="V788" s="7"/>
      <c r="W788" s="6">
        <f>IFERROR(VLOOKUP(B788, PlumX_snapshot!$A:$B, 2, FALSE), " ")</f>
        <v>2</v>
      </c>
      <c r="X788" s="6">
        <f>IFERROR(VLOOKUP(B788, PlumX_snapshot!$A:$C, 3, FALSE), " ")</f>
        <v>1</v>
      </c>
      <c r="Y788" s="8">
        <f>IFERROR(VLOOKUP(B788, PlumX_snapshot!$A:$D, 4, FALSE), " ")</f>
        <v>0</v>
      </c>
      <c r="Z788" s="8">
        <f>IFERROR(VLOOKUP(B788, PlumX_snapshot!$A:$E, 5, FALSE), " ")</f>
        <v>0</v>
      </c>
      <c r="AA788" s="8">
        <f>IFERROR(VLOOKUP(B788, PlumX_snapshot!$A:$F, 6, FALSE), " ")</f>
        <v>0</v>
      </c>
      <c r="AB788" s="9">
        <v>44978</v>
      </c>
    </row>
    <row r="789" spans="1:28" ht="14.5" x14ac:dyDescent="0.35">
      <c r="A789" s="7" t="s">
        <v>2023</v>
      </c>
      <c r="B789" s="7" t="s">
        <v>2024</v>
      </c>
      <c r="C789" s="7" t="s">
        <v>2012</v>
      </c>
      <c r="D789" s="7" t="s">
        <v>2003</v>
      </c>
      <c r="E789" s="7" t="s">
        <v>36</v>
      </c>
      <c r="F789" s="7" t="s">
        <v>64</v>
      </c>
      <c r="G789" s="7" t="s">
        <v>38</v>
      </c>
      <c r="H789" s="7"/>
      <c r="J789" s="10"/>
      <c r="K789" s="10"/>
      <c r="L789" s="10"/>
      <c r="M789" s="10">
        <v>44256</v>
      </c>
      <c r="N789" s="7">
        <v>2021</v>
      </c>
      <c r="O789" s="7" t="s">
        <v>2025</v>
      </c>
      <c r="R789" s="7" t="s">
        <v>2026</v>
      </c>
      <c r="S789" s="7" t="s">
        <v>2005</v>
      </c>
      <c r="T789" s="7" t="s">
        <v>427</v>
      </c>
      <c r="U789" s="7"/>
      <c r="V789" s="7"/>
      <c r="W789" s="6">
        <f>IFERROR(VLOOKUP(B789, PlumX_snapshot!$A:$B, 2, FALSE), " ")</f>
        <v>5</v>
      </c>
      <c r="X789" s="6">
        <f>IFERROR(VLOOKUP(B789, PlumX_snapshot!$A:$C, 3, FALSE), " ")</f>
        <v>1</v>
      </c>
      <c r="Y789" s="8">
        <f>IFERROR(VLOOKUP(B789, PlumX_snapshot!$A:$D, 4, FALSE), " ")</f>
        <v>0</v>
      </c>
      <c r="Z789" s="8">
        <f>IFERROR(VLOOKUP(B789, PlumX_snapshot!$A:$E, 5, FALSE), " ")</f>
        <v>0</v>
      </c>
      <c r="AA789" s="8">
        <f>IFERROR(VLOOKUP(B789, PlumX_snapshot!$A:$F, 6, FALSE), " ")</f>
        <v>0</v>
      </c>
      <c r="AB789" s="9">
        <v>44978</v>
      </c>
    </row>
    <row r="790" spans="1:28" ht="14.5" x14ac:dyDescent="0.35">
      <c r="A790" s="7" t="s">
        <v>2027</v>
      </c>
      <c r="B790" s="7" t="s">
        <v>2028</v>
      </c>
      <c r="C790" s="7" t="s">
        <v>2012</v>
      </c>
      <c r="D790" s="7" t="s">
        <v>2003</v>
      </c>
      <c r="E790" s="7" t="s">
        <v>36</v>
      </c>
      <c r="F790" s="7" t="s">
        <v>64</v>
      </c>
      <c r="G790" s="7" t="s">
        <v>38</v>
      </c>
      <c r="H790" s="7"/>
      <c r="J790" s="10"/>
      <c r="K790" s="10"/>
      <c r="L790" s="10"/>
      <c r="M790" s="10">
        <v>44516</v>
      </c>
      <c r="N790" s="7">
        <v>2021</v>
      </c>
      <c r="O790" s="7" t="s">
        <v>2025</v>
      </c>
      <c r="R790" s="7" t="s">
        <v>2029</v>
      </c>
      <c r="S790" s="7" t="s">
        <v>2005</v>
      </c>
      <c r="T790" s="7" t="s">
        <v>427</v>
      </c>
      <c r="U790" s="7"/>
      <c r="V790" s="7"/>
      <c r="W790" s="6">
        <f>IFERROR(VLOOKUP(B790, PlumX_snapshot!$A:$B, 2, FALSE), " ")</f>
        <v>2</v>
      </c>
      <c r="X790" s="6">
        <f>IFERROR(VLOOKUP(B790, PlumX_snapshot!$A:$C, 3, FALSE), " ")</f>
        <v>0</v>
      </c>
      <c r="Y790" s="8">
        <f>IFERROR(VLOOKUP(B790, PlumX_snapshot!$A:$D, 4, FALSE), " ")</f>
        <v>1</v>
      </c>
      <c r="Z790" s="8">
        <f>IFERROR(VLOOKUP(B790, PlumX_snapshot!$A:$E, 5, FALSE), " ")</f>
        <v>0</v>
      </c>
      <c r="AA790" s="8">
        <f>IFERROR(VLOOKUP(B790, PlumX_snapshot!$A:$F, 6, FALSE), " ")</f>
        <v>0</v>
      </c>
      <c r="AB790" s="9">
        <v>44978</v>
      </c>
    </row>
    <row r="791" spans="1:28" ht="14.5" x14ac:dyDescent="0.35">
      <c r="A791" s="7" t="s">
        <v>2030</v>
      </c>
      <c r="B791" s="7" t="s">
        <v>2031</v>
      </c>
      <c r="C791" s="7" t="s">
        <v>2012</v>
      </c>
      <c r="D791" s="7" t="s">
        <v>2003</v>
      </c>
      <c r="E791" s="7" t="s">
        <v>36</v>
      </c>
      <c r="F791" s="7" t="s">
        <v>64</v>
      </c>
      <c r="G791" s="7" t="s">
        <v>38</v>
      </c>
      <c r="H791" s="7"/>
      <c r="J791" s="10"/>
      <c r="K791" s="10"/>
      <c r="L791" s="10"/>
      <c r="M791" s="10">
        <v>44543</v>
      </c>
      <c r="N791" s="7">
        <v>2021</v>
      </c>
      <c r="O791" s="7" t="s">
        <v>2025</v>
      </c>
      <c r="R791" s="7" t="s">
        <v>2026</v>
      </c>
      <c r="S791" s="7" t="s">
        <v>2005</v>
      </c>
      <c r="T791" s="7" t="s">
        <v>427</v>
      </c>
      <c r="U791" s="7"/>
      <c r="V791" s="7"/>
      <c r="W791" s="6">
        <f>IFERROR(VLOOKUP(B791, PlumX_snapshot!$A:$B, 2, FALSE), " ")</f>
        <v>2</v>
      </c>
      <c r="X791" s="6">
        <f>IFERROR(VLOOKUP(B791, PlumX_snapshot!$A:$C, 3, FALSE), " ")</f>
        <v>0</v>
      </c>
      <c r="Y791" s="8">
        <f>IFERROR(VLOOKUP(B791, PlumX_snapshot!$A:$D, 4, FALSE), " ")</f>
        <v>0</v>
      </c>
      <c r="Z791" s="8">
        <f>IFERROR(VLOOKUP(B791, PlumX_snapshot!$A:$E, 5, FALSE), " ")</f>
        <v>0</v>
      </c>
      <c r="AA791" s="8">
        <f>IFERROR(VLOOKUP(B791, PlumX_snapshot!$A:$F, 6, FALSE), " ")</f>
        <v>0</v>
      </c>
      <c r="AB791" s="9">
        <v>44978</v>
      </c>
    </row>
    <row r="792" spans="1:28" ht="14.5" x14ac:dyDescent="0.35">
      <c r="A792" s="7" t="s">
        <v>2032</v>
      </c>
      <c r="B792" s="7" t="s">
        <v>2033</v>
      </c>
      <c r="C792" s="7" t="s">
        <v>2034</v>
      </c>
      <c r="D792" s="7" t="s">
        <v>2035</v>
      </c>
      <c r="E792" s="11" t="s">
        <v>36</v>
      </c>
      <c r="F792" s="7" t="s">
        <v>37</v>
      </c>
      <c r="G792" s="7" t="s">
        <v>38</v>
      </c>
      <c r="H792" s="7"/>
      <c r="I792" s="7" t="s">
        <v>74</v>
      </c>
      <c r="J792" s="10"/>
      <c r="K792" s="10"/>
      <c r="L792" s="10">
        <v>43110</v>
      </c>
      <c r="M792" s="10">
        <v>43145</v>
      </c>
      <c r="O792" s="7" t="s">
        <v>2036</v>
      </c>
      <c r="P792" s="7" t="s">
        <v>56</v>
      </c>
      <c r="R792" s="7" t="s">
        <v>2037</v>
      </c>
      <c r="S792" s="7" t="s">
        <v>2038</v>
      </c>
      <c r="T792" s="7"/>
      <c r="U792" s="7"/>
      <c r="V792" s="7"/>
      <c r="W792" s="6">
        <f>IFERROR(VLOOKUP(B792, PlumX_snapshot!$A:$B, 2, FALSE), " ")</f>
        <v>41</v>
      </c>
      <c r="X792" s="6">
        <f>IFERROR(VLOOKUP(B792, PlumX_snapshot!$A:$C, 3, FALSE), " ")</f>
        <v>14</v>
      </c>
      <c r="Y792" s="8">
        <f>IFERROR(VLOOKUP(B792, PlumX_snapshot!$A:$D, 4, FALSE), " ")</f>
        <v>2</v>
      </c>
      <c r="Z792" s="8">
        <f>IFERROR(VLOOKUP(B792, PlumX_snapshot!$A:$E, 5, FALSE), " ")</f>
        <v>11</v>
      </c>
      <c r="AA792" s="8">
        <f>IFERROR(VLOOKUP(B792, PlumX_snapshot!$A:$F, 6, FALSE), " ")</f>
        <v>1</v>
      </c>
      <c r="AB792" s="9">
        <v>44978</v>
      </c>
    </row>
    <row r="793" spans="1:28" ht="14.5" x14ac:dyDescent="0.35">
      <c r="A793" s="7" t="s">
        <v>2039</v>
      </c>
      <c r="B793" s="7" t="s">
        <v>2040</v>
      </c>
      <c r="C793" s="7" t="s">
        <v>2041</v>
      </c>
      <c r="D793" s="7" t="s">
        <v>2035</v>
      </c>
      <c r="E793" s="11" t="s">
        <v>36</v>
      </c>
      <c r="F793" s="7" t="s">
        <v>37</v>
      </c>
      <c r="G793" s="7" t="s">
        <v>38</v>
      </c>
      <c r="H793" s="7"/>
      <c r="I793" s="7" t="s">
        <v>74</v>
      </c>
      <c r="J793" s="10"/>
      <c r="K793" s="10"/>
      <c r="L793" s="10">
        <v>43259</v>
      </c>
      <c r="M793" s="10">
        <v>43287</v>
      </c>
      <c r="O793" s="7" t="s">
        <v>2036</v>
      </c>
      <c r="P793" s="7" t="s">
        <v>56</v>
      </c>
      <c r="R793" s="7" t="s">
        <v>864</v>
      </c>
      <c r="S793" s="7" t="s">
        <v>2042</v>
      </c>
      <c r="T793" s="7"/>
      <c r="U793" s="7"/>
      <c r="V793" s="7"/>
      <c r="W793" s="6">
        <f>IFERROR(VLOOKUP(B793, PlumX_snapshot!$A:$B, 2, FALSE), " ")</f>
        <v>15</v>
      </c>
      <c r="X793" s="6">
        <f>IFERROR(VLOOKUP(B793, PlumX_snapshot!$A:$C, 3, FALSE), " ")</f>
        <v>29</v>
      </c>
      <c r="Y793" s="8">
        <f>IFERROR(VLOOKUP(B793, PlumX_snapshot!$A:$D, 4, FALSE), " ")</f>
        <v>1</v>
      </c>
      <c r="Z793" s="8">
        <f>IFERROR(VLOOKUP(B793, PlumX_snapshot!$A:$E, 5, FALSE), " ")</f>
        <v>8</v>
      </c>
      <c r="AA793" s="8">
        <f>IFERROR(VLOOKUP(B793, PlumX_snapshot!$A:$F, 6, FALSE), " ")</f>
        <v>0</v>
      </c>
      <c r="AB793" s="9">
        <v>44978</v>
      </c>
    </row>
    <row r="794" spans="1:28" ht="14.5" x14ac:dyDescent="0.35">
      <c r="A794" s="7" t="s">
        <v>2043</v>
      </c>
      <c r="B794" s="7" t="s">
        <v>2044</v>
      </c>
      <c r="C794" s="7" t="s">
        <v>2045</v>
      </c>
      <c r="D794" s="7" t="s">
        <v>2035</v>
      </c>
      <c r="E794" s="11" t="s">
        <v>36</v>
      </c>
      <c r="F794" s="7" t="s">
        <v>37</v>
      </c>
      <c r="G794" s="7" t="s">
        <v>38</v>
      </c>
      <c r="H794" s="7"/>
      <c r="I794" s="7" t="s">
        <v>74</v>
      </c>
      <c r="J794" s="10"/>
      <c r="K794" s="10"/>
      <c r="L794" s="10">
        <v>44064</v>
      </c>
      <c r="M794" s="10">
        <v>44120</v>
      </c>
      <c r="O794" s="7" t="s">
        <v>2036</v>
      </c>
      <c r="P794" s="7" t="s">
        <v>56</v>
      </c>
      <c r="Q794" s="7" t="s">
        <v>56</v>
      </c>
      <c r="R794" s="7" t="s">
        <v>2046</v>
      </c>
      <c r="S794" s="7" t="s">
        <v>2047</v>
      </c>
      <c r="T794" s="7"/>
      <c r="U794" s="7"/>
      <c r="V794" s="7"/>
      <c r="W794" s="6">
        <f>IFERROR(VLOOKUP(B794, PlumX_snapshot!$A:$B, 2, FALSE), " ")</f>
        <v>38</v>
      </c>
      <c r="X794" s="6">
        <f>IFERROR(VLOOKUP(B794, PlumX_snapshot!$A:$C, 3, FALSE), " ")</f>
        <v>14</v>
      </c>
      <c r="Y794" s="8">
        <f>IFERROR(VLOOKUP(B794, PlumX_snapshot!$A:$D, 4, FALSE), " ")</f>
        <v>45</v>
      </c>
      <c r="Z794" s="8">
        <f>IFERROR(VLOOKUP(B794, PlumX_snapshot!$A:$E, 5, FALSE), " ")</f>
        <v>0</v>
      </c>
      <c r="AA794" s="8">
        <f>IFERROR(VLOOKUP(B794, PlumX_snapshot!$A:$F, 6, FALSE), " ")</f>
        <v>0</v>
      </c>
      <c r="AB794" s="9">
        <v>44978</v>
      </c>
    </row>
    <row r="795" spans="1:28" ht="14.5" x14ac:dyDescent="0.35">
      <c r="A795" s="7" t="s">
        <v>2048</v>
      </c>
      <c r="B795" s="7" t="s">
        <v>2049</v>
      </c>
      <c r="C795" s="7" t="s">
        <v>2034</v>
      </c>
      <c r="D795" s="7" t="s">
        <v>2035</v>
      </c>
      <c r="E795" s="11" t="s">
        <v>36</v>
      </c>
      <c r="F795" s="7" t="s">
        <v>37</v>
      </c>
      <c r="G795" s="7" t="s">
        <v>56</v>
      </c>
      <c r="H795" s="7" t="s">
        <v>2050</v>
      </c>
      <c r="I795" s="7" t="s">
        <v>74</v>
      </c>
      <c r="J795" s="10">
        <v>44162</v>
      </c>
      <c r="K795" s="10">
        <v>44172</v>
      </c>
      <c r="L795" s="10"/>
      <c r="M795" s="10">
        <v>44221</v>
      </c>
      <c r="N795" s="7">
        <v>2020</v>
      </c>
      <c r="O795" s="7" t="s">
        <v>2051</v>
      </c>
      <c r="P795" s="7" t="s">
        <v>56</v>
      </c>
      <c r="Q795" s="7" t="s">
        <v>56</v>
      </c>
      <c r="R795" s="7" t="s">
        <v>2052</v>
      </c>
      <c r="T795" s="7"/>
      <c r="W795" s="6">
        <f>IFERROR(VLOOKUP(B795, PlumX_snapshot!$A:$B, 2, FALSE), " ")</f>
        <v>55</v>
      </c>
      <c r="X795" s="6">
        <f>IFERROR(VLOOKUP(B795, PlumX_snapshot!$A:$C, 3, FALSE), " ")</f>
        <v>9</v>
      </c>
      <c r="Y795" s="8">
        <f>IFERROR(VLOOKUP(B795, PlumX_snapshot!$A:$D, 4, FALSE), " ")</f>
        <v>12</v>
      </c>
      <c r="Z795" s="8">
        <f>IFERROR(VLOOKUP(B795, PlumX_snapshot!$A:$E, 5, FALSE), " ")</f>
        <v>0</v>
      </c>
      <c r="AA795" s="8">
        <f>IFERROR(VLOOKUP(B795, PlumX_snapshot!$A:$F, 6, FALSE), " ")</f>
        <v>1</v>
      </c>
      <c r="AB795" s="9">
        <v>44978</v>
      </c>
    </row>
    <row r="796" spans="1:28" ht="14.5" x14ac:dyDescent="0.35">
      <c r="A796" s="7" t="s">
        <v>2053</v>
      </c>
      <c r="B796" s="7" t="s">
        <v>2054</v>
      </c>
      <c r="C796" s="7" t="s">
        <v>2034</v>
      </c>
      <c r="D796" s="7" t="s">
        <v>2035</v>
      </c>
      <c r="E796" s="11" t="s">
        <v>36</v>
      </c>
      <c r="F796" s="7" t="s">
        <v>37</v>
      </c>
      <c r="G796" s="7" t="s">
        <v>56</v>
      </c>
      <c r="H796" s="7" t="s">
        <v>2055</v>
      </c>
      <c r="I796" s="7" t="s">
        <v>74</v>
      </c>
      <c r="J796" s="10">
        <v>44233</v>
      </c>
      <c r="K796" s="10">
        <v>44518</v>
      </c>
      <c r="L796" s="10"/>
      <c r="M796" s="10">
        <v>44571</v>
      </c>
      <c r="N796" s="7">
        <v>2021</v>
      </c>
      <c r="O796" s="7" t="s">
        <v>2056</v>
      </c>
      <c r="P796" s="7" t="s">
        <v>56</v>
      </c>
      <c r="R796" s="7" t="s">
        <v>2057</v>
      </c>
      <c r="T796" s="7"/>
      <c r="W796" s="6">
        <f>IFERROR(VLOOKUP(B796, PlumX_snapshot!$A:$B, 2, FALSE), " ")</f>
        <v>11</v>
      </c>
      <c r="X796" s="6">
        <f>IFERROR(VLOOKUP(B796, PlumX_snapshot!$A:$C, 3, FALSE), " ")</f>
        <v>3</v>
      </c>
      <c r="Y796" s="8">
        <f>IFERROR(VLOOKUP(B796, PlumX_snapshot!$A:$D, 4, FALSE), " ")</f>
        <v>0</v>
      </c>
      <c r="Z796" s="8">
        <f>IFERROR(VLOOKUP(B796, PlumX_snapshot!$A:$E, 5, FALSE), " ")</f>
        <v>0</v>
      </c>
      <c r="AA796" s="8">
        <f>IFERROR(VLOOKUP(B796, PlumX_snapshot!$A:$F, 6, FALSE), " ")</f>
        <v>0</v>
      </c>
      <c r="AB796" s="9">
        <v>44978</v>
      </c>
    </row>
    <row r="797" spans="1:28" ht="14.5" x14ac:dyDescent="0.35">
      <c r="A797" s="7" t="s">
        <v>2058</v>
      </c>
      <c r="B797" s="7" t="s">
        <v>2059</v>
      </c>
      <c r="C797" s="7" t="s">
        <v>2060</v>
      </c>
      <c r="D797" s="7" t="s">
        <v>2035</v>
      </c>
      <c r="E797" s="11" t="s">
        <v>36</v>
      </c>
      <c r="F797" s="7" t="s">
        <v>37</v>
      </c>
      <c r="G797" s="7" t="s">
        <v>56</v>
      </c>
      <c r="H797" s="7" t="s">
        <v>2061</v>
      </c>
      <c r="I797" s="7" t="s">
        <v>74</v>
      </c>
      <c r="J797" s="10">
        <v>44736</v>
      </c>
      <c r="K797" s="10">
        <v>44820</v>
      </c>
      <c r="L797" s="10">
        <v>44832</v>
      </c>
      <c r="M797" s="10">
        <v>44866</v>
      </c>
      <c r="N797" s="7">
        <v>2022</v>
      </c>
      <c r="O797" s="7" t="s">
        <v>2062</v>
      </c>
      <c r="P797" s="7" t="s">
        <v>56</v>
      </c>
      <c r="R797" s="7" t="s">
        <v>2063</v>
      </c>
      <c r="T797" s="7"/>
      <c r="W797" s="6">
        <f>IFERROR(VLOOKUP(B797, PlumX_snapshot!$A:$B, 2, FALSE), " ")</f>
        <v>2</v>
      </c>
      <c r="X797" s="6">
        <f>IFERROR(VLOOKUP(B797, PlumX_snapshot!$A:$C, 3, FALSE), " ")</f>
        <v>0</v>
      </c>
      <c r="Y797" s="8">
        <f>IFERROR(VLOOKUP(B797, PlumX_snapshot!$A:$D, 4, FALSE), " ")</f>
        <v>0</v>
      </c>
      <c r="Z797" s="8">
        <f>IFERROR(VLOOKUP(B797, PlumX_snapshot!$A:$E, 5, FALSE), " ")</f>
        <v>0</v>
      </c>
      <c r="AA797" s="8">
        <f>IFERROR(VLOOKUP(B797, PlumX_snapshot!$A:$F, 6, FALSE), " ")</f>
        <v>0</v>
      </c>
      <c r="AB797" s="9">
        <v>44978</v>
      </c>
    </row>
    <row r="798" spans="1:28" ht="14.5" x14ac:dyDescent="0.35">
      <c r="A798" s="7" t="s">
        <v>2064</v>
      </c>
      <c r="B798" s="7" t="s">
        <v>2065</v>
      </c>
      <c r="C798" s="7" t="s">
        <v>2066</v>
      </c>
      <c r="D798" s="7" t="s">
        <v>2067</v>
      </c>
      <c r="E798" s="7" t="s">
        <v>37</v>
      </c>
      <c r="F798" s="7" t="s">
        <v>37</v>
      </c>
      <c r="G798" s="7" t="s">
        <v>38</v>
      </c>
      <c r="H798" s="7"/>
      <c r="I798" s="7" t="s">
        <v>74</v>
      </c>
      <c r="J798" s="10">
        <v>43819</v>
      </c>
      <c r="N798" s="7">
        <v>2019</v>
      </c>
      <c r="O798" s="7" t="s">
        <v>2068</v>
      </c>
      <c r="P798" s="7" t="s">
        <v>56</v>
      </c>
      <c r="R798" s="7" t="s">
        <v>2069</v>
      </c>
      <c r="S798" s="7" t="s">
        <v>2070</v>
      </c>
      <c r="T798" s="7"/>
      <c r="U798" s="7"/>
      <c r="V798" s="7"/>
      <c r="W798" s="6">
        <f>IFERROR(VLOOKUP(B798, PlumX_snapshot!$A:$B, 2, FALSE), " ")</f>
        <v>26</v>
      </c>
      <c r="X798" s="6">
        <f>IFERROR(VLOOKUP(B798, PlumX_snapshot!$A:$C, 3, FALSE), " ")</f>
        <v>14</v>
      </c>
      <c r="Y798" s="8">
        <f>IFERROR(VLOOKUP(B798, PlumX_snapshot!$A:$D, 4, FALSE), " ")</f>
        <v>0</v>
      </c>
      <c r="Z798" s="8">
        <f>IFERROR(VLOOKUP(B798, PlumX_snapshot!$A:$E, 5, FALSE), " ")</f>
        <v>0</v>
      </c>
      <c r="AA798" s="8">
        <f>IFERROR(VLOOKUP(B798, PlumX_snapshot!$A:$F, 6, FALSE), " ")</f>
        <v>0</v>
      </c>
      <c r="AB798" s="9">
        <v>44978</v>
      </c>
    </row>
    <row r="799" spans="1:28" ht="14.5" x14ac:dyDescent="0.35">
      <c r="A799" s="7" t="s">
        <v>2071</v>
      </c>
      <c r="B799" s="7" t="s">
        <v>2072</v>
      </c>
      <c r="C799" s="7" t="s">
        <v>2073</v>
      </c>
      <c r="D799" s="7" t="s">
        <v>2067</v>
      </c>
      <c r="E799" s="7" t="s">
        <v>36</v>
      </c>
      <c r="F799" s="7" t="s">
        <v>64</v>
      </c>
      <c r="G799" s="7" t="s">
        <v>38</v>
      </c>
      <c r="H799" s="7"/>
      <c r="I799" s="7" t="s">
        <v>2074</v>
      </c>
      <c r="J799" s="10">
        <v>43816</v>
      </c>
      <c r="N799" s="7">
        <v>2019</v>
      </c>
      <c r="O799" s="7" t="s">
        <v>2068</v>
      </c>
      <c r="S799" s="7" t="s">
        <v>64</v>
      </c>
      <c r="T799" s="7"/>
      <c r="U799" s="7"/>
      <c r="V799" s="7"/>
      <c r="W799" s="6">
        <f>IFERROR(VLOOKUP(B799, PlumX_snapshot!$A:$B, 2, FALSE), " ")</f>
        <v>23</v>
      </c>
      <c r="X799" s="6">
        <f>IFERROR(VLOOKUP(B799, PlumX_snapshot!$A:$C, 3, FALSE), " ")</f>
        <v>4</v>
      </c>
      <c r="Y799" s="8">
        <f>IFERROR(VLOOKUP(B799, PlumX_snapshot!$A:$D, 4, FALSE), " ")</f>
        <v>0</v>
      </c>
      <c r="Z799" s="8">
        <f>IFERROR(VLOOKUP(B799, PlumX_snapshot!$A:$E, 5, FALSE), " ")</f>
        <v>0</v>
      </c>
      <c r="AA799" s="8">
        <f>IFERROR(VLOOKUP(B799, PlumX_snapshot!$A:$F, 6, FALSE), " ")</f>
        <v>0</v>
      </c>
      <c r="AB799" s="9">
        <v>44978</v>
      </c>
    </row>
    <row r="800" spans="1:28" ht="14.5" x14ac:dyDescent="0.35">
      <c r="A800" s="7" t="s">
        <v>2075</v>
      </c>
      <c r="B800" s="7" t="s">
        <v>2076</v>
      </c>
      <c r="C800" s="7" t="s">
        <v>2077</v>
      </c>
      <c r="D800" s="7" t="s">
        <v>2067</v>
      </c>
      <c r="E800" s="7" t="s">
        <v>36</v>
      </c>
      <c r="F800" s="7" t="s">
        <v>64</v>
      </c>
      <c r="G800" s="7" t="s">
        <v>38</v>
      </c>
      <c r="H800" s="7"/>
      <c r="I800" s="7" t="s">
        <v>2074</v>
      </c>
      <c r="J800" s="10">
        <v>43798</v>
      </c>
      <c r="N800" s="7">
        <v>2019</v>
      </c>
      <c r="O800" s="7" t="s">
        <v>2068</v>
      </c>
      <c r="S800" s="7" t="s">
        <v>64</v>
      </c>
      <c r="T800" s="7"/>
      <c r="U800" s="7"/>
      <c r="V800" s="7"/>
      <c r="W800" s="6">
        <f>IFERROR(VLOOKUP(B800, PlumX_snapshot!$A:$B, 2, FALSE), " ")</f>
        <v>4</v>
      </c>
      <c r="X800" s="6">
        <f>IFERROR(VLOOKUP(B800, PlumX_snapshot!$A:$C, 3, FALSE), " ")</f>
        <v>3</v>
      </c>
      <c r="Y800" s="8">
        <f>IFERROR(VLOOKUP(B800, PlumX_snapshot!$A:$D, 4, FALSE), " ")</f>
        <v>7</v>
      </c>
      <c r="Z800" s="8">
        <f>IFERROR(VLOOKUP(B800, PlumX_snapshot!$A:$E, 5, FALSE), " ")</f>
        <v>0</v>
      </c>
      <c r="AA800" s="8">
        <f>IFERROR(VLOOKUP(B800, PlumX_snapshot!$A:$F, 6, FALSE), " ")</f>
        <v>0</v>
      </c>
      <c r="AB800" s="9">
        <v>44978</v>
      </c>
    </row>
    <row r="801" spans="1:28" ht="14.5" x14ac:dyDescent="0.35">
      <c r="A801" s="7" t="s">
        <v>2078</v>
      </c>
      <c r="B801" s="7" t="s">
        <v>2079</v>
      </c>
      <c r="C801" s="7" t="s">
        <v>2080</v>
      </c>
      <c r="D801" s="7" t="s">
        <v>2067</v>
      </c>
      <c r="E801" s="7" t="s">
        <v>36</v>
      </c>
      <c r="F801" s="7" t="s">
        <v>64</v>
      </c>
      <c r="G801" s="7" t="s">
        <v>38</v>
      </c>
      <c r="H801" s="7"/>
      <c r="I801" s="7" t="s">
        <v>2074</v>
      </c>
      <c r="J801" s="10">
        <v>43756</v>
      </c>
      <c r="N801" s="7">
        <v>2019</v>
      </c>
      <c r="O801" s="7" t="s">
        <v>2068</v>
      </c>
      <c r="S801" s="7" t="s">
        <v>64</v>
      </c>
      <c r="T801" s="7"/>
      <c r="U801" s="7"/>
      <c r="V801" s="7"/>
      <c r="W801" s="6">
        <f>IFERROR(VLOOKUP(B801, PlumX_snapshot!$A:$B, 2, FALSE), " ")</f>
        <v>0</v>
      </c>
      <c r="X801" s="6">
        <f>IFERROR(VLOOKUP(B801, PlumX_snapshot!$A:$C, 3, FALSE), " ")</f>
        <v>0</v>
      </c>
      <c r="Y801" s="8">
        <f>IFERROR(VLOOKUP(B801, PlumX_snapshot!$A:$D, 4, FALSE), " ")</f>
        <v>0</v>
      </c>
      <c r="Z801" s="8">
        <f>IFERROR(VLOOKUP(B801, PlumX_snapshot!$A:$E, 5, FALSE), " ")</f>
        <v>0</v>
      </c>
      <c r="AA801" s="8">
        <f>IFERROR(VLOOKUP(B801, PlumX_snapshot!$A:$F, 6, FALSE), " ")</f>
        <v>0</v>
      </c>
      <c r="AB801" s="9">
        <v>44978</v>
      </c>
    </row>
    <row r="802" spans="1:28" ht="14.5" x14ac:dyDescent="0.35">
      <c r="A802" s="7" t="s">
        <v>2081</v>
      </c>
      <c r="B802" s="7" t="s">
        <v>2082</v>
      </c>
      <c r="C802" s="7" t="s">
        <v>2083</v>
      </c>
      <c r="D802" s="7" t="s">
        <v>2067</v>
      </c>
      <c r="E802" s="7" t="s">
        <v>36</v>
      </c>
      <c r="F802" s="7" t="s">
        <v>37</v>
      </c>
      <c r="G802" s="7" t="s">
        <v>38</v>
      </c>
      <c r="H802" s="7"/>
      <c r="I802" s="7" t="s">
        <v>399</v>
      </c>
      <c r="J802" s="10">
        <v>43754</v>
      </c>
      <c r="N802" s="7">
        <v>2019</v>
      </c>
      <c r="O802" s="7" t="s">
        <v>2068</v>
      </c>
      <c r="R802" s="7" t="s">
        <v>2084</v>
      </c>
      <c r="S802" s="7" t="s">
        <v>2085</v>
      </c>
      <c r="T802" s="7"/>
      <c r="U802" s="7"/>
      <c r="V802" s="7"/>
      <c r="W802" s="6">
        <f>IFERROR(VLOOKUP(B802, PlumX_snapshot!$A:$B, 2, FALSE), " ")</f>
        <v>47</v>
      </c>
      <c r="X802" s="6">
        <f>IFERROR(VLOOKUP(B802, PlumX_snapshot!$A:$C, 3, FALSE), " ")</f>
        <v>8</v>
      </c>
      <c r="Y802" s="8">
        <f>IFERROR(VLOOKUP(B802, PlumX_snapshot!$A:$D, 4, FALSE), " ")</f>
        <v>32</v>
      </c>
      <c r="Z802" s="8">
        <f>IFERROR(VLOOKUP(B802, PlumX_snapshot!$A:$E, 5, FALSE), " ")</f>
        <v>0</v>
      </c>
      <c r="AA802" s="8">
        <f>IFERROR(VLOOKUP(B802, PlumX_snapshot!$A:$F, 6, FALSE), " ")</f>
        <v>1</v>
      </c>
      <c r="AB802" s="9">
        <v>44978</v>
      </c>
    </row>
    <row r="803" spans="1:28" ht="14.5" x14ac:dyDescent="0.35">
      <c r="A803" s="7" t="s">
        <v>2086</v>
      </c>
      <c r="B803" s="7" t="s">
        <v>2087</v>
      </c>
      <c r="C803" s="7" t="s">
        <v>2088</v>
      </c>
      <c r="D803" s="7" t="s">
        <v>2067</v>
      </c>
      <c r="E803" s="7" t="s">
        <v>36</v>
      </c>
      <c r="F803" s="7" t="s">
        <v>64</v>
      </c>
      <c r="G803" s="7" t="s">
        <v>38</v>
      </c>
      <c r="H803" s="7"/>
      <c r="I803" s="7" t="s">
        <v>2074</v>
      </c>
      <c r="J803" s="10">
        <v>43727</v>
      </c>
      <c r="N803" s="7">
        <v>2019</v>
      </c>
      <c r="O803" s="7" t="s">
        <v>2068</v>
      </c>
      <c r="S803" s="7" t="s">
        <v>64</v>
      </c>
      <c r="T803" s="7"/>
      <c r="U803" s="7"/>
      <c r="V803" s="7"/>
      <c r="W803" s="6">
        <f>IFERROR(VLOOKUP(B803, PlumX_snapshot!$A:$B, 2, FALSE), " ")</f>
        <v>2</v>
      </c>
      <c r="X803" s="6">
        <f>IFERROR(VLOOKUP(B803, PlumX_snapshot!$A:$C, 3, FALSE), " ")</f>
        <v>0</v>
      </c>
      <c r="Y803" s="8">
        <f>IFERROR(VLOOKUP(B803, PlumX_snapshot!$A:$D, 4, FALSE), " ")</f>
        <v>0</v>
      </c>
      <c r="Z803" s="8">
        <f>IFERROR(VLOOKUP(B803, PlumX_snapshot!$A:$E, 5, FALSE), " ")</f>
        <v>0</v>
      </c>
      <c r="AA803" s="8">
        <f>IFERROR(VLOOKUP(B803, PlumX_snapshot!$A:$F, 6, FALSE), " ")</f>
        <v>0</v>
      </c>
      <c r="AB803" s="9">
        <v>44978</v>
      </c>
    </row>
    <row r="804" spans="1:28" ht="14.5" x14ac:dyDescent="0.35">
      <c r="A804" s="7" t="s">
        <v>2089</v>
      </c>
      <c r="B804" s="7" t="s">
        <v>2090</v>
      </c>
      <c r="C804" s="7" t="s">
        <v>2091</v>
      </c>
      <c r="D804" s="7" t="s">
        <v>2067</v>
      </c>
      <c r="E804" s="7" t="s">
        <v>36</v>
      </c>
      <c r="F804" s="7" t="s">
        <v>37</v>
      </c>
      <c r="G804" s="7" t="s">
        <v>38</v>
      </c>
      <c r="H804" s="7"/>
      <c r="I804" s="7" t="s">
        <v>74</v>
      </c>
      <c r="J804" s="10">
        <v>43726</v>
      </c>
      <c r="N804" s="7">
        <v>2019</v>
      </c>
      <c r="O804" s="7" t="s">
        <v>2068</v>
      </c>
      <c r="P804" s="7" t="s">
        <v>56</v>
      </c>
      <c r="R804" s="7" t="s">
        <v>2092</v>
      </c>
      <c r="S804" s="7" t="s">
        <v>2085</v>
      </c>
      <c r="T804" s="7"/>
      <c r="U804" s="7"/>
      <c r="V804" s="7"/>
      <c r="W804" s="6">
        <f>IFERROR(VLOOKUP(B804, PlumX_snapshot!$A:$B, 2, FALSE), " ")</f>
        <v>95</v>
      </c>
      <c r="X804" s="6">
        <f>IFERROR(VLOOKUP(B804, PlumX_snapshot!$A:$C, 3, FALSE), " ")</f>
        <v>88</v>
      </c>
      <c r="Y804" s="8">
        <f>IFERROR(VLOOKUP(B804, PlumX_snapshot!$A:$D, 4, FALSE), " ")</f>
        <v>11</v>
      </c>
      <c r="Z804" s="8">
        <f>IFERROR(VLOOKUP(B804, PlumX_snapshot!$A:$E, 5, FALSE), " ")</f>
        <v>0</v>
      </c>
      <c r="AA804" s="8">
        <f>IFERROR(VLOOKUP(B804, PlumX_snapshot!$A:$F, 6, FALSE), " ")</f>
        <v>1</v>
      </c>
      <c r="AB804" s="9">
        <v>44978</v>
      </c>
    </row>
    <row r="805" spans="1:28" ht="14.5" x14ac:dyDescent="0.35">
      <c r="A805" s="7" t="s">
        <v>2093</v>
      </c>
      <c r="B805" s="7" t="s">
        <v>2094</v>
      </c>
      <c r="C805" s="7" t="s">
        <v>2095</v>
      </c>
      <c r="D805" s="7" t="s">
        <v>2067</v>
      </c>
      <c r="E805" s="7" t="s">
        <v>37</v>
      </c>
      <c r="F805" s="7" t="s">
        <v>37</v>
      </c>
      <c r="G805" s="7" t="s">
        <v>38</v>
      </c>
      <c r="H805" s="7"/>
      <c r="I805" s="7" t="s">
        <v>74</v>
      </c>
      <c r="J805" s="10">
        <v>43719</v>
      </c>
      <c r="N805" s="7">
        <v>2019</v>
      </c>
      <c r="O805" s="7" t="s">
        <v>2068</v>
      </c>
      <c r="R805" s="7" t="s">
        <v>2096</v>
      </c>
      <c r="S805" s="7" t="s">
        <v>2085</v>
      </c>
      <c r="T805" s="7"/>
      <c r="U805" s="7"/>
      <c r="V805" s="7"/>
      <c r="W805" s="6">
        <f>IFERROR(VLOOKUP(B805, PlumX_snapshot!$A:$B, 2, FALSE), " ")</f>
        <v>35</v>
      </c>
      <c r="X805" s="6">
        <f>IFERROR(VLOOKUP(B805, PlumX_snapshot!$A:$C, 3, FALSE), " ")</f>
        <v>9</v>
      </c>
      <c r="Y805" s="8">
        <f>IFERROR(VLOOKUP(B805, PlumX_snapshot!$A:$D, 4, FALSE), " ")</f>
        <v>20</v>
      </c>
      <c r="Z805" s="8">
        <f>IFERROR(VLOOKUP(B805, PlumX_snapshot!$A:$E, 5, FALSE), " ")</f>
        <v>0</v>
      </c>
      <c r="AA805" s="8">
        <f>IFERROR(VLOOKUP(B805, PlumX_snapshot!$A:$F, 6, FALSE), " ")</f>
        <v>0</v>
      </c>
      <c r="AB805" s="9">
        <v>44978</v>
      </c>
    </row>
    <row r="806" spans="1:28" ht="14.5" x14ac:dyDescent="0.35">
      <c r="A806" s="7" t="s">
        <v>2097</v>
      </c>
      <c r="B806" s="7" t="s">
        <v>2098</v>
      </c>
      <c r="C806" s="7" t="s">
        <v>2099</v>
      </c>
      <c r="D806" s="7" t="s">
        <v>2067</v>
      </c>
      <c r="E806" s="7" t="s">
        <v>36</v>
      </c>
      <c r="F806" s="7" t="s">
        <v>64</v>
      </c>
      <c r="G806" s="7" t="s">
        <v>38</v>
      </c>
      <c r="H806" s="7"/>
      <c r="I806" s="7" t="s">
        <v>2074</v>
      </c>
      <c r="J806" s="10">
        <v>43676</v>
      </c>
      <c r="N806" s="7">
        <v>2019</v>
      </c>
      <c r="O806" s="7" t="s">
        <v>2068</v>
      </c>
      <c r="S806" s="7" t="s">
        <v>64</v>
      </c>
      <c r="T806" s="7"/>
      <c r="U806" s="7"/>
      <c r="V806" s="7"/>
      <c r="W806" s="6">
        <f>IFERROR(VLOOKUP(B806, PlumX_snapshot!$A:$B, 2, FALSE), " ")</f>
        <v>10</v>
      </c>
      <c r="X806" s="6">
        <f>IFERROR(VLOOKUP(B806, PlumX_snapshot!$A:$C, 3, FALSE), " ")</f>
        <v>2</v>
      </c>
      <c r="Y806" s="8">
        <f>IFERROR(VLOOKUP(B806, PlumX_snapshot!$A:$D, 4, FALSE), " ")</f>
        <v>0</v>
      </c>
      <c r="Z806" s="8">
        <f>IFERROR(VLOOKUP(B806, PlumX_snapshot!$A:$E, 5, FALSE), " ")</f>
        <v>0</v>
      </c>
      <c r="AA806" s="8">
        <f>IFERROR(VLOOKUP(B806, PlumX_snapshot!$A:$F, 6, FALSE), " ")</f>
        <v>0</v>
      </c>
      <c r="AB806" s="9">
        <v>44978</v>
      </c>
    </row>
    <row r="807" spans="1:28" ht="14.5" x14ac:dyDescent="0.35">
      <c r="A807" s="7" t="s">
        <v>2100</v>
      </c>
      <c r="B807" s="7" t="s">
        <v>2101</v>
      </c>
      <c r="C807" s="7" t="s">
        <v>2102</v>
      </c>
      <c r="D807" s="7" t="s">
        <v>2067</v>
      </c>
      <c r="E807" s="7" t="s">
        <v>36</v>
      </c>
      <c r="F807" s="7" t="s">
        <v>37</v>
      </c>
      <c r="G807" s="7" t="s">
        <v>38</v>
      </c>
      <c r="H807" s="7"/>
      <c r="I807" s="7" t="s">
        <v>74</v>
      </c>
      <c r="J807" s="10">
        <v>43664</v>
      </c>
      <c r="N807" s="7">
        <v>2019</v>
      </c>
      <c r="O807" s="7" t="s">
        <v>2068</v>
      </c>
      <c r="P807" s="7" t="s">
        <v>56</v>
      </c>
      <c r="R807" s="7" t="s">
        <v>2069</v>
      </c>
      <c r="S807" s="7" t="s">
        <v>2103</v>
      </c>
      <c r="T807" s="7"/>
      <c r="U807" s="7"/>
      <c r="V807" s="7"/>
      <c r="W807" s="6">
        <f>IFERROR(VLOOKUP(B807, PlumX_snapshot!$A:$B, 2, FALSE), " ")</f>
        <v>31</v>
      </c>
      <c r="X807" s="6">
        <f>IFERROR(VLOOKUP(B807, PlumX_snapshot!$A:$C, 3, FALSE), " ")</f>
        <v>4</v>
      </c>
      <c r="Y807" s="8">
        <f>IFERROR(VLOOKUP(B807, PlumX_snapshot!$A:$D, 4, FALSE), " ")</f>
        <v>4</v>
      </c>
      <c r="Z807" s="8">
        <f>IFERROR(VLOOKUP(B807, PlumX_snapshot!$A:$E, 5, FALSE), " ")</f>
        <v>0</v>
      </c>
      <c r="AA807" s="8">
        <f>IFERROR(VLOOKUP(B807, PlumX_snapshot!$A:$F, 6, FALSE), " ")</f>
        <v>0</v>
      </c>
      <c r="AB807" s="9">
        <v>44978</v>
      </c>
    </row>
    <row r="808" spans="1:28" ht="14.5" x14ac:dyDescent="0.35">
      <c r="A808" s="7" t="s">
        <v>2104</v>
      </c>
      <c r="B808" s="7" t="s">
        <v>2105</v>
      </c>
      <c r="C808" s="7" t="s">
        <v>2106</v>
      </c>
      <c r="D808" s="7" t="s">
        <v>2067</v>
      </c>
      <c r="E808" s="7" t="s">
        <v>36</v>
      </c>
      <c r="F808" s="7" t="s">
        <v>37</v>
      </c>
      <c r="G808" s="7" t="s">
        <v>38</v>
      </c>
      <c r="H808" s="7"/>
      <c r="I808" s="7" t="s">
        <v>399</v>
      </c>
      <c r="J808" s="10">
        <v>43659</v>
      </c>
      <c r="N808" s="7">
        <v>2019</v>
      </c>
      <c r="O808" s="7" t="s">
        <v>2068</v>
      </c>
      <c r="P808" s="7" t="s">
        <v>56</v>
      </c>
      <c r="R808" s="7" t="s">
        <v>2107</v>
      </c>
      <c r="S808" s="7" t="s">
        <v>2085</v>
      </c>
      <c r="T808" s="7"/>
      <c r="U808" s="7"/>
      <c r="V808" s="7"/>
      <c r="W808" s="6">
        <f>IFERROR(VLOOKUP(B808, PlumX_snapshot!$A:$B, 2, FALSE), " ")</f>
        <v>10</v>
      </c>
      <c r="X808" s="6">
        <f>IFERROR(VLOOKUP(B808, PlumX_snapshot!$A:$C, 3, FALSE), " ")</f>
        <v>9</v>
      </c>
      <c r="Y808" s="8">
        <f>IFERROR(VLOOKUP(B808, PlumX_snapshot!$A:$D, 4, FALSE), " ")</f>
        <v>0</v>
      </c>
      <c r="Z808" s="8">
        <f>IFERROR(VLOOKUP(B808, PlumX_snapshot!$A:$E, 5, FALSE), " ")</f>
        <v>4</v>
      </c>
      <c r="AA808" s="8">
        <f>IFERROR(VLOOKUP(B808, PlumX_snapshot!$A:$F, 6, FALSE), " ")</f>
        <v>0</v>
      </c>
      <c r="AB808" s="9">
        <v>44978</v>
      </c>
    </row>
    <row r="809" spans="1:28" ht="14.5" x14ac:dyDescent="0.35">
      <c r="A809" s="7" t="s">
        <v>2108</v>
      </c>
      <c r="B809" s="7" t="s">
        <v>2109</v>
      </c>
      <c r="C809" s="7" t="s">
        <v>2110</v>
      </c>
      <c r="D809" s="7" t="s">
        <v>2067</v>
      </c>
      <c r="E809" s="7" t="s">
        <v>36</v>
      </c>
      <c r="F809" s="7" t="s">
        <v>64</v>
      </c>
      <c r="G809" s="7" t="s">
        <v>38</v>
      </c>
      <c r="H809" s="7"/>
      <c r="I809" s="7" t="s">
        <v>2074</v>
      </c>
      <c r="J809" s="10">
        <v>43655</v>
      </c>
      <c r="N809" s="7">
        <v>2019</v>
      </c>
      <c r="O809" s="7" t="s">
        <v>2068</v>
      </c>
      <c r="S809" s="7" t="s">
        <v>64</v>
      </c>
      <c r="T809" s="7"/>
      <c r="U809" s="7"/>
      <c r="V809" s="7"/>
      <c r="W809" s="6">
        <f>IFERROR(VLOOKUP(B809, PlumX_snapshot!$A:$B, 2, FALSE), " ")</f>
        <v>11</v>
      </c>
      <c r="X809" s="6">
        <f>IFERROR(VLOOKUP(B809, PlumX_snapshot!$A:$C, 3, FALSE), " ")</f>
        <v>1</v>
      </c>
      <c r="Y809" s="8">
        <f>IFERROR(VLOOKUP(B809, PlumX_snapshot!$A:$D, 4, FALSE), " ")</f>
        <v>16</v>
      </c>
      <c r="Z809" s="8">
        <f>IFERROR(VLOOKUP(B809, PlumX_snapshot!$A:$E, 5, FALSE), " ")</f>
        <v>0</v>
      </c>
      <c r="AA809" s="8">
        <f>IFERROR(VLOOKUP(B809, PlumX_snapshot!$A:$F, 6, FALSE), " ")</f>
        <v>0</v>
      </c>
      <c r="AB809" s="9">
        <v>44978</v>
      </c>
    </row>
    <row r="810" spans="1:28" ht="14.5" x14ac:dyDescent="0.35">
      <c r="A810" s="7" t="s">
        <v>2111</v>
      </c>
      <c r="B810" s="7" t="s">
        <v>2112</v>
      </c>
      <c r="C810" s="7" t="s">
        <v>2113</v>
      </c>
      <c r="D810" s="7" t="s">
        <v>2067</v>
      </c>
      <c r="E810" s="7" t="s">
        <v>36</v>
      </c>
      <c r="F810" s="7" t="s">
        <v>64</v>
      </c>
      <c r="G810" s="7" t="s">
        <v>38</v>
      </c>
      <c r="H810" s="7"/>
      <c r="I810" s="7" t="s">
        <v>2074</v>
      </c>
      <c r="J810" s="10">
        <v>43655</v>
      </c>
      <c r="N810" s="7">
        <v>2019</v>
      </c>
      <c r="O810" s="7" t="s">
        <v>2068</v>
      </c>
      <c r="S810" s="7" t="s">
        <v>64</v>
      </c>
      <c r="T810" s="7"/>
      <c r="U810" s="7"/>
      <c r="V810" s="7"/>
      <c r="W810" s="6">
        <f>IFERROR(VLOOKUP(B810, PlumX_snapshot!$A:$B, 2, FALSE), " ")</f>
        <v>8</v>
      </c>
      <c r="X810" s="6">
        <f>IFERROR(VLOOKUP(B810, PlumX_snapshot!$A:$C, 3, FALSE), " ")</f>
        <v>3</v>
      </c>
      <c r="Y810" s="8">
        <f>IFERROR(VLOOKUP(B810, PlumX_snapshot!$A:$D, 4, FALSE), " ")</f>
        <v>0</v>
      </c>
      <c r="Z810" s="8">
        <f>IFERROR(VLOOKUP(B810, PlumX_snapshot!$A:$E, 5, FALSE), " ")</f>
        <v>0</v>
      </c>
      <c r="AA810" s="8">
        <f>IFERROR(VLOOKUP(B810, PlumX_snapshot!$A:$F, 6, FALSE), " ")</f>
        <v>0</v>
      </c>
      <c r="AB810" s="9">
        <v>44978</v>
      </c>
    </row>
    <row r="811" spans="1:28" ht="14.5" x14ac:dyDescent="0.35">
      <c r="A811" s="7" t="s">
        <v>2114</v>
      </c>
      <c r="B811" s="7" t="s">
        <v>2115</v>
      </c>
      <c r="C811" s="7" t="s">
        <v>2116</v>
      </c>
      <c r="D811" s="7" t="s">
        <v>2067</v>
      </c>
      <c r="E811" s="7" t="s">
        <v>36</v>
      </c>
      <c r="F811" s="7" t="s">
        <v>64</v>
      </c>
      <c r="G811" s="7" t="s">
        <v>38</v>
      </c>
      <c r="H811" s="7"/>
      <c r="I811" s="7" t="s">
        <v>2074</v>
      </c>
      <c r="J811" s="10">
        <v>43633</v>
      </c>
      <c r="N811" s="7">
        <v>2019</v>
      </c>
      <c r="O811" s="7" t="s">
        <v>2068</v>
      </c>
      <c r="S811" s="7" t="s">
        <v>64</v>
      </c>
      <c r="T811" s="7"/>
      <c r="U811" s="7"/>
      <c r="V811" s="7"/>
      <c r="W811" s="6">
        <f>IFERROR(VLOOKUP(B811, PlumX_snapshot!$A:$B, 2, FALSE), " ")</f>
        <v>0</v>
      </c>
      <c r="X811" s="6">
        <f>IFERROR(VLOOKUP(B811, PlumX_snapshot!$A:$C, 3, FALSE), " ")</f>
        <v>0</v>
      </c>
      <c r="Y811" s="8">
        <f>IFERROR(VLOOKUP(B811, PlumX_snapshot!$A:$D, 4, FALSE), " ")</f>
        <v>0</v>
      </c>
      <c r="Z811" s="8">
        <f>IFERROR(VLOOKUP(B811, PlumX_snapshot!$A:$E, 5, FALSE), " ")</f>
        <v>0</v>
      </c>
      <c r="AA811" s="8">
        <f>IFERROR(VLOOKUP(B811, PlumX_snapshot!$A:$F, 6, FALSE), " ")</f>
        <v>1</v>
      </c>
      <c r="AB811" s="9">
        <v>44978</v>
      </c>
    </row>
    <row r="812" spans="1:28" ht="14.5" x14ac:dyDescent="0.35">
      <c r="A812" s="7" t="s">
        <v>2117</v>
      </c>
      <c r="B812" s="7" t="s">
        <v>2118</v>
      </c>
      <c r="C812" s="7" t="s">
        <v>2119</v>
      </c>
      <c r="D812" s="7" t="s">
        <v>2067</v>
      </c>
      <c r="E812" s="7" t="s">
        <v>36</v>
      </c>
      <c r="F812" s="7" t="s">
        <v>64</v>
      </c>
      <c r="G812" s="7" t="s">
        <v>38</v>
      </c>
      <c r="H812" s="7"/>
      <c r="I812" s="7" t="s">
        <v>2074</v>
      </c>
      <c r="J812" s="10">
        <v>43633</v>
      </c>
      <c r="N812" s="7">
        <v>2019</v>
      </c>
      <c r="O812" s="7" t="s">
        <v>2068</v>
      </c>
      <c r="S812" s="7" t="s">
        <v>64</v>
      </c>
      <c r="T812" s="7"/>
      <c r="U812" s="7"/>
      <c r="V812" s="7"/>
      <c r="W812" s="6">
        <f>IFERROR(VLOOKUP(B812, PlumX_snapshot!$A:$B, 2, FALSE), " ")</f>
        <v>120</v>
      </c>
      <c r="X812" s="6">
        <f>IFERROR(VLOOKUP(B812, PlumX_snapshot!$A:$C, 3, FALSE), " ")</f>
        <v>44</v>
      </c>
      <c r="Y812" s="8">
        <f>IFERROR(VLOOKUP(B812, PlumX_snapshot!$A:$D, 4, FALSE), " ")</f>
        <v>145</v>
      </c>
      <c r="Z812" s="8">
        <f>IFERROR(VLOOKUP(B812, PlumX_snapshot!$A:$E, 5, FALSE), " ")</f>
        <v>48</v>
      </c>
      <c r="AA812" s="8">
        <f>IFERROR(VLOOKUP(B812, PlumX_snapshot!$A:$F, 6, FALSE), " ")</f>
        <v>0</v>
      </c>
      <c r="AB812" s="9">
        <v>44978</v>
      </c>
    </row>
    <row r="813" spans="1:28" ht="14.5" x14ac:dyDescent="0.35">
      <c r="A813" s="7" t="s">
        <v>2120</v>
      </c>
      <c r="B813" s="7" t="s">
        <v>2121</v>
      </c>
      <c r="C813" s="7" t="s">
        <v>2122</v>
      </c>
      <c r="D813" s="7" t="s">
        <v>2067</v>
      </c>
      <c r="E813" s="7" t="s">
        <v>36</v>
      </c>
      <c r="F813" s="7" t="s">
        <v>37</v>
      </c>
      <c r="G813" s="7" t="s">
        <v>38</v>
      </c>
      <c r="H813" s="7"/>
      <c r="I813" s="7" t="s">
        <v>74</v>
      </c>
      <c r="J813" s="10">
        <v>43621</v>
      </c>
      <c r="N813" s="7">
        <v>2019</v>
      </c>
      <c r="O813" s="7" t="s">
        <v>2068</v>
      </c>
      <c r="Q813" s="7" t="s">
        <v>56</v>
      </c>
      <c r="R813" s="7" t="s">
        <v>2123</v>
      </c>
      <c r="S813" s="7" t="s">
        <v>2085</v>
      </c>
      <c r="T813" s="7"/>
      <c r="U813" s="7"/>
      <c r="V813" s="7"/>
      <c r="W813" s="6">
        <f>IFERROR(VLOOKUP(B813, PlumX_snapshot!$A:$B, 2, FALSE), " ")</f>
        <v>37</v>
      </c>
      <c r="X813" s="6">
        <f>IFERROR(VLOOKUP(B813, PlumX_snapshot!$A:$C, 3, FALSE), " ")</f>
        <v>14</v>
      </c>
      <c r="Y813" s="8">
        <f>IFERROR(VLOOKUP(B813, PlumX_snapshot!$A:$D, 4, FALSE), " ")</f>
        <v>0</v>
      </c>
      <c r="Z813" s="8">
        <f>IFERROR(VLOOKUP(B813, PlumX_snapshot!$A:$E, 5, FALSE), " ")</f>
        <v>0</v>
      </c>
      <c r="AA813" s="8">
        <f>IFERROR(VLOOKUP(B813, PlumX_snapshot!$A:$F, 6, FALSE), " ")</f>
        <v>0</v>
      </c>
      <c r="AB813" s="9">
        <v>44978</v>
      </c>
    </row>
    <row r="814" spans="1:28" ht="14.5" x14ac:dyDescent="0.35">
      <c r="A814" s="7" t="s">
        <v>2124</v>
      </c>
      <c r="B814" s="7" t="s">
        <v>2125</v>
      </c>
      <c r="C814" s="7" t="s">
        <v>2126</v>
      </c>
      <c r="D814" s="7" t="s">
        <v>2067</v>
      </c>
      <c r="E814" s="7" t="s">
        <v>36</v>
      </c>
      <c r="F814" s="7" t="s">
        <v>64</v>
      </c>
      <c r="G814" s="7" t="s">
        <v>38</v>
      </c>
      <c r="H814" s="7"/>
      <c r="I814" s="7" t="s">
        <v>2127</v>
      </c>
      <c r="J814" s="10">
        <v>43607</v>
      </c>
      <c r="N814" s="7">
        <v>2019</v>
      </c>
      <c r="O814" s="7" t="s">
        <v>2068</v>
      </c>
      <c r="S814" s="7" t="s">
        <v>64</v>
      </c>
      <c r="T814" s="7"/>
      <c r="U814" s="7"/>
      <c r="V814" s="7"/>
      <c r="W814" s="6">
        <f>IFERROR(VLOOKUP(B814, PlumX_snapshot!$A:$B, 2, FALSE), " ")</f>
        <v>37</v>
      </c>
      <c r="X814" s="6">
        <f>IFERROR(VLOOKUP(B814, PlumX_snapshot!$A:$C, 3, FALSE), " ")</f>
        <v>14</v>
      </c>
      <c r="Y814" s="8">
        <f>IFERROR(VLOOKUP(B814, PlumX_snapshot!$A:$D, 4, FALSE), " ")</f>
        <v>1</v>
      </c>
      <c r="Z814" s="8">
        <f>IFERROR(VLOOKUP(B814, PlumX_snapshot!$A:$E, 5, FALSE), " ")</f>
        <v>0</v>
      </c>
      <c r="AA814" s="8">
        <f>IFERROR(VLOOKUP(B814, PlumX_snapshot!$A:$F, 6, FALSE), " ")</f>
        <v>0</v>
      </c>
      <c r="AB814" s="9">
        <v>44978</v>
      </c>
    </row>
    <row r="815" spans="1:28" ht="14.5" x14ac:dyDescent="0.35">
      <c r="A815" s="7" t="s">
        <v>2128</v>
      </c>
      <c r="B815" s="7" t="s">
        <v>2129</v>
      </c>
      <c r="C815" s="7" t="s">
        <v>2130</v>
      </c>
      <c r="D815" s="7" t="s">
        <v>2067</v>
      </c>
      <c r="E815" s="7" t="s">
        <v>36</v>
      </c>
      <c r="F815" s="7" t="s">
        <v>64</v>
      </c>
      <c r="G815" s="7" t="s">
        <v>38</v>
      </c>
      <c r="H815" s="7"/>
      <c r="I815" s="7" t="s">
        <v>2074</v>
      </c>
      <c r="J815" s="10">
        <v>43606</v>
      </c>
      <c r="N815" s="7">
        <v>2019</v>
      </c>
      <c r="O815" s="7" t="s">
        <v>2068</v>
      </c>
      <c r="S815" s="7" t="s">
        <v>64</v>
      </c>
      <c r="T815" s="7"/>
      <c r="U815" s="7"/>
      <c r="V815" s="7"/>
      <c r="W815" s="6">
        <f>IFERROR(VLOOKUP(B815, PlumX_snapshot!$A:$B, 2, FALSE), " ")</f>
        <v>5</v>
      </c>
      <c r="X815" s="6">
        <f>IFERROR(VLOOKUP(B815, PlumX_snapshot!$A:$C, 3, FALSE), " ")</f>
        <v>2</v>
      </c>
      <c r="Y815" s="8">
        <f>IFERROR(VLOOKUP(B815, PlumX_snapshot!$A:$D, 4, FALSE), " ")</f>
        <v>0</v>
      </c>
      <c r="Z815" s="8">
        <f>IFERROR(VLOOKUP(B815, PlumX_snapshot!$A:$E, 5, FALSE), " ")</f>
        <v>0</v>
      </c>
      <c r="AA815" s="8">
        <f>IFERROR(VLOOKUP(B815, PlumX_snapshot!$A:$F, 6, FALSE), " ")</f>
        <v>0</v>
      </c>
      <c r="AB815" s="9">
        <v>44978</v>
      </c>
    </row>
    <row r="816" spans="1:28" ht="14.5" x14ac:dyDescent="0.35">
      <c r="A816" s="7" t="s">
        <v>2131</v>
      </c>
      <c r="B816" s="7" t="s">
        <v>2132</v>
      </c>
      <c r="C816" s="7" t="s">
        <v>2083</v>
      </c>
      <c r="D816" s="7" t="s">
        <v>2067</v>
      </c>
      <c r="E816" s="7" t="s">
        <v>36</v>
      </c>
      <c r="F816" s="7" t="s">
        <v>64</v>
      </c>
      <c r="G816" s="7" t="s">
        <v>38</v>
      </c>
      <c r="H816" s="7"/>
      <c r="I816" s="7" t="s">
        <v>2074</v>
      </c>
      <c r="J816" s="10">
        <v>43599</v>
      </c>
      <c r="N816" s="7">
        <v>2019</v>
      </c>
      <c r="O816" s="7" t="s">
        <v>2068</v>
      </c>
      <c r="S816" s="7" t="s">
        <v>64</v>
      </c>
      <c r="T816" s="7"/>
      <c r="U816" s="7"/>
      <c r="V816" s="7"/>
      <c r="W816" s="6">
        <f>IFERROR(VLOOKUP(B816, PlumX_snapshot!$A:$B, 2, FALSE), " ")</f>
        <v>15</v>
      </c>
      <c r="X816" s="6">
        <f>IFERROR(VLOOKUP(B816, PlumX_snapshot!$A:$C, 3, FALSE), " ")</f>
        <v>2</v>
      </c>
      <c r="Y816" s="8">
        <f>IFERROR(VLOOKUP(B816, PlumX_snapshot!$A:$D, 4, FALSE), " ")</f>
        <v>0</v>
      </c>
      <c r="Z816" s="8">
        <f>IFERROR(VLOOKUP(B816, PlumX_snapshot!$A:$E, 5, FALSE), " ")</f>
        <v>0</v>
      </c>
      <c r="AA816" s="8">
        <f>IFERROR(VLOOKUP(B816, PlumX_snapshot!$A:$F, 6, FALSE), " ")</f>
        <v>0</v>
      </c>
      <c r="AB816" s="9">
        <v>44978</v>
      </c>
    </row>
    <row r="817" spans="1:28" ht="14.5" x14ac:dyDescent="0.35">
      <c r="A817" s="7" t="s">
        <v>2133</v>
      </c>
      <c r="B817" s="7" t="s">
        <v>2134</v>
      </c>
      <c r="C817" s="7" t="s">
        <v>2135</v>
      </c>
      <c r="D817" s="7" t="s">
        <v>2067</v>
      </c>
      <c r="E817" s="7" t="s">
        <v>36</v>
      </c>
      <c r="F817" s="7" t="s">
        <v>64</v>
      </c>
      <c r="G817" s="7" t="s">
        <v>38</v>
      </c>
      <c r="H817" s="7"/>
      <c r="I817" s="7" t="s">
        <v>2074</v>
      </c>
      <c r="J817" s="10">
        <v>43594</v>
      </c>
      <c r="N817" s="7">
        <v>2019</v>
      </c>
      <c r="O817" s="7" t="s">
        <v>2068</v>
      </c>
      <c r="S817" s="7" t="s">
        <v>64</v>
      </c>
      <c r="T817" s="7"/>
      <c r="U817" s="7"/>
      <c r="V817" s="7"/>
      <c r="W817" s="6">
        <f>IFERROR(VLOOKUP(B817, PlumX_snapshot!$A:$B, 2, FALSE), " ")</f>
        <v>27</v>
      </c>
      <c r="X817" s="6">
        <f>IFERROR(VLOOKUP(B817, PlumX_snapshot!$A:$C, 3, FALSE), " ")</f>
        <v>14</v>
      </c>
      <c r="Y817" s="8">
        <f>IFERROR(VLOOKUP(B817, PlumX_snapshot!$A:$D, 4, FALSE), " ")</f>
        <v>15</v>
      </c>
      <c r="Z817" s="8">
        <f>IFERROR(VLOOKUP(B817, PlumX_snapshot!$A:$E, 5, FALSE), " ")</f>
        <v>0</v>
      </c>
      <c r="AA817" s="8">
        <f>IFERROR(VLOOKUP(B817, PlumX_snapshot!$A:$F, 6, FALSE), " ")</f>
        <v>0</v>
      </c>
      <c r="AB817" s="9">
        <v>44978</v>
      </c>
    </row>
    <row r="818" spans="1:28" ht="14.5" x14ac:dyDescent="0.35">
      <c r="A818" s="7" t="s">
        <v>2136</v>
      </c>
      <c r="B818" s="7" t="s">
        <v>2137</v>
      </c>
      <c r="C818" s="7" t="s">
        <v>2138</v>
      </c>
      <c r="D818" s="7" t="s">
        <v>2067</v>
      </c>
      <c r="E818" s="7" t="s">
        <v>36</v>
      </c>
      <c r="F818" s="7" t="s">
        <v>64</v>
      </c>
      <c r="G818" s="7" t="s">
        <v>38</v>
      </c>
      <c r="H818" s="7"/>
      <c r="I818" s="7" t="s">
        <v>2139</v>
      </c>
      <c r="J818" s="10">
        <v>43585</v>
      </c>
      <c r="N818" s="7">
        <v>2019</v>
      </c>
      <c r="O818" s="7" t="s">
        <v>2068</v>
      </c>
      <c r="S818" s="7" t="s">
        <v>64</v>
      </c>
      <c r="T818" s="7"/>
      <c r="U818" s="7"/>
      <c r="V818" s="7"/>
      <c r="W818" s="6">
        <f>IFERROR(VLOOKUP(B818, PlumX_snapshot!$A:$B, 2, FALSE), " ")</f>
        <v>2</v>
      </c>
      <c r="X818" s="6">
        <f>IFERROR(VLOOKUP(B818, PlumX_snapshot!$A:$C, 3, FALSE), " ")</f>
        <v>2</v>
      </c>
      <c r="Y818" s="8">
        <f>IFERROR(VLOOKUP(B818, PlumX_snapshot!$A:$D, 4, FALSE), " ")</f>
        <v>0</v>
      </c>
      <c r="Z818" s="8">
        <f>IFERROR(VLOOKUP(B818, PlumX_snapshot!$A:$E, 5, FALSE), " ")</f>
        <v>0</v>
      </c>
      <c r="AA818" s="8">
        <f>IFERROR(VLOOKUP(B818, PlumX_snapshot!$A:$F, 6, FALSE), " ")</f>
        <v>0</v>
      </c>
      <c r="AB818" s="9">
        <v>44978</v>
      </c>
    </row>
    <row r="819" spans="1:28" ht="14.5" x14ac:dyDescent="0.35">
      <c r="A819" s="7" t="s">
        <v>2140</v>
      </c>
      <c r="B819" s="7" t="s">
        <v>2141</v>
      </c>
      <c r="C819" s="7" t="s">
        <v>2142</v>
      </c>
      <c r="D819" s="7" t="s">
        <v>2067</v>
      </c>
      <c r="E819" s="7" t="s">
        <v>36</v>
      </c>
      <c r="F819" s="7" t="s">
        <v>37</v>
      </c>
      <c r="G819" s="7" t="s">
        <v>38</v>
      </c>
      <c r="H819" s="7"/>
      <c r="I819" s="7" t="s">
        <v>74</v>
      </c>
      <c r="J819" s="10">
        <v>43584</v>
      </c>
      <c r="N819" s="7">
        <v>2019</v>
      </c>
      <c r="O819" s="7" t="s">
        <v>2068</v>
      </c>
      <c r="Q819" s="7" t="s">
        <v>56</v>
      </c>
      <c r="R819" s="7" t="s">
        <v>2143</v>
      </c>
      <c r="S819" s="7" t="s">
        <v>2085</v>
      </c>
      <c r="T819" s="7"/>
      <c r="U819" s="7"/>
      <c r="V819" s="7"/>
      <c r="W819" s="6">
        <f>IFERROR(VLOOKUP(B819, PlumX_snapshot!$A:$B, 2, FALSE), " ")</f>
        <v>51</v>
      </c>
      <c r="X819" s="6">
        <f>IFERROR(VLOOKUP(B819, PlumX_snapshot!$A:$C, 3, FALSE), " ")</f>
        <v>5</v>
      </c>
      <c r="Y819" s="8">
        <f>IFERROR(VLOOKUP(B819, PlumX_snapshot!$A:$D, 4, FALSE), " ")</f>
        <v>0</v>
      </c>
      <c r="Z819" s="8">
        <f>IFERROR(VLOOKUP(B819, PlumX_snapshot!$A:$E, 5, FALSE), " ")</f>
        <v>0</v>
      </c>
      <c r="AA819" s="8">
        <f>IFERROR(VLOOKUP(B819, PlumX_snapshot!$A:$F, 6, FALSE), " ")</f>
        <v>0</v>
      </c>
      <c r="AB819" s="9">
        <v>44978</v>
      </c>
    </row>
    <row r="820" spans="1:28" ht="14.5" x14ac:dyDescent="0.35">
      <c r="A820" s="7" t="s">
        <v>2144</v>
      </c>
      <c r="B820" s="7" t="s">
        <v>2145</v>
      </c>
      <c r="C820" s="7" t="s">
        <v>2066</v>
      </c>
      <c r="D820" s="7" t="s">
        <v>2067</v>
      </c>
      <c r="E820" s="7" t="s">
        <v>37</v>
      </c>
      <c r="F820" s="7" t="s">
        <v>37</v>
      </c>
      <c r="G820" s="7" t="s">
        <v>38</v>
      </c>
      <c r="H820" s="7"/>
      <c r="I820" s="7" t="s">
        <v>74</v>
      </c>
      <c r="J820" s="10">
        <v>43567</v>
      </c>
      <c r="N820" s="7">
        <v>2019</v>
      </c>
      <c r="O820" s="7" t="s">
        <v>2068</v>
      </c>
      <c r="R820" s="7" t="s">
        <v>2146</v>
      </c>
      <c r="S820" s="7" t="s">
        <v>2147</v>
      </c>
      <c r="T820" s="7"/>
      <c r="U820" s="7"/>
      <c r="V820" s="7"/>
      <c r="W820" s="6">
        <f>IFERROR(VLOOKUP(B820, PlumX_snapshot!$A:$B, 2, FALSE), " ")</f>
        <v>39</v>
      </c>
      <c r="X820" s="6">
        <f>IFERROR(VLOOKUP(B820, PlumX_snapshot!$A:$C, 3, FALSE), " ")</f>
        <v>33</v>
      </c>
      <c r="Y820" s="8">
        <f>IFERROR(VLOOKUP(B820, PlumX_snapshot!$A:$D, 4, FALSE), " ")</f>
        <v>0</v>
      </c>
      <c r="Z820" s="8">
        <f>IFERROR(VLOOKUP(B820, PlumX_snapshot!$A:$E, 5, FALSE), " ")</f>
        <v>0</v>
      </c>
      <c r="AA820" s="8">
        <f>IFERROR(VLOOKUP(B820, PlumX_snapshot!$A:$F, 6, FALSE), " ")</f>
        <v>0</v>
      </c>
      <c r="AB820" s="9">
        <v>44978</v>
      </c>
    </row>
    <row r="821" spans="1:28" ht="14.5" x14ac:dyDescent="0.35">
      <c r="A821" s="7" t="s">
        <v>2148</v>
      </c>
      <c r="B821" s="7" t="s">
        <v>2149</v>
      </c>
      <c r="C821" s="7" t="s">
        <v>2150</v>
      </c>
      <c r="D821" s="7" t="s">
        <v>2067</v>
      </c>
      <c r="E821" s="7" t="s">
        <v>36</v>
      </c>
      <c r="F821" s="7" t="s">
        <v>64</v>
      </c>
      <c r="G821" s="7" t="s">
        <v>38</v>
      </c>
      <c r="H821" s="7"/>
      <c r="I821" s="7" t="s">
        <v>2074</v>
      </c>
      <c r="J821" s="10">
        <v>43565</v>
      </c>
      <c r="N821" s="7">
        <v>2019</v>
      </c>
      <c r="O821" s="7" t="s">
        <v>2068</v>
      </c>
      <c r="S821" s="7" t="s">
        <v>64</v>
      </c>
      <c r="T821" s="7"/>
      <c r="U821" s="7"/>
      <c r="V821" s="7"/>
      <c r="W821" s="6">
        <f>IFERROR(VLOOKUP(B821, PlumX_snapshot!$A:$B, 2, FALSE), " ")</f>
        <v>15</v>
      </c>
      <c r="X821" s="6">
        <f>IFERROR(VLOOKUP(B821, PlumX_snapshot!$A:$C, 3, FALSE), " ")</f>
        <v>15</v>
      </c>
      <c r="Y821" s="8">
        <f>IFERROR(VLOOKUP(B821, PlumX_snapshot!$A:$D, 4, FALSE), " ")</f>
        <v>0</v>
      </c>
      <c r="Z821" s="8">
        <f>IFERROR(VLOOKUP(B821, PlumX_snapshot!$A:$E, 5, FALSE), " ")</f>
        <v>0</v>
      </c>
      <c r="AA821" s="8">
        <f>IFERROR(VLOOKUP(B821, PlumX_snapshot!$A:$F, 6, FALSE), " ")</f>
        <v>0</v>
      </c>
      <c r="AB821" s="9">
        <v>44978</v>
      </c>
    </row>
    <row r="822" spans="1:28" ht="14.5" x14ac:dyDescent="0.35">
      <c r="A822" s="7" t="s">
        <v>2151</v>
      </c>
      <c r="B822" s="7" t="s">
        <v>2152</v>
      </c>
      <c r="C822" s="7" t="s">
        <v>2153</v>
      </c>
      <c r="D822" s="7" t="s">
        <v>2067</v>
      </c>
      <c r="E822" s="7" t="s">
        <v>36</v>
      </c>
      <c r="F822" s="7" t="s">
        <v>64</v>
      </c>
      <c r="G822" s="7" t="s">
        <v>38</v>
      </c>
      <c r="H822" s="7"/>
      <c r="I822" s="7" t="s">
        <v>2074</v>
      </c>
      <c r="J822" s="10">
        <v>43544</v>
      </c>
      <c r="N822" s="7">
        <v>2019</v>
      </c>
      <c r="O822" s="7" t="s">
        <v>2068</v>
      </c>
      <c r="S822" s="7" t="s">
        <v>64</v>
      </c>
      <c r="T822" s="7"/>
      <c r="U822" s="7"/>
      <c r="V822" s="7"/>
      <c r="W822" s="6">
        <f>IFERROR(VLOOKUP(B822, PlumX_snapshot!$A:$B, 2, FALSE), " ")</f>
        <v>21</v>
      </c>
      <c r="X822" s="6">
        <f>IFERROR(VLOOKUP(B822, PlumX_snapshot!$A:$C, 3, FALSE), " ")</f>
        <v>0</v>
      </c>
      <c r="Y822" s="8">
        <f>IFERROR(VLOOKUP(B822, PlumX_snapshot!$A:$D, 4, FALSE), " ")</f>
        <v>55</v>
      </c>
      <c r="Z822" s="8">
        <f>IFERROR(VLOOKUP(B822, PlumX_snapshot!$A:$E, 5, FALSE), " ")</f>
        <v>0</v>
      </c>
      <c r="AA822" s="8">
        <f>IFERROR(VLOOKUP(B822, PlumX_snapshot!$A:$F, 6, FALSE), " ")</f>
        <v>0</v>
      </c>
      <c r="AB822" s="9">
        <v>44978</v>
      </c>
    </row>
    <row r="823" spans="1:28" ht="14.5" x14ac:dyDescent="0.35">
      <c r="A823" s="7" t="s">
        <v>2154</v>
      </c>
      <c r="B823" s="7" t="s">
        <v>2155</v>
      </c>
      <c r="C823" s="7" t="s">
        <v>2153</v>
      </c>
      <c r="D823" s="7" t="s">
        <v>2067</v>
      </c>
      <c r="E823" s="7" t="s">
        <v>36</v>
      </c>
      <c r="F823" s="7" t="s">
        <v>64</v>
      </c>
      <c r="G823" s="7" t="s">
        <v>38</v>
      </c>
      <c r="H823" s="7"/>
      <c r="I823" s="7" t="s">
        <v>2074</v>
      </c>
      <c r="J823" s="10">
        <v>43544</v>
      </c>
      <c r="N823" s="7">
        <v>2019</v>
      </c>
      <c r="O823" s="7" t="s">
        <v>2068</v>
      </c>
      <c r="S823" s="7" t="s">
        <v>64</v>
      </c>
      <c r="T823" s="7"/>
      <c r="U823" s="7"/>
      <c r="V823" s="7"/>
      <c r="W823" s="6">
        <f>IFERROR(VLOOKUP(B823, PlumX_snapshot!$A:$B, 2, FALSE), " ")</f>
        <v>3</v>
      </c>
      <c r="X823" s="6">
        <f>IFERROR(VLOOKUP(B823, PlumX_snapshot!$A:$C, 3, FALSE), " ")</f>
        <v>2</v>
      </c>
      <c r="Y823" s="8">
        <f>IFERROR(VLOOKUP(B823, PlumX_snapshot!$A:$D, 4, FALSE), " ")</f>
        <v>2</v>
      </c>
      <c r="Z823" s="8">
        <f>IFERROR(VLOOKUP(B823, PlumX_snapshot!$A:$E, 5, FALSE), " ")</f>
        <v>0</v>
      </c>
      <c r="AA823" s="8">
        <f>IFERROR(VLOOKUP(B823, PlumX_snapshot!$A:$F, 6, FALSE), " ")</f>
        <v>0</v>
      </c>
      <c r="AB823" s="9">
        <v>44978</v>
      </c>
    </row>
    <row r="824" spans="1:28" ht="14.5" x14ac:dyDescent="0.35">
      <c r="A824" s="7" t="s">
        <v>2156</v>
      </c>
      <c r="B824" s="7" t="s">
        <v>2157</v>
      </c>
      <c r="C824" s="7" t="s">
        <v>2158</v>
      </c>
      <c r="D824" s="7" t="s">
        <v>2067</v>
      </c>
      <c r="E824" s="7" t="s">
        <v>36</v>
      </c>
      <c r="F824" s="7" t="s">
        <v>64</v>
      </c>
      <c r="G824" s="7" t="s">
        <v>38</v>
      </c>
      <c r="H824" s="7"/>
      <c r="I824" s="7" t="s">
        <v>2074</v>
      </c>
      <c r="J824" s="10">
        <v>43543</v>
      </c>
      <c r="N824" s="7">
        <v>2019</v>
      </c>
      <c r="O824" s="7" t="s">
        <v>2068</v>
      </c>
      <c r="S824" s="7" t="s">
        <v>64</v>
      </c>
      <c r="T824" s="7"/>
      <c r="U824" s="7"/>
      <c r="V824" s="7"/>
      <c r="W824" s="6">
        <f>IFERROR(VLOOKUP(B824, PlumX_snapshot!$A:$B, 2, FALSE), " ")</f>
        <v>2</v>
      </c>
      <c r="X824" s="6">
        <f>IFERROR(VLOOKUP(B824, PlumX_snapshot!$A:$C, 3, FALSE), " ")</f>
        <v>0</v>
      </c>
      <c r="Y824" s="8">
        <f>IFERROR(VLOOKUP(B824, PlumX_snapshot!$A:$D, 4, FALSE), " ")</f>
        <v>0</v>
      </c>
      <c r="Z824" s="8">
        <f>IFERROR(VLOOKUP(B824, PlumX_snapshot!$A:$E, 5, FALSE), " ")</f>
        <v>0</v>
      </c>
      <c r="AA824" s="8">
        <f>IFERROR(VLOOKUP(B824, PlumX_snapshot!$A:$F, 6, FALSE), " ")</f>
        <v>0</v>
      </c>
      <c r="AB824" s="9">
        <v>44978</v>
      </c>
    </row>
    <row r="825" spans="1:28" ht="14.5" x14ac:dyDescent="0.35">
      <c r="A825" s="7" t="s">
        <v>2159</v>
      </c>
      <c r="B825" s="7" t="s">
        <v>2160</v>
      </c>
      <c r="C825" s="7" t="s">
        <v>2066</v>
      </c>
      <c r="D825" s="7" t="s">
        <v>2067</v>
      </c>
      <c r="E825" s="7" t="s">
        <v>37</v>
      </c>
      <c r="F825" s="7" t="s">
        <v>37</v>
      </c>
      <c r="G825" s="7" t="s">
        <v>38</v>
      </c>
      <c r="H825" s="7"/>
      <c r="I825" s="7" t="s">
        <v>74</v>
      </c>
      <c r="J825" s="10">
        <v>43525</v>
      </c>
      <c r="N825" s="7">
        <v>2019</v>
      </c>
      <c r="O825" s="7" t="s">
        <v>2068</v>
      </c>
      <c r="P825" s="7" t="s">
        <v>56</v>
      </c>
      <c r="R825" s="7" t="s">
        <v>2069</v>
      </c>
      <c r="S825" s="7" t="s">
        <v>2103</v>
      </c>
      <c r="T825" s="7"/>
      <c r="U825" s="7"/>
      <c r="V825" s="7"/>
      <c r="W825" s="6">
        <f>IFERROR(VLOOKUP(B825, PlumX_snapshot!$A:$B, 2, FALSE), " ")</f>
        <v>61</v>
      </c>
      <c r="X825" s="6">
        <f>IFERROR(VLOOKUP(B825, PlumX_snapshot!$A:$C, 3, FALSE), " ")</f>
        <v>29</v>
      </c>
      <c r="Y825" s="8">
        <f>IFERROR(VLOOKUP(B825, PlumX_snapshot!$A:$D, 4, FALSE), " ")</f>
        <v>4</v>
      </c>
      <c r="Z825" s="8">
        <f>IFERROR(VLOOKUP(B825, PlumX_snapshot!$A:$E, 5, FALSE), " ")</f>
        <v>0</v>
      </c>
      <c r="AA825" s="8">
        <f>IFERROR(VLOOKUP(B825, PlumX_snapshot!$A:$F, 6, FALSE), " ")</f>
        <v>0</v>
      </c>
      <c r="AB825" s="9">
        <v>44978</v>
      </c>
    </row>
    <row r="826" spans="1:28" ht="14.5" x14ac:dyDescent="0.35">
      <c r="A826" s="7" t="s">
        <v>2161</v>
      </c>
      <c r="B826" s="7" t="s">
        <v>2162</v>
      </c>
      <c r="C826" s="7" t="s">
        <v>2163</v>
      </c>
      <c r="D826" s="7" t="s">
        <v>2067</v>
      </c>
      <c r="E826" s="7" t="s">
        <v>36</v>
      </c>
      <c r="F826" s="7" t="s">
        <v>64</v>
      </c>
      <c r="G826" s="7" t="s">
        <v>38</v>
      </c>
      <c r="H826" s="7"/>
      <c r="I826" s="7" t="s">
        <v>2074</v>
      </c>
      <c r="J826" s="10">
        <v>43523</v>
      </c>
      <c r="N826" s="7">
        <v>2019</v>
      </c>
      <c r="O826" s="7" t="s">
        <v>2068</v>
      </c>
      <c r="S826" s="7" t="s">
        <v>64</v>
      </c>
      <c r="T826" s="7"/>
      <c r="U826" s="7"/>
      <c r="V826" s="7"/>
      <c r="W826" s="6">
        <f>IFERROR(VLOOKUP(B826, PlumX_snapshot!$A:$B, 2, FALSE), " ")</f>
        <v>1</v>
      </c>
      <c r="X826" s="6">
        <f>IFERROR(VLOOKUP(B826, PlumX_snapshot!$A:$C, 3, FALSE), " ")</f>
        <v>0</v>
      </c>
      <c r="Y826" s="8">
        <f>IFERROR(VLOOKUP(B826, PlumX_snapshot!$A:$D, 4, FALSE), " ")</f>
        <v>0</v>
      </c>
      <c r="Z826" s="8">
        <f>IFERROR(VLOOKUP(B826, PlumX_snapshot!$A:$E, 5, FALSE), " ")</f>
        <v>117</v>
      </c>
      <c r="AA826" s="8">
        <f>IFERROR(VLOOKUP(B826, PlumX_snapshot!$A:$F, 6, FALSE), " ")</f>
        <v>0</v>
      </c>
      <c r="AB826" s="9">
        <v>44978</v>
      </c>
    </row>
    <row r="827" spans="1:28" ht="14.5" x14ac:dyDescent="0.35">
      <c r="A827" s="7" t="s">
        <v>2164</v>
      </c>
      <c r="B827" s="7" t="s">
        <v>2165</v>
      </c>
      <c r="C827" s="7" t="s">
        <v>2113</v>
      </c>
      <c r="D827" s="7" t="s">
        <v>2067</v>
      </c>
      <c r="E827" s="7" t="s">
        <v>36</v>
      </c>
      <c r="F827" s="7" t="s">
        <v>64</v>
      </c>
      <c r="G827" s="7" t="s">
        <v>38</v>
      </c>
      <c r="H827" s="7"/>
      <c r="I827" s="7" t="s">
        <v>2074</v>
      </c>
      <c r="J827" s="10">
        <v>43512</v>
      </c>
      <c r="N827" s="7">
        <v>2019</v>
      </c>
      <c r="O827" s="7" t="s">
        <v>2068</v>
      </c>
      <c r="S827" s="7" t="s">
        <v>64</v>
      </c>
      <c r="T827" s="7"/>
      <c r="U827" s="7"/>
      <c r="V827" s="7"/>
      <c r="W827" s="6">
        <f>IFERROR(VLOOKUP(B827, PlumX_snapshot!$A:$B, 2, FALSE), " ")</f>
        <v>7</v>
      </c>
      <c r="X827" s="6">
        <f>IFERROR(VLOOKUP(B827, PlumX_snapshot!$A:$C, 3, FALSE), " ")</f>
        <v>4</v>
      </c>
      <c r="Y827" s="8">
        <f>IFERROR(VLOOKUP(B827, PlumX_snapshot!$A:$D, 4, FALSE), " ")</f>
        <v>1</v>
      </c>
      <c r="Z827" s="8">
        <f>IFERROR(VLOOKUP(B827, PlumX_snapshot!$A:$E, 5, FALSE), " ")</f>
        <v>0</v>
      </c>
      <c r="AA827" s="8">
        <f>IFERROR(VLOOKUP(B827, PlumX_snapshot!$A:$F, 6, FALSE), " ")</f>
        <v>0</v>
      </c>
      <c r="AB827" s="9">
        <v>44978</v>
      </c>
    </row>
    <row r="828" spans="1:28" ht="14.5" x14ac:dyDescent="0.35">
      <c r="A828" s="7" t="s">
        <v>2166</v>
      </c>
      <c r="B828" s="7" t="s">
        <v>2167</v>
      </c>
      <c r="C828" s="7" t="s">
        <v>2066</v>
      </c>
      <c r="D828" s="7" t="s">
        <v>2067</v>
      </c>
      <c r="E828" s="7" t="s">
        <v>37</v>
      </c>
      <c r="F828" s="7" t="s">
        <v>37</v>
      </c>
      <c r="G828" s="7" t="s">
        <v>38</v>
      </c>
      <c r="H828" s="7"/>
      <c r="I828" s="7" t="s">
        <v>74</v>
      </c>
      <c r="J828" s="10">
        <v>43511</v>
      </c>
      <c r="N828" s="7">
        <v>2019</v>
      </c>
      <c r="O828" s="7" t="s">
        <v>2068</v>
      </c>
      <c r="P828" s="7" t="s">
        <v>56</v>
      </c>
      <c r="R828" s="7" t="s">
        <v>2069</v>
      </c>
      <c r="S828" s="7" t="s">
        <v>2103</v>
      </c>
      <c r="T828" s="7"/>
      <c r="U828" s="7"/>
      <c r="V828" s="7"/>
      <c r="W828" s="6">
        <f>IFERROR(VLOOKUP(B828, PlumX_snapshot!$A:$B, 2, FALSE), " ")</f>
        <v>27</v>
      </c>
      <c r="X828" s="6">
        <f>IFERROR(VLOOKUP(B828, PlumX_snapshot!$A:$C, 3, FALSE), " ")</f>
        <v>18</v>
      </c>
      <c r="Y828" s="8">
        <f>IFERROR(VLOOKUP(B828, PlumX_snapshot!$A:$D, 4, FALSE), " ")</f>
        <v>0</v>
      </c>
      <c r="Z828" s="8">
        <f>IFERROR(VLOOKUP(B828, PlumX_snapshot!$A:$E, 5, FALSE), " ")</f>
        <v>9</v>
      </c>
      <c r="AA828" s="8">
        <f>IFERROR(VLOOKUP(B828, PlumX_snapshot!$A:$F, 6, FALSE), " ")</f>
        <v>0</v>
      </c>
      <c r="AB828" s="9">
        <v>44978</v>
      </c>
    </row>
    <row r="829" spans="1:28" ht="14.5" x14ac:dyDescent="0.35">
      <c r="A829" s="7" t="s">
        <v>2168</v>
      </c>
      <c r="B829" s="7" t="s">
        <v>2169</v>
      </c>
      <c r="C829" s="7" t="s">
        <v>2163</v>
      </c>
      <c r="D829" s="7" t="s">
        <v>2067</v>
      </c>
      <c r="E829" s="7" t="s">
        <v>36</v>
      </c>
      <c r="F829" s="7" t="s">
        <v>64</v>
      </c>
      <c r="G829" s="7" t="s">
        <v>38</v>
      </c>
      <c r="H829" s="7"/>
      <c r="I829" s="7" t="s">
        <v>2074</v>
      </c>
      <c r="J829" s="10">
        <v>43510</v>
      </c>
      <c r="N829" s="7">
        <v>2019</v>
      </c>
      <c r="O829" s="7" t="s">
        <v>2068</v>
      </c>
      <c r="S829" s="7" t="s">
        <v>64</v>
      </c>
      <c r="T829" s="7"/>
      <c r="U829" s="7"/>
      <c r="V829" s="7"/>
      <c r="W829" s="6">
        <f>IFERROR(VLOOKUP(B829, PlumX_snapshot!$A:$B, 2, FALSE), " ")</f>
        <v>0</v>
      </c>
      <c r="X829" s="6">
        <f>IFERROR(VLOOKUP(B829, PlumX_snapshot!$A:$C, 3, FALSE), " ")</f>
        <v>1</v>
      </c>
      <c r="Y829" s="8">
        <f>IFERROR(VLOOKUP(B829, PlumX_snapshot!$A:$D, 4, FALSE), " ")</f>
        <v>0</v>
      </c>
      <c r="Z829" s="8">
        <f>IFERROR(VLOOKUP(B829, PlumX_snapshot!$A:$E, 5, FALSE), " ")</f>
        <v>19</v>
      </c>
      <c r="AA829" s="8">
        <f>IFERROR(VLOOKUP(B829, PlumX_snapshot!$A:$F, 6, FALSE), " ")</f>
        <v>0</v>
      </c>
      <c r="AB829" s="9">
        <v>44978</v>
      </c>
    </row>
    <row r="830" spans="1:28" ht="14.5" x14ac:dyDescent="0.35">
      <c r="A830" s="7" t="s">
        <v>2170</v>
      </c>
      <c r="B830" s="7" t="s">
        <v>2171</v>
      </c>
      <c r="C830" s="7" t="s">
        <v>2172</v>
      </c>
      <c r="D830" s="7" t="s">
        <v>2067</v>
      </c>
      <c r="E830" s="7" t="s">
        <v>36</v>
      </c>
      <c r="F830" s="7" t="s">
        <v>64</v>
      </c>
      <c r="G830" s="7" t="s">
        <v>38</v>
      </c>
      <c r="H830" s="7"/>
      <c r="I830" s="7" t="s">
        <v>2074</v>
      </c>
      <c r="J830" s="10">
        <v>43488</v>
      </c>
      <c r="N830" s="7">
        <v>2019</v>
      </c>
      <c r="O830" s="7" t="s">
        <v>2068</v>
      </c>
      <c r="S830" s="7" t="s">
        <v>64</v>
      </c>
      <c r="T830" s="7"/>
      <c r="U830" s="7"/>
      <c r="V830" s="7"/>
      <c r="W830" s="6">
        <f>IFERROR(VLOOKUP(B830, PlumX_snapshot!$A:$B, 2, FALSE), " ")</f>
        <v>25</v>
      </c>
      <c r="X830" s="6">
        <f>IFERROR(VLOOKUP(B830, PlumX_snapshot!$A:$C, 3, FALSE), " ")</f>
        <v>1</v>
      </c>
      <c r="Y830" s="8">
        <f>IFERROR(VLOOKUP(B830, PlumX_snapshot!$A:$D, 4, FALSE), " ")</f>
        <v>3</v>
      </c>
      <c r="Z830" s="8">
        <f>IFERROR(VLOOKUP(B830, PlumX_snapshot!$A:$E, 5, FALSE), " ")</f>
        <v>0</v>
      </c>
      <c r="AA830" s="8">
        <f>IFERROR(VLOOKUP(B830, PlumX_snapshot!$A:$F, 6, FALSE), " ")</f>
        <v>0</v>
      </c>
      <c r="AB830" s="9">
        <v>44978</v>
      </c>
    </row>
    <row r="831" spans="1:28" ht="14.5" x14ac:dyDescent="0.35">
      <c r="A831" s="7" t="s">
        <v>2173</v>
      </c>
      <c r="B831" s="7" t="s">
        <v>2174</v>
      </c>
      <c r="C831" s="7" t="s">
        <v>2158</v>
      </c>
      <c r="D831" s="7" t="s">
        <v>2067</v>
      </c>
      <c r="E831" s="7" t="s">
        <v>36</v>
      </c>
      <c r="F831" s="7" t="s">
        <v>64</v>
      </c>
      <c r="G831" s="7" t="s">
        <v>38</v>
      </c>
      <c r="H831" s="7"/>
      <c r="I831" s="7" t="s">
        <v>2074</v>
      </c>
      <c r="J831" s="10">
        <v>43817</v>
      </c>
      <c r="N831" s="7">
        <v>2019</v>
      </c>
      <c r="O831" s="7" t="s">
        <v>2068</v>
      </c>
      <c r="S831" s="7" t="s">
        <v>64</v>
      </c>
      <c r="T831" s="7"/>
      <c r="U831" s="7"/>
      <c r="V831" s="7"/>
      <c r="W831" s="6">
        <f>IFERROR(VLOOKUP(B831, PlumX_snapshot!$A:$B, 2, FALSE), " ")</f>
        <v>4</v>
      </c>
      <c r="X831" s="6">
        <f>IFERROR(VLOOKUP(B831, PlumX_snapshot!$A:$C, 3, FALSE), " ")</f>
        <v>5</v>
      </c>
      <c r="Y831" s="8">
        <f>IFERROR(VLOOKUP(B831, PlumX_snapshot!$A:$D, 4, FALSE), " ")</f>
        <v>0</v>
      </c>
      <c r="Z831" s="8">
        <f>IFERROR(VLOOKUP(B831, PlumX_snapshot!$A:$E, 5, FALSE), " ")</f>
        <v>0</v>
      </c>
      <c r="AA831" s="8">
        <f>IFERROR(VLOOKUP(B831, PlumX_snapshot!$A:$F, 6, FALSE), " ")</f>
        <v>0</v>
      </c>
      <c r="AB831" s="9">
        <v>44978</v>
      </c>
    </row>
    <row r="832" spans="1:28" ht="14.5" x14ac:dyDescent="0.35">
      <c r="A832" s="7" t="s">
        <v>2175</v>
      </c>
      <c r="B832" s="7" t="s">
        <v>2176</v>
      </c>
      <c r="C832" s="7" t="s">
        <v>2106</v>
      </c>
      <c r="D832" s="7" t="s">
        <v>2067</v>
      </c>
      <c r="E832" s="7" t="s">
        <v>36</v>
      </c>
      <c r="F832" s="7" t="s">
        <v>37</v>
      </c>
      <c r="G832" s="7" t="s">
        <v>38</v>
      </c>
      <c r="H832" s="7"/>
      <c r="I832" s="7" t="s">
        <v>399</v>
      </c>
      <c r="J832" s="10">
        <v>43529</v>
      </c>
      <c r="N832" s="7">
        <v>2019</v>
      </c>
      <c r="O832" s="7" t="s">
        <v>2068</v>
      </c>
      <c r="P832" s="7" t="s">
        <v>56</v>
      </c>
      <c r="R832" s="7" t="s">
        <v>2177</v>
      </c>
      <c r="S832" s="7" t="s">
        <v>2085</v>
      </c>
      <c r="T832" s="7"/>
      <c r="U832" s="7"/>
      <c r="V832" s="7"/>
      <c r="W832" s="6">
        <f>IFERROR(VLOOKUP(B832, PlumX_snapshot!$A:$B, 2, FALSE), " ")</f>
        <v>33</v>
      </c>
      <c r="X832" s="6">
        <f>IFERROR(VLOOKUP(B832, PlumX_snapshot!$A:$C, 3, FALSE), " ")</f>
        <v>22</v>
      </c>
      <c r="Y832" s="8">
        <f>IFERROR(VLOOKUP(B832, PlumX_snapshot!$A:$D, 4, FALSE), " ")</f>
        <v>1</v>
      </c>
      <c r="Z832" s="8">
        <f>IFERROR(VLOOKUP(B832, PlumX_snapshot!$A:$E, 5, FALSE), " ")</f>
        <v>0</v>
      </c>
      <c r="AA832" s="8">
        <f>IFERROR(VLOOKUP(B832, PlumX_snapshot!$A:$F, 6, FALSE), " ")</f>
        <v>0</v>
      </c>
      <c r="AB832" s="9">
        <v>44978</v>
      </c>
    </row>
    <row r="833" spans="1:28" ht="14.5" x14ac:dyDescent="0.35">
      <c r="A833" s="7" t="s">
        <v>2178</v>
      </c>
      <c r="B833" s="7" t="s">
        <v>2179</v>
      </c>
      <c r="C833" s="7" t="s">
        <v>2113</v>
      </c>
      <c r="D833" s="7" t="s">
        <v>2067</v>
      </c>
      <c r="E833" s="7" t="s">
        <v>36</v>
      </c>
      <c r="F833" s="7" t="s">
        <v>64</v>
      </c>
      <c r="G833" s="7" t="s">
        <v>38</v>
      </c>
      <c r="H833" s="7"/>
      <c r="I833" s="7" t="s">
        <v>2074</v>
      </c>
      <c r="J833" s="10">
        <v>43474</v>
      </c>
      <c r="N833" s="7">
        <v>2019</v>
      </c>
      <c r="O833" s="7" t="s">
        <v>2068</v>
      </c>
      <c r="S833" s="7" t="s">
        <v>64</v>
      </c>
      <c r="T833" s="7"/>
      <c r="U833" s="7"/>
      <c r="V833" s="7"/>
      <c r="W833" s="6">
        <f>IFERROR(VLOOKUP(B833, PlumX_snapshot!$A:$B, 2, FALSE), " ")</f>
        <v>11</v>
      </c>
      <c r="X833" s="6">
        <f>IFERROR(VLOOKUP(B833, PlumX_snapshot!$A:$C, 3, FALSE), " ")</f>
        <v>10</v>
      </c>
      <c r="Y833" s="8">
        <f>IFERROR(VLOOKUP(B833, PlumX_snapshot!$A:$D, 4, FALSE), " ")</f>
        <v>7</v>
      </c>
      <c r="Z833" s="8">
        <f>IFERROR(VLOOKUP(B833, PlumX_snapshot!$A:$E, 5, FALSE), " ")</f>
        <v>0</v>
      </c>
      <c r="AA833" s="8">
        <f>IFERROR(VLOOKUP(B833, PlumX_snapshot!$A:$F, 6, FALSE), " ")</f>
        <v>4</v>
      </c>
      <c r="AB833" s="9">
        <v>44978</v>
      </c>
    </row>
    <row r="834" spans="1:28" ht="14.5" x14ac:dyDescent="0.35">
      <c r="A834" s="7" t="s">
        <v>2180</v>
      </c>
      <c r="B834" s="7" t="s">
        <v>2181</v>
      </c>
      <c r="C834" s="7" t="s">
        <v>2182</v>
      </c>
      <c r="D834" s="7" t="s">
        <v>2067</v>
      </c>
      <c r="E834" s="7" t="s">
        <v>36</v>
      </c>
      <c r="F834" s="7" t="s">
        <v>37</v>
      </c>
      <c r="G834" s="7" t="s">
        <v>56</v>
      </c>
      <c r="H834" s="7" t="s">
        <v>2183</v>
      </c>
      <c r="I834" s="7" t="s">
        <v>74</v>
      </c>
      <c r="K834" s="10">
        <v>44398</v>
      </c>
      <c r="M834" s="10">
        <v>44419</v>
      </c>
      <c r="N834" s="7">
        <v>2021</v>
      </c>
      <c r="O834" s="7" t="s">
        <v>2184</v>
      </c>
      <c r="R834" s="7" t="s">
        <v>380</v>
      </c>
      <c r="T834" s="7"/>
      <c r="W834" s="6">
        <f>IFERROR(VLOOKUP(B834, PlumX_snapshot!$A:$B, 2, FALSE), " ")</f>
        <v>4</v>
      </c>
      <c r="X834" s="6">
        <f>IFERROR(VLOOKUP(B834, PlumX_snapshot!$A:$C, 3, FALSE), " ")</f>
        <v>4</v>
      </c>
      <c r="Y834" s="8">
        <f>IFERROR(VLOOKUP(B834, PlumX_snapshot!$A:$D, 4, FALSE), " ")</f>
        <v>2</v>
      </c>
      <c r="Z834" s="8">
        <f>IFERROR(VLOOKUP(B834, PlumX_snapshot!$A:$E, 5, FALSE), " ")</f>
        <v>0</v>
      </c>
      <c r="AA834" s="8">
        <f>IFERROR(VLOOKUP(B834, PlumX_snapshot!$A:$F, 6, FALSE), " ")</f>
        <v>1</v>
      </c>
      <c r="AB834" s="9">
        <v>44978</v>
      </c>
    </row>
    <row r="835" spans="1:28" ht="14.5" x14ac:dyDescent="0.35">
      <c r="A835" s="7" t="s">
        <v>2185</v>
      </c>
      <c r="B835" s="7" t="s">
        <v>2186</v>
      </c>
      <c r="C835" s="7" t="s">
        <v>2066</v>
      </c>
      <c r="D835" s="7" t="s">
        <v>2067</v>
      </c>
      <c r="E835" s="7" t="s">
        <v>37</v>
      </c>
      <c r="F835" s="7" t="s">
        <v>37</v>
      </c>
      <c r="G835" s="7" t="s">
        <v>56</v>
      </c>
      <c r="H835" s="7" t="s">
        <v>2183</v>
      </c>
      <c r="I835" s="7" t="s">
        <v>74</v>
      </c>
      <c r="K835" s="10">
        <v>44392</v>
      </c>
      <c r="M835" s="10">
        <v>44413</v>
      </c>
      <c r="N835" s="7">
        <v>2021</v>
      </c>
      <c r="O835" s="7" t="s">
        <v>2184</v>
      </c>
      <c r="P835" s="7" t="s">
        <v>56</v>
      </c>
      <c r="R835" s="7" t="s">
        <v>2187</v>
      </c>
      <c r="T835" s="7"/>
      <c r="W835" s="6">
        <f>IFERROR(VLOOKUP(B835, PlumX_snapshot!$A:$B, 2, FALSE), " ")</f>
        <v>17</v>
      </c>
      <c r="X835" s="6">
        <f>IFERROR(VLOOKUP(B835, PlumX_snapshot!$A:$C, 3, FALSE), " ")</f>
        <v>6</v>
      </c>
      <c r="Y835" s="8">
        <f>IFERROR(VLOOKUP(B835, PlumX_snapshot!$A:$D, 4, FALSE), " ")</f>
        <v>3</v>
      </c>
      <c r="Z835" s="8">
        <f>IFERROR(VLOOKUP(B835, PlumX_snapshot!$A:$E, 5, FALSE), " ")</f>
        <v>0</v>
      </c>
      <c r="AA835" s="8">
        <f>IFERROR(VLOOKUP(B835, PlumX_snapshot!$A:$F, 6, FALSE), " ")</f>
        <v>0</v>
      </c>
      <c r="AB835" s="9">
        <v>44978</v>
      </c>
    </row>
    <row r="836" spans="1:28" ht="14.5" x14ac:dyDescent="0.35">
      <c r="A836" s="7" t="s">
        <v>2188</v>
      </c>
      <c r="B836" s="7" t="s">
        <v>2189</v>
      </c>
      <c r="C836" s="7" t="s">
        <v>2190</v>
      </c>
      <c r="D836" s="7" t="s">
        <v>2067</v>
      </c>
      <c r="E836" s="7" t="s">
        <v>36</v>
      </c>
      <c r="F836" s="7" t="s">
        <v>37</v>
      </c>
      <c r="G836" s="7" t="s">
        <v>56</v>
      </c>
      <c r="H836" s="7" t="s">
        <v>2183</v>
      </c>
      <c r="I836" s="7" t="s">
        <v>74</v>
      </c>
      <c r="K836" s="12">
        <v>44384</v>
      </c>
      <c r="M836" s="10">
        <v>44363</v>
      </c>
      <c r="N836" s="7">
        <v>2021</v>
      </c>
      <c r="O836" s="7" t="s">
        <v>2184</v>
      </c>
      <c r="R836" s="7" t="s">
        <v>380</v>
      </c>
      <c r="T836" s="7"/>
      <c r="W836" s="6">
        <f>IFERROR(VLOOKUP(B836, PlumX_snapshot!$A:$B, 2, FALSE), " ")</f>
        <v>0</v>
      </c>
      <c r="X836" s="6">
        <f>IFERROR(VLOOKUP(B836, PlumX_snapshot!$A:$C, 3, FALSE), " ")</f>
        <v>2</v>
      </c>
      <c r="Y836" s="8">
        <f>IFERROR(VLOOKUP(B836, PlumX_snapshot!$A:$D, 4, FALSE), " ")</f>
        <v>211</v>
      </c>
      <c r="Z836" s="8">
        <f>IFERROR(VLOOKUP(B836, PlumX_snapshot!$A:$E, 5, FALSE), " ")</f>
        <v>0</v>
      </c>
      <c r="AA836" s="8">
        <f>IFERROR(VLOOKUP(B836, PlumX_snapshot!$A:$F, 6, FALSE), " ")</f>
        <v>0</v>
      </c>
      <c r="AB836" s="9">
        <v>44978</v>
      </c>
    </row>
    <row r="837" spans="1:28" ht="14.5" x14ac:dyDescent="0.35">
      <c r="A837" s="7" t="s">
        <v>2191</v>
      </c>
      <c r="B837" s="7" t="s">
        <v>2192</v>
      </c>
      <c r="C837" s="7" t="s">
        <v>2193</v>
      </c>
      <c r="D837" s="7" t="s">
        <v>2067</v>
      </c>
      <c r="E837" s="7" t="s">
        <v>36</v>
      </c>
      <c r="F837" s="7" t="s">
        <v>37</v>
      </c>
      <c r="G837" s="7" t="s">
        <v>56</v>
      </c>
      <c r="H837" s="7" t="s">
        <v>2183</v>
      </c>
      <c r="I837" s="7" t="s">
        <v>74</v>
      </c>
      <c r="K837" s="10">
        <v>44363</v>
      </c>
      <c r="M837" s="10">
        <v>44399</v>
      </c>
      <c r="N837" s="7">
        <v>2021</v>
      </c>
      <c r="O837" s="7" t="s">
        <v>2184</v>
      </c>
      <c r="P837" s="7" t="s">
        <v>56</v>
      </c>
      <c r="R837" s="7" t="s">
        <v>2194</v>
      </c>
      <c r="T837" s="7"/>
      <c r="W837" s="6">
        <f>IFERROR(VLOOKUP(B837, PlumX_snapshot!$A:$B, 2, FALSE), " ")</f>
        <v>20</v>
      </c>
      <c r="X837" s="6">
        <f>IFERROR(VLOOKUP(B837, PlumX_snapshot!$A:$C, 3, FALSE), " ")</f>
        <v>3</v>
      </c>
      <c r="Y837" s="8">
        <f>IFERROR(VLOOKUP(B837, PlumX_snapshot!$A:$D, 4, FALSE), " ")</f>
        <v>1</v>
      </c>
      <c r="Z837" s="8">
        <f>IFERROR(VLOOKUP(B837, PlumX_snapshot!$A:$E, 5, FALSE), " ")</f>
        <v>0</v>
      </c>
      <c r="AA837" s="8">
        <f>IFERROR(VLOOKUP(B837, PlumX_snapshot!$A:$F, 6, FALSE), " ")</f>
        <v>0</v>
      </c>
      <c r="AB837" s="9">
        <v>44978</v>
      </c>
    </row>
    <row r="838" spans="1:28" ht="14.5" x14ac:dyDescent="0.35">
      <c r="A838" s="7" t="s">
        <v>2195</v>
      </c>
      <c r="B838" s="7" t="s">
        <v>2196</v>
      </c>
      <c r="C838" s="7" t="s">
        <v>2197</v>
      </c>
      <c r="D838" s="7" t="s">
        <v>2067</v>
      </c>
      <c r="E838" s="7" t="s">
        <v>36</v>
      </c>
      <c r="F838" s="7" t="s">
        <v>700</v>
      </c>
      <c r="G838" s="7" t="s">
        <v>38</v>
      </c>
      <c r="H838" s="7"/>
      <c r="I838" s="7" t="s">
        <v>2074</v>
      </c>
      <c r="K838" s="12">
        <v>44349</v>
      </c>
      <c r="N838" s="7">
        <v>2021</v>
      </c>
      <c r="O838" s="7" t="s">
        <v>2184</v>
      </c>
      <c r="S838" s="7" t="s">
        <v>2198</v>
      </c>
      <c r="T838" s="7"/>
      <c r="U838" s="7"/>
      <c r="V838" s="7"/>
      <c r="W838" s="6">
        <f>IFERROR(VLOOKUP(B838, PlumX_snapshot!$A:$B, 2, FALSE), " ")</f>
        <v>0</v>
      </c>
      <c r="X838" s="6">
        <f>IFERROR(VLOOKUP(B838, PlumX_snapshot!$A:$C, 3, FALSE), " ")</f>
        <v>2</v>
      </c>
      <c r="Y838" s="8">
        <f>IFERROR(VLOOKUP(B838, PlumX_snapshot!$A:$D, 4, FALSE), " ")</f>
        <v>0</v>
      </c>
      <c r="Z838" s="8">
        <f>IFERROR(VLOOKUP(B838, PlumX_snapshot!$A:$E, 5, FALSE), " ")</f>
        <v>0</v>
      </c>
      <c r="AA838" s="8">
        <f>IFERROR(VLOOKUP(B838, PlumX_snapshot!$A:$F, 6, FALSE), " ")</f>
        <v>0</v>
      </c>
      <c r="AB838" s="9">
        <v>44978</v>
      </c>
    </row>
    <row r="839" spans="1:28" ht="14.5" x14ac:dyDescent="0.35">
      <c r="A839" s="7" t="s">
        <v>2199</v>
      </c>
      <c r="B839" s="7" t="s">
        <v>2200</v>
      </c>
      <c r="C839" s="7" t="s">
        <v>2083</v>
      </c>
      <c r="D839" s="7" t="s">
        <v>2067</v>
      </c>
      <c r="E839" s="7" t="s">
        <v>36</v>
      </c>
      <c r="F839" s="7" t="s">
        <v>37</v>
      </c>
      <c r="G839" s="7" t="s">
        <v>56</v>
      </c>
      <c r="H839" s="7" t="s">
        <v>2183</v>
      </c>
      <c r="I839" s="7" t="s">
        <v>74</v>
      </c>
      <c r="K839" s="10">
        <v>44336</v>
      </c>
      <c r="M839" s="10">
        <v>44371</v>
      </c>
      <c r="N839" s="7">
        <v>2021</v>
      </c>
      <c r="O839" s="7" t="s">
        <v>2184</v>
      </c>
      <c r="R839" s="7" t="s">
        <v>2201</v>
      </c>
      <c r="T839" s="7"/>
      <c r="W839" s="6">
        <f>IFERROR(VLOOKUP(B839, PlumX_snapshot!$A:$B, 2, FALSE), " ")</f>
        <v>5</v>
      </c>
      <c r="X839" s="6">
        <f>IFERROR(VLOOKUP(B839, PlumX_snapshot!$A:$C, 3, FALSE), " ")</f>
        <v>0</v>
      </c>
      <c r="Y839" s="8">
        <f>IFERROR(VLOOKUP(B839, PlumX_snapshot!$A:$D, 4, FALSE), " ")</f>
        <v>0</v>
      </c>
      <c r="Z839" s="8">
        <f>IFERROR(VLOOKUP(B839, PlumX_snapshot!$A:$E, 5, FALSE), " ")</f>
        <v>0</v>
      </c>
      <c r="AA839" s="8">
        <f>IFERROR(VLOOKUP(B839, PlumX_snapshot!$A:$F, 6, FALSE), " ")</f>
        <v>0</v>
      </c>
      <c r="AB839" s="9">
        <v>44978</v>
      </c>
    </row>
    <row r="840" spans="1:28" ht="14.5" x14ac:dyDescent="0.35">
      <c r="A840" s="7" t="s">
        <v>2202</v>
      </c>
      <c r="B840" s="7" t="s">
        <v>2203</v>
      </c>
      <c r="C840" s="7" t="s">
        <v>2204</v>
      </c>
      <c r="D840" s="7" t="s">
        <v>2067</v>
      </c>
      <c r="E840" s="7" t="s">
        <v>36</v>
      </c>
      <c r="F840" s="7" t="s">
        <v>37</v>
      </c>
      <c r="G840" s="7" t="s">
        <v>56</v>
      </c>
      <c r="H840" s="7" t="s">
        <v>2183</v>
      </c>
      <c r="I840" s="7" t="s">
        <v>74</v>
      </c>
      <c r="K840" s="12">
        <v>44319</v>
      </c>
      <c r="M840" s="10">
        <v>44375</v>
      </c>
      <c r="N840" s="7">
        <v>2021</v>
      </c>
      <c r="O840" s="7" t="s">
        <v>2184</v>
      </c>
      <c r="P840" s="7" t="s">
        <v>56</v>
      </c>
      <c r="R840" s="7" t="s">
        <v>2205</v>
      </c>
      <c r="T840" s="7"/>
      <c r="W840" s="6">
        <f>IFERROR(VLOOKUP(B840, PlumX_snapshot!$A:$B, 2, FALSE), " ")</f>
        <v>15</v>
      </c>
      <c r="X840" s="6">
        <f>IFERROR(VLOOKUP(B840, PlumX_snapshot!$A:$C, 3, FALSE), " ")</f>
        <v>2</v>
      </c>
      <c r="Y840" s="8">
        <f>IFERROR(VLOOKUP(B840, PlumX_snapshot!$A:$D, 4, FALSE), " ")</f>
        <v>0</v>
      </c>
      <c r="Z840" s="8">
        <f>IFERROR(VLOOKUP(B840, PlumX_snapshot!$A:$E, 5, FALSE), " ")</f>
        <v>0</v>
      </c>
      <c r="AA840" s="8">
        <f>IFERROR(VLOOKUP(B840, PlumX_snapshot!$A:$F, 6, FALSE), " ")</f>
        <v>2</v>
      </c>
      <c r="AB840" s="9">
        <v>44978</v>
      </c>
    </row>
    <row r="841" spans="1:28" ht="14.5" x14ac:dyDescent="0.35">
      <c r="A841" s="7" t="s">
        <v>2206</v>
      </c>
      <c r="B841" s="7" t="s">
        <v>2207</v>
      </c>
      <c r="C841" s="7" t="s">
        <v>2197</v>
      </c>
      <c r="D841" s="7" t="s">
        <v>2067</v>
      </c>
      <c r="E841" s="7" t="s">
        <v>36</v>
      </c>
      <c r="F841" s="7" t="s">
        <v>37</v>
      </c>
      <c r="G841" s="7" t="s">
        <v>56</v>
      </c>
      <c r="H841" s="7" t="s">
        <v>2183</v>
      </c>
      <c r="I841" s="7" t="s">
        <v>501</v>
      </c>
      <c r="K841" s="10">
        <v>44312</v>
      </c>
      <c r="N841" s="7">
        <v>2021</v>
      </c>
      <c r="O841" s="7" t="s">
        <v>2184</v>
      </c>
      <c r="S841" s="7" t="s">
        <v>2198</v>
      </c>
      <c r="T841" s="7"/>
      <c r="U841" s="7"/>
      <c r="V841" s="7"/>
      <c r="W841" s="6">
        <f>IFERROR(VLOOKUP(B841, PlumX_snapshot!$A:$B, 2, FALSE), " ")</f>
        <v>0</v>
      </c>
      <c r="X841" s="6">
        <f>IFERROR(VLOOKUP(B841, PlumX_snapshot!$A:$C, 3, FALSE), " ")</f>
        <v>0</v>
      </c>
      <c r="Y841" s="8">
        <f>IFERROR(VLOOKUP(B841, PlumX_snapshot!$A:$D, 4, FALSE), " ")</f>
        <v>0</v>
      </c>
      <c r="Z841" s="8">
        <f>IFERROR(VLOOKUP(B841, PlumX_snapshot!$A:$E, 5, FALSE), " ")</f>
        <v>0</v>
      </c>
      <c r="AA841" s="8">
        <f>IFERROR(VLOOKUP(B841, PlumX_snapshot!$A:$F, 6, FALSE), " ")</f>
        <v>0</v>
      </c>
      <c r="AB841" s="9">
        <v>44978</v>
      </c>
    </row>
    <row r="842" spans="1:28" ht="14.5" x14ac:dyDescent="0.35">
      <c r="A842" s="7" t="s">
        <v>2208</v>
      </c>
      <c r="B842" s="7" t="s">
        <v>2209</v>
      </c>
      <c r="C842" s="7" t="s">
        <v>2210</v>
      </c>
      <c r="D842" s="7" t="s">
        <v>2067</v>
      </c>
      <c r="E842" s="7" t="s">
        <v>36</v>
      </c>
      <c r="F842" s="7" t="s">
        <v>37</v>
      </c>
      <c r="G842" s="7" t="s">
        <v>56</v>
      </c>
      <c r="H842" s="7" t="s">
        <v>2183</v>
      </c>
      <c r="I842" s="7" t="s">
        <v>399</v>
      </c>
      <c r="K842" s="10">
        <v>44302</v>
      </c>
      <c r="M842" s="10">
        <v>44370</v>
      </c>
      <c r="N842" s="7">
        <v>2021</v>
      </c>
      <c r="O842" s="7" t="s">
        <v>2184</v>
      </c>
      <c r="R842" s="7" t="s">
        <v>2211</v>
      </c>
      <c r="T842" s="7"/>
      <c r="W842" s="6">
        <f>IFERROR(VLOOKUP(B842, PlumX_snapshot!$A:$B, 2, FALSE), " ")</f>
        <v>23</v>
      </c>
      <c r="X842" s="6">
        <f>IFERROR(VLOOKUP(B842, PlumX_snapshot!$A:$C, 3, FALSE), " ")</f>
        <v>19</v>
      </c>
      <c r="Y842" s="8">
        <f>IFERROR(VLOOKUP(B842, PlumX_snapshot!$A:$D, 4, FALSE), " ")</f>
        <v>10</v>
      </c>
      <c r="Z842" s="8">
        <f>IFERROR(VLOOKUP(B842, PlumX_snapshot!$A:$E, 5, FALSE), " ")</f>
        <v>0</v>
      </c>
      <c r="AA842" s="8">
        <f>IFERROR(VLOOKUP(B842, PlumX_snapshot!$A:$F, 6, FALSE), " ")</f>
        <v>0</v>
      </c>
      <c r="AB842" s="9">
        <v>44978</v>
      </c>
    </row>
    <row r="843" spans="1:28" ht="14.5" x14ac:dyDescent="0.35">
      <c r="A843" s="7" t="s">
        <v>2212</v>
      </c>
      <c r="B843" s="7" t="s">
        <v>2213</v>
      </c>
      <c r="C843" s="7" t="s">
        <v>2214</v>
      </c>
      <c r="D843" s="7" t="s">
        <v>2067</v>
      </c>
      <c r="E843" s="7" t="s">
        <v>36</v>
      </c>
      <c r="F843" s="7" t="s">
        <v>37</v>
      </c>
      <c r="G843" s="7" t="s">
        <v>56</v>
      </c>
      <c r="H843" s="7" t="s">
        <v>2183</v>
      </c>
      <c r="I843" s="7" t="s">
        <v>74</v>
      </c>
      <c r="K843" s="12">
        <v>44265</v>
      </c>
      <c r="M843" s="10">
        <v>44321</v>
      </c>
      <c r="N843" s="7">
        <v>2021</v>
      </c>
      <c r="O843" s="7" t="s">
        <v>2184</v>
      </c>
      <c r="P843" s="7" t="s">
        <v>56</v>
      </c>
      <c r="R843" s="7" t="s">
        <v>2215</v>
      </c>
      <c r="T843" s="7"/>
      <c r="W843" s="6">
        <f>IFERROR(VLOOKUP(B843, PlumX_snapshot!$A:$B, 2, FALSE), " ")</f>
        <v>5</v>
      </c>
      <c r="X843" s="6">
        <f>IFERROR(VLOOKUP(B843, PlumX_snapshot!$A:$C, 3, FALSE), " ")</f>
        <v>1</v>
      </c>
      <c r="Y843" s="8">
        <f>IFERROR(VLOOKUP(B843, PlumX_snapshot!$A:$D, 4, FALSE), " ")</f>
        <v>15</v>
      </c>
      <c r="Z843" s="8">
        <f>IFERROR(VLOOKUP(B843, PlumX_snapshot!$A:$E, 5, FALSE), " ")</f>
        <v>0</v>
      </c>
      <c r="AA843" s="8">
        <f>IFERROR(VLOOKUP(B843, PlumX_snapshot!$A:$F, 6, FALSE), " ")</f>
        <v>0</v>
      </c>
      <c r="AB843" s="9">
        <v>44978</v>
      </c>
    </row>
    <row r="844" spans="1:28" ht="14.5" x14ac:dyDescent="0.35">
      <c r="A844" s="7" t="s">
        <v>2216</v>
      </c>
      <c r="B844" s="7" t="s">
        <v>2217</v>
      </c>
      <c r="C844" s="7" t="s">
        <v>2083</v>
      </c>
      <c r="D844" s="7" t="s">
        <v>2067</v>
      </c>
      <c r="E844" s="7" t="s">
        <v>36</v>
      </c>
      <c r="F844" s="7" t="s">
        <v>64</v>
      </c>
      <c r="G844" s="7" t="s">
        <v>38</v>
      </c>
      <c r="H844" s="7"/>
      <c r="I844" s="7" t="s">
        <v>2074</v>
      </c>
      <c r="K844" s="10">
        <v>44250</v>
      </c>
      <c r="M844" s="10">
        <v>44267</v>
      </c>
      <c r="N844" s="7">
        <v>2021</v>
      </c>
      <c r="O844" s="7" t="s">
        <v>2184</v>
      </c>
      <c r="P844" s="7" t="s">
        <v>56</v>
      </c>
      <c r="R844" s="7" t="s">
        <v>2218</v>
      </c>
      <c r="T844" s="7"/>
      <c r="W844" s="6">
        <f>IFERROR(VLOOKUP(B844, PlumX_snapshot!$A:$B, 2, FALSE), " ")</f>
        <v>7</v>
      </c>
      <c r="X844" s="6">
        <f>IFERROR(VLOOKUP(B844, PlumX_snapshot!$A:$C, 3, FALSE), " ")</f>
        <v>0</v>
      </c>
      <c r="Y844" s="8">
        <f>IFERROR(VLOOKUP(B844, PlumX_snapshot!$A:$D, 4, FALSE), " ")</f>
        <v>0</v>
      </c>
      <c r="Z844" s="8">
        <f>IFERROR(VLOOKUP(B844, PlumX_snapshot!$A:$E, 5, FALSE), " ")</f>
        <v>0</v>
      </c>
      <c r="AA844" s="8">
        <f>IFERROR(VLOOKUP(B844, PlumX_snapshot!$A:$F, 6, FALSE), " ")</f>
        <v>0</v>
      </c>
      <c r="AB844" s="9">
        <v>44978</v>
      </c>
    </row>
    <row r="845" spans="1:28" ht="14.5" x14ac:dyDescent="0.35">
      <c r="A845" s="7" t="s">
        <v>2219</v>
      </c>
      <c r="B845" s="7" t="s">
        <v>2220</v>
      </c>
      <c r="C845" s="7" t="s">
        <v>2083</v>
      </c>
      <c r="D845" s="7" t="s">
        <v>2067</v>
      </c>
      <c r="E845" s="7" t="s">
        <v>36</v>
      </c>
      <c r="F845" s="7" t="s">
        <v>64</v>
      </c>
      <c r="G845" s="7" t="s">
        <v>38</v>
      </c>
      <c r="H845" s="7"/>
      <c r="I845" s="7" t="s">
        <v>2074</v>
      </c>
      <c r="K845" s="10">
        <v>44243</v>
      </c>
      <c r="M845" s="10">
        <v>44274</v>
      </c>
      <c r="N845" s="7">
        <v>2021</v>
      </c>
      <c r="O845" s="7" t="s">
        <v>2184</v>
      </c>
      <c r="R845" s="7" t="s">
        <v>2221</v>
      </c>
      <c r="T845" s="7"/>
      <c r="W845" s="6">
        <f>IFERROR(VLOOKUP(B845, PlumX_snapshot!$A:$B, 2, FALSE), " ")</f>
        <v>34</v>
      </c>
      <c r="X845" s="6">
        <f>IFERROR(VLOOKUP(B845, PlumX_snapshot!$A:$C, 3, FALSE), " ")</f>
        <v>1</v>
      </c>
      <c r="Y845" s="8">
        <f>IFERROR(VLOOKUP(B845, PlumX_snapshot!$A:$D, 4, FALSE), " ")</f>
        <v>0</v>
      </c>
      <c r="Z845" s="8">
        <f>IFERROR(VLOOKUP(B845, PlumX_snapshot!$A:$E, 5, FALSE), " ")</f>
        <v>0</v>
      </c>
      <c r="AA845" s="8">
        <f>IFERROR(VLOOKUP(B845, PlumX_snapshot!$A:$F, 6, FALSE), " ")</f>
        <v>0</v>
      </c>
      <c r="AB845" s="9">
        <v>44978</v>
      </c>
    </row>
    <row r="846" spans="1:28" ht="14.5" x14ac:dyDescent="0.35">
      <c r="A846" s="7" t="s">
        <v>2222</v>
      </c>
      <c r="B846" s="7" t="s">
        <v>2223</v>
      </c>
      <c r="C846" s="7" t="s">
        <v>2224</v>
      </c>
      <c r="D846" s="7" t="s">
        <v>2067</v>
      </c>
      <c r="E846" s="7" t="s">
        <v>36</v>
      </c>
      <c r="F846" s="7" t="s">
        <v>64</v>
      </c>
      <c r="G846" s="7" t="s">
        <v>38</v>
      </c>
      <c r="H846" s="7"/>
      <c r="I846" s="7" t="s">
        <v>2074</v>
      </c>
      <c r="K846" s="12">
        <v>44236</v>
      </c>
      <c r="M846" s="10">
        <v>44348</v>
      </c>
      <c r="N846" s="7">
        <v>2021</v>
      </c>
      <c r="O846" s="7" t="s">
        <v>2184</v>
      </c>
      <c r="R846" s="7" t="s">
        <v>380</v>
      </c>
      <c r="T846" s="7"/>
      <c r="W846" s="6">
        <f>IFERROR(VLOOKUP(B846, PlumX_snapshot!$A:$B, 2, FALSE), " ")</f>
        <v>2</v>
      </c>
      <c r="X846" s="6">
        <f>IFERROR(VLOOKUP(B846, PlumX_snapshot!$A:$C, 3, FALSE), " ")</f>
        <v>1</v>
      </c>
      <c r="Y846" s="8">
        <f>IFERROR(VLOOKUP(B846, PlumX_snapshot!$A:$D, 4, FALSE), " ")</f>
        <v>6</v>
      </c>
      <c r="Z846" s="8">
        <f>IFERROR(VLOOKUP(B846, PlumX_snapshot!$A:$E, 5, FALSE), " ")</f>
        <v>0</v>
      </c>
      <c r="AA846" s="8">
        <f>IFERROR(VLOOKUP(B846, PlumX_snapshot!$A:$F, 6, FALSE), " ")</f>
        <v>0</v>
      </c>
      <c r="AB846" s="9">
        <v>44978</v>
      </c>
    </row>
    <row r="847" spans="1:28" ht="14.5" x14ac:dyDescent="0.35">
      <c r="A847" s="7" t="s">
        <v>2225</v>
      </c>
      <c r="B847" s="7" t="s">
        <v>2226</v>
      </c>
      <c r="C847" s="7" t="s">
        <v>2119</v>
      </c>
      <c r="D847" s="7" t="s">
        <v>2067</v>
      </c>
      <c r="E847" s="7" t="s">
        <v>36</v>
      </c>
      <c r="F847" s="7" t="s">
        <v>64</v>
      </c>
      <c r="G847" s="7" t="s">
        <v>38</v>
      </c>
      <c r="H847" s="7"/>
      <c r="I847" s="7" t="s">
        <v>2074</v>
      </c>
      <c r="K847" s="12">
        <v>44230</v>
      </c>
      <c r="M847" s="10">
        <v>44253</v>
      </c>
      <c r="N847" s="7">
        <v>2021</v>
      </c>
      <c r="O847" s="7" t="s">
        <v>2184</v>
      </c>
      <c r="R847" s="7" t="s">
        <v>2227</v>
      </c>
      <c r="T847" s="7"/>
      <c r="W847" s="6">
        <f>IFERROR(VLOOKUP(B847, PlumX_snapshot!$A:$B, 2, FALSE), " ")</f>
        <v>14</v>
      </c>
      <c r="X847" s="6">
        <f>IFERROR(VLOOKUP(B847, PlumX_snapshot!$A:$C, 3, FALSE), " ")</f>
        <v>2</v>
      </c>
      <c r="Y847" s="8">
        <f>IFERROR(VLOOKUP(B847, PlumX_snapshot!$A:$D, 4, FALSE), " ")</f>
        <v>6</v>
      </c>
      <c r="Z847" s="8">
        <f>IFERROR(VLOOKUP(B847, PlumX_snapshot!$A:$E, 5, FALSE), " ")</f>
        <v>0</v>
      </c>
      <c r="AA847" s="8">
        <f>IFERROR(VLOOKUP(B847, PlumX_snapshot!$A:$F, 6, FALSE), " ")</f>
        <v>0</v>
      </c>
      <c r="AB847" s="9">
        <v>44978</v>
      </c>
    </row>
    <row r="848" spans="1:28" ht="14.5" x14ac:dyDescent="0.35">
      <c r="A848" s="7" t="s">
        <v>2228</v>
      </c>
      <c r="B848" s="7" t="s">
        <v>2229</v>
      </c>
      <c r="C848" s="7" t="s">
        <v>2142</v>
      </c>
      <c r="D848" s="7" t="s">
        <v>2067</v>
      </c>
      <c r="E848" s="7" t="s">
        <v>37</v>
      </c>
      <c r="F848" s="7" t="s">
        <v>37</v>
      </c>
      <c r="G848" s="7" t="s">
        <v>56</v>
      </c>
      <c r="H848" s="7" t="s">
        <v>2183</v>
      </c>
      <c r="I848" s="7" t="s">
        <v>74</v>
      </c>
      <c r="K848" s="10">
        <v>44224</v>
      </c>
      <c r="M848" s="10">
        <v>44243</v>
      </c>
      <c r="N848" s="7">
        <v>2021</v>
      </c>
      <c r="O848" s="7" t="s">
        <v>2184</v>
      </c>
      <c r="P848" s="7" t="s">
        <v>56</v>
      </c>
      <c r="R848" s="7" t="s">
        <v>2230</v>
      </c>
      <c r="T848" s="7"/>
      <c r="W848" s="6">
        <f>IFERROR(VLOOKUP(B848, PlumX_snapshot!$A:$B, 2, FALSE), " ")</f>
        <v>98</v>
      </c>
      <c r="X848" s="6">
        <f>IFERROR(VLOOKUP(B848, PlumX_snapshot!$A:$C, 3, FALSE), " ")</f>
        <v>76</v>
      </c>
      <c r="Y848" s="8">
        <f>IFERROR(VLOOKUP(B848, PlumX_snapshot!$A:$D, 4, FALSE), " ")</f>
        <v>18</v>
      </c>
      <c r="Z848" s="8">
        <f>IFERROR(VLOOKUP(B848, PlumX_snapshot!$A:$E, 5, FALSE), " ")</f>
        <v>0</v>
      </c>
      <c r="AA848" s="8">
        <f>IFERROR(VLOOKUP(B848, PlumX_snapshot!$A:$F, 6, FALSE), " ")</f>
        <v>5</v>
      </c>
      <c r="AB848" s="9">
        <v>44978</v>
      </c>
    </row>
    <row r="849" spans="1:28" ht="14.5" x14ac:dyDescent="0.35">
      <c r="A849" s="7" t="s">
        <v>2231</v>
      </c>
      <c r="B849" s="7" t="s">
        <v>2232</v>
      </c>
      <c r="C849" s="7" t="s">
        <v>2233</v>
      </c>
      <c r="D849" s="7" t="s">
        <v>2067</v>
      </c>
      <c r="E849" s="7" t="s">
        <v>36</v>
      </c>
      <c r="F849" s="7" t="s">
        <v>64</v>
      </c>
      <c r="G849" s="7" t="s">
        <v>38</v>
      </c>
      <c r="H849" s="7"/>
      <c r="I849" s="7" t="s">
        <v>2139</v>
      </c>
      <c r="K849" s="10">
        <v>44217</v>
      </c>
      <c r="M849" s="10">
        <v>44229</v>
      </c>
      <c r="N849" s="7">
        <v>2021</v>
      </c>
      <c r="O849" s="7" t="s">
        <v>2184</v>
      </c>
      <c r="P849" s="7" t="s">
        <v>56</v>
      </c>
      <c r="R849" s="7" t="s">
        <v>2234</v>
      </c>
      <c r="T849" s="7"/>
      <c r="W849" s="6">
        <f>IFERROR(VLOOKUP(B849, PlumX_snapshot!$A:$B, 2, FALSE), " ")</f>
        <v>34</v>
      </c>
      <c r="X849" s="6">
        <f>IFERROR(VLOOKUP(B849, PlumX_snapshot!$A:$C, 3, FALSE), " ")</f>
        <v>7</v>
      </c>
      <c r="Y849" s="8">
        <f>IFERROR(VLOOKUP(B849, PlumX_snapshot!$A:$D, 4, FALSE), " ")</f>
        <v>0</v>
      </c>
      <c r="Z849" s="8">
        <f>IFERROR(VLOOKUP(B849, PlumX_snapshot!$A:$E, 5, FALSE), " ")</f>
        <v>0</v>
      </c>
      <c r="AA849" s="8">
        <f>IFERROR(VLOOKUP(B849, PlumX_snapshot!$A:$F, 6, FALSE), " ")</f>
        <v>0</v>
      </c>
      <c r="AB849" s="9">
        <v>44978</v>
      </c>
    </row>
    <row r="850" spans="1:28" ht="14.5" x14ac:dyDescent="0.35">
      <c r="A850" s="7" t="s">
        <v>2235</v>
      </c>
      <c r="B850" s="7" t="s">
        <v>2236</v>
      </c>
      <c r="C850" s="7" t="s">
        <v>2237</v>
      </c>
      <c r="D850" s="7" t="s">
        <v>2067</v>
      </c>
      <c r="E850" s="7" t="s">
        <v>36</v>
      </c>
      <c r="F850" s="7" t="s">
        <v>64</v>
      </c>
      <c r="G850" s="7" t="s">
        <v>38</v>
      </c>
      <c r="H850" s="7"/>
      <c r="I850" s="7" t="s">
        <v>2074</v>
      </c>
      <c r="K850" s="10">
        <v>44212</v>
      </c>
      <c r="M850" s="10">
        <v>44197</v>
      </c>
      <c r="N850" s="7">
        <v>2021</v>
      </c>
      <c r="O850" s="7" t="s">
        <v>2184</v>
      </c>
      <c r="R850" s="7" t="s">
        <v>380</v>
      </c>
      <c r="T850" s="7"/>
      <c r="W850" s="6">
        <f>IFERROR(VLOOKUP(B850, PlumX_snapshot!$A:$B, 2, FALSE), " ")</f>
        <v>5</v>
      </c>
      <c r="X850" s="6">
        <f>IFERROR(VLOOKUP(B850, PlumX_snapshot!$A:$C, 3, FALSE), " ")</f>
        <v>3</v>
      </c>
      <c r="Y850" s="8">
        <f>IFERROR(VLOOKUP(B850, PlumX_snapshot!$A:$D, 4, FALSE), " ")</f>
        <v>1</v>
      </c>
      <c r="Z850" s="8">
        <f>IFERROR(VLOOKUP(B850, PlumX_snapshot!$A:$E, 5, FALSE), " ")</f>
        <v>0</v>
      </c>
      <c r="AA850" s="8">
        <f>IFERROR(VLOOKUP(B850, PlumX_snapshot!$A:$F, 6, FALSE), " ")</f>
        <v>0</v>
      </c>
      <c r="AB850" s="9">
        <v>44978</v>
      </c>
    </row>
    <row r="851" spans="1:28" ht="14.5" x14ac:dyDescent="0.35">
      <c r="A851" s="7" t="s">
        <v>2238</v>
      </c>
      <c r="B851" s="7" t="s">
        <v>2239</v>
      </c>
      <c r="C851" s="7" t="s">
        <v>2240</v>
      </c>
      <c r="D851" s="7" t="s">
        <v>2067</v>
      </c>
      <c r="E851" s="7" t="s">
        <v>36</v>
      </c>
      <c r="F851" s="7" t="s">
        <v>37</v>
      </c>
      <c r="G851" s="7" t="s">
        <v>56</v>
      </c>
      <c r="H851" s="7" t="s">
        <v>2183</v>
      </c>
      <c r="I851" s="7" t="s">
        <v>74</v>
      </c>
      <c r="K851" s="12">
        <v>44378</v>
      </c>
      <c r="M851" s="12">
        <v>44489</v>
      </c>
      <c r="N851" s="7">
        <v>2021</v>
      </c>
      <c r="O851" s="7" t="s">
        <v>2241</v>
      </c>
      <c r="R851" s="7" t="s">
        <v>380</v>
      </c>
      <c r="T851" s="7"/>
      <c r="W851" s="6">
        <f>IFERROR(VLOOKUP(B851, PlumX_snapshot!$A:$B, 2, FALSE), " ")</f>
        <v>37</v>
      </c>
      <c r="X851" s="6">
        <f>IFERROR(VLOOKUP(B851, PlumX_snapshot!$A:$C, 3, FALSE), " ")</f>
        <v>4</v>
      </c>
      <c r="Y851" s="8">
        <f>IFERROR(VLOOKUP(B851, PlumX_snapshot!$A:$D, 4, FALSE), " ")</f>
        <v>0</v>
      </c>
      <c r="Z851" s="8">
        <f>IFERROR(VLOOKUP(B851, PlumX_snapshot!$A:$E, 5, FALSE), " ")</f>
        <v>0</v>
      </c>
      <c r="AA851" s="8">
        <f>IFERROR(VLOOKUP(B851, PlumX_snapshot!$A:$F, 6, FALSE), " ")</f>
        <v>0</v>
      </c>
      <c r="AB851" s="9">
        <v>44978</v>
      </c>
    </row>
    <row r="852" spans="1:28" ht="14.5" x14ac:dyDescent="0.35">
      <c r="A852" s="7" t="s">
        <v>2242</v>
      </c>
      <c r="B852" s="7" t="s">
        <v>2243</v>
      </c>
      <c r="C852" s="7" t="s">
        <v>2244</v>
      </c>
      <c r="D852" s="7" t="s">
        <v>2067</v>
      </c>
      <c r="E852" s="7" t="s">
        <v>36</v>
      </c>
      <c r="F852" s="7" t="s">
        <v>64</v>
      </c>
      <c r="G852" s="7" t="s">
        <v>38</v>
      </c>
      <c r="H852" s="7"/>
      <c r="I852" s="7" t="s">
        <v>2074</v>
      </c>
      <c r="K852" s="12">
        <v>44418</v>
      </c>
      <c r="M852" s="10">
        <v>44453</v>
      </c>
      <c r="N852" s="7">
        <v>2021</v>
      </c>
      <c r="O852" s="7" t="s">
        <v>2241</v>
      </c>
      <c r="R852" s="7" t="s">
        <v>380</v>
      </c>
      <c r="T852" s="7"/>
      <c r="W852" s="6">
        <f>IFERROR(VLOOKUP(B852, PlumX_snapshot!$A:$B, 2, FALSE), " ")</f>
        <v>0</v>
      </c>
      <c r="X852" s="6">
        <f>IFERROR(VLOOKUP(B852, PlumX_snapshot!$A:$C, 3, FALSE), " ")</f>
        <v>0</v>
      </c>
      <c r="Y852" s="8">
        <f>IFERROR(VLOOKUP(B852, PlumX_snapshot!$A:$D, 4, FALSE), " ")</f>
        <v>0</v>
      </c>
      <c r="Z852" s="8">
        <f>IFERROR(VLOOKUP(B852, PlumX_snapshot!$A:$E, 5, FALSE), " ")</f>
        <v>0</v>
      </c>
      <c r="AA852" s="8">
        <f>IFERROR(VLOOKUP(B852, PlumX_snapshot!$A:$F, 6, FALSE), " ")</f>
        <v>0</v>
      </c>
      <c r="AB852" s="9">
        <v>44978</v>
      </c>
    </row>
    <row r="853" spans="1:28" ht="14.5" x14ac:dyDescent="0.35">
      <c r="A853" s="7" t="s">
        <v>2245</v>
      </c>
      <c r="B853" s="7" t="s">
        <v>2246</v>
      </c>
      <c r="C853" s="7" t="s">
        <v>2244</v>
      </c>
      <c r="D853" s="7" t="s">
        <v>2067</v>
      </c>
      <c r="E853" s="7" t="s">
        <v>36</v>
      </c>
      <c r="F853" s="7" t="s">
        <v>64</v>
      </c>
      <c r="G853" s="7" t="s">
        <v>38</v>
      </c>
      <c r="H853" s="7"/>
      <c r="I853" s="7" t="s">
        <v>2074</v>
      </c>
      <c r="K853" s="12">
        <v>44418</v>
      </c>
      <c r="M853" s="12">
        <v>44481</v>
      </c>
      <c r="N853" s="7">
        <v>2021</v>
      </c>
      <c r="O853" s="7" t="s">
        <v>2241</v>
      </c>
      <c r="R853" s="7" t="s">
        <v>380</v>
      </c>
      <c r="T853" s="7"/>
      <c r="W853" s="6">
        <f>IFERROR(VLOOKUP(B853, PlumX_snapshot!$A:$B, 2, FALSE), " ")</f>
        <v>0</v>
      </c>
      <c r="X853" s="6">
        <f>IFERROR(VLOOKUP(B853, PlumX_snapshot!$A:$C, 3, FALSE), " ")</f>
        <v>0</v>
      </c>
      <c r="Y853" s="8">
        <f>IFERROR(VLOOKUP(B853, PlumX_snapshot!$A:$D, 4, FALSE), " ")</f>
        <v>0</v>
      </c>
      <c r="Z853" s="8">
        <f>IFERROR(VLOOKUP(B853, PlumX_snapshot!$A:$E, 5, FALSE), " ")</f>
        <v>0</v>
      </c>
      <c r="AA853" s="8">
        <f>IFERROR(VLOOKUP(B853, PlumX_snapshot!$A:$F, 6, FALSE), " ")</f>
        <v>0</v>
      </c>
      <c r="AB853" s="9">
        <v>44978</v>
      </c>
    </row>
    <row r="854" spans="1:28" ht="14.5" x14ac:dyDescent="0.35">
      <c r="A854" s="7" t="s">
        <v>2247</v>
      </c>
      <c r="B854" s="7" t="s">
        <v>2248</v>
      </c>
      <c r="C854" s="7" t="s">
        <v>2083</v>
      </c>
      <c r="D854" s="7" t="s">
        <v>2067</v>
      </c>
      <c r="E854" s="7" t="s">
        <v>36</v>
      </c>
      <c r="F854" s="7" t="s">
        <v>37</v>
      </c>
      <c r="G854" s="7" t="s">
        <v>56</v>
      </c>
      <c r="H854" s="7" t="s">
        <v>2183</v>
      </c>
      <c r="I854" s="7" t="s">
        <v>74</v>
      </c>
      <c r="K854" s="12">
        <v>44420</v>
      </c>
      <c r="M854" s="12">
        <v>44441</v>
      </c>
      <c r="N854" s="7">
        <v>2021</v>
      </c>
      <c r="O854" s="7" t="s">
        <v>2241</v>
      </c>
      <c r="R854" s="7" t="s">
        <v>2201</v>
      </c>
      <c r="T854" s="7"/>
      <c r="W854" s="6">
        <f>IFERROR(VLOOKUP(B854, PlumX_snapshot!$A:$B, 2, FALSE), " ")</f>
        <v>14</v>
      </c>
      <c r="X854" s="6">
        <f>IFERROR(VLOOKUP(B854, PlumX_snapshot!$A:$C, 3, FALSE), " ")</f>
        <v>1</v>
      </c>
      <c r="Y854" s="8">
        <f>IFERROR(VLOOKUP(B854, PlumX_snapshot!$A:$D, 4, FALSE), " ")</f>
        <v>0</v>
      </c>
      <c r="Z854" s="8">
        <f>IFERROR(VLOOKUP(B854, PlumX_snapshot!$A:$E, 5, FALSE), " ")</f>
        <v>0</v>
      </c>
      <c r="AA854" s="8">
        <f>IFERROR(VLOOKUP(B854, PlumX_snapshot!$A:$F, 6, FALSE), " ")</f>
        <v>0</v>
      </c>
      <c r="AB854" s="9">
        <v>44978</v>
      </c>
    </row>
    <row r="855" spans="1:28" ht="14.5" x14ac:dyDescent="0.35">
      <c r="A855" s="7" t="s">
        <v>2249</v>
      </c>
      <c r="B855" s="7" t="s">
        <v>2250</v>
      </c>
      <c r="C855" s="7" t="s">
        <v>2251</v>
      </c>
      <c r="D855" s="7" t="s">
        <v>2067</v>
      </c>
      <c r="E855" s="7" t="s">
        <v>36</v>
      </c>
      <c r="F855" s="7" t="s">
        <v>37</v>
      </c>
      <c r="G855" s="7" t="s">
        <v>56</v>
      </c>
      <c r="H855" s="7" t="s">
        <v>2183</v>
      </c>
      <c r="I855" s="7" t="s">
        <v>74</v>
      </c>
      <c r="K855" s="10">
        <v>44425</v>
      </c>
      <c r="M855" s="10">
        <v>44427</v>
      </c>
      <c r="N855" s="7">
        <v>2021</v>
      </c>
      <c r="O855" s="7" t="s">
        <v>2241</v>
      </c>
      <c r="R855" s="7" t="s">
        <v>2252</v>
      </c>
      <c r="T855" s="7"/>
      <c r="W855" s="6">
        <f>IFERROR(VLOOKUP(B855, PlumX_snapshot!$A:$B, 2, FALSE), " ")</f>
        <v>18</v>
      </c>
      <c r="X855" s="6">
        <f>IFERROR(VLOOKUP(B855, PlumX_snapshot!$A:$C, 3, FALSE), " ")</f>
        <v>4</v>
      </c>
      <c r="Y855" s="8">
        <f>IFERROR(VLOOKUP(B855, PlumX_snapshot!$A:$D, 4, FALSE), " ")</f>
        <v>0</v>
      </c>
      <c r="Z855" s="8">
        <f>IFERROR(VLOOKUP(B855, PlumX_snapshot!$A:$E, 5, FALSE), " ")</f>
        <v>0</v>
      </c>
      <c r="AA855" s="8">
        <f>IFERROR(VLOOKUP(B855, PlumX_snapshot!$A:$F, 6, FALSE), " ")</f>
        <v>0</v>
      </c>
      <c r="AB855" s="9">
        <v>44978</v>
      </c>
    </row>
    <row r="856" spans="1:28" ht="14.5" x14ac:dyDescent="0.35">
      <c r="A856" s="7" t="s">
        <v>2253</v>
      </c>
      <c r="B856" s="7" t="s">
        <v>2254</v>
      </c>
      <c r="C856" s="7" t="s">
        <v>2255</v>
      </c>
      <c r="D856" s="7" t="s">
        <v>2067</v>
      </c>
      <c r="E856" s="7" t="s">
        <v>36</v>
      </c>
      <c r="F856" s="7" t="s">
        <v>37</v>
      </c>
      <c r="G856" s="7" t="s">
        <v>56</v>
      </c>
      <c r="H856" s="7" t="s">
        <v>2183</v>
      </c>
      <c r="I856" s="7" t="s">
        <v>74</v>
      </c>
      <c r="K856" s="10">
        <v>44434</v>
      </c>
      <c r="M856" s="12">
        <v>44487</v>
      </c>
      <c r="N856" s="7">
        <v>2021</v>
      </c>
      <c r="O856" s="7" t="s">
        <v>2241</v>
      </c>
      <c r="R856" s="7" t="s">
        <v>380</v>
      </c>
      <c r="T856" s="7"/>
      <c r="W856" s="6">
        <f>IFERROR(VLOOKUP(B856, PlumX_snapshot!$A:$B, 2, FALSE), " ")</f>
        <v>2</v>
      </c>
      <c r="X856" s="6">
        <f>IFERROR(VLOOKUP(B856, PlumX_snapshot!$A:$C, 3, FALSE), " ")</f>
        <v>0</v>
      </c>
      <c r="Y856" s="8">
        <f>IFERROR(VLOOKUP(B856, PlumX_snapshot!$A:$D, 4, FALSE), " ")</f>
        <v>1</v>
      </c>
      <c r="Z856" s="8">
        <f>IFERROR(VLOOKUP(B856, PlumX_snapshot!$A:$E, 5, FALSE), " ")</f>
        <v>0</v>
      </c>
      <c r="AA856" s="8">
        <f>IFERROR(VLOOKUP(B856, PlumX_snapshot!$A:$F, 6, FALSE), " ")</f>
        <v>0</v>
      </c>
      <c r="AB856" s="9">
        <v>44978</v>
      </c>
    </row>
    <row r="857" spans="1:28" ht="14.5" x14ac:dyDescent="0.35">
      <c r="A857" s="7" t="s">
        <v>2256</v>
      </c>
      <c r="B857" s="7" t="s">
        <v>2257</v>
      </c>
      <c r="C857" s="7" t="s">
        <v>2258</v>
      </c>
      <c r="D857" s="7" t="s">
        <v>2067</v>
      </c>
      <c r="E857" s="7" t="s">
        <v>36</v>
      </c>
      <c r="F857" s="7" t="s">
        <v>37</v>
      </c>
      <c r="G857" s="7" t="s">
        <v>56</v>
      </c>
      <c r="H857" s="7" t="s">
        <v>2183</v>
      </c>
      <c r="I857" s="7" t="s">
        <v>74</v>
      </c>
      <c r="K857" s="12">
        <v>44440</v>
      </c>
      <c r="M857" s="10">
        <v>44454</v>
      </c>
      <c r="N857" s="7">
        <v>2021</v>
      </c>
      <c r="O857" s="7" t="s">
        <v>2241</v>
      </c>
      <c r="P857" s="7" t="s">
        <v>56</v>
      </c>
      <c r="R857" s="7" t="s">
        <v>2259</v>
      </c>
      <c r="T857" s="7"/>
      <c r="W857" s="6">
        <f>IFERROR(VLOOKUP(B857, PlumX_snapshot!$A:$B, 2, FALSE), " ")</f>
        <v>10</v>
      </c>
      <c r="X857" s="6">
        <f>IFERROR(VLOOKUP(B857, PlumX_snapshot!$A:$C, 3, FALSE), " ")</f>
        <v>13</v>
      </c>
      <c r="Y857" s="8">
        <f>IFERROR(VLOOKUP(B857, PlumX_snapshot!$A:$D, 4, FALSE), " ")</f>
        <v>0</v>
      </c>
      <c r="Z857" s="8">
        <f>IFERROR(VLOOKUP(B857, PlumX_snapshot!$A:$E, 5, FALSE), " ")</f>
        <v>0</v>
      </c>
      <c r="AA857" s="8">
        <f>IFERROR(VLOOKUP(B857, PlumX_snapshot!$A:$F, 6, FALSE), " ")</f>
        <v>0</v>
      </c>
      <c r="AB857" s="9">
        <v>44978</v>
      </c>
    </row>
    <row r="858" spans="1:28" ht="14.5" x14ac:dyDescent="0.35">
      <c r="A858" s="7" t="s">
        <v>2260</v>
      </c>
      <c r="B858" s="7" t="s">
        <v>2261</v>
      </c>
      <c r="C858" s="7" t="s">
        <v>2262</v>
      </c>
      <c r="D858" s="7" t="s">
        <v>2067</v>
      </c>
      <c r="E858" s="7" t="s">
        <v>36</v>
      </c>
      <c r="F858" s="7" t="s">
        <v>37</v>
      </c>
      <c r="G858" s="7" t="s">
        <v>56</v>
      </c>
      <c r="H858" s="7" t="s">
        <v>2183</v>
      </c>
      <c r="I858" s="7" t="s">
        <v>74</v>
      </c>
      <c r="K858" s="12">
        <v>44442</v>
      </c>
      <c r="M858" s="12">
        <v>44470</v>
      </c>
      <c r="N858" s="7">
        <v>2021</v>
      </c>
      <c r="O858" s="7" t="s">
        <v>2241</v>
      </c>
      <c r="R858" s="7" t="s">
        <v>380</v>
      </c>
      <c r="T858" s="7"/>
      <c r="W858" s="6">
        <f>IFERROR(VLOOKUP(B858, PlumX_snapshot!$A:$B, 2, FALSE), " ")</f>
        <v>1</v>
      </c>
      <c r="X858" s="6">
        <f>IFERROR(VLOOKUP(B858, PlumX_snapshot!$A:$C, 3, FALSE), " ")</f>
        <v>0</v>
      </c>
      <c r="Y858" s="8">
        <f>IFERROR(VLOOKUP(B858, PlumX_snapshot!$A:$D, 4, FALSE), " ")</f>
        <v>14</v>
      </c>
      <c r="Z858" s="8">
        <f>IFERROR(VLOOKUP(B858, PlumX_snapshot!$A:$E, 5, FALSE), " ")</f>
        <v>0</v>
      </c>
      <c r="AA858" s="8">
        <f>IFERROR(VLOOKUP(B858, PlumX_snapshot!$A:$F, 6, FALSE), " ")</f>
        <v>0</v>
      </c>
      <c r="AB858" s="9">
        <v>44978</v>
      </c>
    </row>
    <row r="859" spans="1:28" ht="14.5" x14ac:dyDescent="0.35">
      <c r="A859" s="7" t="s">
        <v>2263</v>
      </c>
      <c r="B859" s="7" t="s">
        <v>2264</v>
      </c>
      <c r="C859" s="7" t="s">
        <v>2265</v>
      </c>
      <c r="D859" s="7" t="s">
        <v>2067</v>
      </c>
      <c r="E859" s="7" t="s">
        <v>36</v>
      </c>
      <c r="F859" s="7" t="s">
        <v>64</v>
      </c>
      <c r="G859" s="7" t="s">
        <v>38</v>
      </c>
      <c r="H859" s="7"/>
      <c r="I859" s="7" t="s">
        <v>2074</v>
      </c>
      <c r="K859" s="12">
        <v>44483</v>
      </c>
      <c r="M859" s="10">
        <v>44578</v>
      </c>
      <c r="N859" s="7">
        <v>2021</v>
      </c>
      <c r="O859" s="7" t="s">
        <v>2241</v>
      </c>
      <c r="R859" s="7" t="s">
        <v>380</v>
      </c>
      <c r="T859" s="7"/>
      <c r="W859" s="6">
        <f>IFERROR(VLOOKUP(B859, PlumX_snapshot!$A:$B, 2, FALSE), " ")</f>
        <v>0</v>
      </c>
      <c r="X859" s="6">
        <f>IFERROR(VLOOKUP(B859, PlumX_snapshot!$A:$C, 3, FALSE), " ")</f>
        <v>0</v>
      </c>
      <c r="Y859" s="8">
        <f>IFERROR(VLOOKUP(B859, PlumX_snapshot!$A:$D, 4, FALSE), " ")</f>
        <v>0</v>
      </c>
      <c r="Z859" s="8">
        <f>IFERROR(VLOOKUP(B859, PlumX_snapshot!$A:$E, 5, FALSE), " ")</f>
        <v>0</v>
      </c>
      <c r="AA859" s="8">
        <f>IFERROR(VLOOKUP(B859, PlumX_snapshot!$A:$F, 6, FALSE), " ")</f>
        <v>0</v>
      </c>
      <c r="AB859" s="9">
        <v>44978</v>
      </c>
    </row>
    <row r="860" spans="1:28" ht="14.5" x14ac:dyDescent="0.35">
      <c r="A860" s="7" t="s">
        <v>2266</v>
      </c>
      <c r="B860" s="7" t="s">
        <v>2267</v>
      </c>
      <c r="C860" s="7" t="s">
        <v>2268</v>
      </c>
      <c r="D860" s="7" t="s">
        <v>2067</v>
      </c>
      <c r="E860" s="7" t="s">
        <v>36</v>
      </c>
      <c r="F860" s="7" t="s">
        <v>37</v>
      </c>
      <c r="G860" s="7" t="s">
        <v>56</v>
      </c>
      <c r="H860" s="7" t="s">
        <v>2183</v>
      </c>
      <c r="I860" s="7" t="s">
        <v>74</v>
      </c>
      <c r="K860" s="12">
        <v>44561</v>
      </c>
      <c r="M860" s="10">
        <v>44596</v>
      </c>
      <c r="N860" s="7">
        <v>2021</v>
      </c>
      <c r="O860" s="7" t="s">
        <v>2241</v>
      </c>
      <c r="R860" s="7" t="s">
        <v>2269</v>
      </c>
      <c r="T860" s="7"/>
      <c r="W860" s="6">
        <f>IFERROR(VLOOKUP(B860, PlumX_snapshot!$A:$B, 2, FALSE), " ")</f>
        <v>3</v>
      </c>
      <c r="X860" s="6">
        <f>IFERROR(VLOOKUP(B860, PlumX_snapshot!$A:$C, 3, FALSE), " ")</f>
        <v>1</v>
      </c>
      <c r="Y860" s="8">
        <f>IFERROR(VLOOKUP(B860, PlumX_snapshot!$A:$D, 4, FALSE), " ")</f>
        <v>0</v>
      </c>
      <c r="Z860" s="8">
        <f>IFERROR(VLOOKUP(B860, PlumX_snapshot!$A:$E, 5, FALSE), " ")</f>
        <v>0</v>
      </c>
      <c r="AA860" s="8">
        <f>IFERROR(VLOOKUP(B860, PlumX_snapshot!$A:$F, 6, FALSE), " ")</f>
        <v>1</v>
      </c>
      <c r="AB860" s="9">
        <v>44978</v>
      </c>
    </row>
    <row r="861" spans="1:28" ht="14.5" x14ac:dyDescent="0.35">
      <c r="A861" s="7" t="s">
        <v>2270</v>
      </c>
      <c r="B861" s="7" t="s">
        <v>2271</v>
      </c>
      <c r="C861" s="7" t="s">
        <v>2272</v>
      </c>
      <c r="D861" s="7" t="s">
        <v>2067</v>
      </c>
      <c r="E861" s="7" t="s">
        <v>36</v>
      </c>
      <c r="F861" s="7" t="s">
        <v>64</v>
      </c>
      <c r="G861" s="7" t="s">
        <v>38</v>
      </c>
      <c r="H861" s="7"/>
      <c r="K861" s="10">
        <v>44636</v>
      </c>
      <c r="M861" s="10">
        <v>44712</v>
      </c>
      <c r="N861" s="7">
        <v>2022</v>
      </c>
      <c r="O861" s="7" t="s">
        <v>2273</v>
      </c>
      <c r="R861" s="7" t="s">
        <v>380</v>
      </c>
      <c r="T861" s="7"/>
      <c r="W861" s="6">
        <f>IFERROR(VLOOKUP(B861, PlumX_snapshot!$A:$B, 2, FALSE), " ")</f>
        <v>0</v>
      </c>
      <c r="X861" s="6">
        <f>IFERROR(VLOOKUP(B861, PlumX_snapshot!$A:$C, 3, FALSE), " ")</f>
        <v>0</v>
      </c>
      <c r="Y861" s="8">
        <f>IFERROR(VLOOKUP(B861, PlumX_snapshot!$A:$D, 4, FALSE), " ")</f>
        <v>0</v>
      </c>
      <c r="Z861" s="8">
        <f>IFERROR(VLOOKUP(B861, PlumX_snapshot!$A:$E, 5, FALSE), " ")</f>
        <v>0</v>
      </c>
      <c r="AA861" s="8">
        <f>IFERROR(VLOOKUP(B861, PlumX_snapshot!$A:$F, 6, FALSE), " ")</f>
        <v>0</v>
      </c>
      <c r="AB861" s="9">
        <v>44978</v>
      </c>
    </row>
    <row r="862" spans="1:28" ht="14.5" x14ac:dyDescent="0.35">
      <c r="A862" s="7" t="s">
        <v>2274</v>
      </c>
      <c r="B862" s="7" t="s">
        <v>2275</v>
      </c>
      <c r="C862" s="7" t="s">
        <v>2126</v>
      </c>
      <c r="D862" s="7" t="s">
        <v>2067</v>
      </c>
      <c r="E862" s="7" t="s">
        <v>36</v>
      </c>
      <c r="F862" s="7" t="s">
        <v>37</v>
      </c>
      <c r="G862" s="7" t="s">
        <v>56</v>
      </c>
      <c r="H862" s="7" t="s">
        <v>2276</v>
      </c>
      <c r="I862" s="7" t="s">
        <v>74</v>
      </c>
      <c r="K862" s="12">
        <v>44593</v>
      </c>
      <c r="M862" s="10">
        <v>44615</v>
      </c>
      <c r="N862" s="7">
        <v>2022</v>
      </c>
      <c r="O862" s="7" t="s">
        <v>2273</v>
      </c>
      <c r="R862" s="7" t="s">
        <v>2277</v>
      </c>
      <c r="T862" s="7"/>
      <c r="W862" s="6">
        <f>IFERROR(VLOOKUP(B862, PlumX_snapshot!$A:$B, 2, FALSE), " ")</f>
        <v>12</v>
      </c>
      <c r="X862" s="6">
        <f>IFERROR(VLOOKUP(B862, PlumX_snapshot!$A:$C, 3, FALSE), " ")</f>
        <v>0</v>
      </c>
      <c r="Y862" s="8">
        <f>IFERROR(VLOOKUP(B862, PlumX_snapshot!$A:$D, 4, FALSE), " ")</f>
        <v>0</v>
      </c>
      <c r="Z862" s="8">
        <f>IFERROR(VLOOKUP(B862, PlumX_snapshot!$A:$E, 5, FALSE), " ")</f>
        <v>0</v>
      </c>
      <c r="AA862" s="8">
        <f>IFERROR(VLOOKUP(B862, PlumX_snapshot!$A:$F, 6, FALSE), " ")</f>
        <v>0</v>
      </c>
      <c r="AB862" s="9">
        <v>44978</v>
      </c>
    </row>
    <row r="863" spans="1:28" ht="14.5" x14ac:dyDescent="0.35">
      <c r="A863" s="7" t="s">
        <v>2278</v>
      </c>
      <c r="B863" s="7" t="s">
        <v>2279</v>
      </c>
      <c r="C863" s="7" t="s">
        <v>2262</v>
      </c>
      <c r="D863" s="7" t="s">
        <v>2067</v>
      </c>
      <c r="E863" s="7" t="s">
        <v>36</v>
      </c>
      <c r="F863" s="7" t="s">
        <v>64</v>
      </c>
      <c r="G863" s="7" t="s">
        <v>38</v>
      </c>
      <c r="H863" s="7"/>
      <c r="K863" s="12">
        <v>44623</v>
      </c>
      <c r="M863" s="10">
        <v>44746</v>
      </c>
      <c r="N863" s="7">
        <v>2022</v>
      </c>
      <c r="O863" s="7" t="s">
        <v>2273</v>
      </c>
      <c r="R863" s="7" t="s">
        <v>380</v>
      </c>
      <c r="T863" s="7"/>
      <c r="W863" s="6">
        <f>IFERROR(VLOOKUP(B863, PlumX_snapshot!$A:$B, 2, FALSE), " ")</f>
        <v>0</v>
      </c>
      <c r="X863" s="6">
        <f>IFERROR(VLOOKUP(B863, PlumX_snapshot!$A:$C, 3, FALSE), " ")</f>
        <v>0</v>
      </c>
      <c r="Y863" s="8">
        <f>IFERROR(VLOOKUP(B863, PlumX_snapshot!$A:$D, 4, FALSE), " ")</f>
        <v>0</v>
      </c>
      <c r="Z863" s="8">
        <f>IFERROR(VLOOKUP(B863, PlumX_snapshot!$A:$E, 5, FALSE), " ")</f>
        <v>0</v>
      </c>
      <c r="AA863" s="8">
        <f>IFERROR(VLOOKUP(B863, PlumX_snapshot!$A:$F, 6, FALSE), " ")</f>
        <v>0</v>
      </c>
      <c r="AB863" s="9">
        <v>44978</v>
      </c>
    </row>
    <row r="864" spans="1:28" ht="14.5" x14ac:dyDescent="0.35">
      <c r="A864" s="7" t="s">
        <v>2280</v>
      </c>
      <c r="B864" s="7" t="s">
        <v>2281</v>
      </c>
      <c r="C864" s="7" t="s">
        <v>2282</v>
      </c>
      <c r="D864" s="7" t="s">
        <v>2067</v>
      </c>
      <c r="E864" s="7" t="s">
        <v>36</v>
      </c>
      <c r="F864" s="7" t="s">
        <v>37</v>
      </c>
      <c r="G864" s="7" t="s">
        <v>56</v>
      </c>
      <c r="H864" s="7" t="s">
        <v>2276</v>
      </c>
      <c r="I864" s="7" t="s">
        <v>74</v>
      </c>
      <c r="K864" s="12">
        <v>44649</v>
      </c>
      <c r="M864" s="10">
        <v>44746</v>
      </c>
      <c r="N864" s="7">
        <v>2022</v>
      </c>
      <c r="O864" s="7" t="s">
        <v>2273</v>
      </c>
      <c r="R864" s="7" t="s">
        <v>380</v>
      </c>
      <c r="T864" s="7"/>
      <c r="W864" s="6">
        <f>IFERROR(VLOOKUP(B864, PlumX_snapshot!$A:$B, 2, FALSE), " ")</f>
        <v>0</v>
      </c>
      <c r="X864" s="6">
        <f>IFERROR(VLOOKUP(B864, PlumX_snapshot!$A:$C, 3, FALSE), " ")</f>
        <v>0</v>
      </c>
      <c r="Y864" s="8">
        <f>IFERROR(VLOOKUP(B864, PlumX_snapshot!$A:$D, 4, FALSE), " ")</f>
        <v>6</v>
      </c>
      <c r="Z864" s="8">
        <f>IFERROR(VLOOKUP(B864, PlumX_snapshot!$A:$E, 5, FALSE), " ")</f>
        <v>0</v>
      </c>
      <c r="AA864" s="8">
        <f>IFERROR(VLOOKUP(B864, PlumX_snapshot!$A:$F, 6, FALSE), " ")</f>
        <v>0</v>
      </c>
      <c r="AB864" s="9">
        <v>44978</v>
      </c>
    </row>
    <row r="865" spans="1:28" ht="14.5" x14ac:dyDescent="0.35">
      <c r="A865" s="7" t="s">
        <v>2283</v>
      </c>
      <c r="B865" s="7" t="s">
        <v>2284</v>
      </c>
      <c r="C865" s="7" t="s">
        <v>2153</v>
      </c>
      <c r="D865" s="7" t="s">
        <v>2067</v>
      </c>
      <c r="E865" s="7" t="s">
        <v>36</v>
      </c>
      <c r="F865" s="7" t="s">
        <v>37</v>
      </c>
      <c r="G865" s="7" t="s">
        <v>56</v>
      </c>
      <c r="H865" s="7" t="s">
        <v>2276</v>
      </c>
      <c r="I865" s="7" t="s">
        <v>74</v>
      </c>
      <c r="K865" s="12">
        <v>44595</v>
      </c>
      <c r="M865" s="10">
        <v>44657</v>
      </c>
      <c r="N865" s="7">
        <v>2022</v>
      </c>
      <c r="O865" s="7" t="s">
        <v>2273</v>
      </c>
      <c r="R865" s="7" t="s">
        <v>380</v>
      </c>
      <c r="T865" s="7"/>
      <c r="W865" s="6">
        <f>IFERROR(VLOOKUP(B865, PlumX_snapshot!$A:$B, 2, FALSE), " ")</f>
        <v>4</v>
      </c>
      <c r="X865" s="6">
        <f>IFERROR(VLOOKUP(B865, PlumX_snapshot!$A:$C, 3, FALSE), " ")</f>
        <v>0</v>
      </c>
      <c r="Y865" s="8">
        <f>IFERROR(VLOOKUP(B865, PlumX_snapshot!$A:$D, 4, FALSE), " ")</f>
        <v>26</v>
      </c>
      <c r="Z865" s="8">
        <f>IFERROR(VLOOKUP(B865, PlumX_snapshot!$A:$E, 5, FALSE), " ")</f>
        <v>0</v>
      </c>
      <c r="AA865" s="8">
        <f>IFERROR(VLOOKUP(B865, PlumX_snapshot!$A:$F, 6, FALSE), " ")</f>
        <v>0</v>
      </c>
      <c r="AB865" s="9">
        <v>44978</v>
      </c>
    </row>
    <row r="866" spans="1:28" ht="14.5" x14ac:dyDescent="0.35">
      <c r="A866" s="7" t="s">
        <v>2285</v>
      </c>
      <c r="B866" s="7" t="s">
        <v>2286</v>
      </c>
      <c r="C866" s="7" t="s">
        <v>2106</v>
      </c>
      <c r="D866" s="7" t="s">
        <v>2067</v>
      </c>
      <c r="E866" s="7" t="s">
        <v>36</v>
      </c>
      <c r="F866" s="7" t="s">
        <v>37</v>
      </c>
      <c r="G866" s="7" t="s">
        <v>56</v>
      </c>
      <c r="H866" s="7" t="s">
        <v>2276</v>
      </c>
      <c r="I866" s="7" t="s">
        <v>74</v>
      </c>
      <c r="K866" s="12">
        <v>44589</v>
      </c>
      <c r="M866" s="10">
        <v>44669</v>
      </c>
      <c r="N866" s="7">
        <v>2022</v>
      </c>
      <c r="O866" s="7" t="s">
        <v>2273</v>
      </c>
      <c r="R866" s="7" t="s">
        <v>380</v>
      </c>
      <c r="T866" s="7"/>
      <c r="W866" s="6">
        <f>IFERROR(VLOOKUP(B866, PlumX_snapshot!$A:$B, 2, FALSE), " ")</f>
        <v>2</v>
      </c>
      <c r="X866" s="6">
        <f>IFERROR(VLOOKUP(B866, PlumX_snapshot!$A:$C, 3, FALSE), " ")</f>
        <v>0</v>
      </c>
      <c r="Y866" s="8">
        <f>IFERROR(VLOOKUP(B866, PlumX_snapshot!$A:$D, 4, FALSE), " ")</f>
        <v>0</v>
      </c>
      <c r="Z866" s="8">
        <f>IFERROR(VLOOKUP(B866, PlumX_snapshot!$A:$E, 5, FALSE), " ")</f>
        <v>0</v>
      </c>
      <c r="AA866" s="8">
        <f>IFERROR(VLOOKUP(B866, PlumX_snapshot!$A:$F, 6, FALSE), " ")</f>
        <v>0</v>
      </c>
      <c r="AB866" s="9">
        <v>44978</v>
      </c>
    </row>
    <row r="867" spans="1:28" ht="14.5" x14ac:dyDescent="0.35">
      <c r="A867" s="7" t="s">
        <v>2287</v>
      </c>
      <c r="B867" s="7" t="s">
        <v>2288</v>
      </c>
      <c r="C867" s="7" t="s">
        <v>2193</v>
      </c>
      <c r="D867" s="7" t="s">
        <v>2067</v>
      </c>
      <c r="E867" s="7" t="s">
        <v>36</v>
      </c>
      <c r="F867" s="7" t="s">
        <v>37</v>
      </c>
      <c r="G867" s="7" t="s">
        <v>56</v>
      </c>
      <c r="H867" s="7" t="s">
        <v>2276</v>
      </c>
      <c r="I867" s="7" t="s">
        <v>74</v>
      </c>
      <c r="K867" s="12">
        <v>44566</v>
      </c>
      <c r="M867" s="10">
        <v>44569</v>
      </c>
      <c r="N867" s="7">
        <v>2022</v>
      </c>
      <c r="O867" s="7" t="s">
        <v>2273</v>
      </c>
      <c r="R867" s="7" t="s">
        <v>513</v>
      </c>
      <c r="T867" s="7"/>
      <c r="W867" s="6">
        <f>IFERROR(VLOOKUP(B867, PlumX_snapshot!$A:$B, 2, FALSE), " ")</f>
        <v>17</v>
      </c>
      <c r="X867" s="6">
        <f>IFERROR(VLOOKUP(B867, PlumX_snapshot!$A:$C, 3, FALSE), " ")</f>
        <v>3</v>
      </c>
      <c r="Y867" s="8">
        <f>IFERROR(VLOOKUP(B867, PlumX_snapshot!$A:$D, 4, FALSE), " ")</f>
        <v>3</v>
      </c>
      <c r="Z867" s="8">
        <f>IFERROR(VLOOKUP(B867, PlumX_snapshot!$A:$E, 5, FALSE), " ")</f>
        <v>0</v>
      </c>
      <c r="AA867" s="8">
        <f>IFERROR(VLOOKUP(B867, PlumX_snapshot!$A:$F, 6, FALSE), " ")</f>
        <v>0</v>
      </c>
      <c r="AB867" s="9">
        <v>44978</v>
      </c>
    </row>
    <row r="868" spans="1:28" ht="14.5" x14ac:dyDescent="0.35">
      <c r="A868" s="7" t="s">
        <v>2289</v>
      </c>
      <c r="B868" s="7" t="s">
        <v>2290</v>
      </c>
      <c r="C868" s="7" t="s">
        <v>2258</v>
      </c>
      <c r="D868" s="7" t="s">
        <v>2067</v>
      </c>
      <c r="E868" s="7" t="s">
        <v>36</v>
      </c>
      <c r="F868" s="7" t="s">
        <v>37</v>
      </c>
      <c r="G868" s="7" t="s">
        <v>56</v>
      </c>
      <c r="H868" s="7" t="s">
        <v>2276</v>
      </c>
      <c r="I868" s="7" t="s">
        <v>74</v>
      </c>
      <c r="K868" s="12">
        <v>44610</v>
      </c>
      <c r="M868" s="10">
        <v>44614</v>
      </c>
      <c r="N868" s="7">
        <v>2022</v>
      </c>
      <c r="O868" s="7" t="s">
        <v>2273</v>
      </c>
      <c r="P868" s="7" t="s">
        <v>56</v>
      </c>
      <c r="R868" s="7" t="s">
        <v>195</v>
      </c>
      <c r="T868" s="7"/>
      <c r="W868" s="6">
        <f>IFERROR(VLOOKUP(B868, PlumX_snapshot!$A:$B, 2, FALSE), " ")</f>
        <v>10</v>
      </c>
      <c r="X868" s="6">
        <f>IFERROR(VLOOKUP(B868, PlumX_snapshot!$A:$C, 3, FALSE), " ")</f>
        <v>4</v>
      </c>
      <c r="Y868" s="8">
        <f>IFERROR(VLOOKUP(B868, PlumX_snapshot!$A:$D, 4, FALSE), " ")</f>
        <v>0</v>
      </c>
      <c r="Z868" s="8">
        <f>IFERROR(VLOOKUP(B868, PlumX_snapshot!$A:$E, 5, FALSE), " ")</f>
        <v>0</v>
      </c>
      <c r="AA868" s="8">
        <f>IFERROR(VLOOKUP(B868, PlumX_snapshot!$A:$F, 6, FALSE), " ")</f>
        <v>0</v>
      </c>
      <c r="AB868" s="9">
        <v>44978</v>
      </c>
    </row>
    <row r="869" spans="1:28" ht="14.5" x14ac:dyDescent="0.35">
      <c r="A869" s="7" t="s">
        <v>2291</v>
      </c>
      <c r="B869" s="7" t="s">
        <v>2292</v>
      </c>
      <c r="C869" s="7" t="s">
        <v>2293</v>
      </c>
      <c r="D869" s="7" t="s">
        <v>2067</v>
      </c>
      <c r="E869" s="7" t="s">
        <v>37</v>
      </c>
      <c r="F869" s="7" t="s">
        <v>37</v>
      </c>
      <c r="G869" s="7" t="s">
        <v>56</v>
      </c>
      <c r="H869" s="7" t="s">
        <v>2276</v>
      </c>
      <c r="I869" s="7" t="s">
        <v>399</v>
      </c>
      <c r="K869" s="12">
        <v>44572</v>
      </c>
      <c r="M869" s="10">
        <v>44608</v>
      </c>
      <c r="N869" s="7">
        <v>2022</v>
      </c>
      <c r="O869" s="7" t="s">
        <v>2273</v>
      </c>
      <c r="R869" s="7" t="s">
        <v>380</v>
      </c>
      <c r="T869" s="7"/>
      <c r="W869" s="6">
        <f>IFERROR(VLOOKUP(B869, PlumX_snapshot!$A:$B, 2, FALSE), " ")</f>
        <v>5</v>
      </c>
      <c r="X869" s="6">
        <f>IFERROR(VLOOKUP(B869, PlumX_snapshot!$A:$C, 3, FALSE), " ")</f>
        <v>3</v>
      </c>
      <c r="Y869" s="8">
        <f>IFERROR(VLOOKUP(B869, PlumX_snapshot!$A:$D, 4, FALSE), " ")</f>
        <v>5</v>
      </c>
      <c r="Z869" s="8">
        <f>IFERROR(VLOOKUP(B869, PlumX_snapshot!$A:$E, 5, FALSE), " ")</f>
        <v>0</v>
      </c>
      <c r="AA869" s="8">
        <f>IFERROR(VLOOKUP(B869, PlumX_snapshot!$A:$F, 6, FALSE), " ")</f>
        <v>0</v>
      </c>
      <c r="AB869" s="9">
        <v>44978</v>
      </c>
    </row>
    <row r="870" spans="1:28" ht="14.5" x14ac:dyDescent="0.35">
      <c r="A870" s="7" t="s">
        <v>2294</v>
      </c>
      <c r="B870" s="7" t="s">
        <v>2295</v>
      </c>
      <c r="C870" s="7" t="s">
        <v>2293</v>
      </c>
      <c r="D870" s="7" t="s">
        <v>2067</v>
      </c>
      <c r="E870" s="7" t="s">
        <v>37</v>
      </c>
      <c r="F870" s="7" t="s">
        <v>37</v>
      </c>
      <c r="G870" s="7" t="s">
        <v>56</v>
      </c>
      <c r="H870" s="7" t="s">
        <v>2276</v>
      </c>
      <c r="I870" s="7" t="s">
        <v>74</v>
      </c>
      <c r="K870" s="12">
        <v>44596</v>
      </c>
      <c r="M870" s="10">
        <v>44624</v>
      </c>
      <c r="N870" s="7">
        <v>2022</v>
      </c>
      <c r="O870" s="7" t="s">
        <v>2273</v>
      </c>
      <c r="P870" s="7" t="s">
        <v>56</v>
      </c>
      <c r="R870" s="7" t="s">
        <v>2296</v>
      </c>
      <c r="T870" s="7"/>
      <c r="W870" s="6">
        <f>IFERROR(VLOOKUP(B870, PlumX_snapshot!$A:$B, 2, FALSE), " ")</f>
        <v>5</v>
      </c>
      <c r="X870" s="6">
        <f>IFERROR(VLOOKUP(B870, PlumX_snapshot!$A:$C, 3, FALSE), " ")</f>
        <v>1</v>
      </c>
      <c r="Y870" s="8">
        <f>IFERROR(VLOOKUP(B870, PlumX_snapshot!$A:$D, 4, FALSE), " ")</f>
        <v>0</v>
      </c>
      <c r="Z870" s="8">
        <f>IFERROR(VLOOKUP(B870, PlumX_snapshot!$A:$E, 5, FALSE), " ")</f>
        <v>0</v>
      </c>
      <c r="AA870" s="8">
        <f>IFERROR(VLOOKUP(B870, PlumX_snapshot!$A:$F, 6, FALSE), " ")</f>
        <v>0</v>
      </c>
      <c r="AB870" s="9">
        <v>44978</v>
      </c>
    </row>
    <row r="871" spans="1:28" ht="14.5" x14ac:dyDescent="0.35">
      <c r="A871" s="7" t="s">
        <v>2297</v>
      </c>
      <c r="B871" s="7" t="s">
        <v>2298</v>
      </c>
      <c r="C871" s="7" t="s">
        <v>2126</v>
      </c>
      <c r="D871" s="7" t="s">
        <v>2067</v>
      </c>
      <c r="E871" s="7" t="s">
        <v>36</v>
      </c>
      <c r="F871" s="7" t="s">
        <v>37</v>
      </c>
      <c r="G871" s="7" t="s">
        <v>56</v>
      </c>
      <c r="H871" s="7" t="s">
        <v>2276</v>
      </c>
      <c r="I871" s="7" t="s">
        <v>74</v>
      </c>
      <c r="K871" s="10">
        <v>44655</v>
      </c>
      <c r="M871" s="10">
        <v>44676</v>
      </c>
      <c r="N871" s="7">
        <v>2022</v>
      </c>
      <c r="O871" s="7" t="s">
        <v>2273</v>
      </c>
      <c r="P871" s="7" t="s">
        <v>56</v>
      </c>
      <c r="R871" s="7" t="s">
        <v>502</v>
      </c>
      <c r="T871" s="7"/>
      <c r="W871" s="6">
        <f>IFERROR(VLOOKUP(B871, PlumX_snapshot!$A:$B, 2, FALSE), " ")</f>
        <v>12</v>
      </c>
      <c r="X871" s="6">
        <f>IFERROR(VLOOKUP(B871, PlumX_snapshot!$A:$C, 3, FALSE), " ")</f>
        <v>1</v>
      </c>
      <c r="Y871" s="8">
        <f>IFERROR(VLOOKUP(B871, PlumX_snapshot!$A:$D, 4, FALSE), " ")</f>
        <v>40</v>
      </c>
      <c r="Z871" s="8">
        <f>IFERROR(VLOOKUP(B871, PlumX_snapshot!$A:$E, 5, FALSE), " ")</f>
        <v>0</v>
      </c>
      <c r="AA871" s="8">
        <f>IFERROR(VLOOKUP(B871, PlumX_snapshot!$A:$F, 6, FALSE), " ")</f>
        <v>0</v>
      </c>
      <c r="AB871" s="9">
        <v>44978</v>
      </c>
    </row>
    <row r="872" spans="1:28" ht="14.5" x14ac:dyDescent="0.35">
      <c r="A872" s="7" t="s">
        <v>2299</v>
      </c>
      <c r="B872" s="7" t="s">
        <v>2300</v>
      </c>
      <c r="C872" s="7" t="s">
        <v>2301</v>
      </c>
      <c r="D872" s="7" t="s">
        <v>2067</v>
      </c>
      <c r="E872" s="7" t="s">
        <v>37</v>
      </c>
      <c r="F872" s="7" t="s">
        <v>37</v>
      </c>
      <c r="G872" s="7" t="s">
        <v>56</v>
      </c>
      <c r="H872" s="7" t="s">
        <v>2276</v>
      </c>
      <c r="I872" s="7" t="s">
        <v>74</v>
      </c>
      <c r="K872" s="10">
        <v>44788</v>
      </c>
      <c r="M872" s="10">
        <v>44791</v>
      </c>
      <c r="N872" s="7">
        <v>2022</v>
      </c>
      <c r="O872" s="7" t="s">
        <v>2273</v>
      </c>
      <c r="R872" s="7">
        <v>0</v>
      </c>
      <c r="T872" s="7"/>
      <c r="W872" s="6">
        <f>IFERROR(VLOOKUP(B872, PlumX_snapshot!$A:$B, 2, FALSE), " ")</f>
        <v>4</v>
      </c>
      <c r="X872" s="6">
        <f>IFERROR(VLOOKUP(B872, PlumX_snapshot!$A:$C, 3, FALSE), " ")</f>
        <v>0</v>
      </c>
      <c r="Y872" s="8">
        <f>IFERROR(VLOOKUP(B872, PlumX_snapshot!$A:$D, 4, FALSE), " ")</f>
        <v>1</v>
      </c>
      <c r="Z872" s="8">
        <f>IFERROR(VLOOKUP(B872, PlumX_snapshot!$A:$E, 5, FALSE), " ")</f>
        <v>0</v>
      </c>
      <c r="AA872" s="8">
        <f>IFERROR(VLOOKUP(B872, PlumX_snapshot!$A:$F, 6, FALSE), " ")</f>
        <v>0</v>
      </c>
      <c r="AB872" s="9">
        <v>44978</v>
      </c>
    </row>
    <row r="873" spans="1:28" ht="14.5" x14ac:dyDescent="0.35">
      <c r="A873" s="7" t="s">
        <v>2302</v>
      </c>
      <c r="B873" s="7" t="s">
        <v>2303</v>
      </c>
      <c r="C873" s="7" t="s">
        <v>2224</v>
      </c>
      <c r="D873" s="7" t="s">
        <v>2067</v>
      </c>
      <c r="E873" s="7" t="s">
        <v>36</v>
      </c>
      <c r="F873" s="7" t="s">
        <v>37</v>
      </c>
      <c r="G873" s="7" t="s">
        <v>56</v>
      </c>
      <c r="H873" s="7" t="s">
        <v>2276</v>
      </c>
      <c r="I873" s="7" t="s">
        <v>501</v>
      </c>
      <c r="K873" s="10">
        <v>44761</v>
      </c>
      <c r="N873" s="7">
        <v>2022</v>
      </c>
      <c r="O873" s="7" t="s">
        <v>2273</v>
      </c>
      <c r="R873" s="7" t="e">
        <v>#N/A</v>
      </c>
      <c r="T873" s="7"/>
      <c r="W873" s="6">
        <f>IFERROR(VLOOKUP(B873, PlumX_snapshot!$A:$B, 2, FALSE), " ")</f>
        <v>1</v>
      </c>
      <c r="X873" s="6">
        <f>IFERROR(VLOOKUP(B873, PlumX_snapshot!$A:$C, 3, FALSE), " ")</f>
        <v>0</v>
      </c>
      <c r="Y873" s="8">
        <f>IFERROR(VLOOKUP(B873, PlumX_snapshot!$A:$D, 4, FALSE), " ")</f>
        <v>1</v>
      </c>
      <c r="Z873" s="8">
        <f>IFERROR(VLOOKUP(B873, PlumX_snapshot!$A:$E, 5, FALSE), " ")</f>
        <v>0</v>
      </c>
      <c r="AA873" s="8">
        <f>IFERROR(VLOOKUP(B873, PlumX_snapshot!$A:$F, 6, FALSE), " ")</f>
        <v>0</v>
      </c>
      <c r="AB873" s="9">
        <v>44978</v>
      </c>
    </row>
    <row r="874" spans="1:28" ht="14.5" x14ac:dyDescent="0.35">
      <c r="A874" s="7" t="s">
        <v>2304</v>
      </c>
      <c r="B874" s="7" t="s">
        <v>2305</v>
      </c>
      <c r="C874" s="7" t="s">
        <v>2306</v>
      </c>
      <c r="D874" s="7" t="s">
        <v>2067</v>
      </c>
      <c r="E874" s="7" t="s">
        <v>36</v>
      </c>
      <c r="F874" s="7" t="s">
        <v>37</v>
      </c>
      <c r="G874" s="7" t="s">
        <v>56</v>
      </c>
      <c r="H874" s="7" t="s">
        <v>2276</v>
      </c>
      <c r="I874" s="7" t="s">
        <v>501</v>
      </c>
      <c r="K874" s="10">
        <v>44795</v>
      </c>
      <c r="M874" s="10">
        <v>44811</v>
      </c>
      <c r="N874" s="7">
        <v>2022</v>
      </c>
      <c r="O874" s="7" t="s">
        <v>2273</v>
      </c>
      <c r="R874" s="7">
        <v>0</v>
      </c>
      <c r="T874" s="7"/>
      <c r="W874" s="6">
        <f>IFERROR(VLOOKUP(B874, PlumX_snapshot!$A:$B, 2, FALSE), " ")</f>
        <v>0</v>
      </c>
      <c r="X874" s="6">
        <f>IFERROR(VLOOKUP(B874, PlumX_snapshot!$A:$C, 3, FALSE), " ")</f>
        <v>0</v>
      </c>
      <c r="Y874" s="8">
        <f>IFERROR(VLOOKUP(B874, PlumX_snapshot!$A:$D, 4, FALSE), " ")</f>
        <v>3</v>
      </c>
      <c r="Z874" s="8">
        <f>IFERROR(VLOOKUP(B874, PlumX_snapshot!$A:$E, 5, FALSE), " ")</f>
        <v>0</v>
      </c>
      <c r="AA874" s="8">
        <f>IFERROR(VLOOKUP(B874, PlumX_snapshot!$A:$F, 6, FALSE), " ")</f>
        <v>0</v>
      </c>
      <c r="AB874" s="9">
        <v>44978</v>
      </c>
    </row>
    <row r="875" spans="1:28" ht="14.5" x14ac:dyDescent="0.35">
      <c r="A875" s="7" t="s">
        <v>2307</v>
      </c>
      <c r="B875" s="7" t="s">
        <v>2308</v>
      </c>
      <c r="C875" s="7" t="s">
        <v>2282</v>
      </c>
      <c r="D875" s="7" t="s">
        <v>2067</v>
      </c>
      <c r="E875" s="7" t="s">
        <v>36</v>
      </c>
      <c r="F875" s="7" t="s">
        <v>64</v>
      </c>
      <c r="G875" s="7" t="s">
        <v>38</v>
      </c>
      <c r="H875" s="7"/>
      <c r="I875" s="7" t="s">
        <v>2074</v>
      </c>
      <c r="K875" s="10">
        <v>44791</v>
      </c>
      <c r="N875" s="7">
        <v>2022</v>
      </c>
      <c r="O875" s="7" t="s">
        <v>2273</v>
      </c>
      <c r="R875" s="7" t="e">
        <v>#N/A</v>
      </c>
      <c r="T875" s="7"/>
      <c r="W875" s="6">
        <f>IFERROR(VLOOKUP(B875, PlumX_snapshot!$A:$B, 2, FALSE), " ")</f>
        <v>0</v>
      </c>
      <c r="X875" s="6">
        <f>IFERROR(VLOOKUP(B875, PlumX_snapshot!$A:$C, 3, FALSE), " ")</f>
        <v>0</v>
      </c>
      <c r="Y875" s="8">
        <f>IFERROR(VLOOKUP(B875, PlumX_snapshot!$A:$D, 4, FALSE), " ")</f>
        <v>0</v>
      </c>
      <c r="Z875" s="8">
        <f>IFERROR(VLOOKUP(B875, PlumX_snapshot!$A:$E, 5, FALSE), " ")</f>
        <v>0</v>
      </c>
      <c r="AA875" s="8">
        <f>IFERROR(VLOOKUP(B875, PlumX_snapshot!$A:$F, 6, FALSE), " ")</f>
        <v>0</v>
      </c>
      <c r="AB875" s="9">
        <v>44978</v>
      </c>
    </row>
    <row r="876" spans="1:28" ht="14.5" x14ac:dyDescent="0.35">
      <c r="A876" s="7" t="s">
        <v>2309</v>
      </c>
      <c r="B876" s="7" t="s">
        <v>2310</v>
      </c>
      <c r="C876" s="7" t="s">
        <v>2311</v>
      </c>
      <c r="D876" s="7" t="s">
        <v>2067</v>
      </c>
      <c r="E876" s="7" t="s">
        <v>36</v>
      </c>
      <c r="F876" s="7" t="s">
        <v>64</v>
      </c>
      <c r="G876" s="7" t="s">
        <v>38</v>
      </c>
      <c r="H876" s="7"/>
      <c r="I876" s="7" t="s">
        <v>2074</v>
      </c>
      <c r="K876" s="10">
        <v>44700</v>
      </c>
      <c r="M876" s="10">
        <v>44705</v>
      </c>
      <c r="N876" s="7">
        <v>2022</v>
      </c>
      <c r="O876" s="7" t="s">
        <v>2273</v>
      </c>
      <c r="P876" s="7" t="s">
        <v>56</v>
      </c>
      <c r="R876" s="7" t="s">
        <v>2312</v>
      </c>
      <c r="T876" s="7"/>
      <c r="W876" s="6">
        <f>IFERROR(VLOOKUP(B876, PlumX_snapshot!$A:$B, 2, FALSE), " ")</f>
        <v>4</v>
      </c>
      <c r="X876" s="6">
        <f>IFERROR(VLOOKUP(B876, PlumX_snapshot!$A:$C, 3, FALSE), " ")</f>
        <v>2</v>
      </c>
      <c r="Y876" s="8">
        <f>IFERROR(VLOOKUP(B876, PlumX_snapshot!$A:$D, 4, FALSE), " ")</f>
        <v>3</v>
      </c>
      <c r="Z876" s="8">
        <f>IFERROR(VLOOKUP(B876, PlumX_snapshot!$A:$E, 5, FALSE), " ")</f>
        <v>0</v>
      </c>
      <c r="AA876" s="8">
        <f>IFERROR(VLOOKUP(B876, PlumX_snapshot!$A:$F, 6, FALSE), " ")</f>
        <v>0</v>
      </c>
      <c r="AB876" s="9">
        <v>44978</v>
      </c>
    </row>
    <row r="877" spans="1:28" ht="14.5" x14ac:dyDescent="0.35">
      <c r="A877" s="7" t="s">
        <v>2313</v>
      </c>
      <c r="B877" s="7" t="s">
        <v>2314</v>
      </c>
      <c r="C877" s="7" t="s">
        <v>2315</v>
      </c>
      <c r="D877" s="7" t="s">
        <v>2067</v>
      </c>
      <c r="E877" s="7" t="s">
        <v>37</v>
      </c>
      <c r="F877" s="7" t="s">
        <v>37</v>
      </c>
      <c r="G877" s="7" t="s">
        <v>56</v>
      </c>
      <c r="H877" s="7" t="s">
        <v>2276</v>
      </c>
      <c r="I877" s="7" t="s">
        <v>399</v>
      </c>
      <c r="K877" s="10">
        <v>44756</v>
      </c>
      <c r="M877" s="10">
        <v>44770</v>
      </c>
      <c r="N877" s="7">
        <v>2022</v>
      </c>
      <c r="O877" s="7" t="s">
        <v>2273</v>
      </c>
      <c r="R877" s="7">
        <v>0</v>
      </c>
      <c r="T877" s="7"/>
      <c r="W877" s="6">
        <f>IFERROR(VLOOKUP(B877, PlumX_snapshot!$A:$B, 2, FALSE), " ")</f>
        <v>9</v>
      </c>
      <c r="X877" s="6">
        <f>IFERROR(VLOOKUP(B877, PlumX_snapshot!$A:$C, 3, FALSE), " ")</f>
        <v>2</v>
      </c>
      <c r="Y877" s="8">
        <f>IFERROR(VLOOKUP(B877, PlumX_snapshot!$A:$D, 4, FALSE), " ")</f>
        <v>0</v>
      </c>
      <c r="Z877" s="8">
        <f>IFERROR(VLOOKUP(B877, PlumX_snapshot!$A:$E, 5, FALSE), " ")</f>
        <v>4</v>
      </c>
      <c r="AA877" s="8">
        <f>IFERROR(VLOOKUP(B877, PlumX_snapshot!$A:$F, 6, FALSE), " ")</f>
        <v>0</v>
      </c>
      <c r="AB877" s="9">
        <v>44978</v>
      </c>
    </row>
    <row r="878" spans="1:28" ht="14.5" x14ac:dyDescent="0.35">
      <c r="A878" s="7" t="s">
        <v>2316</v>
      </c>
      <c r="B878" s="7" t="s">
        <v>2317</v>
      </c>
      <c r="C878" s="7" t="s">
        <v>2318</v>
      </c>
      <c r="D878" s="7" t="s">
        <v>2067</v>
      </c>
      <c r="E878" s="7" t="s">
        <v>36</v>
      </c>
      <c r="F878" s="7" t="s">
        <v>64</v>
      </c>
      <c r="G878" s="7" t="s">
        <v>38</v>
      </c>
      <c r="H878" s="7"/>
      <c r="I878" s="7" t="s">
        <v>2074</v>
      </c>
      <c r="K878" s="10">
        <v>44769</v>
      </c>
      <c r="N878" s="7">
        <v>2022</v>
      </c>
      <c r="O878" s="7" t="s">
        <v>2273</v>
      </c>
      <c r="R878" s="7" t="e">
        <v>#N/A</v>
      </c>
      <c r="T878" s="7"/>
      <c r="W878" s="6">
        <f>IFERROR(VLOOKUP(B878, PlumX_snapshot!$A:$B, 2, FALSE), " ")</f>
        <v>0</v>
      </c>
      <c r="X878" s="6">
        <f>IFERROR(VLOOKUP(B878, PlumX_snapshot!$A:$C, 3, FALSE), " ")</f>
        <v>0</v>
      </c>
      <c r="Y878" s="8">
        <f>IFERROR(VLOOKUP(B878, PlumX_snapshot!$A:$D, 4, FALSE), " ")</f>
        <v>2</v>
      </c>
      <c r="Z878" s="8">
        <f>IFERROR(VLOOKUP(B878, PlumX_snapshot!$A:$E, 5, FALSE), " ")</f>
        <v>0</v>
      </c>
      <c r="AA878" s="8">
        <f>IFERROR(VLOOKUP(B878, PlumX_snapshot!$A:$F, 6, FALSE), " ")</f>
        <v>0</v>
      </c>
      <c r="AB878" s="9">
        <v>44978</v>
      </c>
    </row>
    <row r="879" spans="1:28" ht="14.5" x14ac:dyDescent="0.35">
      <c r="A879" s="7" t="s">
        <v>2319</v>
      </c>
      <c r="B879" s="7" t="s">
        <v>2320</v>
      </c>
      <c r="C879" s="7" t="s">
        <v>2135</v>
      </c>
      <c r="D879" s="7" t="s">
        <v>2067</v>
      </c>
      <c r="E879" s="7" t="s">
        <v>36</v>
      </c>
      <c r="F879" s="7" t="s">
        <v>37</v>
      </c>
      <c r="G879" s="7" t="s">
        <v>56</v>
      </c>
      <c r="H879" s="7" t="s">
        <v>2276</v>
      </c>
      <c r="I879" s="7" t="s">
        <v>399</v>
      </c>
      <c r="K879" s="10">
        <v>44796</v>
      </c>
      <c r="N879" s="7">
        <v>2022</v>
      </c>
      <c r="O879" s="7" t="s">
        <v>2273</v>
      </c>
      <c r="R879" s="7" t="e">
        <v>#N/A</v>
      </c>
      <c r="T879" s="7"/>
      <c r="W879" s="6">
        <f>IFERROR(VLOOKUP(B879, PlumX_snapshot!$A:$B, 2, FALSE), " ")</f>
        <v>3</v>
      </c>
      <c r="X879" s="6">
        <f>IFERROR(VLOOKUP(B879, PlumX_snapshot!$A:$C, 3, FALSE), " ")</f>
        <v>0</v>
      </c>
      <c r="Y879" s="8">
        <f>IFERROR(VLOOKUP(B879, PlumX_snapshot!$A:$D, 4, FALSE), " ")</f>
        <v>32</v>
      </c>
      <c r="Z879" s="8">
        <f>IFERROR(VLOOKUP(B879, PlumX_snapshot!$A:$E, 5, FALSE), " ")</f>
        <v>0</v>
      </c>
      <c r="AA879" s="8">
        <f>IFERROR(VLOOKUP(B879, PlumX_snapshot!$A:$F, 6, FALSE), " ")</f>
        <v>0</v>
      </c>
      <c r="AB879" s="9">
        <v>44978</v>
      </c>
    </row>
    <row r="880" spans="1:28" ht="14.5" x14ac:dyDescent="0.35">
      <c r="A880" s="7" t="s">
        <v>2321</v>
      </c>
      <c r="B880" s="7" t="s">
        <v>2322</v>
      </c>
      <c r="C880" s="7" t="s">
        <v>2323</v>
      </c>
      <c r="D880" s="7" t="s">
        <v>2067</v>
      </c>
      <c r="E880" s="7" t="s">
        <v>36</v>
      </c>
      <c r="F880" s="7" t="s">
        <v>64</v>
      </c>
      <c r="G880" s="7" t="s">
        <v>38</v>
      </c>
      <c r="H880" s="7"/>
      <c r="I880" s="7" t="s">
        <v>2139</v>
      </c>
      <c r="K880" s="10">
        <v>44662</v>
      </c>
      <c r="M880" s="10">
        <v>44749</v>
      </c>
      <c r="N880" s="7">
        <v>2022</v>
      </c>
      <c r="O880" s="7" t="s">
        <v>2273</v>
      </c>
      <c r="R880" s="7">
        <v>0</v>
      </c>
      <c r="T880" s="7"/>
      <c r="W880" s="6">
        <f>IFERROR(VLOOKUP(B880, PlumX_snapshot!$A:$B, 2, FALSE), " ")</f>
        <v>1</v>
      </c>
      <c r="X880" s="6">
        <f>IFERROR(VLOOKUP(B880, PlumX_snapshot!$A:$C, 3, FALSE), " ")</f>
        <v>0</v>
      </c>
      <c r="Y880" s="8">
        <f>IFERROR(VLOOKUP(B880, PlumX_snapshot!$A:$D, 4, FALSE), " ")</f>
        <v>0</v>
      </c>
      <c r="Z880" s="8">
        <f>IFERROR(VLOOKUP(B880, PlumX_snapshot!$A:$E, 5, FALSE), " ")</f>
        <v>0</v>
      </c>
      <c r="AA880" s="8">
        <f>IFERROR(VLOOKUP(B880, PlumX_snapshot!$A:$F, 6, FALSE), " ")</f>
        <v>0</v>
      </c>
      <c r="AB880" s="9">
        <v>44978</v>
      </c>
    </row>
    <row r="881" spans="1:28" ht="14.5" x14ac:dyDescent="0.35">
      <c r="A881" s="7" t="s">
        <v>2324</v>
      </c>
      <c r="B881" s="7" t="s">
        <v>2325</v>
      </c>
      <c r="C881" s="7" t="s">
        <v>2323</v>
      </c>
      <c r="D881" s="7" t="s">
        <v>2067</v>
      </c>
      <c r="E881" s="7" t="s">
        <v>36</v>
      </c>
      <c r="F881" s="7" t="s">
        <v>64</v>
      </c>
      <c r="G881" s="7" t="s">
        <v>38</v>
      </c>
      <c r="H881" s="7"/>
      <c r="I881" s="7" t="s">
        <v>2074</v>
      </c>
      <c r="K881" s="10">
        <v>44767</v>
      </c>
      <c r="M881" s="10">
        <v>44810</v>
      </c>
      <c r="N881" s="7">
        <v>2022</v>
      </c>
      <c r="O881" s="7" t="s">
        <v>2273</v>
      </c>
      <c r="P881" s="7" t="s">
        <v>56</v>
      </c>
      <c r="R881" s="7" t="s">
        <v>1061</v>
      </c>
      <c r="T881" s="7"/>
      <c r="W881" s="6">
        <f>IFERROR(VLOOKUP(B881, PlumX_snapshot!$A:$B, 2, FALSE), " ")</f>
        <v>0</v>
      </c>
      <c r="X881" s="6">
        <f>IFERROR(VLOOKUP(B881, PlumX_snapshot!$A:$C, 3, FALSE), " ")</f>
        <v>0</v>
      </c>
      <c r="Y881" s="8">
        <f>IFERROR(VLOOKUP(B881, PlumX_snapshot!$A:$D, 4, FALSE), " ")</f>
        <v>0</v>
      </c>
      <c r="Z881" s="8">
        <f>IFERROR(VLOOKUP(B881, PlumX_snapshot!$A:$E, 5, FALSE), " ")</f>
        <v>0</v>
      </c>
      <c r="AA881" s="8">
        <f>IFERROR(VLOOKUP(B881, PlumX_snapshot!$A:$F, 6, FALSE), " ")</f>
        <v>0</v>
      </c>
      <c r="AB881" s="9">
        <v>44978</v>
      </c>
    </row>
    <row r="882" spans="1:28" ht="14.5" x14ac:dyDescent="0.35">
      <c r="A882" s="7" t="s">
        <v>2326</v>
      </c>
      <c r="B882" s="7" t="s">
        <v>2327</v>
      </c>
      <c r="C882" s="7" t="s">
        <v>2323</v>
      </c>
      <c r="D882" s="7" t="s">
        <v>2067</v>
      </c>
      <c r="E882" s="7" t="s">
        <v>36</v>
      </c>
      <c r="F882" s="7" t="s">
        <v>64</v>
      </c>
      <c r="G882" s="7" t="s">
        <v>38</v>
      </c>
      <c r="H882" s="7"/>
      <c r="K882" s="10">
        <v>44785</v>
      </c>
      <c r="N882" s="7">
        <v>2022</v>
      </c>
      <c r="O882" s="7" t="s">
        <v>2273</v>
      </c>
      <c r="R882" s="7" t="e">
        <v>#N/A</v>
      </c>
      <c r="T882" s="7"/>
      <c r="W882" s="6" t="str">
        <f>IFERROR(VLOOKUP(B882, PlumX_snapshot!$A:$B, 2, FALSE), " ")</f>
        <v xml:space="preserve"> </v>
      </c>
      <c r="X882" s="6" t="str">
        <f>IFERROR(VLOOKUP(B882, PlumX_snapshot!$A:$C, 3, FALSE), " ")</f>
        <v xml:space="preserve"> </v>
      </c>
      <c r="Y882" s="8" t="str">
        <f>IFERROR(VLOOKUP(B882, PlumX_snapshot!$A:$D, 4, FALSE), " ")</f>
        <v xml:space="preserve"> </v>
      </c>
      <c r="Z882" s="8" t="str">
        <f>IFERROR(VLOOKUP(B882, PlumX_snapshot!$A:$E, 5, FALSE), " ")</f>
        <v xml:space="preserve"> </v>
      </c>
      <c r="AA882" s="8" t="str">
        <f>IFERROR(VLOOKUP(B882, PlumX_snapshot!$A:$F, 6, FALSE), " ")</f>
        <v xml:space="preserve"> </v>
      </c>
      <c r="AB882" s="9"/>
    </row>
    <row r="883" spans="1:28" ht="14.5" x14ac:dyDescent="0.35">
      <c r="A883" s="7" t="s">
        <v>2328</v>
      </c>
      <c r="B883" s="7" t="s">
        <v>2329</v>
      </c>
      <c r="C883" s="7" t="s">
        <v>2190</v>
      </c>
      <c r="D883" s="7" t="s">
        <v>2067</v>
      </c>
      <c r="E883" s="7" t="s">
        <v>36</v>
      </c>
      <c r="F883" s="7" t="s">
        <v>37</v>
      </c>
      <c r="G883" s="7" t="s">
        <v>56</v>
      </c>
      <c r="H883" s="7" t="s">
        <v>2276</v>
      </c>
      <c r="I883" s="7" t="s">
        <v>74</v>
      </c>
      <c r="K883" s="10">
        <v>44697</v>
      </c>
      <c r="M883" s="10">
        <v>44700</v>
      </c>
      <c r="N883" s="7">
        <v>2022</v>
      </c>
      <c r="O883" s="7" t="s">
        <v>2273</v>
      </c>
      <c r="R883" s="7" t="s">
        <v>2330</v>
      </c>
      <c r="T883" s="7"/>
      <c r="W883" s="6">
        <f>IFERROR(VLOOKUP(B883, PlumX_snapshot!$A:$B, 2, FALSE), " ")</f>
        <v>0</v>
      </c>
      <c r="X883" s="6">
        <f>IFERROR(VLOOKUP(B883, PlumX_snapshot!$A:$C, 3, FALSE), " ")</f>
        <v>0</v>
      </c>
      <c r="Y883" s="8">
        <f>IFERROR(VLOOKUP(B883, PlumX_snapshot!$A:$D, 4, FALSE), " ")</f>
        <v>0</v>
      </c>
      <c r="Z883" s="8">
        <f>IFERROR(VLOOKUP(B883, PlumX_snapshot!$A:$E, 5, FALSE), " ")</f>
        <v>0</v>
      </c>
      <c r="AA883" s="8">
        <f>IFERROR(VLOOKUP(B883, PlumX_snapshot!$A:$F, 6, FALSE), " ")</f>
        <v>0</v>
      </c>
      <c r="AB883" s="9">
        <v>44978</v>
      </c>
    </row>
    <row r="884" spans="1:28" ht="14.5" x14ac:dyDescent="0.35">
      <c r="A884" s="7" t="s">
        <v>2331</v>
      </c>
      <c r="B884" s="7" t="s">
        <v>2332</v>
      </c>
      <c r="C884" s="7" t="s">
        <v>2244</v>
      </c>
      <c r="D884" s="7" t="s">
        <v>2067</v>
      </c>
      <c r="E884" s="7" t="s">
        <v>36</v>
      </c>
      <c r="F884" s="7" t="s">
        <v>37</v>
      </c>
      <c r="G884" s="7" t="s">
        <v>56</v>
      </c>
      <c r="H884" s="7" t="s">
        <v>2276</v>
      </c>
      <c r="I884" s="7" t="s">
        <v>74</v>
      </c>
      <c r="K884" s="10">
        <v>44756</v>
      </c>
      <c r="M884" s="10">
        <v>44768</v>
      </c>
      <c r="N884" s="7">
        <v>2022</v>
      </c>
      <c r="O884" s="7" t="s">
        <v>2273</v>
      </c>
      <c r="R884" s="7">
        <v>0</v>
      </c>
      <c r="T884" s="7"/>
      <c r="W884" s="6">
        <f>IFERROR(VLOOKUP(B884, PlumX_snapshot!$A:$B, 2, FALSE), " ")</f>
        <v>0</v>
      </c>
      <c r="X884" s="6">
        <f>IFERROR(VLOOKUP(B884, PlumX_snapshot!$A:$C, 3, FALSE), " ")</f>
        <v>0</v>
      </c>
      <c r="Y884" s="8">
        <f>IFERROR(VLOOKUP(B884, PlumX_snapshot!$A:$D, 4, FALSE), " ")</f>
        <v>0</v>
      </c>
      <c r="Z884" s="8">
        <f>IFERROR(VLOOKUP(B884, PlumX_snapshot!$A:$E, 5, FALSE), " ")</f>
        <v>0</v>
      </c>
      <c r="AA884" s="8">
        <f>IFERROR(VLOOKUP(B884, PlumX_snapshot!$A:$F, 6, FALSE), " ")</f>
        <v>0</v>
      </c>
      <c r="AB884" s="9">
        <v>44978</v>
      </c>
    </row>
    <row r="885" spans="1:28" ht="14.5" x14ac:dyDescent="0.35">
      <c r="A885" s="7" t="s">
        <v>2333</v>
      </c>
      <c r="B885" s="7" t="s">
        <v>2334</v>
      </c>
      <c r="C885" s="7" t="s">
        <v>2066</v>
      </c>
      <c r="D885" s="7" t="s">
        <v>2067</v>
      </c>
      <c r="E885" s="7" t="s">
        <v>37</v>
      </c>
      <c r="F885" s="7" t="s">
        <v>37</v>
      </c>
      <c r="G885" s="7" t="s">
        <v>38</v>
      </c>
      <c r="H885" s="7"/>
      <c r="I885" s="7" t="s">
        <v>74</v>
      </c>
      <c r="K885" s="10">
        <v>44757</v>
      </c>
      <c r="M885" s="10">
        <v>44783</v>
      </c>
      <c r="N885" s="7">
        <v>2022</v>
      </c>
      <c r="O885" s="7" t="s">
        <v>2273</v>
      </c>
      <c r="P885" s="7" t="s">
        <v>56</v>
      </c>
      <c r="Q885" s="7" t="s">
        <v>56</v>
      </c>
      <c r="R885" s="7" t="s">
        <v>2335</v>
      </c>
      <c r="T885" s="7"/>
      <c r="W885" s="6">
        <f>IFERROR(VLOOKUP(B885, PlumX_snapshot!$A:$B, 2, FALSE), " ")</f>
        <v>8</v>
      </c>
      <c r="X885" s="6">
        <f>IFERROR(VLOOKUP(B885, PlumX_snapshot!$A:$C, 3, FALSE), " ")</f>
        <v>1</v>
      </c>
      <c r="Y885" s="8">
        <f>IFERROR(VLOOKUP(B885, PlumX_snapshot!$A:$D, 4, FALSE), " ")</f>
        <v>1</v>
      </c>
      <c r="Z885" s="8">
        <f>IFERROR(VLOOKUP(B885, PlumX_snapshot!$A:$E, 5, FALSE), " ")</f>
        <v>0</v>
      </c>
      <c r="AA885" s="8">
        <f>IFERROR(VLOOKUP(B885, PlumX_snapshot!$A:$F, 6, FALSE), " ")</f>
        <v>0</v>
      </c>
      <c r="AB885" s="9">
        <v>44978</v>
      </c>
    </row>
    <row r="886" spans="1:28" ht="14.5" x14ac:dyDescent="0.35">
      <c r="A886" s="7" t="s">
        <v>2336</v>
      </c>
      <c r="B886" s="7" t="s">
        <v>2337</v>
      </c>
      <c r="C886" s="7" t="s">
        <v>2083</v>
      </c>
      <c r="D886" s="7" t="s">
        <v>2067</v>
      </c>
      <c r="E886" s="7" t="s">
        <v>36</v>
      </c>
      <c r="F886" s="7" t="s">
        <v>37</v>
      </c>
      <c r="G886" s="7" t="s">
        <v>56</v>
      </c>
      <c r="H886" s="7" t="s">
        <v>2276</v>
      </c>
      <c r="I886" s="7" t="s">
        <v>74</v>
      </c>
      <c r="K886" s="10">
        <v>44706</v>
      </c>
      <c r="M886" s="10">
        <v>44742</v>
      </c>
      <c r="N886" s="7">
        <v>2022</v>
      </c>
      <c r="O886" s="7" t="s">
        <v>2273</v>
      </c>
      <c r="R886" s="7">
        <v>0</v>
      </c>
      <c r="T886" s="7"/>
      <c r="W886" s="6">
        <f>IFERROR(VLOOKUP(B886, PlumX_snapshot!$A:$B, 2, FALSE), " ")</f>
        <v>0</v>
      </c>
      <c r="X886" s="6">
        <f>IFERROR(VLOOKUP(B886, PlumX_snapshot!$A:$C, 3, FALSE), " ")</f>
        <v>0</v>
      </c>
      <c r="Y886" s="8">
        <f>IFERROR(VLOOKUP(B886, PlumX_snapshot!$A:$D, 4, FALSE), " ")</f>
        <v>0</v>
      </c>
      <c r="Z886" s="8">
        <f>IFERROR(VLOOKUP(B886, PlumX_snapshot!$A:$E, 5, FALSE), " ")</f>
        <v>0</v>
      </c>
      <c r="AA886" s="8">
        <f>IFERROR(VLOOKUP(B886, PlumX_snapshot!$A:$F, 6, FALSE), " ")</f>
        <v>0</v>
      </c>
      <c r="AB886" s="9">
        <v>44978</v>
      </c>
    </row>
    <row r="887" spans="1:28" ht="14.5" x14ac:dyDescent="0.35">
      <c r="A887" s="7" t="s">
        <v>2338</v>
      </c>
      <c r="B887" s="7" t="s">
        <v>2339</v>
      </c>
      <c r="C887" s="7" t="s">
        <v>2083</v>
      </c>
      <c r="D887" s="7" t="s">
        <v>2067</v>
      </c>
      <c r="E887" s="7" t="s">
        <v>36</v>
      </c>
      <c r="F887" s="7" t="s">
        <v>37</v>
      </c>
      <c r="G887" s="7" t="s">
        <v>38</v>
      </c>
      <c r="H887" s="7"/>
      <c r="I887" s="7" t="s">
        <v>501</v>
      </c>
      <c r="K887" s="10">
        <v>44760</v>
      </c>
      <c r="M887" s="10">
        <v>44768</v>
      </c>
      <c r="N887" s="7">
        <v>2022</v>
      </c>
      <c r="O887" s="7" t="s">
        <v>2273</v>
      </c>
      <c r="R887" s="7">
        <v>0</v>
      </c>
      <c r="T887" s="7"/>
      <c r="W887" s="6">
        <f>IFERROR(VLOOKUP(B887, PlumX_snapshot!$A:$B, 2, FALSE), " ")</f>
        <v>1</v>
      </c>
      <c r="X887" s="6">
        <f>IFERROR(VLOOKUP(B887, PlumX_snapshot!$A:$C, 3, FALSE), " ")</f>
        <v>0</v>
      </c>
      <c r="Y887" s="8">
        <f>IFERROR(VLOOKUP(B887, PlumX_snapshot!$A:$D, 4, FALSE), " ")</f>
        <v>0</v>
      </c>
      <c r="Z887" s="8">
        <f>IFERROR(VLOOKUP(B887, PlumX_snapshot!$A:$E, 5, FALSE), " ")</f>
        <v>0</v>
      </c>
      <c r="AA887" s="8">
        <f>IFERROR(VLOOKUP(B887, PlumX_snapshot!$A:$F, 6, FALSE), " ")</f>
        <v>0</v>
      </c>
      <c r="AB887" s="9">
        <v>44978</v>
      </c>
    </row>
    <row r="888" spans="1:28" ht="14.5" x14ac:dyDescent="0.35">
      <c r="A888" s="7" t="s">
        <v>2340</v>
      </c>
      <c r="B888" s="7" t="s">
        <v>2341</v>
      </c>
      <c r="C888" s="7" t="s">
        <v>2158</v>
      </c>
      <c r="D888" s="7" t="s">
        <v>2067</v>
      </c>
      <c r="E888" s="7" t="s">
        <v>36</v>
      </c>
      <c r="F888" s="7" t="s">
        <v>64</v>
      </c>
      <c r="G888" s="7" t="s">
        <v>38</v>
      </c>
      <c r="H888" s="7"/>
      <c r="I888" s="7" t="s">
        <v>2074</v>
      </c>
      <c r="K888" s="10">
        <v>44707</v>
      </c>
      <c r="M888" s="10">
        <v>44735</v>
      </c>
      <c r="N888" s="7">
        <v>2022</v>
      </c>
      <c r="O888" s="7" t="s">
        <v>2273</v>
      </c>
      <c r="R888" s="7">
        <v>0</v>
      </c>
      <c r="T888" s="7"/>
      <c r="W888" s="6">
        <f>IFERROR(VLOOKUP(B888, PlumX_snapshot!$A:$B, 2, FALSE), " ")</f>
        <v>0</v>
      </c>
      <c r="X888" s="6">
        <f>IFERROR(VLOOKUP(B888, PlumX_snapshot!$A:$C, 3, FALSE), " ")</f>
        <v>0</v>
      </c>
      <c r="Y888" s="8">
        <f>IFERROR(VLOOKUP(B888, PlumX_snapshot!$A:$D, 4, FALSE), " ")</f>
        <v>190</v>
      </c>
      <c r="Z888" s="8">
        <f>IFERROR(VLOOKUP(B888, PlumX_snapshot!$A:$E, 5, FALSE), " ")</f>
        <v>0</v>
      </c>
      <c r="AA888" s="8">
        <f>IFERROR(VLOOKUP(B888, PlumX_snapshot!$A:$F, 6, FALSE), " ")</f>
        <v>0</v>
      </c>
      <c r="AB888" s="9">
        <v>44978</v>
      </c>
    </row>
    <row r="889" spans="1:28" ht="14.5" x14ac:dyDescent="0.35">
      <c r="A889" s="7" t="s">
        <v>2342</v>
      </c>
      <c r="B889" s="7" t="s">
        <v>2343</v>
      </c>
      <c r="C889" s="7" t="s">
        <v>2344</v>
      </c>
      <c r="D889" s="7" t="s">
        <v>2067</v>
      </c>
      <c r="E889" s="7" t="s">
        <v>36</v>
      </c>
      <c r="F889" s="7" t="s">
        <v>64</v>
      </c>
      <c r="G889" s="7" t="s">
        <v>38</v>
      </c>
      <c r="H889" s="7"/>
      <c r="I889" s="7" t="s">
        <v>2074</v>
      </c>
      <c r="K889" s="10">
        <v>44771</v>
      </c>
      <c r="M889" s="10">
        <v>44786</v>
      </c>
      <c r="N889" s="7">
        <v>2022</v>
      </c>
      <c r="O889" s="7" t="s">
        <v>2273</v>
      </c>
      <c r="P889" s="7" t="s">
        <v>56</v>
      </c>
      <c r="R889" s="7" t="s">
        <v>1061</v>
      </c>
      <c r="T889" s="7"/>
      <c r="W889" s="6">
        <f>IFERROR(VLOOKUP(B889, PlumX_snapshot!$A:$B, 2, FALSE), " ")</f>
        <v>1</v>
      </c>
      <c r="X889" s="6">
        <f>IFERROR(VLOOKUP(B889, PlumX_snapshot!$A:$C, 3, FALSE), " ")</f>
        <v>0</v>
      </c>
      <c r="Y889" s="8">
        <f>IFERROR(VLOOKUP(B889, PlumX_snapshot!$A:$D, 4, FALSE), " ")</f>
        <v>2</v>
      </c>
      <c r="Z889" s="8">
        <f>IFERROR(VLOOKUP(B889, PlumX_snapshot!$A:$E, 5, FALSE), " ")</f>
        <v>0</v>
      </c>
      <c r="AA889" s="8">
        <f>IFERROR(VLOOKUP(B889, PlumX_snapshot!$A:$F, 6, FALSE), " ")</f>
        <v>0</v>
      </c>
      <c r="AB889" s="9">
        <v>44978</v>
      </c>
    </row>
    <row r="890" spans="1:28" ht="14.5" x14ac:dyDescent="0.35">
      <c r="A890" s="7" t="s">
        <v>2345</v>
      </c>
      <c r="B890" s="7" t="s">
        <v>2346</v>
      </c>
      <c r="C890" s="7" t="s">
        <v>2347</v>
      </c>
      <c r="D890" s="7" t="s">
        <v>2348</v>
      </c>
      <c r="E890" s="11" t="s">
        <v>36</v>
      </c>
      <c r="F890" s="7" t="s">
        <v>37</v>
      </c>
      <c r="G890" s="7" t="s">
        <v>56</v>
      </c>
      <c r="H890" s="7" t="s">
        <v>2349</v>
      </c>
      <c r="I890" s="7" t="s">
        <v>74</v>
      </c>
      <c r="J890" s="10"/>
      <c r="K890" s="10">
        <v>43854</v>
      </c>
      <c r="M890" s="10"/>
      <c r="N890" s="7">
        <v>2020</v>
      </c>
      <c r="O890" s="7" t="s">
        <v>2350</v>
      </c>
      <c r="R890" s="7" t="s">
        <v>2351</v>
      </c>
      <c r="T890" s="7"/>
      <c r="W890" s="6">
        <f>IFERROR(VLOOKUP(B890, PlumX_snapshot!$A:$B, 2, FALSE), " ")</f>
        <v>14</v>
      </c>
      <c r="X890" s="6">
        <f>IFERROR(VLOOKUP(B890, PlumX_snapshot!$A:$C, 3, FALSE), " ")</f>
        <v>6</v>
      </c>
      <c r="Y890" s="8">
        <f>IFERROR(VLOOKUP(B890, PlumX_snapshot!$A:$D, 4, FALSE), " ")</f>
        <v>0</v>
      </c>
      <c r="Z890" s="8">
        <f>IFERROR(VLOOKUP(B890, PlumX_snapshot!$A:$E, 5, FALSE), " ")</f>
        <v>0</v>
      </c>
      <c r="AA890" s="8">
        <f>IFERROR(VLOOKUP(B890, PlumX_snapshot!$A:$F, 6, FALSE), " ")</f>
        <v>1</v>
      </c>
      <c r="AB890" s="9">
        <v>44978</v>
      </c>
    </row>
    <row r="891" spans="1:28" ht="14.5" x14ac:dyDescent="0.35">
      <c r="A891" s="7" t="s">
        <v>2352</v>
      </c>
      <c r="B891" s="7" t="s">
        <v>2353</v>
      </c>
      <c r="C891" s="7" t="s">
        <v>2354</v>
      </c>
      <c r="D891" s="7" t="s">
        <v>2348</v>
      </c>
      <c r="E891" s="11" t="s">
        <v>36</v>
      </c>
      <c r="F891" s="7" t="s">
        <v>37</v>
      </c>
      <c r="G891" s="7" t="s">
        <v>56</v>
      </c>
      <c r="H891" s="7" t="s">
        <v>2349</v>
      </c>
      <c r="I891" s="7" t="s">
        <v>399</v>
      </c>
      <c r="J891" s="10"/>
      <c r="K891" s="10">
        <v>43906</v>
      </c>
      <c r="M891" s="10"/>
      <c r="N891" s="7">
        <v>2020</v>
      </c>
      <c r="O891" s="7" t="s">
        <v>2350</v>
      </c>
      <c r="P891" s="7" t="s">
        <v>56</v>
      </c>
      <c r="R891" s="7" t="s">
        <v>2355</v>
      </c>
      <c r="S891" s="7" t="s">
        <v>2356</v>
      </c>
      <c r="T891" s="7"/>
      <c r="U891" s="7"/>
      <c r="V891" s="7"/>
      <c r="W891" s="6">
        <f>IFERROR(VLOOKUP(B891, PlumX_snapshot!$A:$B, 2, FALSE), " ")</f>
        <v>53</v>
      </c>
      <c r="X891" s="6">
        <f>IFERROR(VLOOKUP(B891, PlumX_snapshot!$A:$C, 3, FALSE), " ")</f>
        <v>21</v>
      </c>
      <c r="Y891" s="8">
        <f>IFERROR(VLOOKUP(B891, PlumX_snapshot!$A:$D, 4, FALSE), " ")</f>
        <v>33</v>
      </c>
      <c r="Z891" s="8">
        <f>IFERROR(VLOOKUP(B891, PlumX_snapshot!$A:$E, 5, FALSE), " ")</f>
        <v>0</v>
      </c>
      <c r="AA891" s="8">
        <f>IFERROR(VLOOKUP(B891, PlumX_snapshot!$A:$F, 6, FALSE), " ")</f>
        <v>0</v>
      </c>
      <c r="AB891" s="9">
        <v>44978</v>
      </c>
    </row>
    <row r="892" spans="1:28" ht="14.5" x14ac:dyDescent="0.35">
      <c r="A892" s="7" t="s">
        <v>2357</v>
      </c>
      <c r="B892" s="7" t="s">
        <v>2358</v>
      </c>
      <c r="C892" s="7" t="s">
        <v>2354</v>
      </c>
      <c r="D892" s="7" t="s">
        <v>2348</v>
      </c>
      <c r="E892" s="11" t="s">
        <v>36</v>
      </c>
      <c r="F892" s="7" t="s">
        <v>37</v>
      </c>
      <c r="G892" s="7" t="s">
        <v>56</v>
      </c>
      <c r="H892" s="7" t="s">
        <v>2349</v>
      </c>
      <c r="I892" s="7" t="s">
        <v>74</v>
      </c>
      <c r="J892" s="10"/>
      <c r="K892" s="10">
        <v>43846</v>
      </c>
      <c r="M892" s="10">
        <v>43998</v>
      </c>
      <c r="N892" s="7">
        <v>2020</v>
      </c>
      <c r="O892" s="7" t="s">
        <v>2350</v>
      </c>
      <c r="P892" s="7" t="s">
        <v>56</v>
      </c>
      <c r="Q892" s="7" t="s">
        <v>56</v>
      </c>
      <c r="R892" s="7" t="s">
        <v>2359</v>
      </c>
      <c r="S892" s="7" t="s">
        <v>2356</v>
      </c>
      <c r="T892" s="7"/>
      <c r="U892" s="7"/>
      <c r="V892" s="7"/>
      <c r="W892" s="6">
        <f>IFERROR(VLOOKUP(B892, PlumX_snapshot!$A:$B, 2, FALSE), " ")</f>
        <v>24</v>
      </c>
      <c r="X892" s="6">
        <f>IFERROR(VLOOKUP(B892, PlumX_snapshot!$A:$C, 3, FALSE), " ")</f>
        <v>3</v>
      </c>
      <c r="Y892" s="8">
        <f>IFERROR(VLOOKUP(B892, PlumX_snapshot!$A:$D, 4, FALSE), " ")</f>
        <v>37</v>
      </c>
      <c r="Z892" s="8">
        <f>IFERROR(VLOOKUP(B892, PlumX_snapshot!$A:$E, 5, FALSE), " ")</f>
        <v>0</v>
      </c>
      <c r="AA892" s="8">
        <f>IFERROR(VLOOKUP(B892, PlumX_snapshot!$A:$F, 6, FALSE), " ")</f>
        <v>0</v>
      </c>
      <c r="AB892" s="9">
        <v>44978</v>
      </c>
    </row>
    <row r="893" spans="1:28" ht="14.5" x14ac:dyDescent="0.35">
      <c r="A893" s="7" t="s">
        <v>2360</v>
      </c>
      <c r="B893" s="7" t="s">
        <v>2361</v>
      </c>
      <c r="C893" s="7" t="s">
        <v>2362</v>
      </c>
      <c r="D893" s="7" t="s">
        <v>2348</v>
      </c>
      <c r="E893" s="11" t="s">
        <v>36</v>
      </c>
      <c r="F893" s="7" t="s">
        <v>37</v>
      </c>
      <c r="G893" s="7" t="s">
        <v>56</v>
      </c>
      <c r="H893" s="7" t="s">
        <v>2349</v>
      </c>
      <c r="I893" s="7" t="s">
        <v>74</v>
      </c>
      <c r="J893" s="10"/>
      <c r="K893" s="10">
        <v>43851</v>
      </c>
      <c r="M893" s="10"/>
      <c r="N893" s="7">
        <v>2020</v>
      </c>
      <c r="O893" s="7" t="s">
        <v>2350</v>
      </c>
      <c r="T893" s="7"/>
      <c r="W893" s="6">
        <f>IFERROR(VLOOKUP(B893, PlumX_snapshot!$A:$B, 2, FALSE), " ")</f>
        <v>1</v>
      </c>
      <c r="X893" s="6">
        <f>IFERROR(VLOOKUP(B893, PlumX_snapshot!$A:$C, 3, FALSE), " ")</f>
        <v>1</v>
      </c>
      <c r="Y893" s="8">
        <f>IFERROR(VLOOKUP(B893, PlumX_snapshot!$A:$D, 4, FALSE), " ")</f>
        <v>12</v>
      </c>
      <c r="Z893" s="8">
        <f>IFERROR(VLOOKUP(B893, PlumX_snapshot!$A:$E, 5, FALSE), " ")</f>
        <v>0</v>
      </c>
      <c r="AA893" s="8">
        <f>IFERROR(VLOOKUP(B893, PlumX_snapshot!$A:$F, 6, FALSE), " ")</f>
        <v>0</v>
      </c>
      <c r="AB893" s="9">
        <v>44978</v>
      </c>
    </row>
    <row r="894" spans="1:28" ht="14.5" x14ac:dyDescent="0.35">
      <c r="A894" s="7" t="s">
        <v>2363</v>
      </c>
      <c r="B894" s="7" t="s">
        <v>2364</v>
      </c>
      <c r="C894" s="7" t="s">
        <v>2362</v>
      </c>
      <c r="D894" s="7" t="s">
        <v>2348</v>
      </c>
      <c r="E894" s="11" t="s">
        <v>36</v>
      </c>
      <c r="F894" s="7" t="s">
        <v>37</v>
      </c>
      <c r="G894" s="7" t="s">
        <v>56</v>
      </c>
      <c r="H894" s="7" t="s">
        <v>2349</v>
      </c>
      <c r="I894" s="7" t="s">
        <v>74</v>
      </c>
      <c r="J894" s="10"/>
      <c r="K894" s="10">
        <v>43889</v>
      </c>
      <c r="M894" s="10"/>
      <c r="N894" s="7">
        <v>2020</v>
      </c>
      <c r="O894" s="7" t="s">
        <v>2350</v>
      </c>
      <c r="T894" s="7"/>
      <c r="W894" s="6">
        <f>IFERROR(VLOOKUP(B894, PlumX_snapshot!$A:$B, 2, FALSE), " ")</f>
        <v>1</v>
      </c>
      <c r="X894" s="6">
        <f>IFERROR(VLOOKUP(B894, PlumX_snapshot!$A:$C, 3, FALSE), " ")</f>
        <v>0</v>
      </c>
      <c r="Y894" s="8">
        <f>IFERROR(VLOOKUP(B894, PlumX_snapshot!$A:$D, 4, FALSE), " ")</f>
        <v>111</v>
      </c>
      <c r="Z894" s="8">
        <f>IFERROR(VLOOKUP(B894, PlumX_snapshot!$A:$E, 5, FALSE), " ")</f>
        <v>0</v>
      </c>
      <c r="AA894" s="8">
        <f>IFERROR(VLOOKUP(B894, PlumX_snapshot!$A:$F, 6, FALSE), " ")</f>
        <v>0</v>
      </c>
      <c r="AB894" s="9">
        <v>44978</v>
      </c>
    </row>
    <row r="895" spans="1:28" ht="14.5" x14ac:dyDescent="0.35">
      <c r="A895" s="7" t="s">
        <v>2365</v>
      </c>
      <c r="B895" s="7" t="s">
        <v>2366</v>
      </c>
      <c r="C895" s="7" t="s">
        <v>2362</v>
      </c>
      <c r="D895" s="7" t="s">
        <v>2348</v>
      </c>
      <c r="E895" s="11" t="s">
        <v>36</v>
      </c>
      <c r="F895" s="7" t="s">
        <v>37</v>
      </c>
      <c r="G895" s="7" t="s">
        <v>56</v>
      </c>
      <c r="H895" s="7" t="s">
        <v>2349</v>
      </c>
      <c r="I895" s="7" t="s">
        <v>74</v>
      </c>
      <c r="J895" s="10"/>
      <c r="K895" s="10">
        <v>43922</v>
      </c>
      <c r="M895" s="10"/>
      <c r="N895" s="7">
        <v>2020</v>
      </c>
      <c r="O895" s="7" t="s">
        <v>2350</v>
      </c>
      <c r="T895" s="7"/>
      <c r="W895" s="6">
        <f>IFERROR(VLOOKUP(B895, PlumX_snapshot!$A:$B, 2, FALSE), " ")</f>
        <v>3</v>
      </c>
      <c r="X895" s="6">
        <f>IFERROR(VLOOKUP(B895, PlumX_snapshot!$A:$C, 3, FALSE), " ")</f>
        <v>1</v>
      </c>
      <c r="Y895" s="8">
        <f>IFERROR(VLOOKUP(B895, PlumX_snapshot!$A:$D, 4, FALSE), " ")</f>
        <v>9</v>
      </c>
      <c r="Z895" s="8">
        <f>IFERROR(VLOOKUP(B895, PlumX_snapshot!$A:$E, 5, FALSE), " ")</f>
        <v>0</v>
      </c>
      <c r="AA895" s="8">
        <f>IFERROR(VLOOKUP(B895, PlumX_snapshot!$A:$F, 6, FALSE), " ")</f>
        <v>0</v>
      </c>
      <c r="AB895" s="9">
        <v>44978</v>
      </c>
    </row>
    <row r="896" spans="1:28" ht="14.5" x14ac:dyDescent="0.35">
      <c r="A896" s="7" t="s">
        <v>2367</v>
      </c>
      <c r="B896" s="7" t="s">
        <v>2368</v>
      </c>
      <c r="C896" s="7" t="s">
        <v>2362</v>
      </c>
      <c r="D896" s="7" t="s">
        <v>2348</v>
      </c>
      <c r="E896" s="11" t="s">
        <v>36</v>
      </c>
      <c r="F896" s="7" t="s">
        <v>37</v>
      </c>
      <c r="G896" s="7" t="s">
        <v>56</v>
      </c>
      <c r="H896" s="7" t="s">
        <v>2349</v>
      </c>
      <c r="I896" s="7" t="s">
        <v>74</v>
      </c>
      <c r="J896" s="10"/>
      <c r="K896" s="10">
        <v>43951</v>
      </c>
      <c r="M896" s="10"/>
      <c r="N896" s="7">
        <v>2020</v>
      </c>
      <c r="O896" s="7" t="s">
        <v>2350</v>
      </c>
      <c r="T896" s="7"/>
      <c r="W896" s="6">
        <f>IFERROR(VLOOKUP(B896, PlumX_snapshot!$A:$B, 2, FALSE), " ")</f>
        <v>2</v>
      </c>
      <c r="X896" s="6">
        <f>IFERROR(VLOOKUP(B896, PlumX_snapshot!$A:$C, 3, FALSE), " ")</f>
        <v>0</v>
      </c>
      <c r="Y896" s="8">
        <f>IFERROR(VLOOKUP(B896, PlumX_snapshot!$A:$D, 4, FALSE), " ")</f>
        <v>8</v>
      </c>
      <c r="Z896" s="8">
        <f>IFERROR(VLOOKUP(B896, PlumX_snapshot!$A:$E, 5, FALSE), " ")</f>
        <v>0</v>
      </c>
      <c r="AA896" s="8">
        <f>IFERROR(VLOOKUP(B896, PlumX_snapshot!$A:$F, 6, FALSE), " ")</f>
        <v>0</v>
      </c>
      <c r="AB896" s="9">
        <v>44978</v>
      </c>
    </row>
    <row r="897" spans="1:28" ht="14.5" x14ac:dyDescent="0.35">
      <c r="A897" s="7" t="s">
        <v>2369</v>
      </c>
      <c r="B897" s="7" t="s">
        <v>2370</v>
      </c>
      <c r="C897" s="7" t="s">
        <v>2362</v>
      </c>
      <c r="D897" s="7" t="s">
        <v>2348</v>
      </c>
      <c r="E897" s="11" t="s">
        <v>36</v>
      </c>
      <c r="F897" s="7" t="s">
        <v>37</v>
      </c>
      <c r="G897" s="7" t="s">
        <v>56</v>
      </c>
      <c r="H897" s="7" t="s">
        <v>2349</v>
      </c>
      <c r="I897" s="7" t="s">
        <v>74</v>
      </c>
      <c r="J897" s="10"/>
      <c r="K897" s="10">
        <v>43980</v>
      </c>
      <c r="M897" s="10"/>
      <c r="N897" s="7">
        <v>2020</v>
      </c>
      <c r="O897" s="7" t="s">
        <v>2350</v>
      </c>
      <c r="T897" s="7"/>
      <c r="W897" s="6">
        <f>IFERROR(VLOOKUP(B897, PlumX_snapshot!$A:$B, 2, FALSE), " ")</f>
        <v>4</v>
      </c>
      <c r="X897" s="6">
        <f>IFERROR(VLOOKUP(B897, PlumX_snapshot!$A:$C, 3, FALSE), " ")</f>
        <v>0</v>
      </c>
      <c r="Y897" s="8">
        <f>IFERROR(VLOOKUP(B897, PlumX_snapshot!$A:$D, 4, FALSE), " ")</f>
        <v>9</v>
      </c>
      <c r="Z897" s="8">
        <f>IFERROR(VLOOKUP(B897, PlumX_snapshot!$A:$E, 5, FALSE), " ")</f>
        <v>0</v>
      </c>
      <c r="AA897" s="8">
        <f>IFERROR(VLOOKUP(B897, PlumX_snapshot!$A:$F, 6, FALSE), " ")</f>
        <v>0</v>
      </c>
      <c r="AB897" s="9">
        <v>44978</v>
      </c>
    </row>
    <row r="898" spans="1:28" ht="14.5" x14ac:dyDescent="0.35">
      <c r="A898" s="7" t="s">
        <v>2371</v>
      </c>
      <c r="B898" s="7" t="s">
        <v>2372</v>
      </c>
      <c r="C898" s="7" t="s">
        <v>2362</v>
      </c>
      <c r="D898" s="7" t="s">
        <v>2348</v>
      </c>
      <c r="E898" s="11" t="s">
        <v>36</v>
      </c>
      <c r="F898" s="7" t="s">
        <v>37</v>
      </c>
      <c r="G898" s="7" t="s">
        <v>56</v>
      </c>
      <c r="H898" s="7" t="s">
        <v>2349</v>
      </c>
      <c r="I898" s="7" t="s">
        <v>74</v>
      </c>
      <c r="J898" s="10"/>
      <c r="K898" s="10">
        <v>44012</v>
      </c>
      <c r="M898" s="10"/>
      <c r="N898" s="7">
        <v>2020</v>
      </c>
      <c r="O898" s="7" t="s">
        <v>2350</v>
      </c>
      <c r="T898" s="7"/>
      <c r="W898" s="6">
        <f>IFERROR(VLOOKUP(B898, PlumX_snapshot!$A:$B, 2, FALSE), " ")</f>
        <v>1</v>
      </c>
      <c r="X898" s="6">
        <f>IFERROR(VLOOKUP(B898, PlumX_snapshot!$A:$C, 3, FALSE), " ")</f>
        <v>0</v>
      </c>
      <c r="Y898" s="8">
        <f>IFERROR(VLOOKUP(B898, PlumX_snapshot!$A:$D, 4, FALSE), " ")</f>
        <v>7</v>
      </c>
      <c r="Z898" s="8">
        <f>IFERROR(VLOOKUP(B898, PlumX_snapshot!$A:$E, 5, FALSE), " ")</f>
        <v>0</v>
      </c>
      <c r="AA898" s="8">
        <f>IFERROR(VLOOKUP(B898, PlumX_snapshot!$A:$F, 6, FALSE), " ")</f>
        <v>0</v>
      </c>
      <c r="AB898" s="9">
        <v>44978</v>
      </c>
    </row>
    <row r="899" spans="1:28" ht="14.5" x14ac:dyDescent="0.35">
      <c r="A899" s="7" t="s">
        <v>2373</v>
      </c>
      <c r="B899" s="7" t="s">
        <v>2374</v>
      </c>
      <c r="C899" s="7" t="s">
        <v>2362</v>
      </c>
      <c r="D899" s="7" t="s">
        <v>2348</v>
      </c>
      <c r="E899" s="11" t="s">
        <v>36</v>
      </c>
      <c r="F899" s="7" t="s">
        <v>37</v>
      </c>
      <c r="G899" s="7" t="s">
        <v>56</v>
      </c>
      <c r="H899" s="7" t="s">
        <v>2349</v>
      </c>
      <c r="I899" s="7" t="s">
        <v>74</v>
      </c>
      <c r="J899" s="10"/>
      <c r="K899" s="10">
        <v>44042</v>
      </c>
      <c r="M899" s="10"/>
      <c r="N899" s="7">
        <v>2020</v>
      </c>
      <c r="O899" s="7" t="s">
        <v>2350</v>
      </c>
      <c r="T899" s="7"/>
      <c r="W899" s="6">
        <f>IFERROR(VLOOKUP(B899, PlumX_snapshot!$A:$B, 2, FALSE), " ")</f>
        <v>3</v>
      </c>
      <c r="X899" s="6">
        <f>IFERROR(VLOOKUP(B899, PlumX_snapshot!$A:$C, 3, FALSE), " ")</f>
        <v>1</v>
      </c>
      <c r="Y899" s="8">
        <f>IFERROR(VLOOKUP(B899, PlumX_snapshot!$A:$D, 4, FALSE), " ")</f>
        <v>4</v>
      </c>
      <c r="Z899" s="8">
        <f>IFERROR(VLOOKUP(B899, PlumX_snapshot!$A:$E, 5, FALSE), " ")</f>
        <v>0</v>
      </c>
      <c r="AA899" s="8">
        <f>IFERROR(VLOOKUP(B899, PlumX_snapshot!$A:$F, 6, FALSE), " ")</f>
        <v>0</v>
      </c>
      <c r="AB899" s="9">
        <v>44978</v>
      </c>
    </row>
    <row r="900" spans="1:28" ht="14.5" x14ac:dyDescent="0.35">
      <c r="A900" s="7" t="s">
        <v>2375</v>
      </c>
      <c r="B900" s="7" t="s">
        <v>2376</v>
      </c>
      <c r="C900" s="7" t="s">
        <v>2362</v>
      </c>
      <c r="D900" s="7" t="s">
        <v>2348</v>
      </c>
      <c r="E900" s="11" t="s">
        <v>36</v>
      </c>
      <c r="F900" s="7" t="s">
        <v>37</v>
      </c>
      <c r="G900" s="7" t="s">
        <v>56</v>
      </c>
      <c r="H900" s="7" t="s">
        <v>2349</v>
      </c>
      <c r="I900" s="7" t="s">
        <v>74</v>
      </c>
      <c r="J900" s="10"/>
      <c r="K900" s="10">
        <v>44081</v>
      </c>
      <c r="M900" s="10"/>
      <c r="N900" s="7">
        <v>2020</v>
      </c>
      <c r="O900" s="7" t="s">
        <v>2350</v>
      </c>
      <c r="P900" s="7" t="s">
        <v>56</v>
      </c>
      <c r="R900" s="7" t="s">
        <v>2377</v>
      </c>
      <c r="T900" s="7"/>
      <c r="W900" s="6">
        <f>IFERROR(VLOOKUP(B900, PlumX_snapshot!$A:$B, 2, FALSE), " ")</f>
        <v>9</v>
      </c>
      <c r="X900" s="6">
        <f>IFERROR(VLOOKUP(B900, PlumX_snapshot!$A:$C, 3, FALSE), " ")</f>
        <v>2</v>
      </c>
      <c r="Y900" s="8">
        <f>IFERROR(VLOOKUP(B900, PlumX_snapshot!$A:$D, 4, FALSE), " ")</f>
        <v>8</v>
      </c>
      <c r="Z900" s="8">
        <f>IFERROR(VLOOKUP(B900, PlumX_snapshot!$A:$E, 5, FALSE), " ")</f>
        <v>0</v>
      </c>
      <c r="AA900" s="8">
        <f>IFERROR(VLOOKUP(B900, PlumX_snapshot!$A:$F, 6, FALSE), " ")</f>
        <v>0</v>
      </c>
      <c r="AB900" s="9">
        <v>44978</v>
      </c>
    </row>
    <row r="901" spans="1:28" ht="14.5" x14ac:dyDescent="0.35">
      <c r="A901" s="7" t="s">
        <v>2378</v>
      </c>
      <c r="B901" s="7" t="s">
        <v>2379</v>
      </c>
      <c r="C901" s="7" t="s">
        <v>2362</v>
      </c>
      <c r="D901" s="7" t="s">
        <v>2348</v>
      </c>
      <c r="E901" s="11" t="s">
        <v>36</v>
      </c>
      <c r="F901" s="7" t="s">
        <v>37</v>
      </c>
      <c r="G901" s="7" t="s">
        <v>56</v>
      </c>
      <c r="H901" s="7" t="s">
        <v>2349</v>
      </c>
      <c r="I901" s="7" t="s">
        <v>74</v>
      </c>
      <c r="J901" s="10"/>
      <c r="K901" s="10">
        <v>44069</v>
      </c>
      <c r="M901" s="10"/>
      <c r="N901" s="7">
        <v>2020</v>
      </c>
      <c r="O901" s="7" t="s">
        <v>2350</v>
      </c>
      <c r="T901" s="7"/>
      <c r="W901" s="6">
        <f>IFERROR(VLOOKUP(B901, PlumX_snapshot!$A:$B, 2, FALSE), " ")</f>
        <v>1</v>
      </c>
      <c r="X901" s="6">
        <f>IFERROR(VLOOKUP(B901, PlumX_snapshot!$A:$C, 3, FALSE), " ")</f>
        <v>0</v>
      </c>
      <c r="Y901" s="8">
        <f>IFERROR(VLOOKUP(B901, PlumX_snapshot!$A:$D, 4, FALSE), " ")</f>
        <v>8</v>
      </c>
      <c r="Z901" s="8">
        <f>IFERROR(VLOOKUP(B901, PlumX_snapshot!$A:$E, 5, FALSE), " ")</f>
        <v>0</v>
      </c>
      <c r="AA901" s="8">
        <f>IFERROR(VLOOKUP(B901, PlumX_snapshot!$A:$F, 6, FALSE), " ")</f>
        <v>0</v>
      </c>
      <c r="AB901" s="9">
        <v>44978</v>
      </c>
    </row>
    <row r="902" spans="1:28" ht="14.5" x14ac:dyDescent="0.35">
      <c r="A902" s="7" t="s">
        <v>2380</v>
      </c>
      <c r="B902" s="7" t="s">
        <v>2381</v>
      </c>
      <c r="C902" s="7" t="s">
        <v>2362</v>
      </c>
      <c r="D902" s="7" t="s">
        <v>2348</v>
      </c>
      <c r="E902" s="11" t="s">
        <v>36</v>
      </c>
      <c r="F902" s="7" t="s">
        <v>37</v>
      </c>
      <c r="G902" s="7" t="s">
        <v>56</v>
      </c>
      <c r="H902" s="7" t="s">
        <v>2349</v>
      </c>
      <c r="I902" s="7" t="s">
        <v>74</v>
      </c>
      <c r="J902" s="10"/>
      <c r="K902" s="10">
        <v>44102</v>
      </c>
      <c r="M902" s="10"/>
      <c r="N902" s="7">
        <v>2020</v>
      </c>
      <c r="O902" s="7" t="s">
        <v>2350</v>
      </c>
      <c r="T902" s="7"/>
      <c r="W902" s="6">
        <f>IFERROR(VLOOKUP(B902, PlumX_snapshot!$A:$B, 2, FALSE), " ")</f>
        <v>2</v>
      </c>
      <c r="X902" s="6">
        <f>IFERROR(VLOOKUP(B902, PlumX_snapshot!$A:$C, 3, FALSE), " ")</f>
        <v>0</v>
      </c>
      <c r="Y902" s="8">
        <f>IFERROR(VLOOKUP(B902, PlumX_snapshot!$A:$D, 4, FALSE), " ")</f>
        <v>25</v>
      </c>
      <c r="Z902" s="8">
        <f>IFERROR(VLOOKUP(B902, PlumX_snapshot!$A:$E, 5, FALSE), " ")</f>
        <v>0</v>
      </c>
      <c r="AA902" s="8">
        <f>IFERROR(VLOOKUP(B902, PlumX_snapshot!$A:$F, 6, FALSE), " ")</f>
        <v>0</v>
      </c>
      <c r="AB902" s="9">
        <v>44978</v>
      </c>
    </row>
    <row r="903" spans="1:28" ht="14.5" x14ac:dyDescent="0.35">
      <c r="A903" s="7" t="s">
        <v>2382</v>
      </c>
      <c r="B903" s="7" t="s">
        <v>2383</v>
      </c>
      <c r="C903" s="7" t="s">
        <v>2362</v>
      </c>
      <c r="D903" s="7" t="s">
        <v>2348</v>
      </c>
      <c r="E903" s="11" t="s">
        <v>36</v>
      </c>
      <c r="F903" s="7" t="s">
        <v>37</v>
      </c>
      <c r="G903" s="7" t="s">
        <v>56</v>
      </c>
      <c r="H903" s="7" t="s">
        <v>2349</v>
      </c>
      <c r="I903" s="7" t="s">
        <v>74</v>
      </c>
      <c r="J903" s="10"/>
      <c r="K903" s="10">
        <v>44133</v>
      </c>
      <c r="M903" s="10"/>
      <c r="N903" s="7">
        <v>2020</v>
      </c>
      <c r="O903" s="7" t="s">
        <v>2350</v>
      </c>
      <c r="T903" s="7"/>
      <c r="W903" s="6">
        <f>IFERROR(VLOOKUP(B903, PlumX_snapshot!$A:$B, 2, FALSE), " ")</f>
        <v>0</v>
      </c>
      <c r="X903" s="6">
        <f>IFERROR(VLOOKUP(B903, PlumX_snapshot!$A:$C, 3, FALSE), " ")</f>
        <v>0</v>
      </c>
      <c r="Y903" s="8">
        <f>IFERROR(VLOOKUP(B903, PlumX_snapshot!$A:$D, 4, FALSE), " ")</f>
        <v>17</v>
      </c>
      <c r="Z903" s="8">
        <f>IFERROR(VLOOKUP(B903, PlumX_snapshot!$A:$E, 5, FALSE), " ")</f>
        <v>0</v>
      </c>
      <c r="AA903" s="8">
        <f>IFERROR(VLOOKUP(B903, PlumX_snapshot!$A:$F, 6, FALSE), " ")</f>
        <v>0</v>
      </c>
      <c r="AB903" s="9">
        <v>44978</v>
      </c>
    </row>
    <row r="904" spans="1:28" ht="14.5" x14ac:dyDescent="0.35">
      <c r="A904" s="7" t="s">
        <v>2384</v>
      </c>
      <c r="B904" s="7" t="s">
        <v>2385</v>
      </c>
      <c r="C904" s="7" t="s">
        <v>2362</v>
      </c>
      <c r="D904" s="7" t="s">
        <v>2348</v>
      </c>
      <c r="E904" s="11" t="s">
        <v>36</v>
      </c>
      <c r="F904" s="7" t="s">
        <v>37</v>
      </c>
      <c r="G904" s="7" t="s">
        <v>56</v>
      </c>
      <c r="H904" s="7" t="s">
        <v>2349</v>
      </c>
      <c r="I904" s="7" t="s">
        <v>74</v>
      </c>
      <c r="J904" s="10"/>
      <c r="K904" s="10">
        <v>44165</v>
      </c>
      <c r="M904" s="10"/>
      <c r="N904" s="7">
        <v>2020</v>
      </c>
      <c r="O904" s="7" t="s">
        <v>2350</v>
      </c>
      <c r="T904" s="7"/>
      <c r="W904" s="6">
        <f>IFERROR(VLOOKUP(B904, PlumX_snapshot!$A:$B, 2, FALSE), " ")</f>
        <v>4</v>
      </c>
      <c r="X904" s="6">
        <f>IFERROR(VLOOKUP(B904, PlumX_snapshot!$A:$C, 3, FALSE), " ")</f>
        <v>0</v>
      </c>
      <c r="Y904" s="8">
        <f>IFERROR(VLOOKUP(B904, PlumX_snapshot!$A:$D, 4, FALSE), " ")</f>
        <v>7</v>
      </c>
      <c r="Z904" s="8">
        <f>IFERROR(VLOOKUP(B904, PlumX_snapshot!$A:$E, 5, FALSE), " ")</f>
        <v>0</v>
      </c>
      <c r="AA904" s="8">
        <f>IFERROR(VLOOKUP(B904, PlumX_snapshot!$A:$F, 6, FALSE), " ")</f>
        <v>0</v>
      </c>
      <c r="AB904" s="9">
        <v>44978</v>
      </c>
    </row>
    <row r="905" spans="1:28" ht="14.5" x14ac:dyDescent="0.35">
      <c r="A905" s="7" t="s">
        <v>2386</v>
      </c>
      <c r="B905" s="7" t="s">
        <v>2387</v>
      </c>
      <c r="C905" s="7" t="s">
        <v>2362</v>
      </c>
      <c r="D905" s="7" t="s">
        <v>2348</v>
      </c>
      <c r="E905" s="11" t="s">
        <v>36</v>
      </c>
      <c r="F905" s="7" t="s">
        <v>37</v>
      </c>
      <c r="G905" s="7" t="s">
        <v>56</v>
      </c>
      <c r="H905" s="7" t="s">
        <v>2349</v>
      </c>
      <c r="I905" s="7" t="s">
        <v>74</v>
      </c>
      <c r="J905" s="10"/>
      <c r="K905" s="10">
        <v>44188</v>
      </c>
      <c r="M905" s="10"/>
      <c r="N905" s="7">
        <v>2020</v>
      </c>
      <c r="O905" s="7" t="s">
        <v>2350</v>
      </c>
      <c r="T905" s="7"/>
      <c r="W905" s="6">
        <f>IFERROR(VLOOKUP(B905, PlumX_snapshot!$A:$B, 2, FALSE), " ")</f>
        <v>7</v>
      </c>
      <c r="X905" s="6">
        <f>IFERROR(VLOOKUP(B905, PlumX_snapshot!$A:$C, 3, FALSE), " ")</f>
        <v>1</v>
      </c>
      <c r="Y905" s="8">
        <f>IFERROR(VLOOKUP(B905, PlumX_snapshot!$A:$D, 4, FALSE), " ")</f>
        <v>82</v>
      </c>
      <c r="Z905" s="8">
        <f>IFERROR(VLOOKUP(B905, PlumX_snapshot!$A:$E, 5, FALSE), " ")</f>
        <v>0</v>
      </c>
      <c r="AA905" s="8">
        <f>IFERROR(VLOOKUP(B905, PlumX_snapshot!$A:$F, 6, FALSE), " ")</f>
        <v>0</v>
      </c>
      <c r="AB905" s="9">
        <v>44978</v>
      </c>
    </row>
    <row r="906" spans="1:28" ht="14.5" x14ac:dyDescent="0.35">
      <c r="A906" s="7" t="s">
        <v>2388</v>
      </c>
      <c r="B906" s="7" t="s">
        <v>2389</v>
      </c>
      <c r="C906" s="7" t="s">
        <v>2362</v>
      </c>
      <c r="D906" s="7" t="s">
        <v>2348</v>
      </c>
      <c r="E906" s="11" t="s">
        <v>36</v>
      </c>
      <c r="F906" s="7" t="s">
        <v>37</v>
      </c>
      <c r="G906" s="7" t="s">
        <v>56</v>
      </c>
      <c r="H906" s="7" t="s">
        <v>2390</v>
      </c>
      <c r="I906" s="7" t="s">
        <v>74</v>
      </c>
      <c r="J906" s="10">
        <v>44481</v>
      </c>
      <c r="K906" s="10">
        <v>44481</v>
      </c>
      <c r="L906" s="10">
        <v>44481</v>
      </c>
      <c r="M906" s="10"/>
      <c r="N906" s="7">
        <v>2021</v>
      </c>
      <c r="O906" s="7" t="s">
        <v>600</v>
      </c>
      <c r="T906" s="7"/>
      <c r="W906" s="6">
        <f>IFERROR(VLOOKUP(B906, PlumX_snapshot!$A:$B, 2, FALSE), " ")</f>
        <v>2</v>
      </c>
      <c r="X906" s="6">
        <f>IFERROR(VLOOKUP(B906, PlumX_snapshot!$A:$C, 3, FALSE), " ")</f>
        <v>0</v>
      </c>
      <c r="Y906" s="8">
        <f>IFERROR(VLOOKUP(B906, PlumX_snapshot!$A:$D, 4, FALSE), " ")</f>
        <v>8</v>
      </c>
      <c r="Z906" s="8">
        <f>IFERROR(VLOOKUP(B906, PlumX_snapshot!$A:$E, 5, FALSE), " ")</f>
        <v>0</v>
      </c>
      <c r="AA906" s="8">
        <f>IFERROR(VLOOKUP(B906, PlumX_snapshot!$A:$F, 6, FALSE), " ")</f>
        <v>0</v>
      </c>
      <c r="AB906" s="9">
        <v>44978</v>
      </c>
    </row>
    <row r="907" spans="1:28" ht="14.5" x14ac:dyDescent="0.35">
      <c r="A907" s="7" t="s">
        <v>2391</v>
      </c>
      <c r="B907" s="7" t="s">
        <v>2392</v>
      </c>
      <c r="C907" s="7" t="s">
        <v>2362</v>
      </c>
      <c r="D907" s="7" t="s">
        <v>2348</v>
      </c>
      <c r="E907" s="11" t="s">
        <v>36</v>
      </c>
      <c r="F907" s="7" t="s">
        <v>37</v>
      </c>
      <c r="G907" s="7" t="s">
        <v>56</v>
      </c>
      <c r="H907" s="7" t="s">
        <v>2390</v>
      </c>
      <c r="I907" s="7" t="s">
        <v>399</v>
      </c>
      <c r="J907" s="10">
        <v>44404</v>
      </c>
      <c r="K907" s="10">
        <v>44456</v>
      </c>
      <c r="L907" s="10">
        <v>44456</v>
      </c>
      <c r="M907" s="10">
        <v>44491</v>
      </c>
      <c r="N907" s="7">
        <v>2021</v>
      </c>
      <c r="O907" s="7" t="s">
        <v>600</v>
      </c>
      <c r="P907" s="7" t="s">
        <v>56</v>
      </c>
      <c r="R907" s="7" t="s">
        <v>864</v>
      </c>
      <c r="T907" s="7"/>
      <c r="W907" s="6">
        <f>IFERROR(VLOOKUP(B907, PlumX_snapshot!$A:$B, 2, FALSE), " ")</f>
        <v>9</v>
      </c>
      <c r="X907" s="6">
        <f>IFERROR(VLOOKUP(B907, PlumX_snapshot!$A:$C, 3, FALSE), " ")</f>
        <v>2</v>
      </c>
      <c r="Y907" s="8">
        <f>IFERROR(VLOOKUP(B907, PlumX_snapshot!$A:$D, 4, FALSE), " ")</f>
        <v>8</v>
      </c>
      <c r="Z907" s="8">
        <f>IFERROR(VLOOKUP(B907, PlumX_snapshot!$A:$E, 5, FALSE), " ")</f>
        <v>0</v>
      </c>
      <c r="AA907" s="8">
        <f>IFERROR(VLOOKUP(B907, PlumX_snapshot!$A:$F, 6, FALSE), " ")</f>
        <v>0</v>
      </c>
      <c r="AB907" s="9">
        <v>44978</v>
      </c>
    </row>
    <row r="908" spans="1:28" ht="14.5" x14ac:dyDescent="0.35">
      <c r="A908" s="7" t="s">
        <v>2393</v>
      </c>
      <c r="B908" s="7" t="s">
        <v>2394</v>
      </c>
      <c r="C908" s="7" t="s">
        <v>2362</v>
      </c>
      <c r="D908" s="7" t="s">
        <v>2348</v>
      </c>
      <c r="E908" s="11" t="s">
        <v>36</v>
      </c>
      <c r="F908" s="7" t="s">
        <v>37</v>
      </c>
      <c r="G908" s="7" t="s">
        <v>56</v>
      </c>
      <c r="H908" s="7" t="s">
        <v>2390</v>
      </c>
      <c r="I908" s="7" t="s">
        <v>74</v>
      </c>
      <c r="J908" s="10">
        <v>44455</v>
      </c>
      <c r="K908" s="10">
        <v>44455</v>
      </c>
      <c r="L908" s="10">
        <v>44455</v>
      </c>
      <c r="M908" s="10"/>
      <c r="N908" s="7">
        <v>2021</v>
      </c>
      <c r="O908" s="7" t="s">
        <v>600</v>
      </c>
      <c r="T908" s="7"/>
      <c r="W908" s="6">
        <f>IFERROR(VLOOKUP(B908, PlumX_snapshot!$A:$B, 2, FALSE), " ")</f>
        <v>0</v>
      </c>
      <c r="X908" s="6">
        <f>IFERROR(VLOOKUP(B908, PlumX_snapshot!$A:$C, 3, FALSE), " ")</f>
        <v>0</v>
      </c>
      <c r="Y908" s="8">
        <f>IFERROR(VLOOKUP(B908, PlumX_snapshot!$A:$D, 4, FALSE), " ")</f>
        <v>7</v>
      </c>
      <c r="Z908" s="8">
        <f>IFERROR(VLOOKUP(B908, PlumX_snapshot!$A:$E, 5, FALSE), " ")</f>
        <v>0</v>
      </c>
      <c r="AA908" s="8">
        <f>IFERROR(VLOOKUP(B908, PlumX_snapshot!$A:$F, 6, FALSE), " ")</f>
        <v>0</v>
      </c>
      <c r="AB908" s="9">
        <v>44978</v>
      </c>
    </row>
    <row r="909" spans="1:28" ht="14.5" x14ac:dyDescent="0.35">
      <c r="A909" s="7" t="s">
        <v>2395</v>
      </c>
      <c r="B909" s="7" t="s">
        <v>2396</v>
      </c>
      <c r="C909" s="7" t="s">
        <v>2354</v>
      </c>
      <c r="D909" s="7" t="s">
        <v>2348</v>
      </c>
      <c r="E909" s="11" t="s">
        <v>36</v>
      </c>
      <c r="F909" s="7" t="s">
        <v>37</v>
      </c>
      <c r="G909" s="7" t="s">
        <v>38</v>
      </c>
      <c r="H909" s="7"/>
      <c r="I909" s="7" t="s">
        <v>399</v>
      </c>
      <c r="J909" s="10">
        <v>44281</v>
      </c>
      <c r="K909" s="10">
        <v>44398</v>
      </c>
      <c r="L909" s="10">
        <v>44405</v>
      </c>
      <c r="M909" s="10">
        <v>44448</v>
      </c>
      <c r="N909" s="7">
        <v>2021</v>
      </c>
      <c r="O909" s="7" t="s">
        <v>600</v>
      </c>
      <c r="P909" s="7" t="s">
        <v>56</v>
      </c>
      <c r="Q909" s="7" t="s">
        <v>56</v>
      </c>
      <c r="S909" s="7" t="s">
        <v>2397</v>
      </c>
      <c r="T909" s="7"/>
      <c r="U909" s="7"/>
      <c r="V909" s="7"/>
      <c r="W909" s="6">
        <f>IFERROR(VLOOKUP(B909, PlumX_snapshot!$A:$B, 2, FALSE), " ")</f>
        <v>36</v>
      </c>
      <c r="X909" s="6">
        <f>IFERROR(VLOOKUP(B909, PlumX_snapshot!$A:$C, 3, FALSE), " ")</f>
        <v>59</v>
      </c>
      <c r="Y909" s="8">
        <f>IFERROR(VLOOKUP(B909, PlumX_snapshot!$A:$D, 4, FALSE), " ")</f>
        <v>43</v>
      </c>
      <c r="Z909" s="8">
        <f>IFERROR(VLOOKUP(B909, PlumX_snapshot!$A:$E, 5, FALSE), " ")</f>
        <v>0</v>
      </c>
      <c r="AA909" s="8">
        <f>IFERROR(VLOOKUP(B909, PlumX_snapshot!$A:$F, 6, FALSE), " ")</f>
        <v>0</v>
      </c>
      <c r="AB909" s="9">
        <v>44978</v>
      </c>
    </row>
    <row r="910" spans="1:28" ht="14.5" x14ac:dyDescent="0.35">
      <c r="A910" s="7" t="s">
        <v>2398</v>
      </c>
      <c r="B910" s="7" t="s">
        <v>2399</v>
      </c>
      <c r="C910" s="7" t="s">
        <v>2362</v>
      </c>
      <c r="D910" s="7" t="s">
        <v>2348</v>
      </c>
      <c r="E910" s="11" t="s">
        <v>36</v>
      </c>
      <c r="F910" s="7" t="s">
        <v>37</v>
      </c>
      <c r="G910" s="7" t="s">
        <v>56</v>
      </c>
      <c r="H910" s="7" t="s">
        <v>2400</v>
      </c>
      <c r="I910" s="7" t="s">
        <v>74</v>
      </c>
      <c r="J910" s="10">
        <v>44305</v>
      </c>
      <c r="K910" s="10">
        <v>44596</v>
      </c>
      <c r="L910" s="10">
        <v>44596</v>
      </c>
      <c r="M910" s="10">
        <v>44627</v>
      </c>
      <c r="N910" s="7">
        <v>2022</v>
      </c>
      <c r="O910" s="7" t="s">
        <v>2401</v>
      </c>
      <c r="T910" s="7"/>
      <c r="W910" s="6">
        <f>IFERROR(VLOOKUP(B910, PlumX_snapshot!$A:$B, 2, FALSE), " ")</f>
        <v>13</v>
      </c>
      <c r="X910" s="6">
        <f>IFERROR(VLOOKUP(B910, PlumX_snapshot!$A:$C, 3, FALSE), " ")</f>
        <v>3</v>
      </c>
      <c r="Y910" s="8">
        <f>IFERROR(VLOOKUP(B910, PlumX_snapshot!$A:$D, 4, FALSE), " ")</f>
        <v>38</v>
      </c>
      <c r="Z910" s="8">
        <f>IFERROR(VLOOKUP(B910, PlumX_snapshot!$A:$E, 5, FALSE), " ")</f>
        <v>0</v>
      </c>
      <c r="AA910" s="8">
        <f>IFERROR(VLOOKUP(B910, PlumX_snapshot!$A:$F, 6, FALSE), " ")</f>
        <v>0</v>
      </c>
      <c r="AB910" s="9">
        <v>44978</v>
      </c>
    </row>
    <row r="911" spans="1:28" ht="14.5" x14ac:dyDescent="0.35">
      <c r="A911" s="7" t="s">
        <v>2402</v>
      </c>
      <c r="B911" s="7" t="s">
        <v>2403</v>
      </c>
      <c r="C911" s="7" t="s">
        <v>2362</v>
      </c>
      <c r="D911" s="7" t="s">
        <v>2348</v>
      </c>
      <c r="E911" s="11" t="s">
        <v>36</v>
      </c>
      <c r="F911" s="7" t="s">
        <v>37</v>
      </c>
      <c r="G911" s="7" t="s">
        <v>56</v>
      </c>
      <c r="H911" s="7" t="s">
        <v>2400</v>
      </c>
      <c r="I911" s="7" t="s">
        <v>74</v>
      </c>
      <c r="J911" s="10">
        <v>44578</v>
      </c>
      <c r="K911" s="10">
        <v>44578</v>
      </c>
      <c r="L911" s="10">
        <v>44578</v>
      </c>
      <c r="M911" s="10">
        <v>44592</v>
      </c>
      <c r="N911" s="7">
        <v>2022</v>
      </c>
      <c r="O911" s="7" t="s">
        <v>2401</v>
      </c>
      <c r="T911" s="7"/>
      <c r="W911" s="6">
        <f>IFERROR(VLOOKUP(B911, PlumX_snapshot!$A:$B, 2, FALSE), " ")</f>
        <v>0</v>
      </c>
      <c r="X911" s="6">
        <f>IFERROR(VLOOKUP(B911, PlumX_snapshot!$A:$C, 3, FALSE), " ")</f>
        <v>0</v>
      </c>
      <c r="Y911" s="8">
        <f>IFERROR(VLOOKUP(B911, PlumX_snapshot!$A:$D, 4, FALSE), " ")</f>
        <v>18</v>
      </c>
      <c r="Z911" s="8">
        <f>IFERROR(VLOOKUP(B911, PlumX_snapshot!$A:$E, 5, FALSE), " ")</f>
        <v>0</v>
      </c>
      <c r="AA911" s="8">
        <f>IFERROR(VLOOKUP(B911, PlumX_snapshot!$A:$F, 6, FALSE), " ")</f>
        <v>0</v>
      </c>
      <c r="AB911" s="9">
        <v>44978</v>
      </c>
    </row>
    <row r="912" spans="1:28" ht="14.5" x14ac:dyDescent="0.35">
      <c r="A912" s="7" t="s">
        <v>2404</v>
      </c>
      <c r="B912" s="7" t="s">
        <v>2405</v>
      </c>
      <c r="C912" s="7" t="s">
        <v>2362</v>
      </c>
      <c r="D912" s="7" t="s">
        <v>2348</v>
      </c>
      <c r="E912" s="11" t="s">
        <v>36</v>
      </c>
      <c r="F912" s="7" t="s">
        <v>37</v>
      </c>
      <c r="G912" s="7" t="s">
        <v>56</v>
      </c>
      <c r="H912" s="7" t="s">
        <v>2390</v>
      </c>
      <c r="I912" s="7" t="s">
        <v>74</v>
      </c>
      <c r="J912" s="10">
        <v>44544</v>
      </c>
      <c r="K912" s="10">
        <v>44544</v>
      </c>
      <c r="L912" s="10">
        <v>44544</v>
      </c>
      <c r="M912" s="10">
        <v>44573</v>
      </c>
      <c r="N912" s="7">
        <v>2021</v>
      </c>
      <c r="O912" s="7" t="s">
        <v>2401</v>
      </c>
      <c r="T912" s="7"/>
      <c r="W912" s="6">
        <f>IFERROR(VLOOKUP(B912, PlumX_snapshot!$A:$B, 2, FALSE), " ")</f>
        <v>0</v>
      </c>
      <c r="X912" s="6">
        <f>IFERROR(VLOOKUP(B912, PlumX_snapshot!$A:$C, 3, FALSE), " ")</f>
        <v>1</v>
      </c>
      <c r="Y912" s="8">
        <f>IFERROR(VLOOKUP(B912, PlumX_snapshot!$A:$D, 4, FALSE), " ")</f>
        <v>11</v>
      </c>
      <c r="Z912" s="8">
        <f>IFERROR(VLOOKUP(B912, PlumX_snapshot!$A:$E, 5, FALSE), " ")</f>
        <v>0</v>
      </c>
      <c r="AA912" s="8">
        <f>IFERROR(VLOOKUP(B912, PlumX_snapshot!$A:$F, 6, FALSE), " ")</f>
        <v>0</v>
      </c>
      <c r="AB912" s="9">
        <v>44978</v>
      </c>
    </row>
    <row r="913" spans="1:28" ht="14.5" x14ac:dyDescent="0.35">
      <c r="A913" s="7" t="s">
        <v>2406</v>
      </c>
      <c r="B913" s="7" t="s">
        <v>2407</v>
      </c>
      <c r="C913" s="7" t="s">
        <v>2362</v>
      </c>
      <c r="D913" s="7" t="s">
        <v>2348</v>
      </c>
      <c r="E913" s="11" t="s">
        <v>36</v>
      </c>
      <c r="F913" s="7" t="s">
        <v>37</v>
      </c>
      <c r="G913" s="7" t="s">
        <v>56</v>
      </c>
      <c r="H913" s="7" t="s">
        <v>2390</v>
      </c>
      <c r="I913" s="7" t="s">
        <v>74</v>
      </c>
      <c r="J913" s="10">
        <v>44519</v>
      </c>
      <c r="K913" s="10">
        <v>44519</v>
      </c>
      <c r="L913" s="10">
        <v>44519</v>
      </c>
      <c r="M913" s="10">
        <v>44530</v>
      </c>
      <c r="N913" s="7">
        <v>2021</v>
      </c>
      <c r="O913" s="7" t="s">
        <v>2401</v>
      </c>
      <c r="T913" s="7"/>
      <c r="W913" s="6">
        <f>IFERROR(VLOOKUP(B913, PlumX_snapshot!$A:$B, 2, FALSE), " ")</f>
        <v>2</v>
      </c>
      <c r="X913" s="6">
        <f>IFERROR(VLOOKUP(B913, PlumX_snapshot!$A:$C, 3, FALSE), " ")</f>
        <v>1</v>
      </c>
      <c r="Y913" s="8">
        <f>IFERROR(VLOOKUP(B913, PlumX_snapshot!$A:$D, 4, FALSE), " ")</f>
        <v>18</v>
      </c>
      <c r="Z913" s="8">
        <f>IFERROR(VLOOKUP(B913, PlumX_snapshot!$A:$E, 5, FALSE), " ")</f>
        <v>0</v>
      </c>
      <c r="AA913" s="8">
        <f>IFERROR(VLOOKUP(B913, PlumX_snapshot!$A:$F, 6, FALSE), " ")</f>
        <v>0</v>
      </c>
      <c r="AB913" s="9">
        <v>44978</v>
      </c>
    </row>
    <row r="914" spans="1:28" ht="14.5" x14ac:dyDescent="0.35">
      <c r="A914" s="7" t="s">
        <v>2408</v>
      </c>
      <c r="B914" s="7" t="s">
        <v>2409</v>
      </c>
      <c r="C914" s="7" t="s">
        <v>2410</v>
      </c>
      <c r="D914" s="7" t="s">
        <v>2348</v>
      </c>
      <c r="E914" s="11" t="s">
        <v>36</v>
      </c>
      <c r="F914" s="7" t="s">
        <v>37</v>
      </c>
      <c r="G914" s="7" t="s">
        <v>56</v>
      </c>
      <c r="H914" s="7" t="s">
        <v>2400</v>
      </c>
      <c r="I914" s="7" t="s">
        <v>399</v>
      </c>
      <c r="J914" s="10">
        <v>44531</v>
      </c>
      <c r="K914" s="10">
        <v>44627</v>
      </c>
      <c r="L914" s="10">
        <v>44627</v>
      </c>
      <c r="M914" s="10">
        <v>44678</v>
      </c>
      <c r="N914" s="7">
        <v>2022</v>
      </c>
      <c r="O914" s="7" t="s">
        <v>2411</v>
      </c>
      <c r="R914" s="7" t="s">
        <v>2412</v>
      </c>
      <c r="T914" s="7"/>
      <c r="W914" s="6">
        <f>IFERROR(VLOOKUP(B914, PlumX_snapshot!$A:$B, 2, FALSE), " ")</f>
        <v>3</v>
      </c>
      <c r="X914" s="6">
        <f>IFERROR(VLOOKUP(B914, PlumX_snapshot!$A:$C, 3, FALSE), " ")</f>
        <v>0</v>
      </c>
      <c r="Y914" s="8">
        <f>IFERROR(VLOOKUP(B914, PlumX_snapshot!$A:$D, 4, FALSE), " ")</f>
        <v>13</v>
      </c>
      <c r="Z914" s="8">
        <f>IFERROR(VLOOKUP(B914, PlumX_snapshot!$A:$E, 5, FALSE), " ")</f>
        <v>0</v>
      </c>
      <c r="AA914" s="8">
        <f>IFERROR(VLOOKUP(B914, PlumX_snapshot!$A:$F, 6, FALSE), " ")</f>
        <v>0</v>
      </c>
      <c r="AB914" s="9">
        <v>44978</v>
      </c>
    </row>
    <row r="915" spans="1:28" ht="14.5" x14ac:dyDescent="0.35">
      <c r="A915" s="7" t="s">
        <v>2413</v>
      </c>
      <c r="B915" s="7" t="s">
        <v>2414</v>
      </c>
      <c r="C915" s="7" t="s">
        <v>2354</v>
      </c>
      <c r="D915" s="7" t="s">
        <v>2348</v>
      </c>
      <c r="E915" s="11" t="s">
        <v>36</v>
      </c>
      <c r="F915" s="7" t="s">
        <v>37</v>
      </c>
      <c r="G915" s="7" t="s">
        <v>56</v>
      </c>
      <c r="H915" s="7" t="s">
        <v>2400</v>
      </c>
      <c r="I915" s="7" t="s">
        <v>74</v>
      </c>
      <c r="J915" s="10">
        <v>44630</v>
      </c>
      <c r="K915" s="10">
        <v>44825</v>
      </c>
      <c r="L915" s="10">
        <v>44825</v>
      </c>
      <c r="M915" s="10">
        <v>44861</v>
      </c>
      <c r="N915" s="7">
        <v>2022</v>
      </c>
      <c r="O915" s="7" t="s">
        <v>2415</v>
      </c>
      <c r="P915" s="7" t="s">
        <v>56</v>
      </c>
      <c r="R915" s="7" t="s">
        <v>170</v>
      </c>
      <c r="T915" s="7"/>
      <c r="W915" s="6">
        <f>IFERROR(VLOOKUP(B915, PlumX_snapshot!$A:$B, 2, FALSE), " ")</f>
        <v>2</v>
      </c>
      <c r="X915" s="6">
        <f>IFERROR(VLOOKUP(B915, PlumX_snapshot!$A:$C, 3, FALSE), " ")</f>
        <v>0</v>
      </c>
      <c r="Y915" s="8">
        <f>IFERROR(VLOOKUP(B915, PlumX_snapshot!$A:$D, 4, FALSE), " ")</f>
        <v>1</v>
      </c>
      <c r="Z915" s="8">
        <f>IFERROR(VLOOKUP(B915, PlumX_snapshot!$A:$E, 5, FALSE), " ")</f>
        <v>0</v>
      </c>
      <c r="AA915" s="8">
        <f>IFERROR(VLOOKUP(B915, PlumX_snapshot!$A:$F, 6, FALSE), " ")</f>
        <v>0</v>
      </c>
      <c r="AB915" s="9">
        <v>44978</v>
      </c>
    </row>
    <row r="916" spans="1:28" ht="14.5" x14ac:dyDescent="0.35">
      <c r="A916" s="7" t="s">
        <v>2416</v>
      </c>
      <c r="B916" s="7" t="s">
        <v>2417</v>
      </c>
      <c r="C916" s="7" t="s">
        <v>2362</v>
      </c>
      <c r="D916" s="7" t="s">
        <v>2348</v>
      </c>
      <c r="E916" s="11" t="s">
        <v>36</v>
      </c>
      <c r="F916" s="7" t="s">
        <v>37</v>
      </c>
      <c r="G916" s="7" t="s">
        <v>56</v>
      </c>
      <c r="H916" s="7" t="s">
        <v>2400</v>
      </c>
      <c r="I916" s="7" t="s">
        <v>74</v>
      </c>
      <c r="J916" s="10">
        <v>44813</v>
      </c>
      <c r="K916" s="10">
        <v>44813</v>
      </c>
      <c r="L916" s="10">
        <v>44813</v>
      </c>
      <c r="M916" s="10">
        <v>44826</v>
      </c>
      <c r="N916" s="7">
        <v>2022</v>
      </c>
      <c r="O916" s="7" t="s">
        <v>2415</v>
      </c>
      <c r="T916" s="7"/>
      <c r="W916" s="6">
        <f>IFERROR(VLOOKUP(B916, PlumX_snapshot!$A:$B, 2, FALSE), " ")</f>
        <v>1</v>
      </c>
      <c r="X916" s="6">
        <f>IFERROR(VLOOKUP(B916, PlumX_snapshot!$A:$C, 3, FALSE), " ")</f>
        <v>1</v>
      </c>
      <c r="Y916" s="8">
        <f>IFERROR(VLOOKUP(B916, PlumX_snapshot!$A:$D, 4, FALSE), " ")</f>
        <v>7</v>
      </c>
      <c r="Z916" s="8">
        <f>IFERROR(VLOOKUP(B916, PlumX_snapshot!$A:$E, 5, FALSE), " ")</f>
        <v>0</v>
      </c>
      <c r="AA916" s="8">
        <f>IFERROR(VLOOKUP(B916, PlumX_snapshot!$A:$F, 6, FALSE), " ")</f>
        <v>0</v>
      </c>
      <c r="AB916" s="9">
        <v>44978</v>
      </c>
    </row>
    <row r="917" spans="1:28" ht="14.5" x14ac:dyDescent="0.35">
      <c r="A917" s="7" t="s">
        <v>2418</v>
      </c>
      <c r="B917" s="7" t="s">
        <v>2419</v>
      </c>
      <c r="C917" s="7" t="s">
        <v>2354</v>
      </c>
      <c r="D917" s="7" t="s">
        <v>2348</v>
      </c>
      <c r="E917" s="11" t="s">
        <v>36</v>
      </c>
      <c r="F917" s="7" t="s">
        <v>37</v>
      </c>
      <c r="G917" s="7" t="s">
        <v>56</v>
      </c>
      <c r="H917" s="7" t="s">
        <v>2400</v>
      </c>
      <c r="I917" s="7" t="s">
        <v>74</v>
      </c>
      <c r="J917" s="10">
        <v>44579</v>
      </c>
      <c r="K917" s="10">
        <v>44761</v>
      </c>
      <c r="L917" s="10">
        <v>44761</v>
      </c>
      <c r="M917" s="10">
        <v>44824</v>
      </c>
      <c r="N917" s="7">
        <v>2022</v>
      </c>
      <c r="O917" s="7" t="s">
        <v>2415</v>
      </c>
      <c r="R917" s="7" t="s">
        <v>70</v>
      </c>
      <c r="T917" s="7"/>
      <c r="W917" s="6">
        <f>IFERROR(VLOOKUP(B917, PlumX_snapshot!$A:$B, 2, FALSE), " ")</f>
        <v>6</v>
      </c>
      <c r="X917" s="6">
        <f>IFERROR(VLOOKUP(B917, PlumX_snapshot!$A:$C, 3, FALSE), " ")</f>
        <v>0</v>
      </c>
      <c r="Y917" s="8">
        <f>IFERROR(VLOOKUP(B917, PlumX_snapshot!$A:$D, 4, FALSE), " ")</f>
        <v>2</v>
      </c>
      <c r="Z917" s="8">
        <f>IFERROR(VLOOKUP(B917, PlumX_snapshot!$A:$E, 5, FALSE), " ")</f>
        <v>0</v>
      </c>
      <c r="AA917" s="8">
        <f>IFERROR(VLOOKUP(B917, PlumX_snapshot!$A:$F, 6, FALSE), " ")</f>
        <v>0</v>
      </c>
      <c r="AB917" s="9">
        <v>44978</v>
      </c>
    </row>
    <row r="918" spans="1:28" ht="14.5" x14ac:dyDescent="0.35">
      <c r="A918" s="7" t="s">
        <v>2420</v>
      </c>
      <c r="B918" s="7" t="s">
        <v>2421</v>
      </c>
      <c r="C918" s="7" t="s">
        <v>2362</v>
      </c>
      <c r="D918" s="7" t="s">
        <v>2348</v>
      </c>
      <c r="E918" s="11" t="s">
        <v>36</v>
      </c>
      <c r="F918" s="7" t="s">
        <v>37</v>
      </c>
      <c r="G918" s="7" t="s">
        <v>56</v>
      </c>
      <c r="H918" s="7" t="s">
        <v>2400</v>
      </c>
      <c r="I918" s="7" t="s">
        <v>74</v>
      </c>
      <c r="J918" s="10">
        <v>44708</v>
      </c>
      <c r="K918" s="10">
        <v>44708</v>
      </c>
      <c r="L918" s="10">
        <v>44708</v>
      </c>
      <c r="M918" s="10">
        <v>44725</v>
      </c>
      <c r="N918" s="7">
        <v>2022</v>
      </c>
      <c r="O918" s="7" t="s">
        <v>2415</v>
      </c>
      <c r="T918" s="7"/>
      <c r="W918" s="6">
        <f>IFERROR(VLOOKUP(B918, PlumX_snapshot!$A:$B, 2, FALSE), " ")</f>
        <v>0</v>
      </c>
      <c r="X918" s="6">
        <f>IFERROR(VLOOKUP(B918, PlumX_snapshot!$A:$C, 3, FALSE), " ")</f>
        <v>0</v>
      </c>
      <c r="Y918" s="8">
        <f>IFERROR(VLOOKUP(B918, PlumX_snapshot!$A:$D, 4, FALSE), " ")</f>
        <v>16</v>
      </c>
      <c r="Z918" s="8">
        <f>IFERROR(VLOOKUP(B918, PlumX_snapshot!$A:$E, 5, FALSE), " ")</f>
        <v>0</v>
      </c>
      <c r="AA918" s="8">
        <f>IFERROR(VLOOKUP(B918, PlumX_snapshot!$A:$F, 6, FALSE), " ")</f>
        <v>0</v>
      </c>
      <c r="AB918" s="9">
        <v>44978</v>
      </c>
    </row>
    <row r="919" spans="1:28" ht="14.5" x14ac:dyDescent="0.35">
      <c r="A919" s="7" t="s">
        <v>2422</v>
      </c>
      <c r="B919" s="7" t="s">
        <v>2423</v>
      </c>
      <c r="C919" s="7" t="s">
        <v>2424</v>
      </c>
      <c r="D919" s="7" t="s">
        <v>2425</v>
      </c>
      <c r="E919" s="7" t="s">
        <v>37</v>
      </c>
      <c r="F919" s="7" t="s">
        <v>37</v>
      </c>
      <c r="G919" s="7" t="s">
        <v>56</v>
      </c>
      <c r="H919" s="7" t="s">
        <v>2426</v>
      </c>
      <c r="I919" s="7" t="s">
        <v>74</v>
      </c>
      <c r="J919" s="10"/>
      <c r="K919" s="10"/>
      <c r="L919" s="13"/>
      <c r="M919" s="10">
        <v>44292</v>
      </c>
      <c r="N919" s="7" t="s">
        <v>2427</v>
      </c>
      <c r="O919" s="7" t="s">
        <v>2428</v>
      </c>
      <c r="T919" s="7"/>
      <c r="W919" s="6">
        <f>IFERROR(VLOOKUP(B919, PlumX_snapshot!$A:$B, 2, FALSE), " ")</f>
        <v>40</v>
      </c>
      <c r="X919" s="6">
        <f>IFERROR(VLOOKUP(B919, PlumX_snapshot!$A:$C, 3, FALSE), " ")</f>
        <v>52</v>
      </c>
      <c r="Y919" s="8">
        <f>IFERROR(VLOOKUP(B919, PlumX_snapshot!$A:$D, 4, FALSE), " ")</f>
        <v>10</v>
      </c>
      <c r="Z919" s="8">
        <f>IFERROR(VLOOKUP(B919, PlumX_snapshot!$A:$E, 5, FALSE), " ")</f>
        <v>135</v>
      </c>
      <c r="AA919" s="8">
        <f>IFERROR(VLOOKUP(B919, PlumX_snapshot!$A:$F, 6, FALSE), " ")</f>
        <v>1</v>
      </c>
      <c r="AB919" s="9">
        <v>44978</v>
      </c>
    </row>
    <row r="920" spans="1:28" ht="14.5" x14ac:dyDescent="0.35">
      <c r="A920" s="7" t="s">
        <v>2429</v>
      </c>
      <c r="B920" s="7" t="s">
        <v>2430</v>
      </c>
      <c r="C920" s="7" t="s">
        <v>2424</v>
      </c>
      <c r="D920" s="7" t="s">
        <v>2425</v>
      </c>
      <c r="E920" s="7" t="s">
        <v>37</v>
      </c>
      <c r="F920" s="7" t="s">
        <v>37</v>
      </c>
      <c r="G920" s="7" t="s">
        <v>56</v>
      </c>
      <c r="H920" s="7" t="s">
        <v>2426</v>
      </c>
      <c r="I920" s="7" t="s">
        <v>74</v>
      </c>
      <c r="J920" s="10"/>
      <c r="K920" s="10"/>
      <c r="L920" s="13"/>
      <c r="M920" s="10">
        <v>44267</v>
      </c>
      <c r="N920" s="7" t="s">
        <v>2427</v>
      </c>
      <c r="O920" s="7" t="s">
        <v>2428</v>
      </c>
      <c r="P920" s="7" t="s">
        <v>56</v>
      </c>
      <c r="T920" s="7"/>
      <c r="W920" s="6">
        <f>IFERROR(VLOOKUP(B920, PlumX_snapshot!$A:$B, 2, FALSE), " ")</f>
        <v>20</v>
      </c>
      <c r="X920" s="6">
        <f>IFERROR(VLOOKUP(B920, PlumX_snapshot!$A:$C, 3, FALSE), " ")</f>
        <v>54</v>
      </c>
      <c r="Y920" s="8">
        <f>IFERROR(VLOOKUP(B920, PlumX_snapshot!$A:$D, 4, FALSE), " ")</f>
        <v>1</v>
      </c>
      <c r="Z920" s="8">
        <f>IFERROR(VLOOKUP(B920, PlumX_snapshot!$A:$E, 5, FALSE), " ")</f>
        <v>487</v>
      </c>
      <c r="AA920" s="8">
        <f>IFERROR(VLOOKUP(B920, PlumX_snapshot!$A:$F, 6, FALSE), " ")</f>
        <v>0</v>
      </c>
      <c r="AB920" s="9">
        <v>44978</v>
      </c>
    </row>
    <row r="921" spans="1:28" ht="14.5" x14ac:dyDescent="0.35">
      <c r="A921" s="7" t="s">
        <v>2431</v>
      </c>
      <c r="B921" s="7" t="s">
        <v>2432</v>
      </c>
      <c r="C921" s="7" t="s">
        <v>2424</v>
      </c>
      <c r="D921" s="7" t="s">
        <v>2425</v>
      </c>
      <c r="E921" s="7" t="s">
        <v>37</v>
      </c>
      <c r="F921" s="7" t="s">
        <v>37</v>
      </c>
      <c r="G921" s="7" t="s">
        <v>56</v>
      </c>
      <c r="H921" s="7" t="s">
        <v>2426</v>
      </c>
      <c r="I921" s="7" t="s">
        <v>74</v>
      </c>
      <c r="J921" s="10"/>
      <c r="K921" s="10"/>
      <c r="L921" s="13"/>
      <c r="M921" s="10">
        <v>44270</v>
      </c>
      <c r="N921" s="7" t="s">
        <v>2427</v>
      </c>
      <c r="O921" s="7" t="s">
        <v>2428</v>
      </c>
      <c r="P921" s="7" t="s">
        <v>56</v>
      </c>
      <c r="T921" s="7"/>
      <c r="W921" s="6">
        <f>IFERROR(VLOOKUP(B921, PlumX_snapshot!$A:$B, 2, FALSE), " ")</f>
        <v>49</v>
      </c>
      <c r="X921" s="6">
        <f>IFERROR(VLOOKUP(B921, PlumX_snapshot!$A:$C, 3, FALSE), " ")</f>
        <v>62</v>
      </c>
      <c r="Y921" s="8">
        <f>IFERROR(VLOOKUP(B921, PlumX_snapshot!$A:$D, 4, FALSE), " ")</f>
        <v>13</v>
      </c>
      <c r="Z921" s="8">
        <f>IFERROR(VLOOKUP(B921, PlumX_snapshot!$A:$E, 5, FALSE), " ")</f>
        <v>332</v>
      </c>
      <c r="AA921" s="8">
        <f>IFERROR(VLOOKUP(B921, PlumX_snapshot!$A:$F, 6, FALSE), " ")</f>
        <v>0</v>
      </c>
      <c r="AB921" s="9">
        <v>44978</v>
      </c>
    </row>
    <row r="922" spans="1:28" ht="14.5" x14ac:dyDescent="0.35">
      <c r="A922" s="7" t="s">
        <v>2433</v>
      </c>
      <c r="B922" s="7" t="s">
        <v>2434</v>
      </c>
      <c r="C922" s="7" t="s">
        <v>2424</v>
      </c>
      <c r="D922" s="7" t="s">
        <v>2425</v>
      </c>
      <c r="E922" s="7" t="s">
        <v>37</v>
      </c>
      <c r="F922" s="7" t="s">
        <v>37</v>
      </c>
      <c r="G922" s="7" t="s">
        <v>56</v>
      </c>
      <c r="H922" s="7" t="s">
        <v>2426</v>
      </c>
      <c r="I922" s="7" t="s">
        <v>74</v>
      </c>
      <c r="J922" s="10"/>
      <c r="K922" s="10"/>
      <c r="L922" s="13"/>
      <c r="M922" s="12">
        <v>44321</v>
      </c>
      <c r="N922" s="7" t="s">
        <v>2427</v>
      </c>
      <c r="O922" s="7" t="s">
        <v>2435</v>
      </c>
      <c r="P922" s="7" t="s">
        <v>56</v>
      </c>
      <c r="T922" s="7"/>
      <c r="W922" s="6">
        <f>IFERROR(VLOOKUP(B922, PlumX_snapshot!$A:$B, 2, FALSE), " ")</f>
        <v>16</v>
      </c>
      <c r="X922" s="6">
        <f>IFERROR(VLOOKUP(B922, PlumX_snapshot!$A:$C, 3, FALSE), " ")</f>
        <v>25</v>
      </c>
      <c r="Y922" s="8">
        <f>IFERROR(VLOOKUP(B922, PlumX_snapshot!$A:$D, 4, FALSE), " ")</f>
        <v>10</v>
      </c>
      <c r="Z922" s="8">
        <f>IFERROR(VLOOKUP(B922, PlumX_snapshot!$A:$E, 5, FALSE), " ")</f>
        <v>0</v>
      </c>
      <c r="AA922" s="8">
        <f>IFERROR(VLOOKUP(B922, PlumX_snapshot!$A:$F, 6, FALSE), " ")</f>
        <v>0</v>
      </c>
      <c r="AB922" s="9">
        <v>44978</v>
      </c>
    </row>
    <row r="923" spans="1:28" ht="14.5" x14ac:dyDescent="0.35">
      <c r="A923" s="7" t="s">
        <v>2436</v>
      </c>
      <c r="B923" s="7" t="s">
        <v>2437</v>
      </c>
      <c r="C923" s="7" t="s">
        <v>2438</v>
      </c>
      <c r="D923" s="7" t="s">
        <v>2425</v>
      </c>
      <c r="E923" s="7" t="s">
        <v>37</v>
      </c>
      <c r="F923" s="7" t="s">
        <v>37</v>
      </c>
      <c r="G923" s="7" t="s">
        <v>56</v>
      </c>
      <c r="H923" s="7" t="s">
        <v>2439</v>
      </c>
      <c r="I923" s="7" t="s">
        <v>74</v>
      </c>
      <c r="J923" s="10"/>
      <c r="K923" s="10"/>
      <c r="L923" s="13"/>
      <c r="M923" s="12">
        <v>44307</v>
      </c>
      <c r="N923" s="7" t="s">
        <v>2440</v>
      </c>
      <c r="O923" s="7" t="s">
        <v>2435</v>
      </c>
      <c r="R923" s="7" t="s">
        <v>2441</v>
      </c>
      <c r="T923" s="7"/>
      <c r="W923" s="6">
        <f>IFERROR(VLOOKUP(B923, PlumX_snapshot!$A:$B, 2, FALSE), " ")</f>
        <v>253</v>
      </c>
      <c r="X923" s="6">
        <f>IFERROR(VLOOKUP(B923, PlumX_snapshot!$A:$C, 3, FALSE), " ")</f>
        <v>58</v>
      </c>
      <c r="Y923" s="8">
        <f>IFERROR(VLOOKUP(B923, PlumX_snapshot!$A:$D, 4, FALSE), " ")</f>
        <v>771</v>
      </c>
      <c r="Z923" s="8">
        <f>IFERROR(VLOOKUP(B923, PlumX_snapshot!$A:$E, 5, FALSE), " ")</f>
        <v>0</v>
      </c>
      <c r="AA923" s="8">
        <f>IFERROR(VLOOKUP(B923, PlumX_snapshot!$A:$F, 6, FALSE), " ")</f>
        <v>11</v>
      </c>
      <c r="AB923" s="9">
        <v>44978</v>
      </c>
    </row>
    <row r="924" spans="1:28" ht="14.5" x14ac:dyDescent="0.35">
      <c r="A924" s="7" t="s">
        <v>2442</v>
      </c>
      <c r="B924" s="7" t="s">
        <v>2443</v>
      </c>
      <c r="C924" s="7" t="s">
        <v>2424</v>
      </c>
      <c r="D924" s="7" t="s">
        <v>2425</v>
      </c>
      <c r="E924" s="7" t="s">
        <v>37</v>
      </c>
      <c r="F924" s="7" t="s">
        <v>37</v>
      </c>
      <c r="G924" s="7" t="s">
        <v>56</v>
      </c>
      <c r="H924" s="7" t="s">
        <v>2426</v>
      </c>
      <c r="I924" s="7" t="s">
        <v>74</v>
      </c>
      <c r="J924" s="10"/>
      <c r="K924" s="10"/>
      <c r="L924" s="13"/>
      <c r="M924" s="12">
        <v>44333</v>
      </c>
      <c r="N924" s="7" t="s">
        <v>2427</v>
      </c>
      <c r="O924" s="7" t="s">
        <v>2444</v>
      </c>
      <c r="P924" s="7" t="s">
        <v>56</v>
      </c>
      <c r="T924" s="7"/>
      <c r="W924" s="6">
        <f>IFERROR(VLOOKUP(B924, PlumX_snapshot!$A:$B, 2, FALSE), " ")</f>
        <v>6</v>
      </c>
      <c r="X924" s="6">
        <f>IFERROR(VLOOKUP(B924, PlumX_snapshot!$A:$C, 3, FALSE), " ")</f>
        <v>49</v>
      </c>
      <c r="Y924" s="8">
        <f>IFERROR(VLOOKUP(B924, PlumX_snapshot!$A:$D, 4, FALSE), " ")</f>
        <v>10</v>
      </c>
      <c r="Z924" s="8">
        <f>IFERROR(VLOOKUP(B924, PlumX_snapshot!$A:$E, 5, FALSE), " ")</f>
        <v>0</v>
      </c>
      <c r="AA924" s="8">
        <f>IFERROR(VLOOKUP(B924, PlumX_snapshot!$A:$F, 6, FALSE), " ")</f>
        <v>0</v>
      </c>
      <c r="AB924" s="9">
        <v>44978</v>
      </c>
    </row>
    <row r="925" spans="1:28" ht="14.5" x14ac:dyDescent="0.35">
      <c r="A925" s="7" t="s">
        <v>2445</v>
      </c>
      <c r="B925" s="7" t="s">
        <v>2446</v>
      </c>
      <c r="C925" s="7" t="s">
        <v>2424</v>
      </c>
      <c r="D925" s="7" t="s">
        <v>2425</v>
      </c>
      <c r="E925" s="7" t="s">
        <v>37</v>
      </c>
      <c r="F925" s="7" t="s">
        <v>37</v>
      </c>
      <c r="G925" s="7" t="s">
        <v>56</v>
      </c>
      <c r="H925" s="7" t="s">
        <v>2426</v>
      </c>
      <c r="I925" s="7" t="s">
        <v>74</v>
      </c>
      <c r="J925" s="10"/>
      <c r="K925" s="10"/>
      <c r="L925" s="13"/>
      <c r="M925" s="12">
        <v>44356</v>
      </c>
      <c r="N925" s="7" t="s">
        <v>2427</v>
      </c>
      <c r="O925" s="7" t="s">
        <v>2444</v>
      </c>
      <c r="T925" s="7"/>
      <c r="W925" s="6">
        <f>IFERROR(VLOOKUP(B925, PlumX_snapshot!$A:$B, 2, FALSE), " ")</f>
        <v>31</v>
      </c>
      <c r="X925" s="6">
        <f>IFERROR(VLOOKUP(B925, PlumX_snapshot!$A:$C, 3, FALSE), " ")</f>
        <v>115</v>
      </c>
      <c r="Y925" s="8">
        <f>IFERROR(VLOOKUP(B925, PlumX_snapshot!$A:$D, 4, FALSE), " ")</f>
        <v>121</v>
      </c>
      <c r="Z925" s="8">
        <f>IFERROR(VLOOKUP(B925, PlumX_snapshot!$A:$E, 5, FALSE), " ")</f>
        <v>0</v>
      </c>
      <c r="AA925" s="8">
        <f>IFERROR(VLOOKUP(B925, PlumX_snapshot!$A:$F, 6, FALSE), " ")</f>
        <v>8</v>
      </c>
      <c r="AB925" s="9">
        <v>44978</v>
      </c>
    </row>
    <row r="926" spans="1:28" ht="14.5" x14ac:dyDescent="0.35">
      <c r="A926" s="7" t="s">
        <v>2447</v>
      </c>
      <c r="B926" s="7" t="s">
        <v>2448</v>
      </c>
      <c r="C926" s="7" t="s">
        <v>2424</v>
      </c>
      <c r="D926" s="7" t="s">
        <v>2425</v>
      </c>
      <c r="E926" s="7" t="s">
        <v>37</v>
      </c>
      <c r="F926" s="7" t="s">
        <v>37</v>
      </c>
      <c r="G926" s="7" t="s">
        <v>56</v>
      </c>
      <c r="H926" s="7" t="s">
        <v>2426</v>
      </c>
      <c r="I926" s="7" t="s">
        <v>74</v>
      </c>
      <c r="J926" s="10"/>
      <c r="K926" s="10"/>
      <c r="L926" s="13"/>
      <c r="M926" s="12">
        <v>44356</v>
      </c>
      <c r="N926" s="7" t="s">
        <v>2427</v>
      </c>
      <c r="O926" s="7" t="s">
        <v>2444</v>
      </c>
      <c r="T926" s="7"/>
      <c r="W926" s="6">
        <f>IFERROR(VLOOKUP(B926, PlumX_snapshot!$A:$B, 2, FALSE), " ")</f>
        <v>97</v>
      </c>
      <c r="X926" s="6">
        <f>IFERROR(VLOOKUP(B926, PlumX_snapshot!$A:$C, 3, FALSE), " ")</f>
        <v>76</v>
      </c>
      <c r="Y926" s="8">
        <f>IFERROR(VLOOKUP(B926, PlumX_snapshot!$A:$D, 4, FALSE), " ")</f>
        <v>11</v>
      </c>
      <c r="Z926" s="8">
        <f>IFERROR(VLOOKUP(B926, PlumX_snapshot!$A:$E, 5, FALSE), " ")</f>
        <v>0</v>
      </c>
      <c r="AA926" s="8">
        <f>IFERROR(VLOOKUP(B926, PlumX_snapshot!$A:$F, 6, FALSE), " ")</f>
        <v>3</v>
      </c>
      <c r="AB926" s="9">
        <v>44978</v>
      </c>
    </row>
    <row r="927" spans="1:28" ht="14.5" x14ac:dyDescent="0.35">
      <c r="A927" s="7" t="s">
        <v>2449</v>
      </c>
      <c r="B927" s="7" t="s">
        <v>2450</v>
      </c>
      <c r="C927" s="7" t="s">
        <v>2451</v>
      </c>
      <c r="D927" s="7" t="s">
        <v>2425</v>
      </c>
      <c r="E927" s="7" t="s">
        <v>37</v>
      </c>
      <c r="F927" s="7" t="s">
        <v>37</v>
      </c>
      <c r="G927" s="7" t="s">
        <v>56</v>
      </c>
      <c r="H927" s="7" t="s">
        <v>2426</v>
      </c>
      <c r="I927" s="7" t="s">
        <v>74</v>
      </c>
      <c r="J927" s="10"/>
      <c r="K927" s="10"/>
      <c r="L927" s="13"/>
      <c r="M927" s="12">
        <v>44393</v>
      </c>
      <c r="N927" s="7" t="s">
        <v>2427</v>
      </c>
      <c r="O927" s="7" t="s">
        <v>2452</v>
      </c>
      <c r="P927" s="7" t="s">
        <v>56</v>
      </c>
      <c r="Q927" s="7" t="s">
        <v>56</v>
      </c>
      <c r="T927" s="7"/>
      <c r="W927" s="6">
        <f>IFERROR(VLOOKUP(B927, PlumX_snapshot!$A:$B, 2, FALSE), " ")</f>
        <v>42</v>
      </c>
      <c r="X927" s="6">
        <f>IFERROR(VLOOKUP(B927, PlumX_snapshot!$A:$C, 3, FALSE), " ")</f>
        <v>11</v>
      </c>
      <c r="Y927" s="8">
        <f>IFERROR(VLOOKUP(B927, PlumX_snapshot!$A:$D, 4, FALSE), " ")</f>
        <v>53</v>
      </c>
      <c r="Z927" s="8">
        <f>IFERROR(VLOOKUP(B927, PlumX_snapshot!$A:$E, 5, FALSE), " ")</f>
        <v>0</v>
      </c>
      <c r="AA927" s="8">
        <f>IFERROR(VLOOKUP(B927, PlumX_snapshot!$A:$F, 6, FALSE), " ")</f>
        <v>0</v>
      </c>
      <c r="AB927" s="9">
        <v>44978</v>
      </c>
    </row>
    <row r="928" spans="1:28" ht="14.5" x14ac:dyDescent="0.35">
      <c r="A928" s="7" t="s">
        <v>2453</v>
      </c>
      <c r="B928" s="7" t="s">
        <v>2454</v>
      </c>
      <c r="C928" s="7" t="s">
        <v>2424</v>
      </c>
      <c r="D928" s="7" t="s">
        <v>2425</v>
      </c>
      <c r="E928" s="7" t="s">
        <v>37</v>
      </c>
      <c r="F928" s="7" t="s">
        <v>37</v>
      </c>
      <c r="G928" s="7" t="s">
        <v>56</v>
      </c>
      <c r="H928" s="7" t="s">
        <v>2426</v>
      </c>
      <c r="I928" s="7" t="s">
        <v>74</v>
      </c>
      <c r="J928" s="10"/>
      <c r="K928" s="10"/>
      <c r="L928" s="13"/>
      <c r="M928" s="12">
        <v>44390</v>
      </c>
      <c r="N928" s="7" t="s">
        <v>2427</v>
      </c>
      <c r="O928" s="7" t="s">
        <v>2452</v>
      </c>
      <c r="P928" s="7" t="s">
        <v>56</v>
      </c>
      <c r="T928" s="7"/>
      <c r="W928" s="6">
        <f>IFERROR(VLOOKUP(B928, PlumX_snapshot!$A:$B, 2, FALSE), " ")</f>
        <v>79</v>
      </c>
      <c r="X928" s="6">
        <f>IFERROR(VLOOKUP(B928, PlumX_snapshot!$A:$C, 3, FALSE), " ")</f>
        <v>128</v>
      </c>
      <c r="Y928" s="8">
        <f>IFERROR(VLOOKUP(B928, PlumX_snapshot!$A:$D, 4, FALSE), " ")</f>
        <v>23</v>
      </c>
      <c r="Z928" s="8">
        <f>IFERROR(VLOOKUP(B928, PlumX_snapshot!$A:$E, 5, FALSE), " ")</f>
        <v>0</v>
      </c>
      <c r="AA928" s="8">
        <f>IFERROR(VLOOKUP(B928, PlumX_snapshot!$A:$F, 6, FALSE), " ")</f>
        <v>0</v>
      </c>
      <c r="AB928" s="9">
        <v>44978</v>
      </c>
    </row>
    <row r="929" spans="1:28" ht="14.5" x14ac:dyDescent="0.35">
      <c r="A929" s="7" t="s">
        <v>2455</v>
      </c>
      <c r="B929" s="7" t="s">
        <v>2456</v>
      </c>
      <c r="C929" s="7" t="s">
        <v>2424</v>
      </c>
      <c r="D929" s="7" t="s">
        <v>2425</v>
      </c>
      <c r="E929" s="7" t="s">
        <v>37</v>
      </c>
      <c r="F929" s="7" t="s">
        <v>37</v>
      </c>
      <c r="G929" s="7" t="s">
        <v>56</v>
      </c>
      <c r="H929" s="7" t="s">
        <v>2426</v>
      </c>
      <c r="I929" s="7" t="s">
        <v>74</v>
      </c>
      <c r="J929" s="10"/>
      <c r="K929" s="10"/>
      <c r="L929" s="13"/>
      <c r="M929" s="12">
        <v>44400</v>
      </c>
      <c r="N929" s="7" t="s">
        <v>2427</v>
      </c>
      <c r="O929" s="7" t="s">
        <v>2452</v>
      </c>
      <c r="T929" s="7"/>
      <c r="W929" s="6">
        <f>IFERROR(VLOOKUP(B929, PlumX_snapshot!$A:$B, 2, FALSE), " ")</f>
        <v>28</v>
      </c>
      <c r="X929" s="6">
        <f>IFERROR(VLOOKUP(B929, PlumX_snapshot!$A:$C, 3, FALSE), " ")</f>
        <v>113</v>
      </c>
      <c r="Y929" s="8">
        <f>IFERROR(VLOOKUP(B929, PlumX_snapshot!$A:$D, 4, FALSE), " ")</f>
        <v>26</v>
      </c>
      <c r="Z929" s="8">
        <f>IFERROR(VLOOKUP(B929, PlumX_snapshot!$A:$E, 5, FALSE), " ")</f>
        <v>0</v>
      </c>
      <c r="AA929" s="8">
        <f>IFERROR(VLOOKUP(B929, PlumX_snapshot!$A:$F, 6, FALSE), " ")</f>
        <v>1</v>
      </c>
      <c r="AB929" s="9">
        <v>44978</v>
      </c>
    </row>
    <row r="930" spans="1:28" ht="14.5" x14ac:dyDescent="0.35">
      <c r="A930" s="7" t="s">
        <v>2457</v>
      </c>
      <c r="B930" s="7" t="s">
        <v>2458</v>
      </c>
      <c r="C930" s="7" t="s">
        <v>2424</v>
      </c>
      <c r="D930" s="7" t="s">
        <v>2425</v>
      </c>
      <c r="E930" s="7" t="s">
        <v>37</v>
      </c>
      <c r="F930" s="7" t="s">
        <v>37</v>
      </c>
      <c r="G930" s="7" t="s">
        <v>56</v>
      </c>
      <c r="H930" s="7" t="s">
        <v>2426</v>
      </c>
      <c r="I930" s="7" t="s">
        <v>74</v>
      </c>
      <c r="J930" s="10"/>
      <c r="K930" s="10"/>
      <c r="L930" s="13"/>
      <c r="M930" s="12">
        <v>44412</v>
      </c>
      <c r="N930" s="7" t="s">
        <v>2427</v>
      </c>
      <c r="O930" s="7" t="s">
        <v>2452</v>
      </c>
      <c r="T930" s="7"/>
      <c r="W930" s="6">
        <f>IFERROR(VLOOKUP(B930, PlumX_snapshot!$A:$B, 2, FALSE), " ")</f>
        <v>231</v>
      </c>
      <c r="X930" s="6">
        <f>IFERROR(VLOOKUP(B930, PlumX_snapshot!$A:$C, 3, FALSE), " ")</f>
        <v>39</v>
      </c>
      <c r="Y930" s="8">
        <f>IFERROR(VLOOKUP(B930, PlumX_snapshot!$A:$D, 4, FALSE), " ")</f>
        <v>50</v>
      </c>
      <c r="Z930" s="8">
        <f>IFERROR(VLOOKUP(B930, PlumX_snapshot!$A:$E, 5, FALSE), " ")</f>
        <v>0</v>
      </c>
      <c r="AA930" s="8">
        <f>IFERROR(VLOOKUP(B930, PlumX_snapshot!$A:$F, 6, FALSE), " ")</f>
        <v>3</v>
      </c>
      <c r="AB930" s="9">
        <v>44978</v>
      </c>
    </row>
    <row r="931" spans="1:28" ht="14.5" x14ac:dyDescent="0.35">
      <c r="A931" s="7" t="s">
        <v>2459</v>
      </c>
      <c r="B931" s="7" t="s">
        <v>2460</v>
      </c>
      <c r="C931" s="7" t="s">
        <v>2461</v>
      </c>
      <c r="D931" s="7" t="s">
        <v>2425</v>
      </c>
      <c r="E931" s="7" t="s">
        <v>37</v>
      </c>
      <c r="F931" s="7" t="s">
        <v>37</v>
      </c>
      <c r="G931" s="7" t="s">
        <v>56</v>
      </c>
      <c r="H931" s="7" t="s">
        <v>2439</v>
      </c>
      <c r="I931" s="7" t="s">
        <v>74</v>
      </c>
      <c r="J931" s="10"/>
      <c r="K931" s="10"/>
      <c r="L931" s="13"/>
      <c r="M931" s="12">
        <v>44481</v>
      </c>
      <c r="N931" s="7" t="s">
        <v>2440</v>
      </c>
      <c r="O931" s="7" t="s">
        <v>2462</v>
      </c>
      <c r="R931" s="7" t="s">
        <v>2463</v>
      </c>
      <c r="S931" s="7" t="s">
        <v>2464</v>
      </c>
      <c r="T931" s="7"/>
      <c r="U931" s="7"/>
      <c r="V931" s="7"/>
      <c r="W931" s="6">
        <f>IFERROR(VLOOKUP(B931, PlumX_snapshot!$A:$B, 2, FALSE), " ")</f>
        <v>189</v>
      </c>
      <c r="X931" s="6">
        <f>IFERROR(VLOOKUP(B931, PlumX_snapshot!$A:$C, 3, FALSE), " ")</f>
        <v>7</v>
      </c>
      <c r="Y931" s="8">
        <f>IFERROR(VLOOKUP(B931, PlumX_snapshot!$A:$D, 4, FALSE), " ")</f>
        <v>164</v>
      </c>
      <c r="Z931" s="8">
        <f>IFERROR(VLOOKUP(B931, PlumX_snapshot!$A:$E, 5, FALSE), " ")</f>
        <v>0</v>
      </c>
      <c r="AA931" s="8">
        <f>IFERROR(VLOOKUP(B931, PlumX_snapshot!$A:$F, 6, FALSE), " ")</f>
        <v>3</v>
      </c>
      <c r="AB931" s="9">
        <v>44978</v>
      </c>
    </row>
    <row r="932" spans="1:28" ht="14.5" x14ac:dyDescent="0.35">
      <c r="A932" s="7" t="s">
        <v>2465</v>
      </c>
      <c r="B932" s="7" t="s">
        <v>2466</v>
      </c>
      <c r="C932" s="7" t="s">
        <v>2467</v>
      </c>
      <c r="D932" s="7" t="s">
        <v>2425</v>
      </c>
      <c r="E932" s="7" t="s">
        <v>37</v>
      </c>
      <c r="F932" s="7" t="s">
        <v>37</v>
      </c>
      <c r="G932" s="7" t="s">
        <v>56</v>
      </c>
      <c r="H932" s="7" t="s">
        <v>2426</v>
      </c>
      <c r="I932" s="7" t="s">
        <v>74</v>
      </c>
      <c r="J932" s="10">
        <v>44408</v>
      </c>
      <c r="K932" s="10">
        <v>44476</v>
      </c>
      <c r="L932" s="13"/>
      <c r="M932" s="12">
        <v>44482</v>
      </c>
      <c r="N932" s="7" t="s">
        <v>2427</v>
      </c>
      <c r="O932" s="7" t="s">
        <v>2468</v>
      </c>
      <c r="R932" s="7" t="s">
        <v>2469</v>
      </c>
      <c r="T932" s="7"/>
      <c r="W932" s="6">
        <f>IFERROR(VLOOKUP(B932, PlumX_snapshot!$A:$B, 2, FALSE), " ")</f>
        <v>4</v>
      </c>
      <c r="X932" s="6">
        <f>IFERROR(VLOOKUP(B932, PlumX_snapshot!$A:$C, 3, FALSE), " ")</f>
        <v>0</v>
      </c>
      <c r="Y932" s="8">
        <f>IFERROR(VLOOKUP(B932, PlumX_snapshot!$A:$D, 4, FALSE), " ")</f>
        <v>4</v>
      </c>
      <c r="Z932" s="8">
        <f>IFERROR(VLOOKUP(B932, PlumX_snapshot!$A:$E, 5, FALSE), " ")</f>
        <v>0</v>
      </c>
      <c r="AA932" s="8">
        <f>IFERROR(VLOOKUP(B932, PlumX_snapshot!$A:$F, 6, FALSE), " ")</f>
        <v>0</v>
      </c>
      <c r="AB932" s="9">
        <v>44978</v>
      </c>
    </row>
    <row r="933" spans="1:28" ht="14.5" x14ac:dyDescent="0.35">
      <c r="A933" s="7" t="s">
        <v>2470</v>
      </c>
      <c r="B933" s="7" t="s">
        <v>2471</v>
      </c>
      <c r="C933" s="7" t="s">
        <v>2424</v>
      </c>
      <c r="D933" s="7" t="s">
        <v>2425</v>
      </c>
      <c r="E933" s="7" t="s">
        <v>37</v>
      </c>
      <c r="F933" s="7" t="s">
        <v>37</v>
      </c>
      <c r="G933" s="7" t="s">
        <v>56</v>
      </c>
      <c r="H933" s="7" t="s">
        <v>2426</v>
      </c>
      <c r="I933" s="7" t="s">
        <v>74</v>
      </c>
      <c r="J933" s="10">
        <v>44277</v>
      </c>
      <c r="K933" s="10">
        <v>44474</v>
      </c>
      <c r="L933" s="13"/>
      <c r="M933" s="12">
        <v>44483</v>
      </c>
      <c r="N933" s="7" t="s">
        <v>2427</v>
      </c>
      <c r="O933" s="7" t="s">
        <v>2468</v>
      </c>
      <c r="P933" s="7" t="s">
        <v>56</v>
      </c>
      <c r="R933" s="7" t="s">
        <v>2472</v>
      </c>
      <c r="T933" s="7"/>
      <c r="W933" s="6">
        <f>IFERROR(VLOOKUP(B933, PlumX_snapshot!$A:$B, 2, FALSE), " ")</f>
        <v>49</v>
      </c>
      <c r="X933" s="6">
        <f>IFERROR(VLOOKUP(B933, PlumX_snapshot!$A:$C, 3, FALSE), " ")</f>
        <v>34</v>
      </c>
      <c r="Y933" s="8">
        <f>IFERROR(VLOOKUP(B933, PlumX_snapshot!$A:$D, 4, FALSE), " ")</f>
        <v>20</v>
      </c>
      <c r="Z933" s="8">
        <f>IFERROR(VLOOKUP(B933, PlumX_snapshot!$A:$E, 5, FALSE), " ")</f>
        <v>0</v>
      </c>
      <c r="AA933" s="8">
        <f>IFERROR(VLOOKUP(B933, PlumX_snapshot!$A:$F, 6, FALSE), " ")</f>
        <v>0</v>
      </c>
      <c r="AB933" s="9">
        <v>44978</v>
      </c>
    </row>
    <row r="934" spans="1:28" ht="14.5" x14ac:dyDescent="0.35">
      <c r="A934" s="7" t="s">
        <v>2473</v>
      </c>
      <c r="B934" s="7" t="s">
        <v>2474</v>
      </c>
      <c r="C934" s="7" t="s">
        <v>2424</v>
      </c>
      <c r="D934" s="7" t="s">
        <v>2425</v>
      </c>
      <c r="E934" s="7" t="s">
        <v>37</v>
      </c>
      <c r="F934" s="7" t="s">
        <v>37</v>
      </c>
      <c r="G934" s="7" t="s">
        <v>56</v>
      </c>
      <c r="H934" s="7" t="s">
        <v>2426</v>
      </c>
      <c r="I934" s="7" t="s">
        <v>74</v>
      </c>
      <c r="J934" s="10">
        <v>44320</v>
      </c>
      <c r="K934" s="10">
        <v>44489</v>
      </c>
      <c r="L934" s="13"/>
      <c r="M934" s="12">
        <v>44498</v>
      </c>
      <c r="N934" s="7" t="s">
        <v>2427</v>
      </c>
      <c r="O934" s="7" t="s">
        <v>2468</v>
      </c>
      <c r="R934" s="7" t="s">
        <v>2475</v>
      </c>
      <c r="T934" s="7"/>
      <c r="W934" s="6">
        <f>IFERROR(VLOOKUP(B934, PlumX_snapshot!$A:$B, 2, FALSE), " ")</f>
        <v>20</v>
      </c>
      <c r="X934" s="6">
        <f>IFERROR(VLOOKUP(B934, PlumX_snapshot!$A:$C, 3, FALSE), " ")</f>
        <v>69</v>
      </c>
      <c r="Y934" s="8">
        <f>IFERROR(VLOOKUP(B934, PlumX_snapshot!$A:$D, 4, FALSE), " ")</f>
        <v>23</v>
      </c>
      <c r="Z934" s="8">
        <f>IFERROR(VLOOKUP(B934, PlumX_snapshot!$A:$E, 5, FALSE), " ")</f>
        <v>0</v>
      </c>
      <c r="AA934" s="8">
        <f>IFERROR(VLOOKUP(B934, PlumX_snapshot!$A:$F, 6, FALSE), " ")</f>
        <v>0</v>
      </c>
      <c r="AB934" s="9">
        <v>44978</v>
      </c>
    </row>
    <row r="935" spans="1:28" ht="14.5" x14ac:dyDescent="0.35">
      <c r="A935" s="7" t="s">
        <v>2476</v>
      </c>
      <c r="B935" s="7" t="s">
        <v>2477</v>
      </c>
      <c r="C935" s="7" t="s">
        <v>2424</v>
      </c>
      <c r="D935" s="7" t="s">
        <v>2425</v>
      </c>
      <c r="E935" s="7" t="s">
        <v>37</v>
      </c>
      <c r="F935" s="7" t="s">
        <v>37</v>
      </c>
      <c r="G935" s="7" t="s">
        <v>56</v>
      </c>
      <c r="H935" s="7" t="s">
        <v>2426</v>
      </c>
      <c r="I935" s="7" t="s">
        <v>74</v>
      </c>
      <c r="J935" s="10">
        <v>44347</v>
      </c>
      <c r="K935" s="10">
        <v>44484</v>
      </c>
      <c r="L935" s="13"/>
      <c r="M935" s="12">
        <v>44495</v>
      </c>
      <c r="N935" s="7" t="s">
        <v>2427</v>
      </c>
      <c r="O935" s="7" t="s">
        <v>2468</v>
      </c>
      <c r="P935" s="7" t="s">
        <v>56</v>
      </c>
      <c r="R935" s="7" t="s">
        <v>2478</v>
      </c>
      <c r="T935" s="7"/>
      <c r="W935" s="6">
        <f>IFERROR(VLOOKUP(B935, PlumX_snapshot!$A:$B, 2, FALSE), " ")</f>
        <v>39</v>
      </c>
      <c r="X935" s="6">
        <f>IFERROR(VLOOKUP(B935, PlumX_snapshot!$A:$C, 3, FALSE), " ")</f>
        <v>74</v>
      </c>
      <c r="Y935" s="8">
        <f>IFERROR(VLOOKUP(B935, PlumX_snapshot!$A:$D, 4, FALSE), " ")</f>
        <v>6</v>
      </c>
      <c r="Z935" s="8">
        <f>IFERROR(VLOOKUP(B935, PlumX_snapshot!$A:$E, 5, FALSE), " ")</f>
        <v>0</v>
      </c>
      <c r="AA935" s="8">
        <f>IFERROR(VLOOKUP(B935, PlumX_snapshot!$A:$F, 6, FALSE), " ")</f>
        <v>0</v>
      </c>
      <c r="AB935" s="9">
        <v>44978</v>
      </c>
    </row>
    <row r="936" spans="1:28" ht="14.5" x14ac:dyDescent="0.35">
      <c r="A936" s="7" t="s">
        <v>2479</v>
      </c>
      <c r="B936" s="7" t="s">
        <v>2480</v>
      </c>
      <c r="C936" s="7" t="s">
        <v>2424</v>
      </c>
      <c r="D936" s="7" t="s">
        <v>2425</v>
      </c>
      <c r="E936" s="7" t="s">
        <v>37</v>
      </c>
      <c r="F936" s="7" t="s">
        <v>37</v>
      </c>
      <c r="G936" s="7" t="s">
        <v>56</v>
      </c>
      <c r="H936" s="7" t="s">
        <v>2426</v>
      </c>
      <c r="I936" s="7" t="s">
        <v>74</v>
      </c>
      <c r="J936" s="10">
        <v>44356</v>
      </c>
      <c r="K936" s="10">
        <v>44489</v>
      </c>
      <c r="L936" s="13"/>
      <c r="M936" s="10">
        <v>44504</v>
      </c>
      <c r="N936" s="7" t="s">
        <v>2427</v>
      </c>
      <c r="O936" s="7" t="s">
        <v>2468</v>
      </c>
      <c r="P936" s="7" t="s">
        <v>56</v>
      </c>
      <c r="R936" s="7" t="s">
        <v>2481</v>
      </c>
      <c r="T936" s="7"/>
      <c r="W936" s="6">
        <f>IFERROR(VLOOKUP(B936, PlumX_snapshot!$A:$B, 2, FALSE), " ")</f>
        <v>12</v>
      </c>
      <c r="X936" s="6">
        <f>IFERROR(VLOOKUP(B936, PlumX_snapshot!$A:$C, 3, FALSE), " ")</f>
        <v>56</v>
      </c>
      <c r="Y936" s="8">
        <f>IFERROR(VLOOKUP(B936, PlumX_snapshot!$A:$D, 4, FALSE), " ")</f>
        <v>10</v>
      </c>
      <c r="Z936" s="8">
        <f>IFERROR(VLOOKUP(B936, PlumX_snapshot!$A:$E, 5, FALSE), " ")</f>
        <v>0</v>
      </c>
      <c r="AA936" s="8">
        <f>IFERROR(VLOOKUP(B936, PlumX_snapshot!$A:$F, 6, FALSE), " ")</f>
        <v>0</v>
      </c>
      <c r="AB936" s="9">
        <v>44978</v>
      </c>
    </row>
    <row r="937" spans="1:28" ht="14.5" x14ac:dyDescent="0.35">
      <c r="A937" s="7" t="s">
        <v>2482</v>
      </c>
      <c r="B937" s="7" t="s">
        <v>2483</v>
      </c>
      <c r="C937" s="7" t="s">
        <v>2424</v>
      </c>
      <c r="D937" s="7" t="s">
        <v>2425</v>
      </c>
      <c r="E937" s="7" t="s">
        <v>37</v>
      </c>
      <c r="F937" s="7" t="s">
        <v>37</v>
      </c>
      <c r="G937" s="7" t="s">
        <v>56</v>
      </c>
      <c r="H937" s="7" t="s">
        <v>2426</v>
      </c>
      <c r="I937" s="7" t="s">
        <v>74</v>
      </c>
      <c r="J937" s="10">
        <v>44267</v>
      </c>
      <c r="K937" s="10">
        <v>44519</v>
      </c>
      <c r="L937" s="13"/>
      <c r="M937" s="10">
        <v>44531</v>
      </c>
      <c r="N937" s="7" t="s">
        <v>2427</v>
      </c>
      <c r="O937" s="7" t="s">
        <v>2484</v>
      </c>
      <c r="R937" s="7" t="s">
        <v>2485</v>
      </c>
      <c r="T937" s="7"/>
      <c r="W937" s="6">
        <f>IFERROR(VLOOKUP(B937, PlumX_snapshot!$A:$B, 2, FALSE), " ")</f>
        <v>19</v>
      </c>
      <c r="X937" s="6">
        <f>IFERROR(VLOOKUP(B937, PlumX_snapshot!$A:$C, 3, FALSE), " ")</f>
        <v>88</v>
      </c>
      <c r="Y937" s="8">
        <f>IFERROR(VLOOKUP(B937, PlumX_snapshot!$A:$D, 4, FALSE), " ")</f>
        <v>5</v>
      </c>
      <c r="Z937" s="8">
        <f>IFERROR(VLOOKUP(B937, PlumX_snapshot!$A:$E, 5, FALSE), " ")</f>
        <v>0</v>
      </c>
      <c r="AA937" s="8">
        <f>IFERROR(VLOOKUP(B937, PlumX_snapshot!$A:$F, 6, FALSE), " ")</f>
        <v>0</v>
      </c>
      <c r="AB937" s="9">
        <v>44978</v>
      </c>
    </row>
    <row r="938" spans="1:28" ht="14.5" x14ac:dyDescent="0.35">
      <c r="A938" s="7" t="s">
        <v>2486</v>
      </c>
      <c r="B938" s="7" t="s">
        <v>2487</v>
      </c>
      <c r="C938" s="7" t="s">
        <v>2424</v>
      </c>
      <c r="D938" s="7" t="s">
        <v>2425</v>
      </c>
      <c r="E938" s="7" t="s">
        <v>37</v>
      </c>
      <c r="F938" s="7" t="s">
        <v>37</v>
      </c>
      <c r="G938" s="7" t="s">
        <v>56</v>
      </c>
      <c r="H938" s="7" t="s">
        <v>2426</v>
      </c>
      <c r="I938" s="7" t="s">
        <v>74</v>
      </c>
      <c r="J938" s="10">
        <v>44393</v>
      </c>
      <c r="K938" s="10">
        <v>44523</v>
      </c>
      <c r="L938" s="13"/>
      <c r="M938" s="10">
        <v>44532</v>
      </c>
      <c r="N938" s="7" t="s">
        <v>2427</v>
      </c>
      <c r="O938" s="7" t="s">
        <v>2484</v>
      </c>
      <c r="P938" s="7" t="s">
        <v>56</v>
      </c>
      <c r="R938" s="7" t="s">
        <v>2488</v>
      </c>
      <c r="T938" s="7"/>
      <c r="W938" s="6">
        <f>IFERROR(VLOOKUP(B938, PlumX_snapshot!$A:$B, 2, FALSE), " ")</f>
        <v>22</v>
      </c>
      <c r="X938" s="6">
        <f>IFERROR(VLOOKUP(B938, PlumX_snapshot!$A:$C, 3, FALSE), " ")</f>
        <v>81</v>
      </c>
      <c r="Y938" s="8">
        <f>IFERROR(VLOOKUP(B938, PlumX_snapshot!$A:$D, 4, FALSE), " ")</f>
        <v>26</v>
      </c>
      <c r="Z938" s="8">
        <f>IFERROR(VLOOKUP(B938, PlumX_snapshot!$A:$E, 5, FALSE), " ")</f>
        <v>0</v>
      </c>
      <c r="AA938" s="8">
        <f>IFERROR(VLOOKUP(B938, PlumX_snapshot!$A:$F, 6, FALSE), " ")</f>
        <v>4</v>
      </c>
      <c r="AB938" s="9">
        <v>44978</v>
      </c>
    </row>
    <row r="939" spans="1:28" ht="14.5" x14ac:dyDescent="0.35">
      <c r="A939" s="7" t="s">
        <v>2489</v>
      </c>
      <c r="B939" s="7" t="s">
        <v>2490</v>
      </c>
      <c r="C939" s="7" t="s">
        <v>2424</v>
      </c>
      <c r="D939" s="7" t="s">
        <v>2425</v>
      </c>
      <c r="E939" s="7" t="s">
        <v>37</v>
      </c>
      <c r="F939" s="7" t="s">
        <v>37</v>
      </c>
      <c r="G939" s="7" t="s">
        <v>56</v>
      </c>
      <c r="H939" s="7" t="s">
        <v>2426</v>
      </c>
      <c r="I939" s="7" t="s">
        <v>74</v>
      </c>
      <c r="J939" s="10">
        <v>44262</v>
      </c>
      <c r="K939" s="10">
        <v>44537</v>
      </c>
      <c r="L939" s="13"/>
      <c r="M939" s="12">
        <v>44546</v>
      </c>
      <c r="N939" s="7" t="s">
        <v>2427</v>
      </c>
      <c r="O939" s="7" t="s">
        <v>2491</v>
      </c>
      <c r="R939" s="7" t="s">
        <v>2492</v>
      </c>
      <c r="T939" s="7"/>
      <c r="W939" s="6">
        <f>IFERROR(VLOOKUP(B939, PlumX_snapshot!$A:$B, 2, FALSE), " ")</f>
        <v>23</v>
      </c>
      <c r="X939" s="6">
        <f>IFERROR(VLOOKUP(B939, PlumX_snapshot!$A:$C, 3, FALSE), " ")</f>
        <v>65</v>
      </c>
      <c r="Y939" s="8">
        <f>IFERROR(VLOOKUP(B939, PlumX_snapshot!$A:$D, 4, FALSE), " ")</f>
        <v>5</v>
      </c>
      <c r="Z939" s="8">
        <f>IFERROR(VLOOKUP(B939, PlumX_snapshot!$A:$E, 5, FALSE), " ")</f>
        <v>0</v>
      </c>
      <c r="AA939" s="8">
        <f>IFERROR(VLOOKUP(B939, PlumX_snapshot!$A:$F, 6, FALSE), " ")</f>
        <v>1</v>
      </c>
      <c r="AB939" s="9">
        <v>44978</v>
      </c>
    </row>
    <row r="940" spans="1:28" ht="14.5" x14ac:dyDescent="0.35">
      <c r="A940" s="7" t="s">
        <v>2493</v>
      </c>
      <c r="B940" s="7" t="s">
        <v>2494</v>
      </c>
      <c r="C940" s="7" t="s">
        <v>2424</v>
      </c>
      <c r="D940" s="7" t="s">
        <v>2425</v>
      </c>
      <c r="E940" s="7" t="s">
        <v>37</v>
      </c>
      <c r="F940" s="7" t="s">
        <v>37</v>
      </c>
      <c r="G940" s="7" t="s">
        <v>56</v>
      </c>
      <c r="H940" s="7" t="s">
        <v>2426</v>
      </c>
      <c r="I940" s="7" t="s">
        <v>74</v>
      </c>
      <c r="J940" s="10">
        <v>44352</v>
      </c>
      <c r="K940" s="10">
        <v>44558</v>
      </c>
      <c r="L940" s="13"/>
      <c r="M940" s="10">
        <v>44572</v>
      </c>
      <c r="N940" s="7" t="s">
        <v>2427</v>
      </c>
      <c r="O940" s="7" t="s">
        <v>2491</v>
      </c>
      <c r="R940" s="7" t="s">
        <v>2485</v>
      </c>
      <c r="T940" s="7"/>
      <c r="W940" s="6">
        <f>IFERROR(VLOOKUP(B940, PlumX_snapshot!$A:$B, 2, FALSE), " ")</f>
        <v>48</v>
      </c>
      <c r="X940" s="6">
        <f>IFERROR(VLOOKUP(B940, PlumX_snapshot!$A:$C, 3, FALSE), " ")</f>
        <v>86</v>
      </c>
      <c r="Y940" s="8">
        <f>IFERROR(VLOOKUP(B940, PlumX_snapshot!$A:$D, 4, FALSE), " ")</f>
        <v>2</v>
      </c>
      <c r="Z940" s="8">
        <f>IFERROR(VLOOKUP(B940, PlumX_snapshot!$A:$E, 5, FALSE), " ")</f>
        <v>0</v>
      </c>
      <c r="AA940" s="8">
        <f>IFERROR(VLOOKUP(B940, PlumX_snapshot!$A:$F, 6, FALSE), " ")</f>
        <v>0</v>
      </c>
      <c r="AB940" s="9">
        <v>44978</v>
      </c>
    </row>
    <row r="941" spans="1:28" ht="14.5" x14ac:dyDescent="0.35">
      <c r="A941" s="7" t="s">
        <v>2495</v>
      </c>
      <c r="B941" s="7" t="s">
        <v>2496</v>
      </c>
      <c r="C941" s="7" t="s">
        <v>2467</v>
      </c>
      <c r="D941" s="7" t="s">
        <v>2425</v>
      </c>
      <c r="E941" s="7" t="s">
        <v>37</v>
      </c>
      <c r="F941" s="7" t="s">
        <v>37</v>
      </c>
      <c r="G941" s="7" t="s">
        <v>56</v>
      </c>
      <c r="H941" s="7" t="s">
        <v>2497</v>
      </c>
      <c r="I941" s="7" t="s">
        <v>74</v>
      </c>
      <c r="J941" s="10">
        <v>44341</v>
      </c>
      <c r="K941" s="10">
        <v>44593</v>
      </c>
      <c r="L941" s="13"/>
      <c r="M941" s="10">
        <v>44596</v>
      </c>
      <c r="N941" s="7" t="s">
        <v>2498</v>
      </c>
      <c r="O941" s="7" t="s">
        <v>2499</v>
      </c>
      <c r="R941" s="7" t="s">
        <v>2500</v>
      </c>
      <c r="T941" s="7"/>
      <c r="W941" s="6">
        <f>IFERROR(VLOOKUP(B941, PlumX_snapshot!$A:$B, 2, FALSE), " ")</f>
        <v>31</v>
      </c>
      <c r="X941" s="6">
        <f>IFERROR(VLOOKUP(B941, PlumX_snapshot!$A:$C, 3, FALSE), " ")</f>
        <v>1</v>
      </c>
      <c r="Y941" s="8">
        <f>IFERROR(VLOOKUP(B941, PlumX_snapshot!$A:$D, 4, FALSE), " ")</f>
        <v>5</v>
      </c>
      <c r="Z941" s="8">
        <f>IFERROR(VLOOKUP(B941, PlumX_snapshot!$A:$E, 5, FALSE), " ")</f>
        <v>0</v>
      </c>
      <c r="AA941" s="8">
        <f>IFERROR(VLOOKUP(B941, PlumX_snapshot!$A:$F, 6, FALSE), " ")</f>
        <v>0</v>
      </c>
      <c r="AB941" s="9">
        <v>44978</v>
      </c>
    </row>
    <row r="942" spans="1:28" ht="14.5" x14ac:dyDescent="0.35">
      <c r="A942" s="7" t="s">
        <v>2501</v>
      </c>
      <c r="B942" s="7" t="s">
        <v>2502</v>
      </c>
      <c r="C942" s="7" t="s">
        <v>2424</v>
      </c>
      <c r="D942" s="7" t="s">
        <v>2425</v>
      </c>
      <c r="E942" s="7" t="s">
        <v>37</v>
      </c>
      <c r="F942" s="7" t="s">
        <v>37</v>
      </c>
      <c r="G942" s="7" t="s">
        <v>56</v>
      </c>
      <c r="H942" s="7" t="s">
        <v>2497</v>
      </c>
      <c r="I942" s="7" t="s">
        <v>74</v>
      </c>
      <c r="J942" s="10">
        <v>44251</v>
      </c>
      <c r="K942" s="10">
        <v>44250</v>
      </c>
      <c r="L942" s="13"/>
      <c r="M942" s="10">
        <v>44575</v>
      </c>
      <c r="N942" s="7" t="s">
        <v>2498</v>
      </c>
      <c r="O942" s="7" t="s">
        <v>2503</v>
      </c>
      <c r="R942" s="7" t="s">
        <v>2504</v>
      </c>
      <c r="T942" s="7"/>
      <c r="W942" s="6">
        <f>IFERROR(VLOOKUP(B942, PlumX_snapshot!$A:$B, 2, FALSE), " ")</f>
        <v>5</v>
      </c>
      <c r="X942" s="6">
        <f>IFERROR(VLOOKUP(B942, PlumX_snapshot!$A:$C, 3, FALSE), " ")</f>
        <v>47</v>
      </c>
      <c r="Y942" s="8">
        <f>IFERROR(VLOOKUP(B942, PlumX_snapshot!$A:$D, 4, FALSE), " ")</f>
        <v>6</v>
      </c>
      <c r="Z942" s="8">
        <f>IFERROR(VLOOKUP(B942, PlumX_snapshot!$A:$E, 5, FALSE), " ")</f>
        <v>0</v>
      </c>
      <c r="AA942" s="8">
        <f>IFERROR(VLOOKUP(B942, PlumX_snapshot!$A:$F, 6, FALSE), " ")</f>
        <v>0</v>
      </c>
      <c r="AB942" s="9">
        <v>44978</v>
      </c>
    </row>
    <row r="943" spans="1:28" ht="14.5" x14ac:dyDescent="0.35">
      <c r="A943" s="7" t="s">
        <v>2505</v>
      </c>
      <c r="B943" s="7" t="s">
        <v>2506</v>
      </c>
      <c r="C943" s="7" t="s">
        <v>2424</v>
      </c>
      <c r="D943" s="7" t="s">
        <v>2425</v>
      </c>
      <c r="E943" s="7" t="s">
        <v>37</v>
      </c>
      <c r="F943" s="7" t="s">
        <v>37</v>
      </c>
      <c r="G943" s="7" t="s">
        <v>56</v>
      </c>
      <c r="H943" s="7" t="s">
        <v>2497</v>
      </c>
      <c r="I943" s="7" t="s">
        <v>74</v>
      </c>
      <c r="J943" s="10">
        <v>44379</v>
      </c>
      <c r="K943" s="10">
        <v>44565</v>
      </c>
      <c r="L943" s="13"/>
      <c r="M943" s="10">
        <v>44574</v>
      </c>
      <c r="N943" s="7" t="s">
        <v>2498</v>
      </c>
      <c r="O943" s="7" t="s">
        <v>2503</v>
      </c>
      <c r="P943" s="7" t="s">
        <v>56</v>
      </c>
      <c r="Q943" s="7" t="s">
        <v>56</v>
      </c>
      <c r="R943" s="7" t="s">
        <v>2507</v>
      </c>
      <c r="T943" s="7"/>
      <c r="W943" s="6">
        <f>IFERROR(VLOOKUP(B943, PlumX_snapshot!$A:$B, 2, FALSE), " ")</f>
        <v>34</v>
      </c>
      <c r="X943" s="6">
        <f>IFERROR(VLOOKUP(B943, PlumX_snapshot!$A:$C, 3, FALSE), " ")</f>
        <v>33</v>
      </c>
      <c r="Y943" s="8">
        <f>IFERROR(VLOOKUP(B943, PlumX_snapshot!$A:$D, 4, FALSE), " ")</f>
        <v>10</v>
      </c>
      <c r="Z943" s="8">
        <f>IFERROR(VLOOKUP(B943, PlumX_snapshot!$A:$E, 5, FALSE), " ")</f>
        <v>0</v>
      </c>
      <c r="AA943" s="8">
        <f>IFERROR(VLOOKUP(B943, PlumX_snapshot!$A:$F, 6, FALSE), " ")</f>
        <v>0</v>
      </c>
      <c r="AB943" s="9">
        <v>44978</v>
      </c>
    </row>
    <row r="944" spans="1:28" ht="14.5" x14ac:dyDescent="0.35">
      <c r="A944" s="7" t="s">
        <v>2508</v>
      </c>
      <c r="B944" s="7" t="s">
        <v>2509</v>
      </c>
      <c r="C944" s="7" t="s">
        <v>2424</v>
      </c>
      <c r="D944" s="7" t="s">
        <v>2425</v>
      </c>
      <c r="E944" s="7" t="s">
        <v>37</v>
      </c>
      <c r="F944" s="7" t="s">
        <v>37</v>
      </c>
      <c r="G944" s="7" t="s">
        <v>56</v>
      </c>
      <c r="H944" s="7" t="s">
        <v>2497</v>
      </c>
      <c r="I944" s="7" t="s">
        <v>74</v>
      </c>
      <c r="J944" s="10">
        <v>44386</v>
      </c>
      <c r="K944" s="10">
        <v>44588</v>
      </c>
      <c r="L944" s="13"/>
      <c r="M944" s="10">
        <v>44602</v>
      </c>
      <c r="N944" s="7" t="s">
        <v>2498</v>
      </c>
      <c r="O944" s="7" t="s">
        <v>2503</v>
      </c>
      <c r="R944" s="7" t="s">
        <v>2510</v>
      </c>
      <c r="T944" s="7"/>
      <c r="W944" s="6">
        <f>IFERROR(VLOOKUP(B944, PlumX_snapshot!$A:$B, 2, FALSE), " ")</f>
        <v>26</v>
      </c>
      <c r="X944" s="6">
        <f>IFERROR(VLOOKUP(B944, PlumX_snapshot!$A:$C, 3, FALSE), " ")</f>
        <v>46</v>
      </c>
      <c r="Y944" s="8">
        <f>IFERROR(VLOOKUP(B944, PlumX_snapshot!$A:$D, 4, FALSE), " ")</f>
        <v>0</v>
      </c>
      <c r="Z944" s="8">
        <f>IFERROR(VLOOKUP(B944, PlumX_snapshot!$A:$E, 5, FALSE), " ")</f>
        <v>0</v>
      </c>
      <c r="AA944" s="8">
        <f>IFERROR(VLOOKUP(B944, PlumX_snapshot!$A:$F, 6, FALSE), " ")</f>
        <v>0</v>
      </c>
      <c r="AB944" s="9">
        <v>44978</v>
      </c>
    </row>
    <row r="945" spans="1:28" ht="14.5" x14ac:dyDescent="0.35">
      <c r="A945" s="7" t="s">
        <v>2511</v>
      </c>
      <c r="B945" s="7" t="s">
        <v>2512</v>
      </c>
      <c r="C945" s="7" t="s">
        <v>2513</v>
      </c>
      <c r="D945" s="7" t="s">
        <v>2425</v>
      </c>
      <c r="E945" s="7" t="s">
        <v>37</v>
      </c>
      <c r="F945" s="7" t="s">
        <v>37</v>
      </c>
      <c r="G945" s="7" t="s">
        <v>56</v>
      </c>
      <c r="H945" s="7" t="s">
        <v>2497</v>
      </c>
      <c r="I945" s="7" t="s">
        <v>74</v>
      </c>
      <c r="J945" s="10">
        <v>44539</v>
      </c>
      <c r="K945" s="10">
        <v>44825</v>
      </c>
      <c r="L945" s="13"/>
      <c r="N945" s="7" t="s">
        <v>2498</v>
      </c>
      <c r="O945" s="7" t="s">
        <v>2514</v>
      </c>
      <c r="R945" s="7" t="s">
        <v>2515</v>
      </c>
      <c r="T945" s="7"/>
      <c r="W945" s="6">
        <f>IFERROR(VLOOKUP(B945, PlumX_snapshot!$A:$B, 2, FALSE), " ")</f>
        <v>3</v>
      </c>
      <c r="X945" s="6">
        <f>IFERROR(VLOOKUP(B945, PlumX_snapshot!$A:$C, 3, FALSE), " ")</f>
        <v>0</v>
      </c>
      <c r="Y945" s="8">
        <f>IFERROR(VLOOKUP(B945, PlumX_snapshot!$A:$D, 4, FALSE), " ")</f>
        <v>4</v>
      </c>
      <c r="Z945" s="8">
        <f>IFERROR(VLOOKUP(B945, PlumX_snapshot!$A:$E, 5, FALSE), " ")</f>
        <v>0</v>
      </c>
      <c r="AA945" s="8">
        <f>IFERROR(VLOOKUP(B945, PlumX_snapshot!$A:$F, 6, FALSE), " ")</f>
        <v>0</v>
      </c>
      <c r="AB945" s="9">
        <v>44978</v>
      </c>
    </row>
    <row r="946" spans="1:28" ht="14.5" x14ac:dyDescent="0.35">
      <c r="A946" s="7" t="s">
        <v>2516</v>
      </c>
      <c r="B946" s="7" t="s">
        <v>2517</v>
      </c>
      <c r="C946" s="7" t="s">
        <v>2424</v>
      </c>
      <c r="D946" s="7" t="s">
        <v>2425</v>
      </c>
      <c r="E946" s="7" t="s">
        <v>37</v>
      </c>
      <c r="F946" s="7" t="s">
        <v>37</v>
      </c>
      <c r="G946" s="7" t="s">
        <v>56</v>
      </c>
      <c r="H946" s="7" t="s">
        <v>2497</v>
      </c>
      <c r="I946" s="7" t="s">
        <v>74</v>
      </c>
      <c r="J946" s="10">
        <v>44504</v>
      </c>
      <c r="K946" s="10">
        <v>44810</v>
      </c>
      <c r="L946" s="13"/>
      <c r="N946" s="7" t="s">
        <v>2498</v>
      </c>
      <c r="O946" s="7" t="s">
        <v>2514</v>
      </c>
      <c r="R946" s="7" t="s">
        <v>2518</v>
      </c>
      <c r="T946" s="7"/>
      <c r="W946" s="6">
        <f>IFERROR(VLOOKUP(B946, PlumX_snapshot!$A:$B, 2, FALSE), " ")</f>
        <v>4</v>
      </c>
      <c r="X946" s="6">
        <f>IFERROR(VLOOKUP(B946, PlumX_snapshot!$A:$C, 3, FALSE), " ")</f>
        <v>26</v>
      </c>
      <c r="Y946" s="8">
        <f>IFERROR(VLOOKUP(B946, PlumX_snapshot!$A:$D, 4, FALSE), " ")</f>
        <v>13</v>
      </c>
      <c r="Z946" s="8">
        <f>IFERROR(VLOOKUP(B946, PlumX_snapshot!$A:$E, 5, FALSE), " ")</f>
        <v>0</v>
      </c>
      <c r="AA946" s="8">
        <f>IFERROR(VLOOKUP(B946, PlumX_snapshot!$A:$F, 6, FALSE), " ")</f>
        <v>0</v>
      </c>
      <c r="AB946" s="9">
        <v>44978</v>
      </c>
    </row>
    <row r="947" spans="1:28" ht="14.5" x14ac:dyDescent="0.35">
      <c r="A947" s="7" t="s">
        <v>2519</v>
      </c>
      <c r="B947" s="7" t="s">
        <v>2520</v>
      </c>
      <c r="C947" s="7" t="s">
        <v>2424</v>
      </c>
      <c r="D947" s="7" t="s">
        <v>2425</v>
      </c>
      <c r="E947" s="7" t="s">
        <v>37</v>
      </c>
      <c r="F947" s="7" t="s">
        <v>37</v>
      </c>
      <c r="G947" s="7" t="s">
        <v>56</v>
      </c>
      <c r="H947" s="7" t="s">
        <v>2497</v>
      </c>
      <c r="I947" s="7" t="s">
        <v>74</v>
      </c>
      <c r="J947" s="10">
        <v>44429</v>
      </c>
      <c r="K947" s="10">
        <v>44813</v>
      </c>
      <c r="L947" s="13"/>
      <c r="N947" s="7" t="s">
        <v>2498</v>
      </c>
      <c r="O947" s="7" t="s">
        <v>2514</v>
      </c>
      <c r="R947" s="7" t="s">
        <v>2521</v>
      </c>
      <c r="T947" s="7"/>
      <c r="W947" s="6">
        <f>IFERROR(VLOOKUP(B947, PlumX_snapshot!$A:$B, 2, FALSE), " ")</f>
        <v>11</v>
      </c>
      <c r="X947" s="6">
        <f>IFERROR(VLOOKUP(B947, PlumX_snapshot!$A:$C, 3, FALSE), " ")</f>
        <v>28</v>
      </c>
      <c r="Y947" s="8">
        <f>IFERROR(VLOOKUP(B947, PlumX_snapshot!$A:$D, 4, FALSE), " ")</f>
        <v>13</v>
      </c>
      <c r="Z947" s="8">
        <f>IFERROR(VLOOKUP(B947, PlumX_snapshot!$A:$E, 5, FALSE), " ")</f>
        <v>0</v>
      </c>
      <c r="AA947" s="8">
        <f>IFERROR(VLOOKUP(B947, PlumX_snapshot!$A:$F, 6, FALSE), " ")</f>
        <v>0</v>
      </c>
      <c r="AB947" s="9">
        <v>44978</v>
      </c>
    </row>
    <row r="948" spans="1:28" ht="14.5" x14ac:dyDescent="0.35">
      <c r="A948" s="7" t="s">
        <v>2522</v>
      </c>
      <c r="B948" s="7" t="s">
        <v>2523</v>
      </c>
      <c r="C948" s="7" t="s">
        <v>2424</v>
      </c>
      <c r="D948" s="7" t="s">
        <v>2425</v>
      </c>
      <c r="E948" s="7" t="s">
        <v>37</v>
      </c>
      <c r="F948" s="7" t="s">
        <v>37</v>
      </c>
      <c r="G948" s="7" t="s">
        <v>56</v>
      </c>
      <c r="H948" s="7" t="s">
        <v>2497</v>
      </c>
      <c r="I948" s="7" t="s">
        <v>74</v>
      </c>
      <c r="J948" s="10">
        <v>44501</v>
      </c>
      <c r="K948" s="10">
        <v>44804</v>
      </c>
      <c r="L948" s="13"/>
      <c r="N948" s="7" t="s">
        <v>2498</v>
      </c>
      <c r="O948" s="7" t="s">
        <v>2524</v>
      </c>
      <c r="R948" s="7" t="s">
        <v>2525</v>
      </c>
      <c r="T948" s="7"/>
      <c r="W948" s="6">
        <f>IFERROR(VLOOKUP(B948, PlumX_snapshot!$A:$B, 2, FALSE), " ")</f>
        <v>2</v>
      </c>
      <c r="X948" s="6">
        <f>IFERROR(VLOOKUP(B948, PlumX_snapshot!$A:$C, 3, FALSE), " ")</f>
        <v>58</v>
      </c>
      <c r="Y948" s="8">
        <f>IFERROR(VLOOKUP(B948, PlumX_snapshot!$A:$D, 4, FALSE), " ")</f>
        <v>7</v>
      </c>
      <c r="Z948" s="8">
        <f>IFERROR(VLOOKUP(B948, PlumX_snapshot!$A:$E, 5, FALSE), " ")</f>
        <v>0</v>
      </c>
      <c r="AA948" s="8">
        <f>IFERROR(VLOOKUP(B948, PlumX_snapshot!$A:$F, 6, FALSE), " ")</f>
        <v>1</v>
      </c>
      <c r="AB948" s="9">
        <v>44978</v>
      </c>
    </row>
    <row r="949" spans="1:28" ht="14.5" x14ac:dyDescent="0.35">
      <c r="A949" s="7" t="s">
        <v>2526</v>
      </c>
      <c r="B949" s="7" t="s">
        <v>2527</v>
      </c>
      <c r="C949" s="7" t="s">
        <v>2424</v>
      </c>
      <c r="D949" s="7" t="s">
        <v>2425</v>
      </c>
      <c r="E949" s="7" t="s">
        <v>37</v>
      </c>
      <c r="F949" s="7" t="s">
        <v>37</v>
      </c>
      <c r="G949" s="7" t="s">
        <v>56</v>
      </c>
      <c r="H949" s="7" t="s">
        <v>2497</v>
      </c>
      <c r="I949" s="7" t="s">
        <v>74</v>
      </c>
      <c r="J949" s="10">
        <v>44599</v>
      </c>
      <c r="K949" s="10">
        <v>44778</v>
      </c>
      <c r="L949" s="13"/>
      <c r="N949" s="7" t="s">
        <v>2498</v>
      </c>
      <c r="O949" s="7" t="s">
        <v>2524</v>
      </c>
      <c r="R949" s="7" t="s">
        <v>2492</v>
      </c>
      <c r="T949" s="7"/>
      <c r="W949" s="6">
        <f>IFERROR(VLOOKUP(B949, PlumX_snapshot!$A:$B, 2, FALSE), " ")</f>
        <v>15</v>
      </c>
      <c r="X949" s="6">
        <f>IFERROR(VLOOKUP(B949, PlumX_snapshot!$A:$C, 3, FALSE), " ")</f>
        <v>79</v>
      </c>
      <c r="Y949" s="8">
        <f>IFERROR(VLOOKUP(B949, PlumX_snapshot!$A:$D, 4, FALSE), " ")</f>
        <v>13</v>
      </c>
      <c r="Z949" s="8">
        <f>IFERROR(VLOOKUP(B949, PlumX_snapshot!$A:$E, 5, FALSE), " ")</f>
        <v>0</v>
      </c>
      <c r="AA949" s="8">
        <f>IFERROR(VLOOKUP(B949, PlumX_snapshot!$A:$F, 6, FALSE), " ")</f>
        <v>0</v>
      </c>
      <c r="AB949" s="9">
        <v>44978</v>
      </c>
    </row>
    <row r="950" spans="1:28" ht="14.5" x14ac:dyDescent="0.35">
      <c r="A950" s="7" t="s">
        <v>2528</v>
      </c>
      <c r="B950" s="7" t="s">
        <v>2529</v>
      </c>
      <c r="C950" s="7" t="s">
        <v>2424</v>
      </c>
      <c r="D950" s="7" t="s">
        <v>2425</v>
      </c>
      <c r="E950" s="7" t="s">
        <v>37</v>
      </c>
      <c r="F950" s="7" t="s">
        <v>37</v>
      </c>
      <c r="G950" s="7" t="s">
        <v>56</v>
      </c>
      <c r="H950" s="7" t="s">
        <v>2497</v>
      </c>
      <c r="I950" s="7" t="s">
        <v>74</v>
      </c>
      <c r="J950" s="10">
        <v>44473</v>
      </c>
      <c r="K950" s="10">
        <v>44748</v>
      </c>
      <c r="L950" s="13"/>
      <c r="N950" s="7" t="s">
        <v>2498</v>
      </c>
      <c r="O950" s="7" t="s">
        <v>2530</v>
      </c>
      <c r="R950" s="7" t="s">
        <v>2531</v>
      </c>
      <c r="T950" s="7"/>
      <c r="W950" s="6">
        <f>IFERROR(VLOOKUP(B950, PlumX_snapshot!$A:$B, 2, FALSE), " ")</f>
        <v>15</v>
      </c>
      <c r="X950" s="6">
        <f>IFERROR(VLOOKUP(B950, PlumX_snapshot!$A:$C, 3, FALSE), " ")</f>
        <v>68</v>
      </c>
      <c r="Y950" s="8">
        <f>IFERROR(VLOOKUP(B950, PlumX_snapshot!$A:$D, 4, FALSE), " ")</f>
        <v>71</v>
      </c>
      <c r="Z950" s="8">
        <f>IFERROR(VLOOKUP(B950, PlumX_snapshot!$A:$E, 5, FALSE), " ")</f>
        <v>0</v>
      </c>
      <c r="AA950" s="8">
        <f>IFERROR(VLOOKUP(B950, PlumX_snapshot!$A:$F, 6, FALSE), " ")</f>
        <v>0</v>
      </c>
      <c r="AB950" s="9">
        <v>44978</v>
      </c>
    </row>
    <row r="951" spans="1:28" ht="14.5" x14ac:dyDescent="0.35">
      <c r="A951" s="7" t="s">
        <v>2532</v>
      </c>
      <c r="B951" s="7" t="s">
        <v>2533</v>
      </c>
      <c r="C951" s="7" t="s">
        <v>2461</v>
      </c>
      <c r="D951" s="7" t="s">
        <v>2425</v>
      </c>
      <c r="E951" s="7" t="s">
        <v>37</v>
      </c>
      <c r="F951" s="7" t="s">
        <v>37</v>
      </c>
      <c r="G951" s="7" t="s">
        <v>56</v>
      </c>
      <c r="H951" s="7" t="s">
        <v>2534</v>
      </c>
      <c r="I951" s="7" t="s">
        <v>74</v>
      </c>
      <c r="J951" s="10">
        <v>44495</v>
      </c>
      <c r="K951" s="10">
        <v>44732</v>
      </c>
      <c r="L951" s="13"/>
      <c r="N951" s="7" t="s">
        <v>2535</v>
      </c>
      <c r="O951" s="7" t="s">
        <v>2536</v>
      </c>
      <c r="T951" s="7"/>
      <c r="W951" s="6">
        <f>IFERROR(VLOOKUP(B951, PlumX_snapshot!$A:$B, 2, FALSE), " ")</f>
        <v>18</v>
      </c>
      <c r="X951" s="6">
        <f>IFERROR(VLOOKUP(B951, PlumX_snapshot!$A:$C, 3, FALSE), " ")</f>
        <v>1</v>
      </c>
      <c r="Y951" s="8">
        <f>IFERROR(VLOOKUP(B951, PlumX_snapshot!$A:$D, 4, FALSE), " ")</f>
        <v>73</v>
      </c>
      <c r="Z951" s="8">
        <f>IFERROR(VLOOKUP(B951, PlumX_snapshot!$A:$E, 5, FALSE), " ")</f>
        <v>0</v>
      </c>
      <c r="AA951" s="8">
        <f>IFERROR(VLOOKUP(B951, PlumX_snapshot!$A:$F, 6, FALSE), " ")</f>
        <v>0</v>
      </c>
      <c r="AB951" s="9">
        <v>44978</v>
      </c>
    </row>
    <row r="952" spans="1:28" ht="14.5" x14ac:dyDescent="0.35">
      <c r="A952" s="7" t="s">
        <v>2537</v>
      </c>
      <c r="B952" s="7" t="s">
        <v>2538</v>
      </c>
      <c r="C952" s="7" t="s">
        <v>2539</v>
      </c>
      <c r="D952" s="7" t="s">
        <v>2425</v>
      </c>
      <c r="E952" s="7" t="s">
        <v>37</v>
      </c>
      <c r="F952" s="7" t="s">
        <v>37</v>
      </c>
      <c r="G952" s="7" t="s">
        <v>56</v>
      </c>
      <c r="H952" s="7" t="s">
        <v>2497</v>
      </c>
      <c r="I952" s="7" t="s">
        <v>74</v>
      </c>
      <c r="J952" s="10">
        <v>44426</v>
      </c>
      <c r="K952" s="10">
        <v>44720</v>
      </c>
      <c r="L952" s="13"/>
      <c r="N952" s="7" t="s">
        <v>2498</v>
      </c>
      <c r="O952" s="7" t="s">
        <v>2536</v>
      </c>
      <c r="P952" s="7" t="s">
        <v>56</v>
      </c>
      <c r="Q952" s="7" t="s">
        <v>56</v>
      </c>
      <c r="R952" s="7" t="s">
        <v>2540</v>
      </c>
      <c r="T952" s="7"/>
      <c r="W952" s="6">
        <f>IFERROR(VLOOKUP(B952, PlumX_snapshot!$A:$B, 2, FALSE), " ")</f>
        <v>20</v>
      </c>
      <c r="X952" s="6">
        <f>IFERROR(VLOOKUP(B952, PlumX_snapshot!$A:$C, 3, FALSE), " ")</f>
        <v>2</v>
      </c>
      <c r="Y952" s="8">
        <f>IFERROR(VLOOKUP(B952, PlumX_snapshot!$A:$D, 4, FALSE), " ")</f>
        <v>0</v>
      </c>
      <c r="Z952" s="8">
        <f>IFERROR(VLOOKUP(B952, PlumX_snapshot!$A:$E, 5, FALSE), " ")</f>
        <v>0</v>
      </c>
      <c r="AA952" s="8">
        <f>IFERROR(VLOOKUP(B952, PlumX_snapshot!$A:$F, 6, FALSE), " ")</f>
        <v>0</v>
      </c>
      <c r="AB952" s="9">
        <v>44978</v>
      </c>
    </row>
    <row r="953" spans="1:28" ht="14.5" x14ac:dyDescent="0.35">
      <c r="A953" s="7" t="s">
        <v>2541</v>
      </c>
      <c r="B953" s="7" t="s">
        <v>2542</v>
      </c>
      <c r="C953" s="7" t="s">
        <v>2424</v>
      </c>
      <c r="D953" s="7" t="s">
        <v>2425</v>
      </c>
      <c r="E953" s="7" t="s">
        <v>37</v>
      </c>
      <c r="F953" s="7" t="s">
        <v>37</v>
      </c>
      <c r="G953" s="7" t="s">
        <v>56</v>
      </c>
      <c r="H953" s="7" t="s">
        <v>2497</v>
      </c>
      <c r="I953" s="7" t="s">
        <v>74</v>
      </c>
      <c r="J953" s="10">
        <v>44505</v>
      </c>
      <c r="K953" s="10">
        <v>44727</v>
      </c>
      <c r="L953" s="13"/>
      <c r="N953" s="7" t="s">
        <v>2498</v>
      </c>
      <c r="O953" s="7" t="s">
        <v>2536</v>
      </c>
      <c r="P953" s="7" t="s">
        <v>56</v>
      </c>
      <c r="R953" s="7" t="s">
        <v>2543</v>
      </c>
      <c r="T953" s="7"/>
      <c r="W953" s="6">
        <f>IFERROR(VLOOKUP(B953, PlumX_snapshot!$A:$B, 2, FALSE), " ")</f>
        <v>12</v>
      </c>
      <c r="X953" s="6">
        <f>IFERROR(VLOOKUP(B953, PlumX_snapshot!$A:$C, 3, FALSE), " ")</f>
        <v>50</v>
      </c>
      <c r="Y953" s="8">
        <f>IFERROR(VLOOKUP(B953, PlumX_snapshot!$A:$D, 4, FALSE), " ")</f>
        <v>14</v>
      </c>
      <c r="Z953" s="8">
        <f>IFERROR(VLOOKUP(B953, PlumX_snapshot!$A:$E, 5, FALSE), " ")</f>
        <v>0</v>
      </c>
      <c r="AA953" s="8">
        <f>IFERROR(VLOOKUP(B953, PlumX_snapshot!$A:$F, 6, FALSE), " ")</f>
        <v>0</v>
      </c>
      <c r="AB953" s="9">
        <v>44978</v>
      </c>
    </row>
    <row r="954" spans="1:28" ht="14.5" x14ac:dyDescent="0.35">
      <c r="A954" s="7" t="s">
        <v>2544</v>
      </c>
      <c r="B954" s="7" t="s">
        <v>2545</v>
      </c>
      <c r="C954" s="7" t="s">
        <v>2424</v>
      </c>
      <c r="D954" s="7" t="s">
        <v>2425</v>
      </c>
      <c r="E954" s="7" t="s">
        <v>37</v>
      </c>
      <c r="F954" s="7" t="s">
        <v>37</v>
      </c>
      <c r="G954" s="7" t="s">
        <v>56</v>
      </c>
      <c r="H954" s="7" t="s">
        <v>2497</v>
      </c>
      <c r="I954" s="7" t="s">
        <v>74</v>
      </c>
      <c r="J954" s="10">
        <v>44512</v>
      </c>
      <c r="K954" s="10">
        <v>44657</v>
      </c>
      <c r="L954" s="13"/>
      <c r="N954" s="7" t="s">
        <v>2498</v>
      </c>
      <c r="O954" s="7" t="s">
        <v>2546</v>
      </c>
      <c r="P954" s="7" t="s">
        <v>56</v>
      </c>
      <c r="R954" s="7" t="s">
        <v>2547</v>
      </c>
      <c r="T954" s="7"/>
      <c r="W954" s="6">
        <f>IFERROR(VLOOKUP(B954, PlumX_snapshot!$A:$B, 2, FALSE), " ")</f>
        <v>2</v>
      </c>
      <c r="X954" s="6">
        <f>IFERROR(VLOOKUP(B954, PlumX_snapshot!$A:$C, 3, FALSE), " ")</f>
        <v>46</v>
      </c>
      <c r="Y954" s="8">
        <f>IFERROR(VLOOKUP(B954, PlumX_snapshot!$A:$D, 4, FALSE), " ")</f>
        <v>4</v>
      </c>
      <c r="Z954" s="8">
        <f>IFERROR(VLOOKUP(B954, PlumX_snapshot!$A:$E, 5, FALSE), " ")</f>
        <v>0</v>
      </c>
      <c r="AA954" s="8">
        <f>IFERROR(VLOOKUP(B954, PlumX_snapshot!$A:$F, 6, FALSE), " ")</f>
        <v>0</v>
      </c>
      <c r="AB954" s="9">
        <v>44978</v>
      </c>
    </row>
    <row r="955" spans="1:28" ht="14.5" x14ac:dyDescent="0.35">
      <c r="A955" s="7" t="s">
        <v>2548</v>
      </c>
      <c r="B955" s="7" t="s">
        <v>2549</v>
      </c>
      <c r="C955" s="7" t="s">
        <v>2424</v>
      </c>
      <c r="D955" s="7" t="s">
        <v>2425</v>
      </c>
      <c r="E955" s="7" t="s">
        <v>37</v>
      </c>
      <c r="F955" s="7" t="s">
        <v>37</v>
      </c>
      <c r="G955" s="7" t="s">
        <v>56</v>
      </c>
      <c r="H955" s="7" t="s">
        <v>2497</v>
      </c>
      <c r="I955" s="7" t="s">
        <v>74</v>
      </c>
      <c r="J955" s="10">
        <v>44568</v>
      </c>
      <c r="K955" s="10">
        <v>44634</v>
      </c>
      <c r="L955" s="13"/>
      <c r="N955" s="7" t="s">
        <v>2498</v>
      </c>
      <c r="O955" s="7" t="s">
        <v>2550</v>
      </c>
      <c r="R955" s="7" t="s">
        <v>2551</v>
      </c>
      <c r="T955" s="7"/>
      <c r="W955" s="6">
        <f>IFERROR(VLOOKUP(B955, PlumX_snapshot!$A:$B, 2, FALSE), " ")</f>
        <v>48</v>
      </c>
      <c r="X955" s="6">
        <f>IFERROR(VLOOKUP(B955, PlumX_snapshot!$A:$C, 3, FALSE), " ")</f>
        <v>51</v>
      </c>
      <c r="Y955" s="8">
        <f>IFERROR(VLOOKUP(B955, PlumX_snapshot!$A:$D, 4, FALSE), " ")</f>
        <v>29</v>
      </c>
      <c r="Z955" s="8">
        <f>IFERROR(VLOOKUP(B955, PlumX_snapshot!$A:$E, 5, FALSE), " ")</f>
        <v>0</v>
      </c>
      <c r="AA955" s="8">
        <f>IFERROR(VLOOKUP(B955, PlumX_snapshot!$A:$F, 6, FALSE), " ")</f>
        <v>0</v>
      </c>
      <c r="AB955" s="9">
        <v>44978</v>
      </c>
    </row>
    <row r="956" spans="1:28" ht="14.5" x14ac:dyDescent="0.35">
      <c r="A956" s="7" t="s">
        <v>2552</v>
      </c>
      <c r="B956" s="7" t="s">
        <v>2553</v>
      </c>
      <c r="C956" s="7" t="s">
        <v>2424</v>
      </c>
      <c r="D956" s="7" t="s">
        <v>2425</v>
      </c>
      <c r="E956" s="7" t="s">
        <v>37</v>
      </c>
      <c r="F956" s="7" t="s">
        <v>37</v>
      </c>
      <c r="G956" s="7" t="s">
        <v>56</v>
      </c>
      <c r="H956" s="7" t="s">
        <v>2497</v>
      </c>
      <c r="I956" s="7" t="s">
        <v>74</v>
      </c>
      <c r="J956" s="10">
        <v>44407</v>
      </c>
      <c r="K956" s="10">
        <v>44636</v>
      </c>
      <c r="L956" s="13"/>
      <c r="N956" s="7" t="s">
        <v>2498</v>
      </c>
      <c r="O956" s="7" t="s">
        <v>2550</v>
      </c>
      <c r="R956" s="7" t="s">
        <v>2554</v>
      </c>
      <c r="T956" s="7"/>
      <c r="W956" s="6">
        <f>IFERROR(VLOOKUP(B956, PlumX_snapshot!$A:$B, 2, FALSE), " ")</f>
        <v>39</v>
      </c>
      <c r="X956" s="6">
        <f>IFERROR(VLOOKUP(B956, PlumX_snapshot!$A:$C, 3, FALSE), " ")</f>
        <v>35</v>
      </c>
      <c r="Y956" s="8">
        <f>IFERROR(VLOOKUP(B956, PlumX_snapshot!$A:$D, 4, FALSE), " ")</f>
        <v>25</v>
      </c>
      <c r="Z956" s="8">
        <f>IFERROR(VLOOKUP(B956, PlumX_snapshot!$A:$E, 5, FALSE), " ")</f>
        <v>0</v>
      </c>
      <c r="AA956" s="8">
        <f>IFERROR(VLOOKUP(B956, PlumX_snapshot!$A:$F, 6, FALSE), " ")</f>
        <v>0</v>
      </c>
      <c r="AB956" s="9">
        <v>44978</v>
      </c>
    </row>
    <row r="957" spans="1:28" ht="14.5" x14ac:dyDescent="0.35">
      <c r="A957" s="7" t="s">
        <v>2555</v>
      </c>
      <c r="B957" s="7" t="s">
        <v>2556</v>
      </c>
      <c r="C957" s="7" t="s">
        <v>2424</v>
      </c>
      <c r="D957" s="7" t="s">
        <v>2425</v>
      </c>
      <c r="E957" s="7" t="s">
        <v>37</v>
      </c>
      <c r="F957" s="7" t="s">
        <v>37</v>
      </c>
      <c r="G957" s="7" t="s">
        <v>56</v>
      </c>
      <c r="H957" s="7" t="s">
        <v>2497</v>
      </c>
      <c r="I957" s="7" t="s">
        <v>74</v>
      </c>
      <c r="J957" s="10">
        <v>44543</v>
      </c>
      <c r="K957" s="10">
        <v>44648</v>
      </c>
      <c r="L957" s="13"/>
      <c r="N957" s="7" t="s">
        <v>2498</v>
      </c>
      <c r="O957" s="7" t="s">
        <v>2550</v>
      </c>
      <c r="P957" s="7" t="s">
        <v>56</v>
      </c>
      <c r="R957" s="7" t="s">
        <v>2557</v>
      </c>
      <c r="T957" s="7"/>
      <c r="W957" s="6">
        <f>IFERROR(VLOOKUP(B957, PlumX_snapshot!$A:$B, 2, FALSE), " ")</f>
        <v>15</v>
      </c>
      <c r="X957" s="6">
        <f>IFERROR(VLOOKUP(B957, PlumX_snapshot!$A:$C, 3, FALSE), " ")</f>
        <v>165</v>
      </c>
      <c r="Y957" s="8">
        <f>IFERROR(VLOOKUP(B957, PlumX_snapshot!$A:$D, 4, FALSE), " ")</f>
        <v>460</v>
      </c>
      <c r="Z957" s="8">
        <f>IFERROR(VLOOKUP(B957, PlumX_snapshot!$A:$E, 5, FALSE), " ")</f>
        <v>0</v>
      </c>
      <c r="AA957" s="8">
        <f>IFERROR(VLOOKUP(B957, PlumX_snapshot!$A:$F, 6, FALSE), " ")</f>
        <v>31</v>
      </c>
      <c r="AB957" s="9">
        <v>44978</v>
      </c>
    </row>
    <row r="958" spans="1:28" ht="14.5" x14ac:dyDescent="0.35">
      <c r="A958" s="7" t="s">
        <v>2558</v>
      </c>
      <c r="B958" s="7" t="s">
        <v>2559</v>
      </c>
      <c r="C958" s="7" t="s">
        <v>2424</v>
      </c>
      <c r="D958" s="7" t="s">
        <v>2425</v>
      </c>
      <c r="E958" s="7" t="s">
        <v>37</v>
      </c>
      <c r="F958" s="7" t="s">
        <v>37</v>
      </c>
      <c r="G958" s="7" t="s">
        <v>56</v>
      </c>
      <c r="H958" s="7" t="s">
        <v>2497</v>
      </c>
      <c r="I958" s="7" t="s">
        <v>74</v>
      </c>
      <c r="J958" s="10">
        <v>44452</v>
      </c>
      <c r="K958" s="10">
        <v>44645</v>
      </c>
      <c r="L958" s="13"/>
      <c r="N958" s="7" t="s">
        <v>2498</v>
      </c>
      <c r="O958" s="7" t="s">
        <v>2550</v>
      </c>
      <c r="P958" s="7" t="s">
        <v>56</v>
      </c>
      <c r="R958" s="7" t="s">
        <v>2560</v>
      </c>
      <c r="T958" s="7"/>
      <c r="W958" s="6">
        <f>IFERROR(VLOOKUP(B958, PlumX_snapshot!$A:$B, 2, FALSE), " ")</f>
        <v>5</v>
      </c>
      <c r="X958" s="6">
        <f>IFERROR(VLOOKUP(B958, PlumX_snapshot!$A:$C, 3, FALSE), " ")</f>
        <v>63</v>
      </c>
      <c r="Y958" s="8">
        <f>IFERROR(VLOOKUP(B958, PlumX_snapshot!$A:$D, 4, FALSE), " ")</f>
        <v>0</v>
      </c>
      <c r="Z958" s="8">
        <f>IFERROR(VLOOKUP(B958, PlumX_snapshot!$A:$E, 5, FALSE), " ")</f>
        <v>0</v>
      </c>
      <c r="AA958" s="8">
        <f>IFERROR(VLOOKUP(B958, PlumX_snapshot!$A:$F, 6, FALSE), " ")</f>
        <v>0</v>
      </c>
      <c r="AB958" s="9">
        <v>44978</v>
      </c>
    </row>
    <row r="959" spans="1:28" ht="14.5" x14ac:dyDescent="0.35">
      <c r="A959" s="7" t="s">
        <v>2561</v>
      </c>
      <c r="B959" s="7" t="s">
        <v>2562</v>
      </c>
      <c r="C959" s="7" t="s">
        <v>2563</v>
      </c>
      <c r="D959" s="7" t="s">
        <v>2563</v>
      </c>
      <c r="E959" s="7" t="s">
        <v>36</v>
      </c>
      <c r="F959" s="7" t="s">
        <v>37</v>
      </c>
      <c r="G959" s="7" t="s">
        <v>38</v>
      </c>
      <c r="H959" s="7"/>
      <c r="I959" s="7" t="s">
        <v>74</v>
      </c>
      <c r="J959" s="13"/>
      <c r="K959" s="10"/>
      <c r="L959" s="13"/>
      <c r="M959" s="10">
        <v>43504</v>
      </c>
      <c r="N959" s="7">
        <v>2019</v>
      </c>
      <c r="O959" s="7" t="s">
        <v>2036</v>
      </c>
      <c r="Q959" s="7" t="s">
        <v>56</v>
      </c>
      <c r="S959" s="7" t="s">
        <v>127</v>
      </c>
      <c r="T959" s="7"/>
      <c r="U959" s="7"/>
      <c r="V959" s="7"/>
      <c r="W959" s="6">
        <f>IFERROR(VLOOKUP(B959, PlumX_snapshot!$A:$B, 2, FALSE), " ")</f>
        <v>67</v>
      </c>
      <c r="X959" s="6">
        <f>IFERROR(VLOOKUP(B959, PlumX_snapshot!$A:$C, 3, FALSE), " ")</f>
        <v>37</v>
      </c>
      <c r="Y959" s="8">
        <f>IFERROR(VLOOKUP(B959, PlumX_snapshot!$A:$D, 4, FALSE), " ")</f>
        <v>10</v>
      </c>
      <c r="Z959" s="8">
        <f>IFERROR(VLOOKUP(B959, PlumX_snapshot!$A:$E, 5, FALSE), " ")</f>
        <v>14</v>
      </c>
      <c r="AA959" s="8">
        <f>IFERROR(VLOOKUP(B959, PlumX_snapshot!$A:$F, 6, FALSE), " ")</f>
        <v>4</v>
      </c>
      <c r="AB959" s="9">
        <v>44978</v>
      </c>
    </row>
    <row r="960" spans="1:28" ht="14.5" x14ac:dyDescent="0.35">
      <c r="A960" s="7" t="s">
        <v>2564</v>
      </c>
      <c r="B960" s="7" t="s">
        <v>2565</v>
      </c>
      <c r="C960" s="7" t="s">
        <v>2563</v>
      </c>
      <c r="D960" s="7" t="s">
        <v>2563</v>
      </c>
      <c r="E960" s="7" t="s">
        <v>36</v>
      </c>
      <c r="F960" s="7" t="s">
        <v>37</v>
      </c>
      <c r="G960" s="7" t="s">
        <v>38</v>
      </c>
      <c r="H960" s="7"/>
      <c r="I960" s="7" t="s">
        <v>74</v>
      </c>
      <c r="J960" s="13"/>
      <c r="K960" s="10"/>
      <c r="L960" s="13"/>
      <c r="M960" s="10">
        <v>43633</v>
      </c>
      <c r="N960" s="7">
        <v>2019</v>
      </c>
      <c r="O960" s="7" t="s">
        <v>2036</v>
      </c>
      <c r="P960" s="7" t="s">
        <v>56</v>
      </c>
      <c r="S960" s="7" t="s">
        <v>127</v>
      </c>
      <c r="T960" s="7"/>
      <c r="U960" s="7"/>
      <c r="V960" s="7"/>
      <c r="W960" s="6">
        <f>IFERROR(VLOOKUP(B960, PlumX_snapshot!$A:$B, 2, FALSE), " ")</f>
        <v>24</v>
      </c>
      <c r="X960" s="6">
        <f>IFERROR(VLOOKUP(B960, PlumX_snapshot!$A:$C, 3, FALSE), " ")</f>
        <v>6</v>
      </c>
      <c r="Y960" s="8">
        <f>IFERROR(VLOOKUP(B960, PlumX_snapshot!$A:$D, 4, FALSE), " ")</f>
        <v>21</v>
      </c>
      <c r="Z960" s="8">
        <f>IFERROR(VLOOKUP(B960, PlumX_snapshot!$A:$E, 5, FALSE), " ")</f>
        <v>0</v>
      </c>
      <c r="AA960" s="8">
        <f>IFERROR(VLOOKUP(B960, PlumX_snapshot!$A:$F, 6, FALSE), " ")</f>
        <v>1</v>
      </c>
      <c r="AB960" s="9">
        <v>44978</v>
      </c>
    </row>
    <row r="961" spans="1:28" ht="14.5" x14ac:dyDescent="0.35">
      <c r="A961" s="7" t="s">
        <v>2566</v>
      </c>
      <c r="B961" s="7" t="s">
        <v>2567</v>
      </c>
      <c r="C961" s="7" t="s">
        <v>2563</v>
      </c>
      <c r="D961" s="7" t="s">
        <v>2563</v>
      </c>
      <c r="E961" s="7" t="s">
        <v>36</v>
      </c>
      <c r="F961" s="7" t="s">
        <v>37</v>
      </c>
      <c r="G961" s="7" t="s">
        <v>38</v>
      </c>
      <c r="H961" s="7"/>
      <c r="I961" s="7" t="s">
        <v>74</v>
      </c>
      <c r="J961" s="13"/>
      <c r="K961" s="10"/>
      <c r="L961" s="13"/>
      <c r="M961" s="10">
        <v>43690</v>
      </c>
      <c r="N961" s="7">
        <v>2019</v>
      </c>
      <c r="O961" s="7" t="s">
        <v>2036</v>
      </c>
      <c r="Q961" s="7" t="s">
        <v>56</v>
      </c>
      <c r="S961" s="7" t="s">
        <v>127</v>
      </c>
      <c r="T961" s="7"/>
      <c r="U961" s="7"/>
      <c r="V961" s="7"/>
      <c r="W961" s="6">
        <f>IFERROR(VLOOKUP(B961, PlumX_snapshot!$A:$B, 2, FALSE), " ")</f>
        <v>66</v>
      </c>
      <c r="X961" s="6">
        <f>IFERROR(VLOOKUP(B961, PlumX_snapshot!$A:$C, 3, FALSE), " ")</f>
        <v>19</v>
      </c>
      <c r="Y961" s="8">
        <f>IFERROR(VLOOKUP(B961, PlumX_snapshot!$A:$D, 4, FALSE), " ")</f>
        <v>6</v>
      </c>
      <c r="Z961" s="8">
        <f>IFERROR(VLOOKUP(B961, PlumX_snapshot!$A:$E, 5, FALSE), " ")</f>
        <v>0</v>
      </c>
      <c r="AA961" s="8">
        <f>IFERROR(VLOOKUP(B961, PlumX_snapshot!$A:$F, 6, FALSE), " ")</f>
        <v>0</v>
      </c>
      <c r="AB961" s="9">
        <v>44978</v>
      </c>
    </row>
    <row r="962" spans="1:28" ht="14.5" x14ac:dyDescent="0.35">
      <c r="A962" s="7" t="s">
        <v>2568</v>
      </c>
      <c r="B962" s="7" t="s">
        <v>2569</v>
      </c>
      <c r="C962" s="7" t="s">
        <v>2563</v>
      </c>
      <c r="D962" s="7" t="s">
        <v>2563</v>
      </c>
      <c r="E962" s="7" t="s">
        <v>36</v>
      </c>
      <c r="F962" s="7" t="s">
        <v>37</v>
      </c>
      <c r="G962" s="7" t="s">
        <v>38</v>
      </c>
      <c r="H962" s="7"/>
      <c r="I962" s="7" t="s">
        <v>74</v>
      </c>
      <c r="J962" s="13"/>
      <c r="K962" s="10"/>
      <c r="L962" s="13"/>
      <c r="M962" s="12">
        <v>43781</v>
      </c>
      <c r="N962" s="7">
        <v>2019</v>
      </c>
      <c r="O962" s="7" t="s">
        <v>2036</v>
      </c>
      <c r="P962" s="7" t="s">
        <v>56</v>
      </c>
      <c r="S962" s="7" t="s">
        <v>127</v>
      </c>
      <c r="T962" s="7"/>
      <c r="U962" s="7"/>
      <c r="V962" s="7"/>
      <c r="W962" s="6">
        <f>IFERROR(VLOOKUP(B962, PlumX_snapshot!$A:$B, 2, FALSE), " ")</f>
        <v>291</v>
      </c>
      <c r="X962" s="6">
        <f>IFERROR(VLOOKUP(B962, PlumX_snapshot!$A:$C, 3, FALSE), " ")</f>
        <v>88</v>
      </c>
      <c r="Y962" s="8">
        <f>IFERROR(VLOOKUP(B962, PlumX_snapshot!$A:$D, 4, FALSE), " ")</f>
        <v>67</v>
      </c>
      <c r="Z962" s="8">
        <f>IFERROR(VLOOKUP(B962, PlumX_snapshot!$A:$E, 5, FALSE), " ")</f>
        <v>19</v>
      </c>
      <c r="AA962" s="8">
        <f>IFERROR(VLOOKUP(B962, PlumX_snapshot!$A:$F, 6, FALSE), " ")</f>
        <v>3</v>
      </c>
      <c r="AB962" s="9">
        <v>44978</v>
      </c>
    </row>
    <row r="963" spans="1:28" ht="14.5" x14ac:dyDescent="0.35">
      <c r="A963" s="7" t="s">
        <v>2570</v>
      </c>
      <c r="B963" s="7" t="s">
        <v>2571</v>
      </c>
      <c r="C963" s="7" t="s">
        <v>2563</v>
      </c>
      <c r="D963" s="7" t="s">
        <v>2563</v>
      </c>
      <c r="E963" s="7" t="s">
        <v>36</v>
      </c>
      <c r="F963" s="7" t="s">
        <v>37</v>
      </c>
      <c r="G963" s="7" t="s">
        <v>38</v>
      </c>
      <c r="H963" s="7"/>
      <c r="I963" s="7" t="s">
        <v>74</v>
      </c>
      <c r="J963" s="13"/>
      <c r="K963" s="10"/>
      <c r="L963" s="13"/>
      <c r="M963" s="10">
        <v>43808</v>
      </c>
      <c r="N963" s="7">
        <v>2019</v>
      </c>
      <c r="O963" s="7" t="s">
        <v>2036</v>
      </c>
      <c r="P963" s="7" t="s">
        <v>56</v>
      </c>
      <c r="S963" s="7" t="s">
        <v>127</v>
      </c>
      <c r="T963" s="7"/>
      <c r="U963" s="7"/>
      <c r="V963" s="7"/>
      <c r="W963" s="6">
        <f>IFERROR(VLOOKUP(B963, PlumX_snapshot!$A:$B, 2, FALSE), " ")</f>
        <v>205</v>
      </c>
      <c r="X963" s="6">
        <f>IFERROR(VLOOKUP(B963, PlumX_snapshot!$A:$C, 3, FALSE), " ")</f>
        <v>25</v>
      </c>
      <c r="Y963" s="8">
        <f>IFERROR(VLOOKUP(B963, PlumX_snapshot!$A:$D, 4, FALSE), " ")</f>
        <v>4248</v>
      </c>
      <c r="Z963" s="8">
        <f>IFERROR(VLOOKUP(B963, PlumX_snapshot!$A:$E, 5, FALSE), " ")</f>
        <v>0</v>
      </c>
      <c r="AA963" s="8">
        <f>IFERROR(VLOOKUP(B963, PlumX_snapshot!$A:$F, 6, FALSE), " ")</f>
        <v>34</v>
      </c>
      <c r="AB963" s="9">
        <v>44978</v>
      </c>
    </row>
    <row r="964" spans="1:28" ht="14.5" x14ac:dyDescent="0.35">
      <c r="A964" s="7" t="s">
        <v>2572</v>
      </c>
      <c r="B964" s="7" t="s">
        <v>2573</v>
      </c>
      <c r="C964" s="7" t="s">
        <v>2563</v>
      </c>
      <c r="D964" s="7" t="s">
        <v>2563</v>
      </c>
      <c r="E964" s="7" t="s">
        <v>36</v>
      </c>
      <c r="F964" s="7" t="s">
        <v>37</v>
      </c>
      <c r="G964" s="7" t="s">
        <v>38</v>
      </c>
      <c r="H964" s="7"/>
      <c r="I964" s="7" t="s">
        <v>74</v>
      </c>
      <c r="J964" s="13"/>
      <c r="K964" s="10"/>
      <c r="L964" s="13"/>
      <c r="M964" s="10">
        <v>43808</v>
      </c>
      <c r="N964" s="7">
        <v>2019</v>
      </c>
      <c r="O964" s="7" t="s">
        <v>2036</v>
      </c>
      <c r="P964" s="7" t="s">
        <v>56</v>
      </c>
      <c r="S964" s="7" t="s">
        <v>127</v>
      </c>
      <c r="T964" s="7"/>
      <c r="U964" s="7"/>
      <c r="V964" s="7"/>
      <c r="W964" s="6">
        <f>IFERROR(VLOOKUP(B964, PlumX_snapshot!$A:$B, 2, FALSE), " ")</f>
        <v>23</v>
      </c>
      <c r="X964" s="6">
        <f>IFERROR(VLOOKUP(B964, PlumX_snapshot!$A:$C, 3, FALSE), " ")</f>
        <v>9</v>
      </c>
      <c r="Y964" s="8">
        <f>IFERROR(VLOOKUP(B964, PlumX_snapshot!$A:$D, 4, FALSE), " ")</f>
        <v>1</v>
      </c>
      <c r="Z964" s="8">
        <f>IFERROR(VLOOKUP(B964, PlumX_snapshot!$A:$E, 5, FALSE), " ")</f>
        <v>0</v>
      </c>
      <c r="AA964" s="8">
        <f>IFERROR(VLOOKUP(B964, PlumX_snapshot!$A:$F, 6, FALSE), " ")</f>
        <v>0</v>
      </c>
      <c r="AB964" s="9">
        <v>44978</v>
      </c>
    </row>
    <row r="965" spans="1:28" ht="14.5" x14ac:dyDescent="0.35">
      <c r="A965" s="7" t="s">
        <v>2574</v>
      </c>
      <c r="B965" s="7" t="s">
        <v>2575</v>
      </c>
      <c r="C965" s="7" t="s">
        <v>2563</v>
      </c>
      <c r="D965" s="7" t="s">
        <v>2563</v>
      </c>
      <c r="E965" s="7" t="s">
        <v>36</v>
      </c>
      <c r="F965" s="7" t="s">
        <v>64</v>
      </c>
      <c r="G965" s="7" t="s">
        <v>38</v>
      </c>
      <c r="H965" s="7"/>
      <c r="I965" s="7" t="s">
        <v>2576</v>
      </c>
      <c r="J965" s="13"/>
      <c r="K965" s="10"/>
      <c r="L965" s="13"/>
      <c r="M965" s="10">
        <v>43297</v>
      </c>
      <c r="N965" s="7">
        <v>2018</v>
      </c>
      <c r="O965" s="7" t="s">
        <v>2036</v>
      </c>
      <c r="P965" s="7" t="s">
        <v>56</v>
      </c>
      <c r="S965" s="7" t="s">
        <v>2577</v>
      </c>
      <c r="T965" s="7"/>
      <c r="U965" s="7"/>
      <c r="V965" s="7"/>
      <c r="W965" s="6">
        <f>IFERROR(VLOOKUP(B965, PlumX_snapshot!$A:$B, 2, FALSE), " ")</f>
        <v>88</v>
      </c>
      <c r="X965" s="6">
        <f>IFERROR(VLOOKUP(B965, PlumX_snapshot!$A:$C, 3, FALSE), " ")</f>
        <v>39</v>
      </c>
      <c r="Y965" s="8">
        <f>IFERROR(VLOOKUP(B965, PlumX_snapshot!$A:$D, 4, FALSE), " ")</f>
        <v>4</v>
      </c>
      <c r="Z965" s="8">
        <f>IFERROR(VLOOKUP(B965, PlumX_snapshot!$A:$E, 5, FALSE), " ")</f>
        <v>75</v>
      </c>
      <c r="AA965" s="8">
        <f>IFERROR(VLOOKUP(B965, PlumX_snapshot!$A:$F, 6, FALSE), " ")</f>
        <v>3</v>
      </c>
      <c r="AB965" s="9">
        <v>44978</v>
      </c>
    </row>
    <row r="966" spans="1:28" ht="14.5" x14ac:dyDescent="0.35">
      <c r="A966" s="7" t="s">
        <v>2578</v>
      </c>
      <c r="B966" s="7" t="s">
        <v>2579</v>
      </c>
      <c r="C966" s="7" t="s">
        <v>2563</v>
      </c>
      <c r="D966" s="7" t="s">
        <v>2563</v>
      </c>
      <c r="E966" s="7" t="s">
        <v>36</v>
      </c>
      <c r="F966" s="7" t="s">
        <v>64</v>
      </c>
      <c r="G966" s="7" t="s">
        <v>38</v>
      </c>
      <c r="H966" s="7"/>
      <c r="I966" s="7" t="s">
        <v>2576</v>
      </c>
      <c r="J966" s="13"/>
      <c r="K966" s="10">
        <v>44208</v>
      </c>
      <c r="L966" s="13"/>
      <c r="M966" s="10">
        <v>44249</v>
      </c>
      <c r="N966" s="7"/>
      <c r="O966" s="7" t="s">
        <v>1815</v>
      </c>
      <c r="R966" s="7" t="s">
        <v>2580</v>
      </c>
      <c r="T966" s="7"/>
      <c r="W966" s="6">
        <f>IFERROR(VLOOKUP(B966, PlumX_snapshot!$A:$B, 2, FALSE), " ")</f>
        <v>31</v>
      </c>
      <c r="X966" s="6">
        <f>IFERROR(VLOOKUP(B966, PlumX_snapshot!$A:$C, 3, FALSE), " ")</f>
        <v>10</v>
      </c>
      <c r="Y966" s="8">
        <f>IFERROR(VLOOKUP(B966, PlumX_snapshot!$A:$D, 4, FALSE), " ")</f>
        <v>48</v>
      </c>
      <c r="Z966" s="8">
        <f>IFERROR(VLOOKUP(B966, PlumX_snapshot!$A:$E, 5, FALSE), " ")</f>
        <v>0</v>
      </c>
      <c r="AA966" s="8">
        <f>IFERROR(VLOOKUP(B966, PlumX_snapshot!$A:$F, 6, FALSE), " ")</f>
        <v>5</v>
      </c>
      <c r="AB966" s="9">
        <v>44978</v>
      </c>
    </row>
    <row r="967" spans="1:28" ht="14.5" x14ac:dyDescent="0.35">
      <c r="A967" s="7" t="s">
        <v>2581</v>
      </c>
      <c r="B967" s="7" t="s">
        <v>2582</v>
      </c>
      <c r="C967" s="7" t="s">
        <v>2563</v>
      </c>
      <c r="D967" s="7" t="s">
        <v>2563</v>
      </c>
      <c r="E967" s="7" t="s">
        <v>36</v>
      </c>
      <c r="F967" s="7" t="s">
        <v>37</v>
      </c>
      <c r="G967" s="7" t="s">
        <v>38</v>
      </c>
      <c r="H967" s="7"/>
      <c r="I967" s="7" t="s">
        <v>501</v>
      </c>
      <c r="J967" s="13"/>
      <c r="K967" s="10">
        <v>44441</v>
      </c>
      <c r="L967" s="13"/>
      <c r="M967" s="12">
        <v>44487</v>
      </c>
      <c r="N967" s="7"/>
      <c r="O967" s="7" t="s">
        <v>1815</v>
      </c>
      <c r="R967" s="7" t="s">
        <v>2583</v>
      </c>
      <c r="T967" s="7"/>
      <c r="W967" s="6">
        <f>IFERROR(VLOOKUP(B967, PlumX_snapshot!$A:$B, 2, FALSE), " ")</f>
        <v>60</v>
      </c>
      <c r="X967" s="6">
        <f>IFERROR(VLOOKUP(B967, PlumX_snapshot!$A:$C, 3, FALSE), " ")</f>
        <v>14</v>
      </c>
      <c r="Y967" s="8">
        <f>IFERROR(VLOOKUP(B967, PlumX_snapshot!$A:$D, 4, FALSE), " ")</f>
        <v>24</v>
      </c>
      <c r="Z967" s="8">
        <f>IFERROR(VLOOKUP(B967, PlumX_snapshot!$A:$E, 5, FALSE), " ")</f>
        <v>0</v>
      </c>
      <c r="AA967" s="8">
        <f>IFERROR(VLOOKUP(B967, PlumX_snapshot!$A:$F, 6, FALSE), " ")</f>
        <v>0</v>
      </c>
      <c r="AB967" s="9">
        <v>44978</v>
      </c>
    </row>
    <row r="968" spans="1:28" ht="14.5" x14ac:dyDescent="0.35">
      <c r="A968" s="7" t="s">
        <v>2584</v>
      </c>
      <c r="B968" s="7" t="s">
        <v>2585</v>
      </c>
      <c r="C968" s="7" t="s">
        <v>2563</v>
      </c>
      <c r="D968" s="7" t="s">
        <v>2563</v>
      </c>
      <c r="E968" s="7" t="s">
        <v>36</v>
      </c>
      <c r="F968" s="7" t="s">
        <v>64</v>
      </c>
      <c r="G968" s="7" t="s">
        <v>38</v>
      </c>
      <c r="H968" s="7"/>
      <c r="I968" s="7" t="s">
        <v>2576</v>
      </c>
      <c r="J968" s="13"/>
      <c r="K968" s="10">
        <v>44433</v>
      </c>
      <c r="L968" s="13"/>
      <c r="M968" s="10">
        <v>44470</v>
      </c>
      <c r="N968" s="7"/>
      <c r="O968" s="7" t="s">
        <v>1815</v>
      </c>
      <c r="R968" s="7" t="s">
        <v>2586</v>
      </c>
      <c r="S968" s="7" t="s">
        <v>2587</v>
      </c>
      <c r="T968" s="7"/>
      <c r="U968" s="7"/>
      <c r="V968" s="7"/>
      <c r="W968" s="6">
        <f>IFERROR(VLOOKUP(B968, PlumX_snapshot!$A:$B, 2, FALSE), " ")</f>
        <v>48</v>
      </c>
      <c r="X968" s="6">
        <f>IFERROR(VLOOKUP(B968, PlumX_snapshot!$A:$C, 3, FALSE), " ")</f>
        <v>11</v>
      </c>
      <c r="Y968" s="8">
        <f>IFERROR(VLOOKUP(B968, PlumX_snapshot!$A:$D, 4, FALSE), " ")</f>
        <v>40</v>
      </c>
      <c r="Z968" s="8">
        <f>IFERROR(VLOOKUP(B968, PlumX_snapshot!$A:$E, 5, FALSE), " ")</f>
        <v>0</v>
      </c>
      <c r="AA968" s="8">
        <f>IFERROR(VLOOKUP(B968, PlumX_snapshot!$A:$F, 6, FALSE), " ")</f>
        <v>6</v>
      </c>
      <c r="AB968" s="9">
        <v>44978</v>
      </c>
    </row>
    <row r="969" spans="1:28" ht="14.5" x14ac:dyDescent="0.35">
      <c r="A969" s="7" t="s">
        <v>2588</v>
      </c>
      <c r="B969" s="7" t="s">
        <v>2589</v>
      </c>
      <c r="C969" s="7" t="s">
        <v>2563</v>
      </c>
      <c r="D969" s="7" t="s">
        <v>2563</v>
      </c>
      <c r="E969" s="7" t="s">
        <v>36</v>
      </c>
      <c r="F969" s="7" t="s">
        <v>64</v>
      </c>
      <c r="G969" s="7" t="s">
        <v>38</v>
      </c>
      <c r="H969" s="7"/>
      <c r="I969" s="7" t="s">
        <v>2576</v>
      </c>
      <c r="J969" s="13"/>
      <c r="K969" s="10">
        <v>44270</v>
      </c>
      <c r="L969" s="13"/>
      <c r="M969" s="10">
        <v>44312</v>
      </c>
      <c r="N969" s="7"/>
      <c r="O969" s="7" t="s">
        <v>1815</v>
      </c>
      <c r="P969" s="7" t="s">
        <v>56</v>
      </c>
      <c r="R969" s="7" t="s">
        <v>2590</v>
      </c>
      <c r="T969" s="7"/>
      <c r="W969" s="6">
        <f>IFERROR(VLOOKUP(B969, PlumX_snapshot!$A:$B, 2, FALSE), " ")</f>
        <v>45</v>
      </c>
      <c r="X969" s="6">
        <f>IFERROR(VLOOKUP(B969, PlumX_snapshot!$A:$C, 3, FALSE), " ")</f>
        <v>9</v>
      </c>
      <c r="Y969" s="8">
        <f>IFERROR(VLOOKUP(B969, PlumX_snapshot!$A:$D, 4, FALSE), " ")</f>
        <v>20</v>
      </c>
      <c r="Z969" s="8">
        <f>IFERROR(VLOOKUP(B969, PlumX_snapshot!$A:$E, 5, FALSE), " ")</f>
        <v>0</v>
      </c>
      <c r="AA969" s="8">
        <f>IFERROR(VLOOKUP(B969, PlumX_snapshot!$A:$F, 6, FALSE), " ")</f>
        <v>3</v>
      </c>
      <c r="AB969" s="9">
        <v>44978</v>
      </c>
    </row>
    <row r="970" spans="1:28" ht="14.5" x14ac:dyDescent="0.35">
      <c r="A970" s="7" t="s">
        <v>2591</v>
      </c>
      <c r="B970" s="7" t="s">
        <v>2592</v>
      </c>
      <c r="C970" s="7" t="s">
        <v>2563</v>
      </c>
      <c r="D970" s="7" t="s">
        <v>2563</v>
      </c>
      <c r="E970" s="7" t="s">
        <v>36</v>
      </c>
      <c r="F970" s="7" t="s">
        <v>64</v>
      </c>
      <c r="G970" s="7" t="s">
        <v>38</v>
      </c>
      <c r="H970" s="7"/>
      <c r="I970" s="7" t="s">
        <v>2576</v>
      </c>
      <c r="J970" s="13"/>
      <c r="K970" s="10">
        <v>44230</v>
      </c>
      <c r="L970" s="13"/>
      <c r="M970" s="10">
        <v>44259</v>
      </c>
      <c r="N970" s="7"/>
      <c r="O970" s="7" t="s">
        <v>1815</v>
      </c>
      <c r="R970" s="7" t="s">
        <v>2593</v>
      </c>
      <c r="T970" s="7"/>
      <c r="W970" s="6">
        <f>IFERROR(VLOOKUP(B970, PlumX_snapshot!$A:$B, 2, FALSE), " ")</f>
        <v>45</v>
      </c>
      <c r="X970" s="6">
        <f>IFERROR(VLOOKUP(B970, PlumX_snapshot!$A:$C, 3, FALSE), " ")</f>
        <v>23</v>
      </c>
      <c r="Y970" s="8">
        <f>IFERROR(VLOOKUP(B970, PlumX_snapshot!$A:$D, 4, FALSE), " ")</f>
        <v>83</v>
      </c>
      <c r="Z970" s="8">
        <f>IFERROR(VLOOKUP(B970, PlumX_snapshot!$A:$E, 5, FALSE), " ")</f>
        <v>0</v>
      </c>
      <c r="AA970" s="8">
        <f>IFERROR(VLOOKUP(B970, PlumX_snapshot!$A:$F, 6, FALSE), " ")</f>
        <v>5</v>
      </c>
      <c r="AB970" s="9">
        <v>44978</v>
      </c>
    </row>
    <row r="971" spans="1:28" ht="14.5" x14ac:dyDescent="0.35">
      <c r="A971" s="7" t="s">
        <v>2594</v>
      </c>
      <c r="B971" s="7" t="s">
        <v>2595</v>
      </c>
      <c r="C971" s="7" t="s">
        <v>2563</v>
      </c>
      <c r="D971" s="7" t="s">
        <v>2563</v>
      </c>
      <c r="E971" s="7" t="s">
        <v>36</v>
      </c>
      <c r="F971" s="7" t="s">
        <v>37</v>
      </c>
      <c r="G971" s="7" t="s">
        <v>38</v>
      </c>
      <c r="H971" s="7"/>
      <c r="I971" s="7" t="s">
        <v>501</v>
      </c>
      <c r="J971" s="13"/>
      <c r="K971" s="10">
        <v>44545</v>
      </c>
      <c r="L971" s="13"/>
      <c r="M971" s="10">
        <v>44585</v>
      </c>
      <c r="N971" s="7"/>
      <c r="O971" s="7" t="s">
        <v>1815</v>
      </c>
      <c r="R971" s="7" t="s">
        <v>2596</v>
      </c>
      <c r="T971" s="7"/>
      <c r="W971" s="6">
        <f>IFERROR(VLOOKUP(B971, PlumX_snapshot!$A:$B, 2, FALSE), " ")</f>
        <v>15</v>
      </c>
      <c r="X971" s="6">
        <f>IFERROR(VLOOKUP(B971, PlumX_snapshot!$A:$C, 3, FALSE), " ")</f>
        <v>6</v>
      </c>
      <c r="Y971" s="8">
        <f>IFERROR(VLOOKUP(B971, PlumX_snapshot!$A:$D, 4, FALSE), " ")</f>
        <v>28</v>
      </c>
      <c r="Z971" s="8">
        <f>IFERROR(VLOOKUP(B971, PlumX_snapshot!$A:$E, 5, FALSE), " ")</f>
        <v>0</v>
      </c>
      <c r="AA971" s="8">
        <f>IFERROR(VLOOKUP(B971, PlumX_snapshot!$A:$F, 6, FALSE), " ")</f>
        <v>1</v>
      </c>
      <c r="AB971" s="9">
        <v>44978</v>
      </c>
    </row>
    <row r="972" spans="1:28" ht="14.5" x14ac:dyDescent="0.35">
      <c r="A972" s="7" t="s">
        <v>2597</v>
      </c>
      <c r="B972" s="7" t="s">
        <v>2598</v>
      </c>
      <c r="C972" s="7" t="s">
        <v>2563</v>
      </c>
      <c r="D972" s="7" t="s">
        <v>2563</v>
      </c>
      <c r="E972" s="7" t="s">
        <v>36</v>
      </c>
      <c r="F972" s="7" t="s">
        <v>37</v>
      </c>
      <c r="G972" s="7" t="s">
        <v>38</v>
      </c>
      <c r="H972" s="7"/>
      <c r="I972" s="7" t="s">
        <v>74</v>
      </c>
      <c r="J972" s="13"/>
      <c r="K972" s="10">
        <v>44316</v>
      </c>
      <c r="L972" s="13"/>
      <c r="M972" s="10">
        <v>44347</v>
      </c>
      <c r="N972" s="7"/>
      <c r="O972" s="7" t="s">
        <v>1815</v>
      </c>
      <c r="P972" s="7" t="s">
        <v>56</v>
      </c>
      <c r="R972" s="7" t="s">
        <v>2599</v>
      </c>
      <c r="S972" s="7" t="s">
        <v>2600</v>
      </c>
      <c r="T972" s="7"/>
      <c r="U972" s="7"/>
      <c r="V972" s="7"/>
      <c r="W972" s="6">
        <f>IFERROR(VLOOKUP(B972, PlumX_snapshot!$A:$B, 2, FALSE), " ")</f>
        <v>24</v>
      </c>
      <c r="X972" s="6">
        <f>IFERROR(VLOOKUP(B972, PlumX_snapshot!$A:$C, 3, FALSE), " ")</f>
        <v>5</v>
      </c>
      <c r="Y972" s="8">
        <f>IFERROR(VLOOKUP(B972, PlumX_snapshot!$A:$D, 4, FALSE), " ")</f>
        <v>29</v>
      </c>
      <c r="Z972" s="8">
        <f>IFERROR(VLOOKUP(B972, PlumX_snapshot!$A:$E, 5, FALSE), " ")</f>
        <v>0</v>
      </c>
      <c r="AA972" s="8">
        <f>IFERROR(VLOOKUP(B972, PlumX_snapshot!$A:$F, 6, FALSE), " ")</f>
        <v>0</v>
      </c>
      <c r="AB972" s="9">
        <v>44978</v>
      </c>
    </row>
    <row r="973" spans="1:28" ht="14.5" x14ac:dyDescent="0.35">
      <c r="A973" s="7" t="s">
        <v>2601</v>
      </c>
      <c r="B973" s="7" t="s">
        <v>2602</v>
      </c>
      <c r="C973" s="7" t="s">
        <v>2563</v>
      </c>
      <c r="D973" s="7" t="s">
        <v>2563</v>
      </c>
      <c r="E973" s="7" t="s">
        <v>36</v>
      </c>
      <c r="F973" s="7" t="s">
        <v>37</v>
      </c>
      <c r="G973" s="7" t="s">
        <v>56</v>
      </c>
      <c r="H973" s="7" t="s">
        <v>2603</v>
      </c>
      <c r="I973" s="7" t="s">
        <v>74</v>
      </c>
      <c r="J973" s="13"/>
      <c r="K973" s="10">
        <v>44540</v>
      </c>
      <c r="L973" s="13"/>
      <c r="M973" s="10">
        <v>44606</v>
      </c>
      <c r="N973" s="7" t="s">
        <v>2604</v>
      </c>
      <c r="O973" s="7" t="s">
        <v>1815</v>
      </c>
      <c r="P973" s="7" t="s">
        <v>56</v>
      </c>
      <c r="R973" s="7" t="s">
        <v>2605</v>
      </c>
      <c r="S973" s="7" t="s">
        <v>2606</v>
      </c>
      <c r="T973" s="7"/>
      <c r="U973" s="7"/>
      <c r="V973" s="7"/>
      <c r="W973" s="6">
        <f>IFERROR(VLOOKUP(B973, PlumX_snapshot!$A:$B, 2, FALSE), " ")</f>
        <v>680</v>
      </c>
      <c r="X973" s="6">
        <f>IFERROR(VLOOKUP(B973, PlumX_snapshot!$A:$C, 3, FALSE), " ")</f>
        <v>171</v>
      </c>
      <c r="Y973" s="8">
        <f>IFERROR(VLOOKUP(B973, PlumX_snapshot!$A:$D, 4, FALSE), " ")</f>
        <v>1727</v>
      </c>
      <c r="Z973" s="8">
        <f>IFERROR(VLOOKUP(B973, PlumX_snapshot!$A:$E, 5, FALSE), " ")</f>
        <v>0</v>
      </c>
      <c r="AA973" s="8">
        <f>IFERROR(VLOOKUP(B973, PlumX_snapshot!$A:$F, 6, FALSE), " ")</f>
        <v>74</v>
      </c>
      <c r="AB973" s="9">
        <v>44978</v>
      </c>
    </row>
    <row r="974" spans="1:28" ht="14.5" x14ac:dyDescent="0.35">
      <c r="A974" s="7" t="s">
        <v>2607</v>
      </c>
      <c r="B974" s="7" t="s">
        <v>2608</v>
      </c>
      <c r="C974" s="7" t="s">
        <v>2563</v>
      </c>
      <c r="D974" s="7" t="s">
        <v>2563</v>
      </c>
      <c r="E974" s="7" t="s">
        <v>36</v>
      </c>
      <c r="F974" s="7" t="s">
        <v>37</v>
      </c>
      <c r="G974" s="7" t="s">
        <v>38</v>
      </c>
      <c r="H974" s="7"/>
      <c r="I974" s="7" t="s">
        <v>501</v>
      </c>
      <c r="J974" s="13"/>
      <c r="K974" s="10">
        <v>44367</v>
      </c>
      <c r="L974" s="13"/>
      <c r="M974" s="10">
        <v>44413</v>
      </c>
      <c r="N974" s="7"/>
      <c r="O974" s="7" t="s">
        <v>1815</v>
      </c>
      <c r="P974" s="7" t="s">
        <v>56</v>
      </c>
      <c r="R974" s="7" t="s">
        <v>2609</v>
      </c>
      <c r="T974" s="7"/>
      <c r="W974" s="6">
        <f>IFERROR(VLOOKUP(B974, PlumX_snapshot!$A:$B, 2, FALSE), " ")</f>
        <v>46</v>
      </c>
      <c r="X974" s="6">
        <f>IFERROR(VLOOKUP(B974, PlumX_snapshot!$A:$C, 3, FALSE), " ")</f>
        <v>4</v>
      </c>
      <c r="Y974" s="8">
        <f>IFERROR(VLOOKUP(B974, PlumX_snapshot!$A:$D, 4, FALSE), " ")</f>
        <v>192</v>
      </c>
      <c r="Z974" s="8">
        <f>IFERROR(VLOOKUP(B974, PlumX_snapshot!$A:$E, 5, FALSE), " ")</f>
        <v>0</v>
      </c>
      <c r="AA974" s="8">
        <f>IFERROR(VLOOKUP(B974, PlumX_snapshot!$A:$F, 6, FALSE), " ")</f>
        <v>7</v>
      </c>
      <c r="AB974" s="9">
        <v>44978</v>
      </c>
    </row>
    <row r="975" spans="1:28" ht="14.5" x14ac:dyDescent="0.35">
      <c r="A975" s="7" t="s">
        <v>2610</v>
      </c>
      <c r="B975" s="7" t="s">
        <v>2611</v>
      </c>
      <c r="C975" s="7" t="s">
        <v>2563</v>
      </c>
      <c r="D975" s="7" t="s">
        <v>2563</v>
      </c>
      <c r="E975" s="7" t="s">
        <v>36</v>
      </c>
      <c r="F975" s="7" t="s">
        <v>64</v>
      </c>
      <c r="G975" s="7" t="s">
        <v>38</v>
      </c>
      <c r="H975" s="7"/>
      <c r="I975" s="7" t="s">
        <v>2576</v>
      </c>
      <c r="J975" s="13"/>
      <c r="K975" s="10"/>
      <c r="L975" s="13"/>
      <c r="M975" s="10">
        <v>44048</v>
      </c>
      <c r="N975" s="7"/>
      <c r="O975" s="7" t="s">
        <v>1815</v>
      </c>
      <c r="R975" s="7" t="s">
        <v>2612</v>
      </c>
      <c r="T975" s="7"/>
      <c r="W975" s="6">
        <f>IFERROR(VLOOKUP(B975, PlumX_snapshot!$A:$B, 2, FALSE), " ")</f>
        <v>34</v>
      </c>
      <c r="X975" s="6">
        <f>IFERROR(VLOOKUP(B975, PlumX_snapshot!$A:$C, 3, FALSE), " ")</f>
        <v>5</v>
      </c>
      <c r="Y975" s="8">
        <f>IFERROR(VLOOKUP(B975, PlumX_snapshot!$A:$D, 4, FALSE), " ")</f>
        <v>399</v>
      </c>
      <c r="Z975" s="8">
        <f>IFERROR(VLOOKUP(B975, PlumX_snapshot!$A:$E, 5, FALSE), " ")</f>
        <v>0</v>
      </c>
      <c r="AA975" s="8">
        <f>IFERROR(VLOOKUP(B975, PlumX_snapshot!$A:$F, 6, FALSE), " ")</f>
        <v>0</v>
      </c>
      <c r="AB975" s="9">
        <v>44978</v>
      </c>
    </row>
    <row r="976" spans="1:28" ht="14.5" x14ac:dyDescent="0.35">
      <c r="A976" s="7" t="s">
        <v>2613</v>
      </c>
      <c r="B976" s="7" t="s">
        <v>2614</v>
      </c>
      <c r="C976" s="7" t="s">
        <v>2563</v>
      </c>
      <c r="D976" s="7" t="s">
        <v>2563</v>
      </c>
      <c r="E976" s="7" t="s">
        <v>36</v>
      </c>
      <c r="F976" s="7" t="s">
        <v>64</v>
      </c>
      <c r="G976" s="7" t="s">
        <v>38</v>
      </c>
      <c r="H976" s="7"/>
      <c r="I976" s="7" t="s">
        <v>2576</v>
      </c>
      <c r="J976" s="13"/>
      <c r="K976" s="10"/>
      <c r="L976" s="13"/>
      <c r="M976" s="10">
        <v>44048</v>
      </c>
      <c r="N976" s="7"/>
      <c r="O976" s="7" t="s">
        <v>1815</v>
      </c>
      <c r="R976" s="7" t="s">
        <v>2615</v>
      </c>
      <c r="T976" s="7"/>
      <c r="W976" s="6">
        <f>IFERROR(VLOOKUP(B976, PlumX_snapshot!$A:$B, 2, FALSE), " ")</f>
        <v>93</v>
      </c>
      <c r="X976" s="6">
        <f>IFERROR(VLOOKUP(B976, PlumX_snapshot!$A:$C, 3, FALSE), " ")</f>
        <v>12</v>
      </c>
      <c r="Y976" s="8">
        <f>IFERROR(VLOOKUP(B976, PlumX_snapshot!$A:$D, 4, FALSE), " ")</f>
        <v>1</v>
      </c>
      <c r="Z976" s="8">
        <f>IFERROR(VLOOKUP(B976, PlumX_snapshot!$A:$E, 5, FALSE), " ")</f>
        <v>0</v>
      </c>
      <c r="AA976" s="8">
        <f>IFERROR(VLOOKUP(B976, PlumX_snapshot!$A:$F, 6, FALSE), " ")</f>
        <v>2</v>
      </c>
      <c r="AB976" s="9">
        <v>44978</v>
      </c>
    </row>
    <row r="977" spans="1:28" ht="14.5" x14ac:dyDescent="0.35">
      <c r="A977" s="7" t="s">
        <v>2616</v>
      </c>
      <c r="B977" s="7" t="s">
        <v>2617</v>
      </c>
      <c r="C977" s="7" t="s">
        <v>2563</v>
      </c>
      <c r="D977" s="7" t="s">
        <v>2563</v>
      </c>
      <c r="E977" s="7" t="s">
        <v>36</v>
      </c>
      <c r="F977" s="7" t="s">
        <v>64</v>
      </c>
      <c r="G977" s="7" t="s">
        <v>38</v>
      </c>
      <c r="H977" s="7"/>
      <c r="I977" s="7" t="s">
        <v>2576</v>
      </c>
      <c r="J977" s="13"/>
      <c r="K977" s="10"/>
      <c r="L977" s="13"/>
      <c r="M977" s="10">
        <v>44026</v>
      </c>
      <c r="N977" s="7"/>
      <c r="O977" s="7" t="s">
        <v>1815</v>
      </c>
      <c r="R977" s="7" t="s">
        <v>2618</v>
      </c>
      <c r="S977" s="7" t="s">
        <v>2619</v>
      </c>
      <c r="T977" s="7"/>
      <c r="U977" s="7"/>
      <c r="V977" s="7"/>
      <c r="W977" s="6">
        <f>IFERROR(VLOOKUP(B977, PlumX_snapshot!$A:$B, 2, FALSE), " ")</f>
        <v>6</v>
      </c>
      <c r="X977" s="6">
        <f>IFERROR(VLOOKUP(B977, PlumX_snapshot!$A:$C, 3, FALSE), " ")</f>
        <v>8</v>
      </c>
      <c r="Y977" s="8">
        <f>IFERROR(VLOOKUP(B977, PlumX_snapshot!$A:$D, 4, FALSE), " ")</f>
        <v>9</v>
      </c>
      <c r="Z977" s="8">
        <f>IFERROR(VLOOKUP(B977, PlumX_snapshot!$A:$E, 5, FALSE), " ")</f>
        <v>0</v>
      </c>
      <c r="AA977" s="8">
        <f>IFERROR(VLOOKUP(B977, PlumX_snapshot!$A:$F, 6, FALSE), " ")</f>
        <v>0</v>
      </c>
      <c r="AB977" s="9">
        <v>44978</v>
      </c>
    </row>
    <row r="978" spans="1:28" ht="14.5" x14ac:dyDescent="0.35">
      <c r="A978" s="7" t="s">
        <v>2620</v>
      </c>
      <c r="B978" s="7" t="s">
        <v>2621</v>
      </c>
      <c r="C978" s="7" t="s">
        <v>2563</v>
      </c>
      <c r="D978" s="7" t="s">
        <v>2563</v>
      </c>
      <c r="E978" s="7" t="s">
        <v>36</v>
      </c>
      <c r="F978" s="7" t="s">
        <v>64</v>
      </c>
      <c r="G978" s="7" t="s">
        <v>38</v>
      </c>
      <c r="H978" s="7"/>
      <c r="I978" s="7" t="s">
        <v>2576</v>
      </c>
      <c r="J978" s="13"/>
      <c r="K978" s="10"/>
      <c r="L978" s="13"/>
      <c r="M978" s="10">
        <v>44004</v>
      </c>
      <c r="N978" s="7"/>
      <c r="O978" s="7" t="s">
        <v>1815</v>
      </c>
      <c r="P978" s="7" t="s">
        <v>56</v>
      </c>
      <c r="R978" s="7" t="s">
        <v>2622</v>
      </c>
      <c r="T978" s="7"/>
      <c r="W978" s="6">
        <f>IFERROR(VLOOKUP(B978, PlumX_snapshot!$A:$B, 2, FALSE), " ")</f>
        <v>58</v>
      </c>
      <c r="X978" s="6">
        <f>IFERROR(VLOOKUP(B978, PlumX_snapshot!$A:$C, 3, FALSE), " ")</f>
        <v>11</v>
      </c>
      <c r="Y978" s="8">
        <f>IFERROR(VLOOKUP(B978, PlumX_snapshot!$A:$D, 4, FALSE), " ")</f>
        <v>63</v>
      </c>
      <c r="Z978" s="8">
        <f>IFERROR(VLOOKUP(B978, PlumX_snapshot!$A:$E, 5, FALSE), " ")</f>
        <v>0</v>
      </c>
      <c r="AA978" s="8">
        <f>IFERROR(VLOOKUP(B978, PlumX_snapshot!$A:$F, 6, FALSE), " ")</f>
        <v>2</v>
      </c>
      <c r="AB978" s="9">
        <v>44978</v>
      </c>
    </row>
    <row r="979" spans="1:28" ht="14.5" x14ac:dyDescent="0.35">
      <c r="A979" s="7" t="s">
        <v>2623</v>
      </c>
      <c r="B979" s="7" t="s">
        <v>2624</v>
      </c>
      <c r="C979" s="7" t="s">
        <v>2563</v>
      </c>
      <c r="D979" s="7" t="s">
        <v>2563</v>
      </c>
      <c r="E979" s="7" t="s">
        <v>36</v>
      </c>
      <c r="F979" s="7" t="s">
        <v>37</v>
      </c>
      <c r="G979" s="7" t="s">
        <v>38</v>
      </c>
      <c r="H979" s="7"/>
      <c r="I979" s="7" t="s">
        <v>74</v>
      </c>
      <c r="J979" s="13"/>
      <c r="K979" s="10"/>
      <c r="L979" s="13"/>
      <c r="M979" s="10">
        <v>44168</v>
      </c>
      <c r="N979" s="7"/>
      <c r="O979" s="7" t="s">
        <v>1815</v>
      </c>
      <c r="R979" s="7" t="s">
        <v>2625</v>
      </c>
      <c r="T979" s="7"/>
      <c r="W979" s="6">
        <f>IFERROR(VLOOKUP(B979, PlumX_snapshot!$A:$B, 2, FALSE), " ")</f>
        <v>57</v>
      </c>
      <c r="X979" s="6">
        <f>IFERROR(VLOOKUP(B979, PlumX_snapshot!$A:$C, 3, FALSE), " ")</f>
        <v>10</v>
      </c>
      <c r="Y979" s="8">
        <f>IFERROR(VLOOKUP(B979, PlumX_snapshot!$A:$D, 4, FALSE), " ")</f>
        <v>6</v>
      </c>
      <c r="Z979" s="8">
        <f>IFERROR(VLOOKUP(B979, PlumX_snapshot!$A:$E, 5, FALSE), " ")</f>
        <v>0</v>
      </c>
      <c r="AA979" s="8">
        <f>IFERROR(VLOOKUP(B979, PlumX_snapshot!$A:$F, 6, FALSE), " ")</f>
        <v>0</v>
      </c>
      <c r="AB979" s="9">
        <v>44978</v>
      </c>
    </row>
    <row r="980" spans="1:28" ht="14.5" x14ac:dyDescent="0.35">
      <c r="A980" s="7" t="s">
        <v>2626</v>
      </c>
      <c r="B980" s="7" t="s">
        <v>2627</v>
      </c>
      <c r="C980" s="7" t="s">
        <v>2563</v>
      </c>
      <c r="D980" s="7" t="s">
        <v>2563</v>
      </c>
      <c r="E980" s="7" t="s">
        <v>36</v>
      </c>
      <c r="F980" s="7" t="s">
        <v>37</v>
      </c>
      <c r="G980" s="7" t="s">
        <v>38</v>
      </c>
      <c r="H980" s="7"/>
      <c r="I980" s="7" t="s">
        <v>501</v>
      </c>
      <c r="J980" s="13"/>
      <c r="K980" s="10"/>
      <c r="L980" s="13"/>
      <c r="M980" s="10">
        <v>43868</v>
      </c>
      <c r="N980" s="7"/>
      <c r="O980" s="7" t="s">
        <v>1815</v>
      </c>
      <c r="R980" s="7" t="s">
        <v>2628</v>
      </c>
      <c r="T980" s="7"/>
      <c r="W980" s="6">
        <f>IFERROR(VLOOKUP(B980, PlumX_snapshot!$A:$B, 2, FALSE), " ")</f>
        <v>183</v>
      </c>
      <c r="X980" s="6">
        <f>IFERROR(VLOOKUP(B980, PlumX_snapshot!$A:$C, 3, FALSE), " ")</f>
        <v>86</v>
      </c>
      <c r="Y980" s="8">
        <f>IFERROR(VLOOKUP(B980, PlumX_snapshot!$A:$D, 4, FALSE), " ")</f>
        <v>24</v>
      </c>
      <c r="Z980" s="8">
        <f>IFERROR(VLOOKUP(B980, PlumX_snapshot!$A:$E, 5, FALSE), " ")</f>
        <v>13</v>
      </c>
      <c r="AA980" s="8">
        <f>IFERROR(VLOOKUP(B980, PlumX_snapshot!$A:$F, 6, FALSE), " ")</f>
        <v>4</v>
      </c>
      <c r="AB980" s="9">
        <v>44978</v>
      </c>
    </row>
    <row r="981" spans="1:28" ht="14.5" x14ac:dyDescent="0.35">
      <c r="A981" s="7" t="s">
        <v>2629</v>
      </c>
      <c r="B981" s="7" t="s">
        <v>2630</v>
      </c>
      <c r="C981" s="7" t="s">
        <v>2563</v>
      </c>
      <c r="D981" s="7" t="s">
        <v>2563</v>
      </c>
      <c r="E981" s="7" t="s">
        <v>36</v>
      </c>
      <c r="F981" s="7" t="s">
        <v>37</v>
      </c>
      <c r="G981" s="7" t="s">
        <v>38</v>
      </c>
      <c r="H981" s="7"/>
      <c r="I981" s="7" t="s">
        <v>501</v>
      </c>
      <c r="J981" s="13"/>
      <c r="K981" s="10"/>
      <c r="L981" s="13"/>
      <c r="M981" s="10">
        <v>44140</v>
      </c>
      <c r="N981" s="7"/>
      <c r="O981" s="7" t="s">
        <v>1815</v>
      </c>
      <c r="R981" s="7" t="s">
        <v>2631</v>
      </c>
      <c r="T981" s="7"/>
      <c r="W981" s="6">
        <f>IFERROR(VLOOKUP(B981, PlumX_snapshot!$A:$B, 2, FALSE), " ")</f>
        <v>37</v>
      </c>
      <c r="X981" s="6">
        <f>IFERROR(VLOOKUP(B981, PlumX_snapshot!$A:$C, 3, FALSE), " ")</f>
        <v>6</v>
      </c>
      <c r="Y981" s="8">
        <f>IFERROR(VLOOKUP(B981, PlumX_snapshot!$A:$D, 4, FALSE), " ")</f>
        <v>10</v>
      </c>
      <c r="Z981" s="8">
        <f>IFERROR(VLOOKUP(B981, PlumX_snapshot!$A:$E, 5, FALSE), " ")</f>
        <v>0</v>
      </c>
      <c r="AA981" s="8">
        <f>IFERROR(VLOOKUP(B981, PlumX_snapshot!$A:$F, 6, FALSE), " ")</f>
        <v>3</v>
      </c>
      <c r="AB981" s="9">
        <v>44978</v>
      </c>
    </row>
    <row r="982" spans="1:28" ht="14.5" x14ac:dyDescent="0.35">
      <c r="A982" s="7" t="s">
        <v>2632</v>
      </c>
      <c r="B982" s="7" t="s">
        <v>2633</v>
      </c>
      <c r="C982" s="7" t="s">
        <v>2563</v>
      </c>
      <c r="D982" s="7" t="s">
        <v>2563</v>
      </c>
      <c r="E982" s="7" t="s">
        <v>36</v>
      </c>
      <c r="F982" s="7" t="s">
        <v>37</v>
      </c>
      <c r="G982" s="7" t="s">
        <v>38</v>
      </c>
      <c r="H982" s="7"/>
      <c r="I982" s="7" t="s">
        <v>74</v>
      </c>
      <c r="J982" s="13"/>
      <c r="K982" s="10"/>
      <c r="L982" s="13"/>
      <c r="M982" s="10">
        <v>44040</v>
      </c>
      <c r="N982" s="7"/>
      <c r="O982" s="7" t="s">
        <v>1815</v>
      </c>
      <c r="P982" s="7" t="s">
        <v>56</v>
      </c>
      <c r="R982" s="7" t="s">
        <v>2634</v>
      </c>
      <c r="S982" s="7" t="s">
        <v>2635</v>
      </c>
      <c r="T982" s="7"/>
      <c r="U982" s="7"/>
      <c r="V982" s="7"/>
      <c r="W982" s="6">
        <f>IFERROR(VLOOKUP(B982, PlumX_snapshot!$A:$B, 2, FALSE), " ")</f>
        <v>54</v>
      </c>
      <c r="X982" s="6">
        <f>IFERROR(VLOOKUP(B982, PlumX_snapshot!$A:$C, 3, FALSE), " ")</f>
        <v>27</v>
      </c>
      <c r="Y982" s="8">
        <f>IFERROR(VLOOKUP(B982, PlumX_snapshot!$A:$D, 4, FALSE), " ")</f>
        <v>5</v>
      </c>
      <c r="Z982" s="8">
        <f>IFERROR(VLOOKUP(B982, PlumX_snapshot!$A:$E, 5, FALSE), " ")</f>
        <v>0</v>
      </c>
      <c r="AA982" s="8">
        <f>IFERROR(VLOOKUP(B982, PlumX_snapshot!$A:$F, 6, FALSE), " ")</f>
        <v>0</v>
      </c>
      <c r="AB982" s="9">
        <v>44978</v>
      </c>
    </row>
    <row r="983" spans="1:28" ht="14.5" x14ac:dyDescent="0.35">
      <c r="A983" s="7" t="s">
        <v>2636</v>
      </c>
      <c r="B983" s="7" t="s">
        <v>2637</v>
      </c>
      <c r="C983" s="7" t="s">
        <v>2563</v>
      </c>
      <c r="D983" s="7" t="s">
        <v>2563</v>
      </c>
      <c r="E983" s="7" t="s">
        <v>36</v>
      </c>
      <c r="F983" s="7"/>
      <c r="G983" s="7" t="s">
        <v>38</v>
      </c>
      <c r="H983" s="7"/>
      <c r="J983" s="13"/>
      <c r="K983" s="10"/>
      <c r="L983" s="13"/>
      <c r="N983" s="7"/>
      <c r="O983" s="7" t="s">
        <v>1815</v>
      </c>
      <c r="T983" s="7"/>
      <c r="W983" s="6">
        <f>IFERROR(VLOOKUP(B983, PlumX_snapshot!$A:$B, 2, FALSE), " ")</f>
        <v>103</v>
      </c>
      <c r="X983" s="6">
        <f>IFERROR(VLOOKUP(B983, PlumX_snapshot!$A:$C, 3, FALSE), " ")</f>
        <v>28</v>
      </c>
      <c r="Y983" s="8">
        <f>IFERROR(VLOOKUP(B983, PlumX_snapshot!$A:$D, 4, FALSE), " ")</f>
        <v>14</v>
      </c>
      <c r="Z983" s="8">
        <f>IFERROR(VLOOKUP(B983, PlumX_snapshot!$A:$E, 5, FALSE), " ")</f>
        <v>15</v>
      </c>
      <c r="AA983" s="8">
        <f>IFERROR(VLOOKUP(B983, PlumX_snapshot!$A:$F, 6, FALSE), " ")</f>
        <v>5</v>
      </c>
      <c r="AB983" s="9">
        <v>44978</v>
      </c>
    </row>
    <row r="984" spans="1:28" ht="14.5" x14ac:dyDescent="0.35">
      <c r="A984" s="7" t="s">
        <v>2638</v>
      </c>
      <c r="B984" s="7" t="s">
        <v>2639</v>
      </c>
      <c r="C984" s="7" t="s">
        <v>2563</v>
      </c>
      <c r="D984" s="7" t="s">
        <v>2563</v>
      </c>
      <c r="E984" s="7" t="s">
        <v>36</v>
      </c>
      <c r="F984" s="7"/>
      <c r="G984" s="7" t="s">
        <v>38</v>
      </c>
      <c r="H984" s="7"/>
      <c r="J984" s="13"/>
      <c r="K984" s="10"/>
      <c r="L984" s="13"/>
      <c r="N984" s="7"/>
      <c r="O984" s="7" t="s">
        <v>1815</v>
      </c>
      <c r="T984" s="7"/>
      <c r="W984" s="6">
        <f>IFERROR(VLOOKUP(B984, PlumX_snapshot!$A:$B, 2, FALSE), " ")</f>
        <v>195</v>
      </c>
      <c r="X984" s="6">
        <f>IFERROR(VLOOKUP(B984, PlumX_snapshot!$A:$C, 3, FALSE), " ")</f>
        <v>67</v>
      </c>
      <c r="Y984" s="8">
        <f>IFERROR(VLOOKUP(B984, PlumX_snapshot!$A:$D, 4, FALSE), " ")</f>
        <v>139</v>
      </c>
      <c r="Z984" s="8">
        <f>IFERROR(VLOOKUP(B984, PlumX_snapshot!$A:$E, 5, FALSE), " ")</f>
        <v>38</v>
      </c>
      <c r="AA984" s="8">
        <f>IFERROR(VLOOKUP(B984, PlumX_snapshot!$A:$F, 6, FALSE), " ")</f>
        <v>15</v>
      </c>
      <c r="AB984" s="9">
        <v>44978</v>
      </c>
    </row>
    <row r="985" spans="1:28" ht="14.5" x14ac:dyDescent="0.35">
      <c r="A985" s="7" t="s">
        <v>2640</v>
      </c>
      <c r="B985" s="7" t="s">
        <v>2641</v>
      </c>
      <c r="C985" s="7" t="s">
        <v>2563</v>
      </c>
      <c r="D985" s="7" t="s">
        <v>2563</v>
      </c>
      <c r="E985" s="7" t="s">
        <v>36</v>
      </c>
      <c r="F985" s="7"/>
      <c r="G985" s="7" t="s">
        <v>38</v>
      </c>
      <c r="H985" s="7"/>
      <c r="J985" s="13"/>
      <c r="K985" s="10"/>
      <c r="L985" s="13"/>
      <c r="N985" s="7"/>
      <c r="O985" s="7" t="s">
        <v>1815</v>
      </c>
      <c r="T985" s="7"/>
      <c r="W985" s="6">
        <f>IFERROR(VLOOKUP(B985, PlumX_snapshot!$A:$B, 2, FALSE), " ")</f>
        <v>40</v>
      </c>
      <c r="X985" s="6">
        <f>IFERROR(VLOOKUP(B985, PlumX_snapshot!$A:$C, 3, FALSE), " ")</f>
        <v>52</v>
      </c>
      <c r="Y985" s="8">
        <f>IFERROR(VLOOKUP(B985, PlumX_snapshot!$A:$D, 4, FALSE), " ")</f>
        <v>21</v>
      </c>
      <c r="Z985" s="8">
        <f>IFERROR(VLOOKUP(B985, PlumX_snapshot!$A:$E, 5, FALSE), " ")</f>
        <v>0</v>
      </c>
      <c r="AA985" s="8">
        <f>IFERROR(VLOOKUP(B985, PlumX_snapshot!$A:$F, 6, FALSE), " ")</f>
        <v>3</v>
      </c>
      <c r="AB985" s="9">
        <v>44978</v>
      </c>
    </row>
    <row r="986" spans="1:28" ht="14.5" x14ac:dyDescent="0.35">
      <c r="A986" s="7" t="s">
        <v>2642</v>
      </c>
      <c r="B986" s="7" t="s">
        <v>2643</v>
      </c>
      <c r="C986" s="7" t="s">
        <v>2563</v>
      </c>
      <c r="D986" s="7" t="s">
        <v>2563</v>
      </c>
      <c r="E986" s="7" t="s">
        <v>36</v>
      </c>
      <c r="F986" s="7"/>
      <c r="G986" s="7" t="s">
        <v>38</v>
      </c>
      <c r="H986" s="7"/>
      <c r="J986" s="13"/>
      <c r="K986" s="10"/>
      <c r="L986" s="13"/>
      <c r="N986" s="7"/>
      <c r="O986" s="7" t="s">
        <v>1815</v>
      </c>
      <c r="T986" s="7"/>
      <c r="W986" s="6">
        <f>IFERROR(VLOOKUP(B986, PlumX_snapshot!$A:$B, 2, FALSE), " ")</f>
        <v>182</v>
      </c>
      <c r="X986" s="6">
        <f>IFERROR(VLOOKUP(B986, PlumX_snapshot!$A:$C, 3, FALSE), " ")</f>
        <v>88</v>
      </c>
      <c r="Y986" s="8">
        <f>IFERROR(VLOOKUP(B986, PlumX_snapshot!$A:$D, 4, FALSE), " ")</f>
        <v>130</v>
      </c>
      <c r="Z986" s="8">
        <f>IFERROR(VLOOKUP(B986, PlumX_snapshot!$A:$E, 5, FALSE), " ")</f>
        <v>47</v>
      </c>
      <c r="AA986" s="8">
        <f>IFERROR(VLOOKUP(B986, PlumX_snapshot!$A:$F, 6, FALSE), " ")</f>
        <v>20</v>
      </c>
      <c r="AB986" s="9">
        <v>44978</v>
      </c>
    </row>
    <row r="987" spans="1:28" ht="14.5" x14ac:dyDescent="0.35">
      <c r="A987" s="7" t="s">
        <v>2644</v>
      </c>
      <c r="B987" s="7" t="s">
        <v>2645</v>
      </c>
      <c r="C987" s="7" t="s">
        <v>2563</v>
      </c>
      <c r="D987" s="7" t="s">
        <v>2563</v>
      </c>
      <c r="E987" s="7" t="s">
        <v>36</v>
      </c>
      <c r="F987" s="7"/>
      <c r="G987" s="7" t="s">
        <v>38</v>
      </c>
      <c r="H987" s="7"/>
      <c r="J987" s="13"/>
      <c r="K987" s="10"/>
      <c r="L987" s="13"/>
      <c r="N987" s="7"/>
      <c r="O987" s="7" t="s">
        <v>1815</v>
      </c>
      <c r="T987" s="7"/>
      <c r="W987" s="6">
        <f>IFERROR(VLOOKUP(B987, PlumX_snapshot!$A:$B, 2, FALSE), " ")</f>
        <v>57</v>
      </c>
      <c r="X987" s="6">
        <f>IFERROR(VLOOKUP(B987, PlumX_snapshot!$A:$C, 3, FALSE), " ")</f>
        <v>23</v>
      </c>
      <c r="Y987" s="8">
        <f>IFERROR(VLOOKUP(B987, PlumX_snapshot!$A:$D, 4, FALSE), " ")</f>
        <v>2</v>
      </c>
      <c r="Z987" s="8">
        <f>IFERROR(VLOOKUP(B987, PlumX_snapshot!$A:$E, 5, FALSE), " ")</f>
        <v>7</v>
      </c>
      <c r="AA987" s="8">
        <f>IFERROR(VLOOKUP(B987, PlumX_snapshot!$A:$F, 6, FALSE), " ")</f>
        <v>2</v>
      </c>
      <c r="AB987" s="9">
        <v>44978</v>
      </c>
    </row>
    <row r="988" spans="1:28" ht="14.5" x14ac:dyDescent="0.35">
      <c r="A988" s="7" t="s">
        <v>2646</v>
      </c>
      <c r="B988" s="7" t="s">
        <v>2647</v>
      </c>
      <c r="C988" s="7" t="s">
        <v>2563</v>
      </c>
      <c r="D988" s="7" t="s">
        <v>2563</v>
      </c>
      <c r="E988" s="7" t="s">
        <v>36</v>
      </c>
      <c r="F988" s="7"/>
      <c r="G988" s="7" t="s">
        <v>38</v>
      </c>
      <c r="H988" s="7"/>
      <c r="J988" s="13"/>
      <c r="K988" s="10"/>
      <c r="L988" s="13"/>
      <c r="N988" s="7"/>
      <c r="O988" s="7" t="s">
        <v>1815</v>
      </c>
      <c r="T988" s="7"/>
      <c r="W988" s="6">
        <f>IFERROR(VLOOKUP(B988, PlumX_snapshot!$A:$B, 2, FALSE), " ")</f>
        <v>224</v>
      </c>
      <c r="X988" s="6">
        <f>IFERROR(VLOOKUP(B988, PlumX_snapshot!$A:$C, 3, FALSE), " ")</f>
        <v>81</v>
      </c>
      <c r="Y988" s="8">
        <f>IFERROR(VLOOKUP(B988, PlumX_snapshot!$A:$D, 4, FALSE), " ")</f>
        <v>46</v>
      </c>
      <c r="Z988" s="8">
        <f>IFERROR(VLOOKUP(B988, PlumX_snapshot!$A:$E, 5, FALSE), " ")</f>
        <v>11</v>
      </c>
      <c r="AA988" s="8">
        <f>IFERROR(VLOOKUP(B988, PlumX_snapshot!$A:$F, 6, FALSE), " ")</f>
        <v>2</v>
      </c>
      <c r="AB988" s="9">
        <v>44978</v>
      </c>
    </row>
    <row r="989" spans="1:28" ht="14.5" x14ac:dyDescent="0.35">
      <c r="A989" s="7" t="s">
        <v>2648</v>
      </c>
      <c r="B989" s="7" t="s">
        <v>2649</v>
      </c>
      <c r="C989" s="7" t="s">
        <v>2563</v>
      </c>
      <c r="D989" s="7" t="s">
        <v>2563</v>
      </c>
      <c r="E989" s="7" t="s">
        <v>36</v>
      </c>
      <c r="F989" s="7"/>
      <c r="G989" s="7" t="s">
        <v>38</v>
      </c>
      <c r="H989" s="7"/>
      <c r="J989" s="13"/>
      <c r="K989" s="10"/>
      <c r="L989" s="13"/>
      <c r="N989" s="7"/>
      <c r="O989" s="7" t="s">
        <v>1815</v>
      </c>
      <c r="T989" s="7"/>
      <c r="W989" s="6">
        <f>IFERROR(VLOOKUP(B989, PlumX_snapshot!$A:$B, 2, FALSE), " ")</f>
        <v>50</v>
      </c>
      <c r="X989" s="6">
        <f>IFERROR(VLOOKUP(B989, PlumX_snapshot!$A:$C, 3, FALSE), " ")</f>
        <v>44</v>
      </c>
      <c r="Y989" s="8">
        <f>IFERROR(VLOOKUP(B989, PlumX_snapshot!$A:$D, 4, FALSE), " ")</f>
        <v>13</v>
      </c>
      <c r="Z989" s="8">
        <f>IFERROR(VLOOKUP(B989, PlumX_snapshot!$A:$E, 5, FALSE), " ")</f>
        <v>143</v>
      </c>
      <c r="AA989" s="8">
        <f>IFERROR(VLOOKUP(B989, PlumX_snapshot!$A:$F, 6, FALSE), " ")</f>
        <v>3</v>
      </c>
      <c r="AB989" s="9">
        <v>44978</v>
      </c>
    </row>
    <row r="990" spans="1:28" ht="14.5" x14ac:dyDescent="0.35">
      <c r="A990" s="7" t="s">
        <v>2650</v>
      </c>
      <c r="B990" s="7" t="s">
        <v>2651</v>
      </c>
      <c r="C990" s="7" t="s">
        <v>2563</v>
      </c>
      <c r="D990" s="7" t="s">
        <v>2563</v>
      </c>
      <c r="E990" s="7" t="s">
        <v>36</v>
      </c>
      <c r="F990" s="7"/>
      <c r="G990" s="7" t="s">
        <v>38</v>
      </c>
      <c r="H990" s="7"/>
      <c r="J990" s="13"/>
      <c r="K990" s="10"/>
      <c r="L990" s="13"/>
      <c r="N990" s="7"/>
      <c r="O990" s="7" t="s">
        <v>1815</v>
      </c>
      <c r="T990" s="7"/>
      <c r="W990" s="6">
        <f>IFERROR(VLOOKUP(B990, PlumX_snapshot!$A:$B, 2, FALSE), " ")</f>
        <v>99</v>
      </c>
      <c r="X990" s="6">
        <f>IFERROR(VLOOKUP(B990, PlumX_snapshot!$A:$C, 3, FALSE), " ")</f>
        <v>69</v>
      </c>
      <c r="Y990" s="8">
        <f>IFERROR(VLOOKUP(B990, PlumX_snapshot!$A:$D, 4, FALSE), " ")</f>
        <v>5</v>
      </c>
      <c r="Z990" s="8">
        <f>IFERROR(VLOOKUP(B990, PlumX_snapshot!$A:$E, 5, FALSE), " ")</f>
        <v>34</v>
      </c>
      <c r="AA990" s="8">
        <f>IFERROR(VLOOKUP(B990, PlumX_snapshot!$A:$F, 6, FALSE), " ")</f>
        <v>0</v>
      </c>
      <c r="AB990" s="9">
        <v>44978</v>
      </c>
    </row>
    <row r="991" spans="1:28" ht="14.5" x14ac:dyDescent="0.35">
      <c r="A991" s="7" t="s">
        <v>2652</v>
      </c>
      <c r="B991" s="7" t="s">
        <v>2653</v>
      </c>
      <c r="C991" s="7" t="s">
        <v>2563</v>
      </c>
      <c r="D991" s="7" t="s">
        <v>2563</v>
      </c>
      <c r="E991" s="7" t="s">
        <v>36</v>
      </c>
      <c r="F991" s="7"/>
      <c r="G991" s="7" t="s">
        <v>38</v>
      </c>
      <c r="H991" s="7"/>
      <c r="J991" s="13"/>
      <c r="K991" s="10"/>
      <c r="L991" s="13"/>
      <c r="N991" s="7"/>
      <c r="O991" s="7" t="s">
        <v>1815</v>
      </c>
      <c r="T991" s="7"/>
      <c r="W991" s="6">
        <f>IFERROR(VLOOKUP(B991, PlumX_snapshot!$A:$B, 2, FALSE), " ")</f>
        <v>275</v>
      </c>
      <c r="X991" s="6">
        <f>IFERROR(VLOOKUP(B991, PlumX_snapshot!$A:$C, 3, FALSE), " ")</f>
        <v>114</v>
      </c>
      <c r="Y991" s="8">
        <f>IFERROR(VLOOKUP(B991, PlumX_snapshot!$A:$D, 4, FALSE), " ")</f>
        <v>680</v>
      </c>
      <c r="Z991" s="8">
        <f>IFERROR(VLOOKUP(B991, PlumX_snapshot!$A:$E, 5, FALSE), " ")</f>
        <v>150</v>
      </c>
      <c r="AA991" s="8">
        <f>IFERROR(VLOOKUP(B991, PlumX_snapshot!$A:$F, 6, FALSE), " ")</f>
        <v>16</v>
      </c>
      <c r="AB991" s="9">
        <v>44978</v>
      </c>
    </row>
    <row r="992" spans="1:28" ht="14.5" x14ac:dyDescent="0.35">
      <c r="A992" s="7" t="s">
        <v>2654</v>
      </c>
      <c r="B992" s="7" t="s">
        <v>2655</v>
      </c>
      <c r="C992" s="7" t="s">
        <v>2563</v>
      </c>
      <c r="D992" s="7" t="s">
        <v>2563</v>
      </c>
      <c r="E992" s="7" t="s">
        <v>36</v>
      </c>
      <c r="F992" s="7"/>
      <c r="G992" s="7" t="s">
        <v>38</v>
      </c>
      <c r="H992" s="7"/>
      <c r="J992" s="13"/>
      <c r="K992" s="10"/>
      <c r="L992" s="13"/>
      <c r="N992" s="7"/>
      <c r="O992" s="7" t="s">
        <v>1815</v>
      </c>
      <c r="T992" s="7"/>
      <c r="W992" s="6">
        <f>IFERROR(VLOOKUP(B992, PlumX_snapshot!$A:$B, 2, FALSE), " ")</f>
        <v>88</v>
      </c>
      <c r="X992" s="6">
        <f>IFERROR(VLOOKUP(B992, PlumX_snapshot!$A:$C, 3, FALSE), " ")</f>
        <v>39</v>
      </c>
      <c r="Y992" s="8">
        <f>IFERROR(VLOOKUP(B992, PlumX_snapshot!$A:$D, 4, FALSE), " ")</f>
        <v>15</v>
      </c>
      <c r="Z992" s="8">
        <f>IFERROR(VLOOKUP(B992, PlumX_snapshot!$A:$E, 5, FALSE), " ")</f>
        <v>10</v>
      </c>
      <c r="AA992" s="8">
        <f>IFERROR(VLOOKUP(B992, PlumX_snapshot!$A:$F, 6, FALSE), " ")</f>
        <v>2</v>
      </c>
      <c r="AB992" s="9">
        <v>44978</v>
      </c>
    </row>
    <row r="993" spans="1:28" ht="14.5" x14ac:dyDescent="0.35">
      <c r="A993" s="7" t="s">
        <v>2656</v>
      </c>
      <c r="B993" s="7" t="s">
        <v>2657</v>
      </c>
      <c r="C993" s="7" t="s">
        <v>2563</v>
      </c>
      <c r="D993" s="7" t="s">
        <v>2563</v>
      </c>
      <c r="E993" s="7" t="s">
        <v>36</v>
      </c>
      <c r="F993" s="7"/>
      <c r="G993" s="7" t="s">
        <v>38</v>
      </c>
      <c r="H993" s="7"/>
      <c r="J993" s="13"/>
      <c r="K993" s="10"/>
      <c r="L993" s="13"/>
      <c r="N993" s="7"/>
      <c r="O993" s="7" t="s">
        <v>1815</v>
      </c>
      <c r="T993" s="7"/>
      <c r="W993" s="6">
        <f>IFERROR(VLOOKUP(B993, PlumX_snapshot!$A:$B, 2, FALSE), " ")</f>
        <v>81</v>
      </c>
      <c r="X993" s="6">
        <f>IFERROR(VLOOKUP(B993, PlumX_snapshot!$A:$C, 3, FALSE), " ")</f>
        <v>40</v>
      </c>
      <c r="Y993" s="8">
        <f>IFERROR(VLOOKUP(B993, PlumX_snapshot!$A:$D, 4, FALSE), " ")</f>
        <v>4</v>
      </c>
      <c r="Z993" s="8">
        <f>IFERROR(VLOOKUP(B993, PlumX_snapshot!$A:$E, 5, FALSE), " ")</f>
        <v>23</v>
      </c>
      <c r="AA993" s="8">
        <f>IFERROR(VLOOKUP(B993, PlumX_snapshot!$A:$F, 6, FALSE), " ")</f>
        <v>1</v>
      </c>
      <c r="AB993" s="9">
        <v>44978</v>
      </c>
    </row>
    <row r="994" spans="1:28" ht="14.5" x14ac:dyDescent="0.35">
      <c r="A994" s="7" t="s">
        <v>2658</v>
      </c>
      <c r="B994" s="7" t="s">
        <v>2659</v>
      </c>
      <c r="C994" s="7" t="s">
        <v>2563</v>
      </c>
      <c r="D994" s="7" t="s">
        <v>2563</v>
      </c>
      <c r="E994" s="7" t="s">
        <v>36</v>
      </c>
      <c r="F994" s="7"/>
      <c r="G994" s="7" t="s">
        <v>38</v>
      </c>
      <c r="H994" s="7"/>
      <c r="J994" s="13"/>
      <c r="K994" s="10"/>
      <c r="L994" s="13"/>
      <c r="N994" s="7"/>
      <c r="O994" s="7" t="s">
        <v>1815</v>
      </c>
      <c r="T994" s="7"/>
      <c r="W994" s="6">
        <f>IFERROR(VLOOKUP(B994, PlumX_snapshot!$A:$B, 2, FALSE), " ")</f>
        <v>752</v>
      </c>
      <c r="X994" s="6">
        <f>IFERROR(VLOOKUP(B994, PlumX_snapshot!$A:$C, 3, FALSE), " ")</f>
        <v>78</v>
      </c>
      <c r="Y994" s="8">
        <f>IFERROR(VLOOKUP(B994, PlumX_snapshot!$A:$D, 4, FALSE), " ")</f>
        <v>50</v>
      </c>
      <c r="Z994" s="8">
        <f>IFERROR(VLOOKUP(B994, PlumX_snapshot!$A:$E, 5, FALSE), " ")</f>
        <v>189</v>
      </c>
      <c r="AA994" s="8">
        <f>IFERROR(VLOOKUP(B994, PlumX_snapshot!$A:$F, 6, FALSE), " ")</f>
        <v>2</v>
      </c>
      <c r="AB994" s="9">
        <v>44978</v>
      </c>
    </row>
    <row r="995" spans="1:28" ht="14.5" x14ac:dyDescent="0.35">
      <c r="A995" s="7" t="s">
        <v>2660</v>
      </c>
      <c r="B995" s="7" t="s">
        <v>2661</v>
      </c>
      <c r="C995" s="7" t="s">
        <v>2563</v>
      </c>
      <c r="D995" s="7" t="s">
        <v>2563</v>
      </c>
      <c r="E995" s="7" t="s">
        <v>36</v>
      </c>
      <c r="F995" s="7"/>
      <c r="G995" s="7" t="s">
        <v>38</v>
      </c>
      <c r="H995" s="7"/>
      <c r="J995" s="13"/>
      <c r="K995" s="10"/>
      <c r="L995" s="13"/>
      <c r="N995" s="7"/>
      <c r="O995" s="7" t="s">
        <v>1815</v>
      </c>
      <c r="T995" s="7"/>
      <c r="W995" s="6">
        <f>IFERROR(VLOOKUP(B995, PlumX_snapshot!$A:$B, 2, FALSE), " ")</f>
        <v>239</v>
      </c>
      <c r="X995" s="6">
        <f>IFERROR(VLOOKUP(B995, PlumX_snapshot!$A:$C, 3, FALSE), " ")</f>
        <v>125</v>
      </c>
      <c r="Y995" s="8">
        <f>IFERROR(VLOOKUP(B995, PlumX_snapshot!$A:$D, 4, FALSE), " ")</f>
        <v>227</v>
      </c>
      <c r="Z995" s="8">
        <f>IFERROR(VLOOKUP(B995, PlumX_snapshot!$A:$E, 5, FALSE), " ")</f>
        <v>36</v>
      </c>
      <c r="AA995" s="8">
        <f>IFERROR(VLOOKUP(B995, PlumX_snapshot!$A:$F, 6, FALSE), " ")</f>
        <v>4</v>
      </c>
      <c r="AB995" s="9">
        <v>44978</v>
      </c>
    </row>
    <row r="996" spans="1:28" ht="14.5" x14ac:dyDescent="0.35">
      <c r="A996" s="7" t="s">
        <v>2662</v>
      </c>
      <c r="B996" s="7" t="s">
        <v>2663</v>
      </c>
      <c r="C996" s="7" t="s">
        <v>2563</v>
      </c>
      <c r="D996" s="7" t="s">
        <v>2563</v>
      </c>
      <c r="E996" s="7" t="s">
        <v>36</v>
      </c>
      <c r="F996" s="7"/>
      <c r="G996" s="7" t="s">
        <v>38</v>
      </c>
      <c r="H996" s="7"/>
      <c r="J996" s="13"/>
      <c r="K996" s="10"/>
      <c r="L996" s="13"/>
      <c r="N996" s="7"/>
      <c r="O996" s="7" t="s">
        <v>1815</v>
      </c>
      <c r="T996" s="7"/>
      <c r="W996" s="6">
        <f>IFERROR(VLOOKUP(B996, PlumX_snapshot!$A:$B, 2, FALSE), " ")</f>
        <v>129</v>
      </c>
      <c r="X996" s="6">
        <f>IFERROR(VLOOKUP(B996, PlumX_snapshot!$A:$C, 3, FALSE), " ")</f>
        <v>18</v>
      </c>
      <c r="Y996" s="8">
        <f>IFERROR(VLOOKUP(B996, PlumX_snapshot!$A:$D, 4, FALSE), " ")</f>
        <v>0</v>
      </c>
      <c r="Z996" s="8">
        <f>IFERROR(VLOOKUP(B996, PlumX_snapshot!$A:$E, 5, FALSE), " ")</f>
        <v>70</v>
      </c>
      <c r="AA996" s="8">
        <f>IFERROR(VLOOKUP(B996, PlumX_snapshot!$A:$F, 6, FALSE), " ")</f>
        <v>0</v>
      </c>
      <c r="AB996" s="9">
        <v>44978</v>
      </c>
    </row>
    <row r="997" spans="1:28" ht="14.5" x14ac:dyDescent="0.35">
      <c r="A997" s="7" t="s">
        <v>2664</v>
      </c>
      <c r="B997" s="7" t="s">
        <v>2665</v>
      </c>
      <c r="C997" s="7" t="s">
        <v>2563</v>
      </c>
      <c r="D997" s="7" t="s">
        <v>2563</v>
      </c>
      <c r="E997" s="7" t="s">
        <v>36</v>
      </c>
      <c r="F997" s="7"/>
      <c r="G997" s="7" t="s">
        <v>38</v>
      </c>
      <c r="H997" s="7"/>
      <c r="J997" s="13"/>
      <c r="K997" s="10"/>
      <c r="L997" s="13"/>
      <c r="N997" s="7"/>
      <c r="O997" s="7" t="s">
        <v>1815</v>
      </c>
      <c r="T997" s="7"/>
      <c r="W997" s="6">
        <f>IFERROR(VLOOKUP(B997, PlumX_snapshot!$A:$B, 2, FALSE), " ")</f>
        <v>62</v>
      </c>
      <c r="X997" s="6">
        <f>IFERROR(VLOOKUP(B997, PlumX_snapshot!$A:$C, 3, FALSE), " ")</f>
        <v>24</v>
      </c>
      <c r="Y997" s="8">
        <f>IFERROR(VLOOKUP(B997, PlumX_snapshot!$A:$D, 4, FALSE), " ")</f>
        <v>21</v>
      </c>
      <c r="Z997" s="8">
        <f>IFERROR(VLOOKUP(B997, PlumX_snapshot!$A:$E, 5, FALSE), " ")</f>
        <v>0</v>
      </c>
      <c r="AA997" s="8">
        <f>IFERROR(VLOOKUP(B997, PlumX_snapshot!$A:$F, 6, FALSE), " ")</f>
        <v>1</v>
      </c>
      <c r="AB997" s="9">
        <v>44978</v>
      </c>
    </row>
    <row r="998" spans="1:28" ht="14.5" x14ac:dyDescent="0.35">
      <c r="A998" s="7" t="s">
        <v>2666</v>
      </c>
      <c r="B998" s="7" t="s">
        <v>2667</v>
      </c>
      <c r="C998" s="7" t="s">
        <v>2563</v>
      </c>
      <c r="D998" s="7" t="s">
        <v>2563</v>
      </c>
      <c r="E998" s="7" t="s">
        <v>36</v>
      </c>
      <c r="F998" s="7"/>
      <c r="G998" s="7" t="s">
        <v>38</v>
      </c>
      <c r="H998" s="7"/>
      <c r="J998" s="13"/>
      <c r="K998" s="10"/>
      <c r="L998" s="13"/>
      <c r="N998" s="7"/>
      <c r="O998" s="7" t="s">
        <v>1815</v>
      </c>
      <c r="T998" s="7"/>
      <c r="W998" s="6">
        <f>IFERROR(VLOOKUP(B998, PlumX_snapshot!$A:$B, 2, FALSE), " ")</f>
        <v>197</v>
      </c>
      <c r="X998" s="6">
        <f>IFERROR(VLOOKUP(B998, PlumX_snapshot!$A:$C, 3, FALSE), " ")</f>
        <v>64</v>
      </c>
      <c r="Y998" s="8">
        <f>IFERROR(VLOOKUP(B998, PlumX_snapshot!$A:$D, 4, FALSE), " ")</f>
        <v>8</v>
      </c>
      <c r="Z998" s="8">
        <f>IFERROR(VLOOKUP(B998, PlumX_snapshot!$A:$E, 5, FALSE), " ")</f>
        <v>287</v>
      </c>
      <c r="AA998" s="8">
        <f>IFERROR(VLOOKUP(B998, PlumX_snapshot!$A:$F, 6, FALSE), " ")</f>
        <v>6</v>
      </c>
      <c r="AB998" s="9">
        <v>44978</v>
      </c>
    </row>
    <row r="999" spans="1:28" ht="14.5" x14ac:dyDescent="0.35">
      <c r="A999" s="7" t="s">
        <v>2668</v>
      </c>
      <c r="B999" s="7" t="s">
        <v>2669</v>
      </c>
      <c r="C999" s="7" t="s">
        <v>2563</v>
      </c>
      <c r="D999" s="7" t="s">
        <v>2563</v>
      </c>
      <c r="E999" s="7" t="s">
        <v>36</v>
      </c>
      <c r="F999" s="7"/>
      <c r="G999" s="7" t="s">
        <v>38</v>
      </c>
      <c r="H999" s="7"/>
      <c r="J999" s="13"/>
      <c r="K999" s="10"/>
      <c r="L999" s="13"/>
      <c r="N999" s="7"/>
      <c r="O999" s="7" t="s">
        <v>1815</v>
      </c>
      <c r="T999" s="7"/>
      <c r="W999" s="6">
        <f>IFERROR(VLOOKUP(B999, PlumX_snapshot!$A:$B, 2, FALSE), " ")</f>
        <v>84</v>
      </c>
      <c r="X999" s="6">
        <f>IFERROR(VLOOKUP(B999, PlumX_snapshot!$A:$C, 3, FALSE), " ")</f>
        <v>54</v>
      </c>
      <c r="Y999" s="8">
        <f>IFERROR(VLOOKUP(B999, PlumX_snapshot!$A:$D, 4, FALSE), " ")</f>
        <v>5</v>
      </c>
      <c r="Z999" s="8">
        <f>IFERROR(VLOOKUP(B999, PlumX_snapshot!$A:$E, 5, FALSE), " ")</f>
        <v>58</v>
      </c>
      <c r="AA999" s="8">
        <f>IFERROR(VLOOKUP(B999, PlumX_snapshot!$A:$F, 6, FALSE), " ")</f>
        <v>2</v>
      </c>
      <c r="AB999" s="9">
        <v>44978</v>
      </c>
    </row>
    <row r="1000" spans="1:28" ht="14.5" x14ac:dyDescent="0.35">
      <c r="A1000" s="7" t="s">
        <v>2670</v>
      </c>
      <c r="B1000" s="7" t="s">
        <v>2671</v>
      </c>
      <c r="C1000" s="7" t="s">
        <v>2563</v>
      </c>
      <c r="D1000" s="7" t="s">
        <v>2563</v>
      </c>
      <c r="E1000" s="7" t="s">
        <v>36</v>
      </c>
      <c r="F1000" s="7"/>
      <c r="G1000" s="7" t="s">
        <v>38</v>
      </c>
      <c r="H1000" s="7"/>
      <c r="J1000" s="13"/>
      <c r="K1000" s="10"/>
      <c r="L1000" s="13"/>
      <c r="N1000" s="7"/>
      <c r="O1000" s="7" t="s">
        <v>1815</v>
      </c>
      <c r="T1000" s="7"/>
      <c r="W1000" s="6">
        <f>IFERROR(VLOOKUP(B1000, PlumX_snapshot!$A:$B, 2, FALSE), " ")</f>
        <v>181</v>
      </c>
      <c r="X1000" s="6">
        <f>IFERROR(VLOOKUP(B1000, PlumX_snapshot!$A:$C, 3, FALSE), " ")</f>
        <v>131</v>
      </c>
      <c r="Y1000" s="8">
        <f>IFERROR(VLOOKUP(B1000, PlumX_snapshot!$A:$D, 4, FALSE), " ")</f>
        <v>80</v>
      </c>
      <c r="Z1000" s="8">
        <f>IFERROR(VLOOKUP(B1000, PlumX_snapshot!$A:$E, 5, FALSE), " ")</f>
        <v>38</v>
      </c>
      <c r="AA1000" s="8">
        <f>IFERROR(VLOOKUP(B1000, PlumX_snapshot!$A:$F, 6, FALSE), " ")</f>
        <v>0</v>
      </c>
      <c r="AB1000" s="9">
        <v>44978</v>
      </c>
    </row>
    <row r="1001" spans="1:28" ht="14.5" x14ac:dyDescent="0.35">
      <c r="A1001" s="7" t="s">
        <v>2672</v>
      </c>
      <c r="B1001" s="7" t="s">
        <v>2673</v>
      </c>
      <c r="C1001" s="7" t="s">
        <v>2563</v>
      </c>
      <c r="D1001" s="7" t="s">
        <v>2563</v>
      </c>
      <c r="E1001" s="7" t="s">
        <v>36</v>
      </c>
      <c r="F1001" s="7"/>
      <c r="G1001" s="7" t="s">
        <v>38</v>
      </c>
      <c r="H1001" s="7"/>
      <c r="J1001" s="13"/>
      <c r="K1001" s="10"/>
      <c r="L1001" s="13"/>
      <c r="N1001" s="7"/>
      <c r="O1001" s="7" t="s">
        <v>1815</v>
      </c>
      <c r="T1001" s="7"/>
      <c r="W1001" s="6">
        <f>IFERROR(VLOOKUP(B1001, PlumX_snapshot!$A:$B, 2, FALSE), " ")</f>
        <v>53</v>
      </c>
      <c r="X1001" s="6">
        <f>IFERROR(VLOOKUP(B1001, PlumX_snapshot!$A:$C, 3, FALSE), " ")</f>
        <v>28</v>
      </c>
      <c r="Y1001" s="8">
        <f>IFERROR(VLOOKUP(B1001, PlumX_snapshot!$A:$D, 4, FALSE), " ")</f>
        <v>25</v>
      </c>
      <c r="Z1001" s="8">
        <f>IFERROR(VLOOKUP(B1001, PlumX_snapshot!$A:$E, 5, FALSE), " ")</f>
        <v>0</v>
      </c>
      <c r="AA1001" s="8">
        <f>IFERROR(VLOOKUP(B1001, PlumX_snapshot!$A:$F, 6, FALSE), " ")</f>
        <v>3</v>
      </c>
      <c r="AB1001" s="9">
        <v>44978</v>
      </c>
    </row>
    <row r="1002" spans="1:28" ht="14.5" x14ac:dyDescent="0.35">
      <c r="A1002" s="7" t="s">
        <v>2674</v>
      </c>
      <c r="B1002" s="7" t="s">
        <v>2675</v>
      </c>
      <c r="C1002" s="7" t="s">
        <v>2676</v>
      </c>
      <c r="D1002" s="7" t="s">
        <v>2677</v>
      </c>
      <c r="E1002" s="11" t="s">
        <v>36</v>
      </c>
      <c r="F1002" s="7" t="s">
        <v>37</v>
      </c>
      <c r="G1002" s="7" t="s">
        <v>56</v>
      </c>
      <c r="H1002" s="7" t="s">
        <v>2678</v>
      </c>
      <c r="I1002" s="7" t="s">
        <v>74</v>
      </c>
      <c r="J1002" s="10"/>
      <c r="K1002" s="10">
        <v>43963</v>
      </c>
      <c r="L1002" s="10"/>
      <c r="M1002" s="10">
        <v>43983</v>
      </c>
      <c r="N1002" s="7">
        <v>2020</v>
      </c>
      <c r="O1002" s="7" t="s">
        <v>2679</v>
      </c>
      <c r="P1002" s="7" t="s">
        <v>56</v>
      </c>
      <c r="R1002" s="7" t="s">
        <v>2680</v>
      </c>
      <c r="T1002" s="7"/>
      <c r="W1002" s="6">
        <f>IFERROR(VLOOKUP(B1002, PlumX_snapshot!$A:$B, 2, FALSE), " ")</f>
        <v>118</v>
      </c>
      <c r="X1002" s="6">
        <f>IFERROR(VLOOKUP(B1002, PlumX_snapshot!$A:$C, 3, FALSE), " ")</f>
        <v>27</v>
      </c>
      <c r="Y1002" s="8">
        <f>IFERROR(VLOOKUP(B1002, PlumX_snapshot!$A:$D, 4, FALSE), " ")</f>
        <v>2</v>
      </c>
      <c r="Z1002" s="8">
        <f>IFERROR(VLOOKUP(B1002, PlumX_snapshot!$A:$E, 5, FALSE), " ")</f>
        <v>0</v>
      </c>
      <c r="AA1002" s="8">
        <f>IFERROR(VLOOKUP(B1002, PlumX_snapshot!$A:$F, 6, FALSE), " ")</f>
        <v>1</v>
      </c>
      <c r="AB1002" s="9">
        <v>44978</v>
      </c>
    </row>
    <row r="1003" spans="1:28" ht="14.5" x14ac:dyDescent="0.35">
      <c r="A1003" s="7" t="s">
        <v>2681</v>
      </c>
      <c r="B1003" s="7" t="s">
        <v>2682</v>
      </c>
      <c r="C1003" s="7" t="s">
        <v>2683</v>
      </c>
      <c r="D1003" s="7" t="s">
        <v>2677</v>
      </c>
      <c r="E1003" s="11" t="s">
        <v>36</v>
      </c>
      <c r="F1003" s="7" t="s">
        <v>37</v>
      </c>
      <c r="G1003" s="7" t="s">
        <v>56</v>
      </c>
      <c r="H1003" s="7" t="s">
        <v>2678</v>
      </c>
      <c r="I1003" s="7" t="s">
        <v>74</v>
      </c>
      <c r="J1003" s="10"/>
      <c r="K1003" s="10">
        <v>44131</v>
      </c>
      <c r="L1003" s="10"/>
      <c r="M1003" s="12">
        <v>44161</v>
      </c>
      <c r="N1003" s="7">
        <v>2020</v>
      </c>
      <c r="O1003" s="7" t="s">
        <v>2679</v>
      </c>
      <c r="P1003" s="7" t="s">
        <v>56</v>
      </c>
      <c r="Q1003" s="7" t="s">
        <v>56</v>
      </c>
      <c r="R1003" s="7" t="s">
        <v>2684</v>
      </c>
      <c r="T1003" s="7"/>
      <c r="W1003" s="6">
        <f>IFERROR(VLOOKUP(B1003, PlumX_snapshot!$A:$B, 2, FALSE), " ")</f>
        <v>9</v>
      </c>
      <c r="X1003" s="6">
        <f>IFERROR(VLOOKUP(B1003, PlumX_snapshot!$A:$C, 3, FALSE), " ")</f>
        <v>2</v>
      </c>
      <c r="Y1003" s="8">
        <f>IFERROR(VLOOKUP(B1003, PlumX_snapshot!$A:$D, 4, FALSE), " ")</f>
        <v>0</v>
      </c>
      <c r="Z1003" s="8">
        <f>IFERROR(VLOOKUP(B1003, PlumX_snapshot!$A:$E, 5, FALSE), " ")</f>
        <v>0</v>
      </c>
      <c r="AA1003" s="8">
        <f>IFERROR(VLOOKUP(B1003, PlumX_snapshot!$A:$F, 6, FALSE), " ")</f>
        <v>0</v>
      </c>
      <c r="AB1003" s="9">
        <v>44978</v>
      </c>
    </row>
    <row r="1004" spans="1:28" ht="14.5" x14ac:dyDescent="0.35">
      <c r="A1004" s="7" t="s">
        <v>2685</v>
      </c>
      <c r="B1004" s="7" t="s">
        <v>2686</v>
      </c>
      <c r="C1004" s="7" t="s">
        <v>2687</v>
      </c>
      <c r="D1004" s="7" t="s">
        <v>2677</v>
      </c>
      <c r="E1004" s="11" t="s">
        <v>36</v>
      </c>
      <c r="F1004" s="7" t="s">
        <v>37</v>
      </c>
      <c r="G1004" s="7" t="s">
        <v>56</v>
      </c>
      <c r="H1004" s="7" t="s">
        <v>2688</v>
      </c>
      <c r="I1004" s="7" t="s">
        <v>74</v>
      </c>
      <c r="J1004" s="10"/>
      <c r="K1004" s="10">
        <v>44277</v>
      </c>
      <c r="L1004" s="10"/>
      <c r="M1004" s="10">
        <v>44302</v>
      </c>
      <c r="N1004" s="7">
        <v>2021</v>
      </c>
      <c r="O1004" s="7" t="s">
        <v>2679</v>
      </c>
      <c r="R1004" s="7" t="s">
        <v>2689</v>
      </c>
      <c r="T1004" s="7"/>
      <c r="W1004" s="6">
        <f>IFERROR(VLOOKUP(B1004, PlumX_snapshot!$A:$B, 2, FALSE), " ")</f>
        <v>15</v>
      </c>
      <c r="X1004" s="6">
        <f>IFERROR(VLOOKUP(B1004, PlumX_snapshot!$A:$C, 3, FALSE), " ")</f>
        <v>2</v>
      </c>
      <c r="Y1004" s="8">
        <f>IFERROR(VLOOKUP(B1004, PlumX_snapshot!$A:$D, 4, FALSE), " ")</f>
        <v>0</v>
      </c>
      <c r="Z1004" s="8">
        <f>IFERROR(VLOOKUP(B1004, PlumX_snapshot!$A:$E, 5, FALSE), " ")</f>
        <v>0</v>
      </c>
      <c r="AA1004" s="8">
        <f>IFERROR(VLOOKUP(B1004, PlumX_snapshot!$A:$F, 6, FALSE), " ")</f>
        <v>0</v>
      </c>
      <c r="AB1004" s="9">
        <v>44978</v>
      </c>
    </row>
    <row r="1005" spans="1:28" ht="14.5" x14ac:dyDescent="0.35">
      <c r="A1005" s="7" t="s">
        <v>2690</v>
      </c>
      <c r="B1005" s="7" t="s">
        <v>2691</v>
      </c>
      <c r="C1005" s="7" t="s">
        <v>2687</v>
      </c>
      <c r="D1005" s="7" t="s">
        <v>2677</v>
      </c>
      <c r="E1005" s="11" t="s">
        <v>36</v>
      </c>
      <c r="F1005" s="7" t="s">
        <v>37</v>
      </c>
      <c r="G1005" s="7" t="s">
        <v>56</v>
      </c>
      <c r="H1005" s="7" t="s">
        <v>2688</v>
      </c>
      <c r="I1005" s="7" t="s">
        <v>74</v>
      </c>
      <c r="J1005" s="10"/>
      <c r="K1005" s="10">
        <v>44321</v>
      </c>
      <c r="L1005" s="10"/>
      <c r="M1005" s="10">
        <v>44348</v>
      </c>
      <c r="N1005" s="7">
        <v>2021</v>
      </c>
      <c r="O1005" s="7" t="s">
        <v>2679</v>
      </c>
      <c r="R1005" s="7" t="s">
        <v>2692</v>
      </c>
      <c r="T1005" s="7"/>
      <c r="W1005" s="6">
        <f>IFERROR(VLOOKUP(B1005, PlumX_snapshot!$A:$B, 2, FALSE), " ")</f>
        <v>14</v>
      </c>
      <c r="X1005" s="6">
        <f>IFERROR(VLOOKUP(B1005, PlumX_snapshot!$A:$C, 3, FALSE), " ")</f>
        <v>7</v>
      </c>
      <c r="Y1005" s="8">
        <f>IFERROR(VLOOKUP(B1005, PlumX_snapshot!$A:$D, 4, FALSE), " ")</f>
        <v>0</v>
      </c>
      <c r="Z1005" s="8">
        <f>IFERROR(VLOOKUP(B1005, PlumX_snapshot!$A:$E, 5, FALSE), " ")</f>
        <v>0</v>
      </c>
      <c r="AA1005" s="8">
        <f>IFERROR(VLOOKUP(B1005, PlumX_snapshot!$A:$F, 6, FALSE), " ")</f>
        <v>0</v>
      </c>
      <c r="AB1005" s="9">
        <v>44978</v>
      </c>
    </row>
    <row r="1006" spans="1:28" ht="14.5" x14ac:dyDescent="0.35">
      <c r="A1006" s="7" t="s">
        <v>2693</v>
      </c>
      <c r="B1006" s="7" t="s">
        <v>2694</v>
      </c>
      <c r="C1006" s="7" t="s">
        <v>2687</v>
      </c>
      <c r="D1006" s="7" t="s">
        <v>2677</v>
      </c>
      <c r="E1006" s="11" t="s">
        <v>36</v>
      </c>
      <c r="F1006" s="7" t="s">
        <v>37</v>
      </c>
      <c r="G1006" s="7" t="s">
        <v>56</v>
      </c>
      <c r="H1006" s="7" t="s">
        <v>2678</v>
      </c>
      <c r="I1006" s="7" t="s">
        <v>74</v>
      </c>
      <c r="J1006" s="10"/>
      <c r="K1006" s="10">
        <v>44053</v>
      </c>
      <c r="L1006" s="10"/>
      <c r="M1006" s="10">
        <v>44085</v>
      </c>
      <c r="N1006" s="7">
        <v>2020</v>
      </c>
      <c r="O1006" s="7" t="s">
        <v>2695</v>
      </c>
      <c r="P1006" s="7" t="s">
        <v>56</v>
      </c>
      <c r="R1006" s="7" t="s">
        <v>2696</v>
      </c>
      <c r="T1006" s="7"/>
      <c r="W1006" s="6">
        <f>IFERROR(VLOOKUP(B1006, PlumX_snapshot!$A:$B, 2, FALSE), " ")</f>
        <v>21</v>
      </c>
      <c r="X1006" s="6">
        <f>IFERROR(VLOOKUP(B1006, PlumX_snapshot!$A:$C, 3, FALSE), " ")</f>
        <v>11</v>
      </c>
      <c r="Y1006" s="8">
        <f>IFERROR(VLOOKUP(B1006, PlumX_snapshot!$A:$D, 4, FALSE), " ")</f>
        <v>0</v>
      </c>
      <c r="Z1006" s="8">
        <f>IFERROR(VLOOKUP(B1006, PlumX_snapshot!$A:$E, 5, FALSE), " ")</f>
        <v>0</v>
      </c>
      <c r="AA1006" s="8">
        <f>IFERROR(VLOOKUP(B1006, PlumX_snapshot!$A:$F, 6, FALSE), " ")</f>
        <v>1</v>
      </c>
      <c r="AB1006" s="9">
        <v>44978</v>
      </c>
    </row>
    <row r="1007" spans="1:28" ht="14.5" x14ac:dyDescent="0.35">
      <c r="A1007" s="7" t="s">
        <v>2697</v>
      </c>
      <c r="B1007" s="7" t="s">
        <v>2698</v>
      </c>
      <c r="C1007" s="7" t="s">
        <v>2676</v>
      </c>
      <c r="D1007" s="7" t="s">
        <v>2677</v>
      </c>
      <c r="E1007" s="11" t="s">
        <v>36</v>
      </c>
      <c r="F1007" s="7" t="s">
        <v>37</v>
      </c>
      <c r="G1007" s="7" t="s">
        <v>56</v>
      </c>
      <c r="H1007" s="7" t="s">
        <v>2688</v>
      </c>
      <c r="I1007" s="7" t="s">
        <v>74</v>
      </c>
      <c r="J1007" s="10"/>
      <c r="K1007" s="10"/>
      <c r="L1007" s="10">
        <v>44398</v>
      </c>
      <c r="M1007" s="10">
        <v>44414</v>
      </c>
      <c r="N1007" s="7">
        <v>2021</v>
      </c>
      <c r="O1007" s="7" t="s">
        <v>2699</v>
      </c>
      <c r="Q1007" s="7" t="s">
        <v>56</v>
      </c>
      <c r="R1007" s="7" t="s">
        <v>2700</v>
      </c>
      <c r="T1007" s="7"/>
      <c r="W1007" s="6">
        <f>IFERROR(VLOOKUP(B1007, PlumX_snapshot!$A:$B, 2, FALSE), " ")</f>
        <v>15</v>
      </c>
      <c r="X1007" s="6">
        <f>IFERROR(VLOOKUP(B1007, PlumX_snapshot!$A:$C, 3, FALSE), " ")</f>
        <v>4</v>
      </c>
      <c r="Y1007" s="8">
        <f>IFERROR(VLOOKUP(B1007, PlumX_snapshot!$A:$D, 4, FALSE), " ")</f>
        <v>0</v>
      </c>
      <c r="Z1007" s="8">
        <f>IFERROR(VLOOKUP(B1007, PlumX_snapshot!$A:$E, 5, FALSE), " ")</f>
        <v>0</v>
      </c>
      <c r="AA1007" s="8">
        <f>IFERROR(VLOOKUP(B1007, PlumX_snapshot!$A:$F, 6, FALSE), " ")</f>
        <v>0</v>
      </c>
      <c r="AB1007" s="9">
        <v>44978</v>
      </c>
    </row>
    <row r="1008" spans="1:28" ht="14.5" x14ac:dyDescent="0.35">
      <c r="A1008" s="7" t="s">
        <v>2701</v>
      </c>
      <c r="B1008" s="7" t="s">
        <v>2702</v>
      </c>
      <c r="C1008" s="7" t="s">
        <v>2703</v>
      </c>
      <c r="D1008" s="7" t="s">
        <v>2677</v>
      </c>
      <c r="E1008" s="11" t="s">
        <v>37</v>
      </c>
      <c r="F1008" s="7" t="s">
        <v>37</v>
      </c>
      <c r="G1008" s="7" t="s">
        <v>56</v>
      </c>
      <c r="H1008" s="7" t="s">
        <v>2688</v>
      </c>
      <c r="I1008" s="7" t="s">
        <v>74</v>
      </c>
      <c r="J1008" s="10">
        <v>44456</v>
      </c>
      <c r="K1008" s="10">
        <v>44508</v>
      </c>
      <c r="L1008" s="10">
        <v>44508</v>
      </c>
      <c r="M1008" s="10">
        <v>44537</v>
      </c>
      <c r="N1008" s="7">
        <v>2021</v>
      </c>
      <c r="O1008" s="7" t="s">
        <v>2704</v>
      </c>
      <c r="R1008" s="7" t="s">
        <v>2705</v>
      </c>
      <c r="T1008" s="7"/>
      <c r="W1008" s="6">
        <f>IFERROR(VLOOKUP(B1008, PlumX_snapshot!$A:$B, 2, FALSE), " ")</f>
        <v>13</v>
      </c>
      <c r="X1008" s="6">
        <f>IFERROR(VLOOKUP(B1008, PlumX_snapshot!$A:$C, 3, FALSE), " ")</f>
        <v>2</v>
      </c>
      <c r="Y1008" s="8">
        <f>IFERROR(VLOOKUP(B1008, PlumX_snapshot!$A:$D, 4, FALSE), " ")</f>
        <v>0</v>
      </c>
      <c r="Z1008" s="8">
        <f>IFERROR(VLOOKUP(B1008, PlumX_snapshot!$A:$E, 5, FALSE), " ")</f>
        <v>0</v>
      </c>
      <c r="AA1008" s="8">
        <f>IFERROR(VLOOKUP(B1008, PlumX_snapshot!$A:$F, 6, FALSE), " ")</f>
        <v>0</v>
      </c>
      <c r="AB1008" s="9">
        <v>44978</v>
      </c>
    </row>
    <row r="1009" spans="1:28" ht="14.5" x14ac:dyDescent="0.35">
      <c r="A1009" s="7" t="s">
        <v>2706</v>
      </c>
      <c r="B1009" s="7" t="s">
        <v>2707</v>
      </c>
      <c r="C1009" s="7" t="s">
        <v>2683</v>
      </c>
      <c r="D1009" s="7" t="s">
        <v>2677</v>
      </c>
      <c r="E1009" s="11" t="s">
        <v>36</v>
      </c>
      <c r="F1009" s="7" t="s">
        <v>37</v>
      </c>
      <c r="G1009" s="7" t="s">
        <v>56</v>
      </c>
      <c r="H1009" s="7" t="s">
        <v>2708</v>
      </c>
      <c r="I1009" s="7" t="s">
        <v>74</v>
      </c>
      <c r="J1009" s="10"/>
      <c r="K1009" s="10">
        <v>44684</v>
      </c>
      <c r="L1009" s="10"/>
      <c r="M1009" s="10">
        <v>44684</v>
      </c>
      <c r="N1009" s="7">
        <v>2022</v>
      </c>
      <c r="O1009" s="7" t="s">
        <v>2709</v>
      </c>
      <c r="P1009" s="7" t="s">
        <v>56</v>
      </c>
      <c r="R1009" s="7" t="s">
        <v>2710</v>
      </c>
      <c r="S1009" s="7" t="s">
        <v>2711</v>
      </c>
      <c r="T1009" s="7"/>
      <c r="U1009" s="7"/>
      <c r="V1009" s="7"/>
      <c r="W1009" s="6">
        <f>IFERROR(VLOOKUP(B1009, PlumX_snapshot!$A:$B, 2, FALSE), " ")</f>
        <v>3</v>
      </c>
      <c r="X1009" s="6">
        <f>IFERROR(VLOOKUP(B1009, PlumX_snapshot!$A:$C, 3, FALSE), " ")</f>
        <v>0</v>
      </c>
      <c r="Y1009" s="8">
        <f>IFERROR(VLOOKUP(B1009, PlumX_snapshot!$A:$D, 4, FALSE), " ")</f>
        <v>0</v>
      </c>
      <c r="Z1009" s="8">
        <f>IFERROR(VLOOKUP(B1009, PlumX_snapshot!$A:$E, 5, FALSE), " ")</f>
        <v>0</v>
      </c>
      <c r="AA1009" s="8">
        <f>IFERROR(VLOOKUP(B1009, PlumX_snapshot!$A:$F, 6, FALSE), " ")</f>
        <v>0</v>
      </c>
      <c r="AB1009" s="9">
        <v>44978</v>
      </c>
    </row>
    <row r="1010" spans="1:28" ht="14.5" x14ac:dyDescent="0.35">
      <c r="A1010" s="7" t="s">
        <v>2712</v>
      </c>
      <c r="B1010" s="7" t="s">
        <v>2713</v>
      </c>
      <c r="C1010" s="7" t="s">
        <v>2687</v>
      </c>
      <c r="D1010" s="7" t="s">
        <v>2677</v>
      </c>
      <c r="E1010" s="11" t="s">
        <v>36</v>
      </c>
      <c r="F1010" s="7" t="s">
        <v>37</v>
      </c>
      <c r="G1010" s="7" t="s">
        <v>56</v>
      </c>
      <c r="H1010" s="7" t="s">
        <v>2708</v>
      </c>
      <c r="I1010" s="7" t="s">
        <v>74</v>
      </c>
      <c r="J1010" s="10">
        <v>44685</v>
      </c>
      <c r="K1010" s="10">
        <v>44858</v>
      </c>
      <c r="L1010" s="10">
        <v>44858</v>
      </c>
      <c r="N1010" s="7">
        <v>2022</v>
      </c>
      <c r="O1010" s="7" t="s">
        <v>2714</v>
      </c>
      <c r="P1010" s="7" t="s">
        <v>56</v>
      </c>
      <c r="R1010" s="7" t="s">
        <v>2715</v>
      </c>
      <c r="T1010" s="7"/>
      <c r="W1010" s="6">
        <f>IFERROR(VLOOKUP(B1010, PlumX_snapshot!$A:$B, 2, FALSE), " ")</f>
        <v>3</v>
      </c>
      <c r="X1010" s="6">
        <f>IFERROR(VLOOKUP(B1010, PlumX_snapshot!$A:$C, 3, FALSE), " ")</f>
        <v>0</v>
      </c>
      <c r="Y1010" s="8">
        <f>IFERROR(VLOOKUP(B1010, PlumX_snapshot!$A:$D, 4, FALSE), " ")</f>
        <v>0</v>
      </c>
      <c r="Z1010" s="8">
        <f>IFERROR(VLOOKUP(B1010, PlumX_snapshot!$A:$E, 5, FALSE), " ")</f>
        <v>0</v>
      </c>
      <c r="AA1010" s="8">
        <f>IFERROR(VLOOKUP(B1010, PlumX_snapshot!$A:$F, 6, FALSE), " ")</f>
        <v>0</v>
      </c>
      <c r="AB1010" s="9">
        <v>44978</v>
      </c>
    </row>
    <row r="1011" spans="1:28" ht="14.5" x14ac:dyDescent="0.35">
      <c r="A1011" s="7"/>
      <c r="B1011" s="7" t="s">
        <v>2716</v>
      </c>
      <c r="C1011" s="7" t="s">
        <v>2717</v>
      </c>
      <c r="D1011" s="7" t="s">
        <v>360</v>
      </c>
      <c r="E1011" s="11" t="s">
        <v>36</v>
      </c>
      <c r="F1011" s="7"/>
      <c r="G1011" s="7" t="s">
        <v>38</v>
      </c>
      <c r="H1011" s="7"/>
      <c r="I1011" s="7" t="s">
        <v>74</v>
      </c>
      <c r="J1011" s="13"/>
      <c r="K1011" s="13"/>
      <c r="L1011" s="13"/>
      <c r="N1011" s="7"/>
      <c r="O1011" s="7" t="s">
        <v>2718</v>
      </c>
      <c r="S1011" s="7" t="s">
        <v>2719</v>
      </c>
      <c r="T1011" s="7" t="s">
        <v>427</v>
      </c>
      <c r="U1011" s="7"/>
      <c r="V1011" s="7"/>
      <c r="W1011" s="6">
        <f>IFERROR(VLOOKUP(B1011, PlumX_snapshot!$A:$B, 2, FALSE), " ")</f>
        <v>38</v>
      </c>
      <c r="X1011" s="6">
        <f>IFERROR(VLOOKUP(B1011, PlumX_snapshot!$A:$C, 3, FALSE), " ")</f>
        <v>26</v>
      </c>
      <c r="Y1011" s="8">
        <f>IFERROR(VLOOKUP(B1011, PlumX_snapshot!$A:$D, 4, FALSE), " ")</f>
        <v>5</v>
      </c>
      <c r="Z1011" s="8">
        <f>IFERROR(VLOOKUP(B1011, PlumX_snapshot!$A:$E, 5, FALSE), " ")</f>
        <v>293</v>
      </c>
      <c r="AA1011" s="8">
        <f>IFERROR(VLOOKUP(B1011, PlumX_snapshot!$A:$F, 6, FALSE), " ")</f>
        <v>2</v>
      </c>
      <c r="AB1011" s="9">
        <v>44978</v>
      </c>
    </row>
    <row r="1012" spans="1:28" ht="14.5" x14ac:dyDescent="0.35">
      <c r="A1012" s="7"/>
      <c r="B1012" s="7" t="s">
        <v>2720</v>
      </c>
      <c r="C1012" s="7" t="s">
        <v>2721</v>
      </c>
      <c r="D1012" s="7" t="s">
        <v>360</v>
      </c>
      <c r="E1012" s="11" t="s">
        <v>36</v>
      </c>
      <c r="F1012" s="7"/>
      <c r="G1012" s="7" t="s">
        <v>38</v>
      </c>
      <c r="H1012" s="7"/>
      <c r="I1012" s="7" t="s">
        <v>74</v>
      </c>
      <c r="J1012" s="13"/>
      <c r="K1012" s="13"/>
      <c r="L1012" s="13"/>
      <c r="N1012" s="7"/>
      <c r="O1012" s="7" t="s">
        <v>2718</v>
      </c>
      <c r="S1012" s="7" t="s">
        <v>2719</v>
      </c>
      <c r="T1012" s="7" t="s">
        <v>427</v>
      </c>
      <c r="U1012" s="7"/>
      <c r="V1012" s="7"/>
      <c r="W1012" s="6">
        <f>IFERROR(VLOOKUP(B1012, PlumX_snapshot!$A:$B, 2, FALSE), " ")</f>
        <v>150</v>
      </c>
      <c r="X1012" s="6">
        <f>IFERROR(VLOOKUP(B1012, PlumX_snapshot!$A:$C, 3, FALSE), " ")</f>
        <v>69</v>
      </c>
      <c r="Y1012" s="8">
        <f>IFERROR(VLOOKUP(B1012, PlumX_snapshot!$A:$D, 4, FALSE), " ")</f>
        <v>13</v>
      </c>
      <c r="Z1012" s="8">
        <f>IFERROR(VLOOKUP(B1012, PlumX_snapshot!$A:$E, 5, FALSE), " ")</f>
        <v>48</v>
      </c>
      <c r="AA1012" s="8">
        <f>IFERROR(VLOOKUP(B1012, PlumX_snapshot!$A:$F, 6, FALSE), " ")</f>
        <v>7</v>
      </c>
      <c r="AB1012" s="9">
        <v>44978</v>
      </c>
    </row>
    <row r="1013" spans="1:28" ht="14.5" x14ac:dyDescent="0.35">
      <c r="A1013" s="7"/>
      <c r="B1013" s="7" t="s">
        <v>2722</v>
      </c>
      <c r="C1013" s="7" t="s">
        <v>2721</v>
      </c>
      <c r="D1013" s="7" t="s">
        <v>360</v>
      </c>
      <c r="E1013" s="11" t="s">
        <v>36</v>
      </c>
      <c r="F1013" s="7"/>
      <c r="G1013" s="7" t="s">
        <v>38</v>
      </c>
      <c r="H1013" s="7"/>
      <c r="I1013" s="7" t="s">
        <v>74</v>
      </c>
      <c r="J1013" s="13"/>
      <c r="K1013" s="13"/>
      <c r="L1013" s="13"/>
      <c r="N1013" s="7"/>
      <c r="O1013" s="7" t="s">
        <v>2718</v>
      </c>
      <c r="S1013" s="7" t="s">
        <v>2719</v>
      </c>
      <c r="T1013" s="7" t="s">
        <v>427</v>
      </c>
      <c r="U1013" s="7"/>
      <c r="V1013" s="7"/>
      <c r="W1013" s="6">
        <f>IFERROR(VLOOKUP(B1013, PlumX_snapshot!$A:$B, 2, FALSE), " ")</f>
        <v>171</v>
      </c>
      <c r="X1013" s="6">
        <f>IFERROR(VLOOKUP(B1013, PlumX_snapshot!$A:$C, 3, FALSE), " ")</f>
        <v>41</v>
      </c>
      <c r="Y1013" s="8">
        <f>IFERROR(VLOOKUP(B1013, PlumX_snapshot!$A:$D, 4, FALSE), " ")</f>
        <v>21</v>
      </c>
      <c r="Z1013" s="8">
        <f>IFERROR(VLOOKUP(B1013, PlumX_snapshot!$A:$E, 5, FALSE), " ")</f>
        <v>28</v>
      </c>
      <c r="AA1013" s="8">
        <f>IFERROR(VLOOKUP(B1013, PlumX_snapshot!$A:$F, 6, FALSE), " ")</f>
        <v>13</v>
      </c>
      <c r="AB1013" s="9">
        <v>44978</v>
      </c>
    </row>
    <row r="1014" spans="1:28" ht="14.5" x14ac:dyDescent="0.35">
      <c r="A1014" s="7"/>
      <c r="B1014" s="7" t="s">
        <v>2723</v>
      </c>
      <c r="C1014" s="7" t="s">
        <v>2721</v>
      </c>
      <c r="D1014" s="7" t="s">
        <v>360</v>
      </c>
      <c r="E1014" s="11" t="s">
        <v>36</v>
      </c>
      <c r="F1014" s="7"/>
      <c r="G1014" s="7" t="s">
        <v>38</v>
      </c>
      <c r="H1014" s="7"/>
      <c r="I1014" s="7" t="s">
        <v>74</v>
      </c>
      <c r="J1014" s="13"/>
      <c r="K1014" s="13"/>
      <c r="L1014" s="13"/>
      <c r="N1014" s="7"/>
      <c r="O1014" s="7" t="s">
        <v>2718</v>
      </c>
      <c r="S1014" s="7" t="s">
        <v>2719</v>
      </c>
      <c r="T1014" s="7" t="s">
        <v>427</v>
      </c>
      <c r="U1014" s="7"/>
      <c r="V1014" s="7"/>
      <c r="W1014" s="6">
        <f>IFERROR(VLOOKUP(B1014, PlumX_snapshot!$A:$B, 2, FALSE), " ")</f>
        <v>64</v>
      </c>
      <c r="X1014" s="6">
        <f>IFERROR(VLOOKUP(B1014, PlumX_snapshot!$A:$C, 3, FALSE), " ")</f>
        <v>9</v>
      </c>
      <c r="Y1014" s="8">
        <f>IFERROR(VLOOKUP(B1014, PlumX_snapshot!$A:$D, 4, FALSE), " ")</f>
        <v>14</v>
      </c>
      <c r="Z1014" s="8">
        <f>IFERROR(VLOOKUP(B1014, PlumX_snapshot!$A:$E, 5, FALSE), " ")</f>
        <v>42</v>
      </c>
      <c r="AA1014" s="8">
        <f>IFERROR(VLOOKUP(B1014, PlumX_snapshot!$A:$F, 6, FALSE), " ")</f>
        <v>4</v>
      </c>
      <c r="AB1014" s="9">
        <v>44978</v>
      </c>
    </row>
    <row r="1015" spans="1:28" ht="14.5" x14ac:dyDescent="0.35">
      <c r="A1015" s="7"/>
      <c r="B1015" s="7" t="s">
        <v>2724</v>
      </c>
      <c r="C1015" s="7" t="s">
        <v>2725</v>
      </c>
      <c r="D1015" s="7" t="s">
        <v>360</v>
      </c>
      <c r="E1015" s="11" t="s">
        <v>36</v>
      </c>
      <c r="F1015" s="7"/>
      <c r="G1015" s="7" t="s">
        <v>38</v>
      </c>
      <c r="H1015" s="7"/>
      <c r="I1015" s="7" t="s">
        <v>74</v>
      </c>
      <c r="J1015" s="13"/>
      <c r="K1015" s="13"/>
      <c r="L1015" s="13"/>
      <c r="N1015" s="7"/>
      <c r="O1015" s="7" t="s">
        <v>2718</v>
      </c>
      <c r="S1015" s="7" t="s">
        <v>2719</v>
      </c>
      <c r="T1015" s="7" t="s">
        <v>427</v>
      </c>
      <c r="U1015" s="7"/>
      <c r="V1015" s="7"/>
      <c r="W1015" s="6">
        <f>IFERROR(VLOOKUP(B1015, PlumX_snapshot!$A:$B, 2, FALSE), " ")</f>
        <v>7</v>
      </c>
      <c r="X1015" s="6">
        <f>IFERROR(VLOOKUP(B1015, PlumX_snapshot!$A:$C, 3, FALSE), " ")</f>
        <v>2</v>
      </c>
      <c r="Y1015" s="8">
        <f>IFERROR(VLOOKUP(B1015, PlumX_snapshot!$A:$D, 4, FALSE), " ")</f>
        <v>2</v>
      </c>
      <c r="Z1015" s="8">
        <f>IFERROR(VLOOKUP(B1015, PlumX_snapshot!$A:$E, 5, FALSE), " ")</f>
        <v>0</v>
      </c>
      <c r="AA1015" s="8">
        <f>IFERROR(VLOOKUP(B1015, PlumX_snapshot!$A:$F, 6, FALSE), " ")</f>
        <v>0</v>
      </c>
      <c r="AB1015" s="9">
        <v>44978</v>
      </c>
    </row>
    <row r="1016" spans="1:28" ht="14.5" x14ac:dyDescent="0.35">
      <c r="A1016" s="7"/>
      <c r="B1016" s="7" t="s">
        <v>2726</v>
      </c>
      <c r="C1016" s="7" t="s">
        <v>2725</v>
      </c>
      <c r="D1016" s="7" t="s">
        <v>360</v>
      </c>
      <c r="E1016" s="11" t="s">
        <v>36</v>
      </c>
      <c r="F1016" s="7"/>
      <c r="G1016" s="7" t="s">
        <v>38</v>
      </c>
      <c r="H1016" s="7"/>
      <c r="I1016" s="7" t="s">
        <v>74</v>
      </c>
      <c r="J1016" s="13"/>
      <c r="K1016" s="13"/>
      <c r="L1016" s="13"/>
      <c r="N1016" s="7"/>
      <c r="O1016" s="7" t="s">
        <v>2718</v>
      </c>
      <c r="S1016" s="7" t="s">
        <v>2719</v>
      </c>
      <c r="T1016" s="7" t="s">
        <v>427</v>
      </c>
      <c r="U1016" s="7"/>
      <c r="V1016" s="7"/>
      <c r="W1016" s="6">
        <f>IFERROR(VLOOKUP(B1016, PlumX_snapshot!$A:$B, 2, FALSE), " ")</f>
        <v>15</v>
      </c>
      <c r="X1016" s="6">
        <f>IFERROR(VLOOKUP(B1016, PlumX_snapshot!$A:$C, 3, FALSE), " ")</f>
        <v>10</v>
      </c>
      <c r="Y1016" s="8">
        <f>IFERROR(VLOOKUP(B1016, PlumX_snapshot!$A:$D, 4, FALSE), " ")</f>
        <v>22</v>
      </c>
      <c r="Z1016" s="8">
        <f>IFERROR(VLOOKUP(B1016, PlumX_snapshot!$A:$E, 5, FALSE), " ")</f>
        <v>5</v>
      </c>
      <c r="AA1016" s="8">
        <f>IFERROR(VLOOKUP(B1016, PlumX_snapshot!$A:$F, 6, FALSE), " ")</f>
        <v>0</v>
      </c>
      <c r="AB1016" s="9">
        <v>44978</v>
      </c>
    </row>
    <row r="1017" spans="1:28" ht="14.5" x14ac:dyDescent="0.35">
      <c r="A1017" s="7"/>
      <c r="B1017" s="7" t="s">
        <v>2727</v>
      </c>
      <c r="C1017" s="7" t="s">
        <v>2728</v>
      </c>
      <c r="D1017" s="7" t="s">
        <v>360</v>
      </c>
      <c r="E1017" s="11" t="s">
        <v>36</v>
      </c>
      <c r="F1017" s="7"/>
      <c r="G1017" s="7" t="s">
        <v>38</v>
      </c>
      <c r="H1017" s="7"/>
      <c r="I1017" s="7" t="s">
        <v>74</v>
      </c>
      <c r="J1017" s="13"/>
      <c r="K1017" s="13"/>
      <c r="L1017" s="13"/>
      <c r="N1017" s="7"/>
      <c r="O1017" s="7" t="s">
        <v>2718</v>
      </c>
      <c r="S1017" s="7" t="s">
        <v>2719</v>
      </c>
      <c r="T1017" s="7" t="s">
        <v>427</v>
      </c>
      <c r="U1017" s="7"/>
      <c r="V1017" s="7"/>
      <c r="W1017" s="6">
        <f>IFERROR(VLOOKUP(B1017, PlumX_snapshot!$A:$B, 2, FALSE), " ")</f>
        <v>59</v>
      </c>
      <c r="X1017" s="6">
        <f>IFERROR(VLOOKUP(B1017, PlumX_snapshot!$A:$C, 3, FALSE), " ")</f>
        <v>46</v>
      </c>
      <c r="Y1017" s="8">
        <f>IFERROR(VLOOKUP(B1017, PlumX_snapshot!$A:$D, 4, FALSE), " ")</f>
        <v>7</v>
      </c>
      <c r="Z1017" s="8">
        <f>IFERROR(VLOOKUP(B1017, PlumX_snapshot!$A:$E, 5, FALSE), " ")</f>
        <v>0</v>
      </c>
      <c r="AA1017" s="8">
        <f>IFERROR(VLOOKUP(B1017, PlumX_snapshot!$A:$F, 6, FALSE), " ")</f>
        <v>0</v>
      </c>
      <c r="AB1017" s="9">
        <v>44978</v>
      </c>
    </row>
    <row r="1018" spans="1:28" ht="14.5" x14ac:dyDescent="0.35">
      <c r="A1018" s="7"/>
      <c r="B1018" s="7" t="s">
        <v>2729</v>
      </c>
      <c r="C1018" s="7" t="s">
        <v>2730</v>
      </c>
      <c r="D1018" s="7" t="s">
        <v>360</v>
      </c>
      <c r="E1018" s="11" t="s">
        <v>37</v>
      </c>
      <c r="F1018" s="7"/>
      <c r="G1018" s="7" t="s">
        <v>38</v>
      </c>
      <c r="H1018" s="7"/>
      <c r="I1018" s="7" t="s">
        <v>74</v>
      </c>
      <c r="J1018" s="13"/>
      <c r="K1018" s="13"/>
      <c r="L1018" s="13"/>
      <c r="N1018" s="7"/>
      <c r="O1018" s="7" t="s">
        <v>2718</v>
      </c>
      <c r="S1018" s="7" t="s">
        <v>2719</v>
      </c>
      <c r="T1018" s="7" t="s">
        <v>427</v>
      </c>
      <c r="U1018" s="7"/>
      <c r="V1018" s="7"/>
      <c r="W1018" s="6">
        <f>IFERROR(VLOOKUP(B1018, PlumX_snapshot!$A:$B, 2, FALSE), " ")</f>
        <v>13</v>
      </c>
      <c r="X1018" s="6">
        <f>IFERROR(VLOOKUP(B1018, PlumX_snapshot!$A:$C, 3, FALSE), " ")</f>
        <v>45</v>
      </c>
      <c r="Y1018" s="8">
        <f>IFERROR(VLOOKUP(B1018, PlumX_snapshot!$A:$D, 4, FALSE), " ")</f>
        <v>88</v>
      </c>
      <c r="Z1018" s="8">
        <f>IFERROR(VLOOKUP(B1018, PlumX_snapshot!$A:$E, 5, FALSE), " ")</f>
        <v>335</v>
      </c>
      <c r="AA1018" s="8">
        <f>IFERROR(VLOOKUP(B1018, PlumX_snapshot!$A:$F, 6, FALSE), " ")</f>
        <v>0</v>
      </c>
      <c r="AB1018" s="9">
        <v>44978</v>
      </c>
    </row>
    <row r="1019" spans="1:28" ht="14.5" x14ac:dyDescent="0.35">
      <c r="A1019" s="7"/>
      <c r="B1019" s="7" t="s">
        <v>2731</v>
      </c>
      <c r="C1019" s="7" t="s">
        <v>2730</v>
      </c>
      <c r="D1019" s="7" t="s">
        <v>360</v>
      </c>
      <c r="E1019" s="11" t="s">
        <v>37</v>
      </c>
      <c r="F1019" s="7"/>
      <c r="G1019" s="7" t="s">
        <v>38</v>
      </c>
      <c r="H1019" s="7"/>
      <c r="I1019" s="7" t="s">
        <v>74</v>
      </c>
      <c r="J1019" s="13"/>
      <c r="K1019" s="13"/>
      <c r="L1019" s="13"/>
      <c r="N1019" s="7"/>
      <c r="O1019" s="7" t="s">
        <v>2718</v>
      </c>
      <c r="S1019" s="7" t="s">
        <v>2719</v>
      </c>
      <c r="T1019" s="7" t="s">
        <v>427</v>
      </c>
      <c r="U1019" s="7"/>
      <c r="V1019" s="7"/>
      <c r="W1019" s="6">
        <f>IFERROR(VLOOKUP(B1019, PlumX_snapshot!$A:$B, 2, FALSE), " ")</f>
        <v>30</v>
      </c>
      <c r="X1019" s="6">
        <f>IFERROR(VLOOKUP(B1019, PlumX_snapshot!$A:$C, 3, FALSE), " ")</f>
        <v>16</v>
      </c>
      <c r="Y1019" s="8">
        <f>IFERROR(VLOOKUP(B1019, PlumX_snapshot!$A:$D, 4, FALSE), " ")</f>
        <v>83</v>
      </c>
      <c r="Z1019" s="8">
        <f>IFERROR(VLOOKUP(B1019, PlumX_snapshot!$A:$E, 5, FALSE), " ")</f>
        <v>5</v>
      </c>
      <c r="AA1019" s="8">
        <f>IFERROR(VLOOKUP(B1019, PlumX_snapshot!$A:$F, 6, FALSE), " ")</f>
        <v>5</v>
      </c>
      <c r="AB1019" s="9">
        <v>44978</v>
      </c>
    </row>
    <row r="1020" spans="1:28" ht="14.5" x14ac:dyDescent="0.35">
      <c r="A1020" s="7"/>
      <c r="B1020" s="7" t="s">
        <v>2732</v>
      </c>
      <c r="C1020" s="7" t="s">
        <v>2730</v>
      </c>
      <c r="D1020" s="7" t="s">
        <v>360</v>
      </c>
      <c r="E1020" s="11" t="s">
        <v>37</v>
      </c>
      <c r="F1020" s="7"/>
      <c r="G1020" s="7" t="s">
        <v>38</v>
      </c>
      <c r="H1020" s="7"/>
      <c r="I1020" s="7" t="s">
        <v>74</v>
      </c>
      <c r="J1020" s="13"/>
      <c r="K1020" s="13"/>
      <c r="L1020" s="13"/>
      <c r="N1020" s="7"/>
      <c r="O1020" s="7" t="s">
        <v>2718</v>
      </c>
      <c r="S1020" s="7" t="s">
        <v>2719</v>
      </c>
      <c r="T1020" s="7" t="s">
        <v>427</v>
      </c>
      <c r="U1020" s="7"/>
      <c r="V1020" s="7"/>
      <c r="W1020" s="6">
        <f>IFERROR(VLOOKUP(B1020, PlumX_snapshot!$A:$B, 2, FALSE), " ")</f>
        <v>31</v>
      </c>
      <c r="X1020" s="6">
        <f>IFERROR(VLOOKUP(B1020, PlumX_snapshot!$A:$C, 3, FALSE), " ")</f>
        <v>18</v>
      </c>
      <c r="Y1020" s="8">
        <f>IFERROR(VLOOKUP(B1020, PlumX_snapshot!$A:$D, 4, FALSE), " ")</f>
        <v>5</v>
      </c>
      <c r="Z1020" s="8">
        <f>IFERROR(VLOOKUP(B1020, PlumX_snapshot!$A:$E, 5, FALSE), " ")</f>
        <v>0</v>
      </c>
      <c r="AA1020" s="8">
        <f>IFERROR(VLOOKUP(B1020, PlumX_snapshot!$A:$F, 6, FALSE), " ")</f>
        <v>0</v>
      </c>
      <c r="AB1020" s="9">
        <v>44978</v>
      </c>
    </row>
    <row r="1021" spans="1:28" ht="14.5" x14ac:dyDescent="0.35">
      <c r="A1021" s="7"/>
      <c r="B1021" s="7" t="s">
        <v>2733</v>
      </c>
      <c r="C1021" s="7" t="s">
        <v>2730</v>
      </c>
      <c r="D1021" s="7" t="s">
        <v>360</v>
      </c>
      <c r="E1021" s="11" t="s">
        <v>37</v>
      </c>
      <c r="F1021" s="7"/>
      <c r="G1021" s="7" t="s">
        <v>38</v>
      </c>
      <c r="H1021" s="7"/>
      <c r="I1021" s="7" t="s">
        <v>74</v>
      </c>
      <c r="J1021" s="13"/>
      <c r="K1021" s="13"/>
      <c r="L1021" s="13"/>
      <c r="N1021" s="7"/>
      <c r="O1021" s="7" t="s">
        <v>2718</v>
      </c>
      <c r="S1021" s="7" t="s">
        <v>2719</v>
      </c>
      <c r="T1021" s="7" t="s">
        <v>427</v>
      </c>
      <c r="U1021" s="7"/>
      <c r="V1021" s="7"/>
      <c r="W1021" s="6">
        <f>IFERROR(VLOOKUP(B1021, PlumX_snapshot!$A:$B, 2, FALSE), " ")</f>
        <v>8</v>
      </c>
      <c r="X1021" s="6">
        <f>IFERROR(VLOOKUP(B1021, PlumX_snapshot!$A:$C, 3, FALSE), " ")</f>
        <v>1</v>
      </c>
      <c r="Y1021" s="8">
        <f>IFERROR(VLOOKUP(B1021, PlumX_snapshot!$A:$D, 4, FALSE), " ")</f>
        <v>1</v>
      </c>
      <c r="Z1021" s="8">
        <f>IFERROR(VLOOKUP(B1021, PlumX_snapshot!$A:$E, 5, FALSE), " ")</f>
        <v>0</v>
      </c>
      <c r="AA1021" s="8">
        <f>IFERROR(VLOOKUP(B1021, PlumX_snapshot!$A:$F, 6, FALSE), " ")</f>
        <v>0</v>
      </c>
      <c r="AB1021" s="9">
        <v>44978</v>
      </c>
    </row>
    <row r="1022" spans="1:28" ht="14.5" x14ac:dyDescent="0.35">
      <c r="A1022" s="7"/>
      <c r="B1022" s="7" t="s">
        <v>2734</v>
      </c>
      <c r="C1022" s="7" t="s">
        <v>2725</v>
      </c>
      <c r="D1022" s="7" t="s">
        <v>360</v>
      </c>
      <c r="E1022" s="11" t="s">
        <v>36</v>
      </c>
      <c r="F1022" s="7"/>
      <c r="G1022" s="7" t="s">
        <v>38</v>
      </c>
      <c r="H1022" s="7"/>
      <c r="I1022" s="7" t="s">
        <v>74</v>
      </c>
      <c r="J1022" s="13"/>
      <c r="K1022" s="13"/>
      <c r="L1022" s="13"/>
      <c r="N1022" s="7"/>
      <c r="O1022" s="7" t="s">
        <v>2718</v>
      </c>
      <c r="S1022" s="7" t="s">
        <v>2719</v>
      </c>
      <c r="T1022" s="7" t="s">
        <v>427</v>
      </c>
      <c r="U1022" s="7"/>
      <c r="V1022" s="7"/>
      <c r="W1022" s="6">
        <f>IFERROR(VLOOKUP(B1022, PlumX_snapshot!$A:$B, 2, FALSE), " ")</f>
        <v>9</v>
      </c>
      <c r="X1022" s="6">
        <f>IFERROR(VLOOKUP(B1022, PlumX_snapshot!$A:$C, 3, FALSE), " ")</f>
        <v>2</v>
      </c>
      <c r="Y1022" s="8">
        <f>IFERROR(VLOOKUP(B1022, PlumX_snapshot!$A:$D, 4, FALSE), " ")</f>
        <v>7</v>
      </c>
      <c r="Z1022" s="8">
        <f>IFERROR(VLOOKUP(B1022, PlumX_snapshot!$A:$E, 5, FALSE), " ")</f>
        <v>0</v>
      </c>
      <c r="AA1022" s="8">
        <f>IFERROR(VLOOKUP(B1022, PlumX_snapshot!$A:$F, 6, FALSE), " ")</f>
        <v>0</v>
      </c>
      <c r="AB1022" s="9">
        <v>44978</v>
      </c>
    </row>
    <row r="1023" spans="1:28" ht="14.5" x14ac:dyDescent="0.35">
      <c r="A1023" s="7"/>
      <c r="B1023" s="7" t="s">
        <v>2735</v>
      </c>
      <c r="C1023" s="7" t="s">
        <v>2736</v>
      </c>
      <c r="D1023" s="7" t="s">
        <v>360</v>
      </c>
      <c r="E1023" s="11" t="s">
        <v>36</v>
      </c>
      <c r="F1023" s="7"/>
      <c r="G1023" s="7" t="s">
        <v>38</v>
      </c>
      <c r="H1023" s="7"/>
      <c r="I1023" s="7" t="s">
        <v>74</v>
      </c>
      <c r="J1023" s="13"/>
      <c r="K1023" s="13"/>
      <c r="L1023" s="13"/>
      <c r="N1023" s="7"/>
      <c r="O1023" s="7" t="s">
        <v>2718</v>
      </c>
      <c r="S1023" s="7" t="s">
        <v>2719</v>
      </c>
      <c r="T1023" s="7" t="s">
        <v>427</v>
      </c>
      <c r="U1023" s="7"/>
      <c r="V1023" s="7"/>
      <c r="W1023" s="6">
        <f>IFERROR(VLOOKUP(B1023, PlumX_snapshot!$A:$B, 2, FALSE), " ")</f>
        <v>18</v>
      </c>
      <c r="X1023" s="6">
        <f>IFERROR(VLOOKUP(B1023, PlumX_snapshot!$A:$C, 3, FALSE), " ")</f>
        <v>9</v>
      </c>
      <c r="Y1023" s="8">
        <f>IFERROR(VLOOKUP(B1023, PlumX_snapshot!$A:$D, 4, FALSE), " ")</f>
        <v>0</v>
      </c>
      <c r="Z1023" s="8">
        <f>IFERROR(VLOOKUP(B1023, PlumX_snapshot!$A:$E, 5, FALSE), " ")</f>
        <v>0</v>
      </c>
      <c r="AA1023" s="8">
        <f>IFERROR(VLOOKUP(B1023, PlumX_snapshot!$A:$F, 6, FALSE), " ")</f>
        <v>0</v>
      </c>
      <c r="AB1023" s="9">
        <v>44978</v>
      </c>
    </row>
    <row r="1024" spans="1:28" ht="14.5" x14ac:dyDescent="0.35">
      <c r="A1024" s="7"/>
      <c r="B1024" s="7" t="s">
        <v>2737</v>
      </c>
      <c r="C1024" s="7" t="s">
        <v>2736</v>
      </c>
      <c r="D1024" s="7" t="s">
        <v>360</v>
      </c>
      <c r="E1024" s="11" t="s">
        <v>36</v>
      </c>
      <c r="F1024" s="7"/>
      <c r="G1024" s="7" t="s">
        <v>38</v>
      </c>
      <c r="H1024" s="7"/>
      <c r="I1024" s="7" t="s">
        <v>74</v>
      </c>
      <c r="J1024" s="13"/>
      <c r="K1024" s="13"/>
      <c r="L1024" s="13"/>
      <c r="N1024" s="7"/>
      <c r="O1024" s="7" t="s">
        <v>2718</v>
      </c>
      <c r="S1024" s="7" t="s">
        <v>2719</v>
      </c>
      <c r="T1024" s="7" t="s">
        <v>427</v>
      </c>
      <c r="U1024" s="7"/>
      <c r="V1024" s="7"/>
      <c r="W1024" s="6">
        <f>IFERROR(VLOOKUP(B1024, PlumX_snapshot!$A:$B, 2, FALSE), " ")</f>
        <v>44</v>
      </c>
      <c r="X1024" s="6">
        <f>IFERROR(VLOOKUP(B1024, PlumX_snapshot!$A:$C, 3, FALSE), " ")</f>
        <v>22</v>
      </c>
      <c r="Y1024" s="8">
        <f>IFERROR(VLOOKUP(B1024, PlumX_snapshot!$A:$D, 4, FALSE), " ")</f>
        <v>14</v>
      </c>
      <c r="Z1024" s="8">
        <f>IFERROR(VLOOKUP(B1024, PlumX_snapshot!$A:$E, 5, FALSE), " ")</f>
        <v>0</v>
      </c>
      <c r="AA1024" s="8">
        <f>IFERROR(VLOOKUP(B1024, PlumX_snapshot!$A:$F, 6, FALSE), " ")</f>
        <v>0</v>
      </c>
      <c r="AB1024" s="9">
        <v>44978</v>
      </c>
    </row>
    <row r="1025" spans="1:28" ht="14.5" x14ac:dyDescent="0.35">
      <c r="A1025" s="7"/>
      <c r="B1025" s="7" t="s">
        <v>2738</v>
      </c>
      <c r="C1025" s="7" t="s">
        <v>2739</v>
      </c>
      <c r="D1025" s="7" t="s">
        <v>360</v>
      </c>
      <c r="E1025" s="11" t="s">
        <v>36</v>
      </c>
      <c r="F1025" s="7"/>
      <c r="G1025" s="7" t="s">
        <v>38</v>
      </c>
      <c r="H1025" s="7"/>
      <c r="I1025" s="7" t="s">
        <v>74</v>
      </c>
      <c r="J1025" s="13"/>
      <c r="K1025" s="13"/>
      <c r="L1025" s="13"/>
      <c r="N1025" s="7"/>
      <c r="O1025" s="7" t="s">
        <v>2718</v>
      </c>
      <c r="S1025" s="7" t="s">
        <v>2719</v>
      </c>
      <c r="T1025" s="7" t="s">
        <v>427</v>
      </c>
      <c r="U1025" s="7"/>
      <c r="V1025" s="7"/>
      <c r="W1025" s="6">
        <f>IFERROR(VLOOKUP(B1025, PlumX_snapshot!$A:$B, 2, FALSE), " ")</f>
        <v>102</v>
      </c>
      <c r="X1025" s="6">
        <f>IFERROR(VLOOKUP(B1025, PlumX_snapshot!$A:$C, 3, FALSE), " ")</f>
        <v>9</v>
      </c>
      <c r="Y1025" s="8">
        <f>IFERROR(VLOOKUP(B1025, PlumX_snapshot!$A:$D, 4, FALSE), " ")</f>
        <v>5</v>
      </c>
      <c r="Z1025" s="8">
        <f>IFERROR(VLOOKUP(B1025, PlumX_snapshot!$A:$E, 5, FALSE), " ")</f>
        <v>0</v>
      </c>
      <c r="AA1025" s="8">
        <f>IFERROR(VLOOKUP(B1025, PlumX_snapshot!$A:$F, 6, FALSE), " ")</f>
        <v>6</v>
      </c>
      <c r="AB1025" s="9">
        <v>44978</v>
      </c>
    </row>
    <row r="1026" spans="1:28" ht="14.5" x14ac:dyDescent="0.35">
      <c r="A1026" s="7"/>
      <c r="B1026" s="7" t="s">
        <v>2740</v>
      </c>
      <c r="C1026" s="7" t="s">
        <v>2728</v>
      </c>
      <c r="D1026" s="7" t="s">
        <v>360</v>
      </c>
      <c r="E1026" s="11" t="s">
        <v>36</v>
      </c>
      <c r="F1026" s="7"/>
      <c r="G1026" s="7" t="s">
        <v>38</v>
      </c>
      <c r="H1026" s="7"/>
      <c r="I1026" s="7" t="s">
        <v>74</v>
      </c>
      <c r="J1026" s="13"/>
      <c r="K1026" s="13"/>
      <c r="L1026" s="13"/>
      <c r="N1026" s="7"/>
      <c r="O1026" s="7" t="s">
        <v>2718</v>
      </c>
      <c r="S1026" s="7" t="s">
        <v>2719</v>
      </c>
      <c r="T1026" s="7" t="s">
        <v>427</v>
      </c>
      <c r="U1026" s="7"/>
      <c r="V1026" s="7"/>
      <c r="W1026" s="6">
        <f>IFERROR(VLOOKUP(B1026, PlumX_snapshot!$A:$B, 2, FALSE), " ")</f>
        <v>6</v>
      </c>
      <c r="X1026" s="6">
        <f>IFERROR(VLOOKUP(B1026, PlumX_snapshot!$A:$C, 3, FALSE), " ")</f>
        <v>82</v>
      </c>
      <c r="Y1026" s="8">
        <f>IFERROR(VLOOKUP(B1026, PlumX_snapshot!$A:$D, 4, FALSE), " ")</f>
        <v>1</v>
      </c>
      <c r="Z1026" s="8">
        <f>IFERROR(VLOOKUP(B1026, PlumX_snapshot!$A:$E, 5, FALSE), " ")</f>
        <v>0</v>
      </c>
      <c r="AA1026" s="8">
        <f>IFERROR(VLOOKUP(B1026, PlumX_snapshot!$A:$F, 6, FALSE), " ")</f>
        <v>0</v>
      </c>
      <c r="AB1026" s="9">
        <v>44978</v>
      </c>
    </row>
    <row r="1027" spans="1:28" ht="14.5" x14ac:dyDescent="0.35">
      <c r="A1027" s="7"/>
      <c r="B1027" s="7" t="s">
        <v>2741</v>
      </c>
      <c r="C1027" s="7" t="s">
        <v>2730</v>
      </c>
      <c r="D1027" s="7" t="s">
        <v>360</v>
      </c>
      <c r="E1027" s="11" t="s">
        <v>37</v>
      </c>
      <c r="F1027" s="7"/>
      <c r="G1027" s="7" t="s">
        <v>38</v>
      </c>
      <c r="H1027" s="7"/>
      <c r="I1027" s="7" t="s">
        <v>74</v>
      </c>
      <c r="J1027" s="13"/>
      <c r="K1027" s="13"/>
      <c r="L1027" s="13"/>
      <c r="N1027" s="7"/>
      <c r="O1027" s="7" t="s">
        <v>2718</v>
      </c>
      <c r="S1027" s="7" t="s">
        <v>2719</v>
      </c>
      <c r="T1027" s="7" t="s">
        <v>427</v>
      </c>
      <c r="U1027" s="7"/>
      <c r="V1027" s="7"/>
      <c r="W1027" s="6">
        <f>IFERROR(VLOOKUP(B1027, PlumX_snapshot!$A:$B, 2, FALSE), " ")</f>
        <v>14</v>
      </c>
      <c r="X1027" s="6">
        <f>IFERROR(VLOOKUP(B1027, PlumX_snapshot!$A:$C, 3, FALSE), " ")</f>
        <v>3</v>
      </c>
      <c r="Y1027" s="8">
        <f>IFERROR(VLOOKUP(B1027, PlumX_snapshot!$A:$D, 4, FALSE), " ")</f>
        <v>21</v>
      </c>
      <c r="Z1027" s="8">
        <f>IFERROR(VLOOKUP(B1027, PlumX_snapshot!$A:$E, 5, FALSE), " ")</f>
        <v>0</v>
      </c>
      <c r="AA1027" s="8">
        <f>IFERROR(VLOOKUP(B1027, PlumX_snapshot!$A:$F, 6, FALSE), " ")</f>
        <v>0</v>
      </c>
      <c r="AB1027" s="9">
        <v>44978</v>
      </c>
    </row>
    <row r="1028" spans="1:28" ht="14.5" x14ac:dyDescent="0.35">
      <c r="A1028" s="7"/>
      <c r="B1028" s="7" t="s">
        <v>2742</v>
      </c>
      <c r="C1028" s="7" t="s">
        <v>2730</v>
      </c>
      <c r="D1028" s="7" t="s">
        <v>360</v>
      </c>
      <c r="E1028" s="11" t="s">
        <v>37</v>
      </c>
      <c r="F1028" s="7"/>
      <c r="G1028" s="7" t="s">
        <v>38</v>
      </c>
      <c r="H1028" s="7"/>
      <c r="I1028" s="7" t="s">
        <v>74</v>
      </c>
      <c r="J1028" s="13"/>
      <c r="K1028" s="13"/>
      <c r="L1028" s="13"/>
      <c r="N1028" s="7"/>
      <c r="O1028" s="7" t="s">
        <v>2718</v>
      </c>
      <c r="S1028" s="7" t="s">
        <v>2719</v>
      </c>
      <c r="T1028" s="7" t="s">
        <v>427</v>
      </c>
      <c r="U1028" s="7"/>
      <c r="V1028" s="7"/>
      <c r="W1028" s="6">
        <f>IFERROR(VLOOKUP(B1028, PlumX_snapshot!$A:$B, 2, FALSE), " ")</f>
        <v>30</v>
      </c>
      <c r="X1028" s="6">
        <f>IFERROR(VLOOKUP(B1028, PlumX_snapshot!$A:$C, 3, FALSE), " ")</f>
        <v>5</v>
      </c>
      <c r="Y1028" s="8">
        <f>IFERROR(VLOOKUP(B1028, PlumX_snapshot!$A:$D, 4, FALSE), " ")</f>
        <v>15</v>
      </c>
      <c r="Z1028" s="8">
        <f>IFERROR(VLOOKUP(B1028, PlumX_snapshot!$A:$E, 5, FALSE), " ")</f>
        <v>0</v>
      </c>
      <c r="AA1028" s="8">
        <f>IFERROR(VLOOKUP(B1028, PlumX_snapshot!$A:$F, 6, FALSE), " ")</f>
        <v>0</v>
      </c>
      <c r="AB1028" s="9">
        <v>44978</v>
      </c>
    </row>
    <row r="1029" spans="1:28" ht="14.5" x14ac:dyDescent="0.35">
      <c r="A1029" s="7"/>
      <c r="B1029" s="7" t="s">
        <v>2743</v>
      </c>
      <c r="C1029" s="7" t="s">
        <v>2730</v>
      </c>
      <c r="D1029" s="7" t="s">
        <v>360</v>
      </c>
      <c r="E1029" s="11" t="s">
        <v>37</v>
      </c>
      <c r="F1029" s="7"/>
      <c r="G1029" s="7" t="s">
        <v>38</v>
      </c>
      <c r="H1029" s="7"/>
      <c r="I1029" s="7" t="s">
        <v>74</v>
      </c>
      <c r="J1029" s="13"/>
      <c r="K1029" s="13"/>
      <c r="L1029" s="13"/>
      <c r="N1029" s="7"/>
      <c r="O1029" s="7" t="s">
        <v>2718</v>
      </c>
      <c r="S1029" s="7" t="s">
        <v>2719</v>
      </c>
      <c r="T1029" s="7" t="s">
        <v>427</v>
      </c>
      <c r="U1029" s="7"/>
      <c r="V1029" s="7"/>
      <c r="W1029" s="6">
        <f>IFERROR(VLOOKUP(B1029, PlumX_snapshot!$A:$B, 2, FALSE), " ")</f>
        <v>26</v>
      </c>
      <c r="X1029" s="6">
        <f>IFERROR(VLOOKUP(B1029, PlumX_snapshot!$A:$C, 3, FALSE), " ")</f>
        <v>3</v>
      </c>
      <c r="Y1029" s="8">
        <f>IFERROR(VLOOKUP(B1029, PlumX_snapshot!$A:$D, 4, FALSE), " ")</f>
        <v>19</v>
      </c>
      <c r="Z1029" s="8">
        <f>IFERROR(VLOOKUP(B1029, PlumX_snapshot!$A:$E, 5, FALSE), " ")</f>
        <v>0</v>
      </c>
      <c r="AA1029" s="8">
        <f>IFERROR(VLOOKUP(B1029, PlumX_snapshot!$A:$F, 6, FALSE), " ")</f>
        <v>0</v>
      </c>
      <c r="AB1029" s="9">
        <v>44978</v>
      </c>
    </row>
    <row r="1030" spans="1:28" ht="14.5" x14ac:dyDescent="0.35">
      <c r="A1030" s="7"/>
      <c r="B1030" s="7" t="s">
        <v>2744</v>
      </c>
      <c r="C1030" s="7" t="s">
        <v>2730</v>
      </c>
      <c r="D1030" s="7" t="s">
        <v>360</v>
      </c>
      <c r="E1030" s="11" t="s">
        <v>37</v>
      </c>
      <c r="F1030" s="7"/>
      <c r="G1030" s="7" t="s">
        <v>38</v>
      </c>
      <c r="H1030" s="7"/>
      <c r="I1030" s="7" t="s">
        <v>74</v>
      </c>
      <c r="J1030" s="13"/>
      <c r="K1030" s="13"/>
      <c r="L1030" s="13"/>
      <c r="N1030" s="7"/>
      <c r="O1030" s="7" t="s">
        <v>2718</v>
      </c>
      <c r="S1030" s="7" t="s">
        <v>2719</v>
      </c>
      <c r="T1030" s="7" t="s">
        <v>427</v>
      </c>
      <c r="U1030" s="7"/>
      <c r="V1030" s="7"/>
      <c r="W1030" s="6">
        <f>IFERROR(VLOOKUP(B1030, PlumX_snapshot!$A:$B, 2, FALSE), " ")</f>
        <v>22</v>
      </c>
      <c r="X1030" s="6">
        <f>IFERROR(VLOOKUP(B1030, PlumX_snapshot!$A:$C, 3, FALSE), " ")</f>
        <v>6</v>
      </c>
      <c r="Y1030" s="8">
        <f>IFERROR(VLOOKUP(B1030, PlumX_snapshot!$A:$D, 4, FALSE), " ")</f>
        <v>114</v>
      </c>
      <c r="Z1030" s="8">
        <f>IFERROR(VLOOKUP(B1030, PlumX_snapshot!$A:$E, 5, FALSE), " ")</f>
        <v>0</v>
      </c>
      <c r="AA1030" s="8">
        <f>IFERROR(VLOOKUP(B1030, PlumX_snapshot!$A:$F, 6, FALSE), " ")</f>
        <v>2</v>
      </c>
      <c r="AB1030" s="9">
        <v>44978</v>
      </c>
    </row>
    <row r="1031" spans="1:28" ht="14.5" x14ac:dyDescent="0.35">
      <c r="A1031" s="7"/>
      <c r="B1031" s="7" t="s">
        <v>2745</v>
      </c>
      <c r="C1031" s="7" t="s">
        <v>2730</v>
      </c>
      <c r="D1031" s="7" t="s">
        <v>360</v>
      </c>
      <c r="E1031" s="11" t="s">
        <v>37</v>
      </c>
      <c r="F1031" s="7"/>
      <c r="G1031" s="7" t="s">
        <v>38</v>
      </c>
      <c r="H1031" s="7"/>
      <c r="I1031" s="7" t="s">
        <v>74</v>
      </c>
      <c r="J1031" s="13"/>
      <c r="K1031" s="13"/>
      <c r="L1031" s="13"/>
      <c r="N1031" s="7"/>
      <c r="O1031" s="7" t="s">
        <v>2718</v>
      </c>
      <c r="S1031" s="7" t="s">
        <v>2719</v>
      </c>
      <c r="T1031" s="7" t="s">
        <v>427</v>
      </c>
      <c r="U1031" s="7"/>
      <c r="V1031" s="7"/>
      <c r="W1031" s="6">
        <f>IFERROR(VLOOKUP(B1031, PlumX_snapshot!$A:$B, 2, FALSE), " ")</f>
        <v>7</v>
      </c>
      <c r="X1031" s="6">
        <f>IFERROR(VLOOKUP(B1031, PlumX_snapshot!$A:$C, 3, FALSE), " ")</f>
        <v>3</v>
      </c>
      <c r="Y1031" s="8">
        <f>IFERROR(VLOOKUP(B1031, PlumX_snapshot!$A:$D, 4, FALSE), " ")</f>
        <v>9</v>
      </c>
      <c r="Z1031" s="8">
        <f>IFERROR(VLOOKUP(B1031, PlumX_snapshot!$A:$E, 5, FALSE), " ")</f>
        <v>0</v>
      </c>
      <c r="AA1031" s="8">
        <f>IFERROR(VLOOKUP(B1031, PlumX_snapshot!$A:$F, 6, FALSE), " ")</f>
        <v>1</v>
      </c>
      <c r="AB1031" s="9">
        <v>44978</v>
      </c>
    </row>
    <row r="1032" spans="1:28" ht="14.5" x14ac:dyDescent="0.35">
      <c r="A1032" s="7"/>
      <c r="B1032" s="7" t="s">
        <v>2746</v>
      </c>
      <c r="C1032" s="7" t="s">
        <v>2730</v>
      </c>
      <c r="D1032" s="7" t="s">
        <v>360</v>
      </c>
      <c r="E1032" s="11" t="s">
        <v>37</v>
      </c>
      <c r="F1032" s="7"/>
      <c r="G1032" s="7" t="s">
        <v>38</v>
      </c>
      <c r="H1032" s="7"/>
      <c r="I1032" s="7" t="s">
        <v>74</v>
      </c>
      <c r="J1032" s="13"/>
      <c r="K1032" s="13"/>
      <c r="L1032" s="13"/>
      <c r="N1032" s="7"/>
      <c r="O1032" s="7" t="s">
        <v>2718</v>
      </c>
      <c r="S1032" s="7" t="s">
        <v>2719</v>
      </c>
      <c r="T1032" s="7" t="s">
        <v>427</v>
      </c>
      <c r="U1032" s="7"/>
      <c r="V1032" s="7"/>
      <c r="W1032" s="6">
        <f>IFERROR(VLOOKUP(B1032, PlumX_snapshot!$A:$B, 2, FALSE), " ")</f>
        <v>4</v>
      </c>
      <c r="X1032" s="6">
        <f>IFERROR(VLOOKUP(B1032, PlumX_snapshot!$A:$C, 3, FALSE), " ")</f>
        <v>0</v>
      </c>
      <c r="Y1032" s="8">
        <f>IFERROR(VLOOKUP(B1032, PlumX_snapshot!$A:$D, 4, FALSE), " ")</f>
        <v>14</v>
      </c>
      <c r="Z1032" s="8">
        <f>IFERROR(VLOOKUP(B1032, PlumX_snapshot!$A:$E, 5, FALSE), " ")</f>
        <v>0</v>
      </c>
      <c r="AA1032" s="8">
        <f>IFERROR(VLOOKUP(B1032, PlumX_snapshot!$A:$F, 6, FALSE), " ")</f>
        <v>0</v>
      </c>
      <c r="AB1032" s="9">
        <v>44978</v>
      </c>
    </row>
    <row r="1033" spans="1:28" ht="14.5" x14ac:dyDescent="0.35">
      <c r="A1033" s="7"/>
      <c r="B1033" s="7" t="s">
        <v>2747</v>
      </c>
      <c r="C1033" s="7" t="s">
        <v>2730</v>
      </c>
      <c r="D1033" s="7" t="s">
        <v>360</v>
      </c>
      <c r="E1033" s="11" t="s">
        <v>37</v>
      </c>
      <c r="F1033" s="7"/>
      <c r="G1033" s="7" t="s">
        <v>38</v>
      </c>
      <c r="H1033" s="7"/>
      <c r="I1033" s="7" t="s">
        <v>74</v>
      </c>
      <c r="J1033" s="13"/>
      <c r="K1033" s="13"/>
      <c r="L1033" s="13"/>
      <c r="N1033" s="7"/>
      <c r="O1033" s="7" t="s">
        <v>2718</v>
      </c>
      <c r="S1033" s="7" t="s">
        <v>2719</v>
      </c>
      <c r="T1033" s="7" t="s">
        <v>427</v>
      </c>
      <c r="U1033" s="7"/>
      <c r="V1033" s="7"/>
      <c r="W1033" s="6">
        <f>IFERROR(VLOOKUP(B1033, PlumX_snapshot!$A:$B, 2, FALSE), " ")</f>
        <v>9</v>
      </c>
      <c r="X1033" s="6">
        <f>IFERROR(VLOOKUP(B1033, PlumX_snapshot!$A:$C, 3, FALSE), " ")</f>
        <v>2</v>
      </c>
      <c r="Y1033" s="8">
        <f>IFERROR(VLOOKUP(B1033, PlumX_snapshot!$A:$D, 4, FALSE), " ")</f>
        <v>6</v>
      </c>
      <c r="Z1033" s="8">
        <f>IFERROR(VLOOKUP(B1033, PlumX_snapshot!$A:$E, 5, FALSE), " ")</f>
        <v>0</v>
      </c>
      <c r="AA1033" s="8">
        <f>IFERROR(VLOOKUP(B1033, PlumX_snapshot!$A:$F, 6, FALSE), " ")</f>
        <v>0</v>
      </c>
      <c r="AB1033" s="9">
        <v>44978</v>
      </c>
    </row>
    <row r="1034" spans="1:28" ht="14.5" x14ac:dyDescent="0.35">
      <c r="A1034" s="7"/>
      <c r="B1034" s="7" t="s">
        <v>2748</v>
      </c>
      <c r="C1034" s="7" t="s">
        <v>2730</v>
      </c>
      <c r="D1034" s="7" t="s">
        <v>360</v>
      </c>
      <c r="E1034" s="11" t="s">
        <v>37</v>
      </c>
      <c r="F1034" s="7"/>
      <c r="G1034" s="7" t="s">
        <v>38</v>
      </c>
      <c r="H1034" s="7"/>
      <c r="I1034" s="7" t="s">
        <v>74</v>
      </c>
      <c r="J1034" s="13"/>
      <c r="K1034" s="13"/>
      <c r="L1034" s="13"/>
      <c r="N1034" s="7"/>
      <c r="O1034" s="7" t="s">
        <v>2718</v>
      </c>
      <c r="S1034" s="7" t="s">
        <v>2719</v>
      </c>
      <c r="T1034" s="7" t="s">
        <v>427</v>
      </c>
      <c r="U1034" s="7"/>
      <c r="V1034" s="7"/>
      <c r="W1034" s="6">
        <f>IFERROR(VLOOKUP(B1034, PlumX_snapshot!$A:$B, 2, FALSE), " ")</f>
        <v>7</v>
      </c>
      <c r="X1034" s="6">
        <f>IFERROR(VLOOKUP(B1034, PlumX_snapshot!$A:$C, 3, FALSE), " ")</f>
        <v>3</v>
      </c>
      <c r="Y1034" s="8">
        <f>IFERROR(VLOOKUP(B1034, PlumX_snapshot!$A:$D, 4, FALSE), " ")</f>
        <v>105</v>
      </c>
      <c r="Z1034" s="8">
        <f>IFERROR(VLOOKUP(B1034, PlumX_snapshot!$A:$E, 5, FALSE), " ")</f>
        <v>0</v>
      </c>
      <c r="AA1034" s="8">
        <f>IFERROR(VLOOKUP(B1034, PlumX_snapshot!$A:$F, 6, FALSE), " ")</f>
        <v>0</v>
      </c>
      <c r="AB1034" s="9">
        <v>44978</v>
      </c>
    </row>
    <row r="1035" spans="1:28" ht="14.5" x14ac:dyDescent="0.35">
      <c r="A1035" s="7"/>
      <c r="B1035" s="7" t="s">
        <v>2749</v>
      </c>
      <c r="C1035" s="7" t="s">
        <v>2728</v>
      </c>
      <c r="D1035" s="7" t="s">
        <v>360</v>
      </c>
      <c r="E1035" s="11" t="s">
        <v>36</v>
      </c>
      <c r="F1035" s="7"/>
      <c r="G1035" s="7" t="s">
        <v>38</v>
      </c>
      <c r="H1035" s="7"/>
      <c r="I1035" s="7" t="s">
        <v>74</v>
      </c>
      <c r="J1035" s="13"/>
      <c r="K1035" s="13"/>
      <c r="L1035" s="13"/>
      <c r="N1035" s="7"/>
      <c r="O1035" s="7" t="s">
        <v>2718</v>
      </c>
      <c r="S1035" s="7" t="s">
        <v>2719</v>
      </c>
      <c r="T1035" s="7" t="s">
        <v>427</v>
      </c>
      <c r="U1035" s="7"/>
      <c r="V1035" s="7"/>
      <c r="W1035" s="6">
        <f>IFERROR(VLOOKUP(B1035, PlumX_snapshot!$A:$B, 2, FALSE), " ")</f>
        <v>43</v>
      </c>
      <c r="X1035" s="6">
        <f>IFERROR(VLOOKUP(B1035, PlumX_snapshot!$A:$C, 3, FALSE), " ")</f>
        <v>17</v>
      </c>
      <c r="Y1035" s="8">
        <f>IFERROR(VLOOKUP(B1035, PlumX_snapshot!$A:$D, 4, FALSE), " ")</f>
        <v>24</v>
      </c>
      <c r="Z1035" s="8">
        <f>IFERROR(VLOOKUP(B1035, PlumX_snapshot!$A:$E, 5, FALSE), " ")</f>
        <v>0</v>
      </c>
      <c r="AA1035" s="8">
        <f>IFERROR(VLOOKUP(B1035, PlumX_snapshot!$A:$F, 6, FALSE), " ")</f>
        <v>0</v>
      </c>
      <c r="AB1035" s="9">
        <v>44978</v>
      </c>
    </row>
    <row r="1036" spans="1:28" ht="14.5" x14ac:dyDescent="0.35">
      <c r="A1036" s="7"/>
      <c r="B1036" s="7" t="s">
        <v>2750</v>
      </c>
      <c r="C1036" s="7" t="s">
        <v>2721</v>
      </c>
      <c r="D1036" s="7" t="s">
        <v>360</v>
      </c>
      <c r="E1036" s="11" t="s">
        <v>36</v>
      </c>
      <c r="F1036" s="7"/>
      <c r="G1036" s="7" t="s">
        <v>38</v>
      </c>
      <c r="H1036" s="7"/>
      <c r="I1036" s="7" t="s">
        <v>74</v>
      </c>
      <c r="J1036" s="13"/>
      <c r="K1036" s="13"/>
      <c r="L1036" s="13"/>
      <c r="N1036" s="7"/>
      <c r="O1036" s="7" t="s">
        <v>2718</v>
      </c>
      <c r="S1036" s="7" t="s">
        <v>2719</v>
      </c>
      <c r="T1036" s="7" t="s">
        <v>427</v>
      </c>
      <c r="U1036" s="7"/>
      <c r="V1036" s="7"/>
      <c r="W1036" s="6" t="str">
        <f>IFERROR(VLOOKUP(B1036, PlumX_snapshot!$A:$B, 2, FALSE), " ")</f>
        <v xml:space="preserve"> </v>
      </c>
      <c r="X1036" s="6" t="str">
        <f>IFERROR(VLOOKUP(B1036, PlumX_snapshot!$A:$C, 3, FALSE), " ")</f>
        <v xml:space="preserve"> </v>
      </c>
      <c r="Y1036" s="8" t="str">
        <f>IFERROR(VLOOKUP(B1036, PlumX_snapshot!$A:$D, 4, FALSE), " ")</f>
        <v xml:space="preserve"> </v>
      </c>
      <c r="Z1036" s="8" t="str">
        <f>IFERROR(VLOOKUP(B1036, PlumX_snapshot!$A:$E, 5, FALSE), " ")</f>
        <v xml:space="preserve"> </v>
      </c>
      <c r="AA1036" s="8" t="str">
        <f>IFERROR(VLOOKUP(B1036, PlumX_snapshot!$A:$F, 6, FALSE), " ")</f>
        <v xml:space="preserve"> </v>
      </c>
      <c r="AB1036" s="9"/>
    </row>
    <row r="1037" spans="1:28" ht="14.5" x14ac:dyDescent="0.35">
      <c r="A1037" s="7"/>
      <c r="B1037" s="7" t="s">
        <v>2751</v>
      </c>
      <c r="C1037" s="7" t="s">
        <v>2736</v>
      </c>
      <c r="D1037" s="7" t="s">
        <v>360</v>
      </c>
      <c r="E1037" s="11" t="s">
        <v>36</v>
      </c>
      <c r="F1037" s="7"/>
      <c r="G1037" s="7" t="s">
        <v>38</v>
      </c>
      <c r="H1037" s="7"/>
      <c r="I1037" s="7" t="s">
        <v>74</v>
      </c>
      <c r="J1037" s="13"/>
      <c r="K1037" s="13"/>
      <c r="L1037" s="13"/>
      <c r="N1037" s="7"/>
      <c r="O1037" s="7" t="s">
        <v>2718</v>
      </c>
      <c r="S1037" s="7" t="s">
        <v>2719</v>
      </c>
      <c r="T1037" s="7" t="s">
        <v>427</v>
      </c>
      <c r="U1037" s="7"/>
      <c r="V1037" s="7"/>
      <c r="W1037" s="6">
        <f>IFERROR(VLOOKUP(B1037, PlumX_snapshot!$A:$B, 2, FALSE), " ")</f>
        <v>11</v>
      </c>
      <c r="X1037" s="6">
        <f>IFERROR(VLOOKUP(B1037, PlumX_snapshot!$A:$C, 3, FALSE), " ")</f>
        <v>36</v>
      </c>
      <c r="Y1037" s="8">
        <f>IFERROR(VLOOKUP(B1037, PlumX_snapshot!$A:$D, 4, FALSE), " ")</f>
        <v>4</v>
      </c>
      <c r="Z1037" s="8">
        <f>IFERROR(VLOOKUP(B1037, PlumX_snapshot!$A:$E, 5, FALSE), " ")</f>
        <v>0</v>
      </c>
      <c r="AA1037" s="8">
        <f>IFERROR(VLOOKUP(B1037, PlumX_snapshot!$A:$F, 6, FALSE), " ")</f>
        <v>1</v>
      </c>
      <c r="AB1037" s="9">
        <v>44978</v>
      </c>
    </row>
    <row r="1038" spans="1:28" ht="14.5" x14ac:dyDescent="0.35">
      <c r="A1038" s="7"/>
      <c r="B1038" s="7" t="s">
        <v>2752</v>
      </c>
      <c r="C1038" s="7" t="s">
        <v>2736</v>
      </c>
      <c r="D1038" s="7" t="s">
        <v>360</v>
      </c>
      <c r="E1038" s="11" t="s">
        <v>36</v>
      </c>
      <c r="F1038" s="7"/>
      <c r="G1038" s="7" t="s">
        <v>38</v>
      </c>
      <c r="H1038" s="7"/>
      <c r="I1038" s="7" t="s">
        <v>74</v>
      </c>
      <c r="J1038" s="13"/>
      <c r="K1038" s="13"/>
      <c r="L1038" s="13"/>
      <c r="N1038" s="7"/>
      <c r="O1038" s="7" t="s">
        <v>2718</v>
      </c>
      <c r="S1038" s="7" t="s">
        <v>2719</v>
      </c>
      <c r="T1038" s="7" t="s">
        <v>427</v>
      </c>
      <c r="U1038" s="7"/>
      <c r="V1038" s="7"/>
      <c r="W1038" s="6">
        <f>IFERROR(VLOOKUP(B1038, PlumX_snapshot!$A:$B, 2, FALSE), " ")</f>
        <v>50</v>
      </c>
      <c r="X1038" s="6">
        <f>IFERROR(VLOOKUP(B1038, PlumX_snapshot!$A:$C, 3, FALSE), " ")</f>
        <v>15</v>
      </c>
      <c r="Y1038" s="8">
        <f>IFERROR(VLOOKUP(B1038, PlumX_snapshot!$A:$D, 4, FALSE), " ")</f>
        <v>15</v>
      </c>
      <c r="Z1038" s="8">
        <f>IFERROR(VLOOKUP(B1038, PlumX_snapshot!$A:$E, 5, FALSE), " ")</f>
        <v>0</v>
      </c>
      <c r="AA1038" s="8">
        <f>IFERROR(VLOOKUP(B1038, PlumX_snapshot!$A:$F, 6, FALSE), " ")</f>
        <v>0</v>
      </c>
      <c r="AB1038" s="9">
        <v>44978</v>
      </c>
    </row>
    <row r="1039" spans="1:28" ht="14.5" x14ac:dyDescent="0.35">
      <c r="A1039" s="7" t="s">
        <v>2753</v>
      </c>
      <c r="B1039" s="7" t="s">
        <v>2754</v>
      </c>
      <c r="C1039" s="7" t="s">
        <v>2755</v>
      </c>
      <c r="D1039" s="7" t="s">
        <v>2756</v>
      </c>
      <c r="E1039" s="11" t="s">
        <v>36</v>
      </c>
      <c r="F1039" s="7" t="s">
        <v>37</v>
      </c>
      <c r="G1039" s="7" t="s">
        <v>38</v>
      </c>
      <c r="H1039" s="7"/>
      <c r="I1039" s="7" t="s">
        <v>74</v>
      </c>
      <c r="J1039" s="10">
        <v>43755</v>
      </c>
      <c r="K1039" s="10">
        <v>43866</v>
      </c>
      <c r="L1039" s="10"/>
      <c r="M1039" s="10">
        <v>43893</v>
      </c>
      <c r="N1039" s="7">
        <v>2020</v>
      </c>
      <c r="O1039" s="7" t="s">
        <v>2757</v>
      </c>
      <c r="P1039" s="7" t="s">
        <v>56</v>
      </c>
      <c r="R1039" s="7" t="s">
        <v>2758</v>
      </c>
      <c r="S1039" s="7" t="s">
        <v>2759</v>
      </c>
      <c r="T1039" s="7"/>
      <c r="U1039" s="7"/>
      <c r="V1039" s="7"/>
      <c r="W1039" s="6">
        <f>IFERROR(VLOOKUP(B1039, PlumX_snapshot!$A:$B, 2, FALSE), " ")</f>
        <v>36</v>
      </c>
      <c r="X1039" s="6">
        <f>IFERROR(VLOOKUP(B1039, PlumX_snapshot!$A:$C, 3, FALSE), " ")</f>
        <v>8</v>
      </c>
      <c r="Y1039" s="8">
        <f>IFERROR(VLOOKUP(B1039, PlumX_snapshot!$A:$D, 4, FALSE), " ")</f>
        <v>5</v>
      </c>
      <c r="Z1039" s="8">
        <f>IFERROR(VLOOKUP(B1039, PlumX_snapshot!$A:$E, 5, FALSE), " ")</f>
        <v>0</v>
      </c>
      <c r="AA1039" s="8">
        <f>IFERROR(VLOOKUP(B1039, PlumX_snapshot!$A:$F, 6, FALSE), " ")</f>
        <v>0</v>
      </c>
      <c r="AB1039" s="9">
        <v>44978</v>
      </c>
    </row>
    <row r="1040" spans="1:28" ht="14.5" x14ac:dyDescent="0.35">
      <c r="A1040" s="7" t="s">
        <v>2760</v>
      </c>
      <c r="B1040" s="7" t="s">
        <v>2761</v>
      </c>
      <c r="C1040" s="7" t="s">
        <v>2762</v>
      </c>
      <c r="D1040" s="7" t="s">
        <v>2756</v>
      </c>
      <c r="E1040" s="11" t="s">
        <v>36</v>
      </c>
      <c r="F1040" s="7" t="s">
        <v>64</v>
      </c>
      <c r="G1040" s="7" t="s">
        <v>38</v>
      </c>
      <c r="H1040" s="7"/>
      <c r="J1040" s="10">
        <v>43749</v>
      </c>
      <c r="K1040" s="10">
        <v>43870</v>
      </c>
      <c r="L1040" s="10"/>
      <c r="M1040" s="10">
        <v>43871</v>
      </c>
      <c r="N1040" s="7">
        <v>2020</v>
      </c>
      <c r="O1040" s="7" t="s">
        <v>2757</v>
      </c>
      <c r="S1040" s="7" t="s">
        <v>2763</v>
      </c>
      <c r="T1040" s="7" t="s">
        <v>427</v>
      </c>
      <c r="U1040" s="7"/>
      <c r="V1040" s="7"/>
      <c r="W1040" s="6">
        <f>IFERROR(VLOOKUP(B1040, PlumX_snapshot!$A:$B, 2, FALSE), " ")</f>
        <v>55</v>
      </c>
      <c r="X1040" s="6">
        <f>IFERROR(VLOOKUP(B1040, PlumX_snapshot!$A:$C, 3, FALSE), " ")</f>
        <v>11</v>
      </c>
      <c r="Y1040" s="8">
        <f>IFERROR(VLOOKUP(B1040, PlumX_snapshot!$A:$D, 4, FALSE), " ")</f>
        <v>3</v>
      </c>
      <c r="Z1040" s="8">
        <f>IFERROR(VLOOKUP(B1040, PlumX_snapshot!$A:$E, 5, FALSE), " ")</f>
        <v>0</v>
      </c>
      <c r="AA1040" s="8">
        <f>IFERROR(VLOOKUP(B1040, PlumX_snapshot!$A:$F, 6, FALSE), " ")</f>
        <v>0</v>
      </c>
      <c r="AB1040" s="9">
        <v>44978</v>
      </c>
    </row>
    <row r="1041" spans="1:28" ht="14.5" x14ac:dyDescent="0.35">
      <c r="A1041" s="7" t="s">
        <v>2764</v>
      </c>
      <c r="B1041" s="7" t="s">
        <v>2765</v>
      </c>
      <c r="C1041" s="7" t="s">
        <v>2766</v>
      </c>
      <c r="D1041" s="7" t="s">
        <v>2756</v>
      </c>
      <c r="E1041" s="11" t="s">
        <v>36</v>
      </c>
      <c r="F1041" s="7" t="s">
        <v>37</v>
      </c>
      <c r="G1041" s="7" t="s">
        <v>38</v>
      </c>
      <c r="H1041" s="7"/>
      <c r="I1041" s="7" t="s">
        <v>74</v>
      </c>
      <c r="J1041" s="10">
        <v>43873</v>
      </c>
      <c r="K1041" s="10">
        <v>43895</v>
      </c>
      <c r="L1041" s="10"/>
      <c r="M1041" s="10">
        <v>43909</v>
      </c>
      <c r="N1041" s="7">
        <v>2020</v>
      </c>
      <c r="O1041" s="7" t="s">
        <v>2757</v>
      </c>
      <c r="P1041" s="7" t="s">
        <v>56</v>
      </c>
      <c r="R1041" s="7" t="s">
        <v>153</v>
      </c>
      <c r="S1041" s="7" t="s">
        <v>2759</v>
      </c>
      <c r="T1041" s="7"/>
      <c r="U1041" s="7"/>
      <c r="V1041" s="7"/>
      <c r="W1041" s="6">
        <f>IFERROR(VLOOKUP(B1041, PlumX_snapshot!$A:$B, 2, FALSE), " ")</f>
        <v>15</v>
      </c>
      <c r="X1041" s="6">
        <f>IFERROR(VLOOKUP(B1041, PlumX_snapshot!$A:$C, 3, FALSE), " ")</f>
        <v>4</v>
      </c>
      <c r="Y1041" s="8">
        <f>IFERROR(VLOOKUP(B1041, PlumX_snapshot!$A:$D, 4, FALSE), " ")</f>
        <v>4</v>
      </c>
      <c r="Z1041" s="8">
        <f>IFERROR(VLOOKUP(B1041, PlumX_snapshot!$A:$E, 5, FALSE), " ")</f>
        <v>0</v>
      </c>
      <c r="AA1041" s="8">
        <f>IFERROR(VLOOKUP(B1041, PlumX_snapshot!$A:$F, 6, FALSE), " ")</f>
        <v>0</v>
      </c>
      <c r="AB1041" s="9">
        <v>44978</v>
      </c>
    </row>
    <row r="1042" spans="1:28" ht="14.5" x14ac:dyDescent="0.35">
      <c r="A1042" s="7" t="s">
        <v>2767</v>
      </c>
      <c r="B1042" s="7" t="s">
        <v>2768</v>
      </c>
      <c r="C1042" s="7" t="s">
        <v>2755</v>
      </c>
      <c r="D1042" s="7" t="s">
        <v>2756</v>
      </c>
      <c r="E1042" s="11" t="s">
        <v>36</v>
      </c>
      <c r="F1042" s="7" t="s">
        <v>64</v>
      </c>
      <c r="G1042" s="7" t="s">
        <v>38</v>
      </c>
      <c r="H1042" s="7"/>
      <c r="J1042" s="10">
        <v>43823</v>
      </c>
      <c r="K1042" s="10">
        <v>43913</v>
      </c>
      <c r="L1042" s="10"/>
      <c r="M1042" s="10">
        <v>43928</v>
      </c>
      <c r="N1042" s="7">
        <v>2020</v>
      </c>
      <c r="O1042" s="7" t="s">
        <v>2757</v>
      </c>
      <c r="S1042" s="7" t="s">
        <v>2763</v>
      </c>
      <c r="T1042" s="7"/>
      <c r="U1042" s="7"/>
      <c r="V1042" s="7"/>
      <c r="W1042" s="6">
        <f>IFERROR(VLOOKUP(B1042, PlumX_snapshot!$A:$B, 2, FALSE), " ")</f>
        <v>14</v>
      </c>
      <c r="X1042" s="6">
        <f>IFERROR(VLOOKUP(B1042, PlumX_snapshot!$A:$C, 3, FALSE), " ")</f>
        <v>5</v>
      </c>
      <c r="Y1042" s="8">
        <f>IFERROR(VLOOKUP(B1042, PlumX_snapshot!$A:$D, 4, FALSE), " ")</f>
        <v>5</v>
      </c>
      <c r="Z1042" s="8">
        <f>IFERROR(VLOOKUP(B1042, PlumX_snapshot!$A:$E, 5, FALSE), " ")</f>
        <v>0</v>
      </c>
      <c r="AA1042" s="8">
        <f>IFERROR(VLOOKUP(B1042, PlumX_snapshot!$A:$F, 6, FALSE), " ")</f>
        <v>0</v>
      </c>
      <c r="AB1042" s="9">
        <v>44978</v>
      </c>
    </row>
    <row r="1043" spans="1:28" ht="14.5" x14ac:dyDescent="0.35">
      <c r="A1043" s="7" t="s">
        <v>2769</v>
      </c>
      <c r="B1043" s="7" t="s">
        <v>2770</v>
      </c>
      <c r="C1043" s="7" t="s">
        <v>2766</v>
      </c>
      <c r="D1043" s="7" t="s">
        <v>2756</v>
      </c>
      <c r="E1043" s="11" t="s">
        <v>36</v>
      </c>
      <c r="F1043" s="7" t="s">
        <v>64</v>
      </c>
      <c r="G1043" s="7" t="s">
        <v>38</v>
      </c>
      <c r="H1043" s="7"/>
      <c r="J1043" s="10">
        <v>43875</v>
      </c>
      <c r="K1043" s="10">
        <v>43915</v>
      </c>
      <c r="L1043" s="10"/>
      <c r="M1043" s="10">
        <v>43915</v>
      </c>
      <c r="N1043" s="7">
        <v>2020</v>
      </c>
      <c r="O1043" s="7" t="s">
        <v>2757</v>
      </c>
      <c r="S1043" s="7" t="s">
        <v>2763</v>
      </c>
      <c r="T1043" s="7"/>
      <c r="U1043" s="7"/>
      <c r="V1043" s="7"/>
      <c r="W1043" s="6">
        <f>IFERROR(VLOOKUP(B1043, PlumX_snapshot!$A:$B, 2, FALSE), " ")</f>
        <v>5</v>
      </c>
      <c r="X1043" s="6">
        <f>IFERROR(VLOOKUP(B1043, PlumX_snapshot!$A:$C, 3, FALSE), " ")</f>
        <v>2</v>
      </c>
      <c r="Y1043" s="8">
        <f>IFERROR(VLOOKUP(B1043, PlumX_snapshot!$A:$D, 4, FALSE), " ")</f>
        <v>15</v>
      </c>
      <c r="Z1043" s="8">
        <f>IFERROR(VLOOKUP(B1043, PlumX_snapshot!$A:$E, 5, FALSE), " ")</f>
        <v>0</v>
      </c>
      <c r="AA1043" s="8">
        <f>IFERROR(VLOOKUP(B1043, PlumX_snapshot!$A:$F, 6, FALSE), " ")</f>
        <v>0</v>
      </c>
      <c r="AB1043" s="9">
        <v>44978</v>
      </c>
    </row>
    <row r="1044" spans="1:28" ht="14.5" x14ac:dyDescent="0.35">
      <c r="A1044" s="7" t="s">
        <v>2771</v>
      </c>
      <c r="B1044" s="7" t="s">
        <v>2772</v>
      </c>
      <c r="C1044" s="7" t="s">
        <v>2773</v>
      </c>
      <c r="D1044" s="7" t="s">
        <v>2756</v>
      </c>
      <c r="E1044" s="11" t="s">
        <v>36</v>
      </c>
      <c r="F1044" s="7" t="s">
        <v>37</v>
      </c>
      <c r="G1044" s="7" t="s">
        <v>56</v>
      </c>
      <c r="H1044" s="7" t="s">
        <v>2774</v>
      </c>
      <c r="I1044" s="7" t="s">
        <v>74</v>
      </c>
      <c r="J1044" s="10">
        <v>43962</v>
      </c>
      <c r="K1044" s="10">
        <v>43965</v>
      </c>
      <c r="L1044" s="10"/>
      <c r="M1044" s="10">
        <v>43965</v>
      </c>
      <c r="N1044" s="7">
        <v>2020</v>
      </c>
      <c r="O1044" s="7" t="s">
        <v>2757</v>
      </c>
      <c r="P1044" s="7" t="s">
        <v>56</v>
      </c>
      <c r="R1044" s="7" t="s">
        <v>2775</v>
      </c>
      <c r="T1044" s="7"/>
      <c r="W1044" s="6">
        <f>IFERROR(VLOOKUP(B1044, PlumX_snapshot!$A:$B, 2, FALSE), " ")</f>
        <v>15</v>
      </c>
      <c r="X1044" s="6">
        <f>IFERROR(VLOOKUP(B1044, PlumX_snapshot!$A:$C, 3, FALSE), " ")</f>
        <v>7</v>
      </c>
      <c r="Y1044" s="8">
        <f>IFERROR(VLOOKUP(B1044, PlumX_snapshot!$A:$D, 4, FALSE), " ")</f>
        <v>0</v>
      </c>
      <c r="Z1044" s="8">
        <f>IFERROR(VLOOKUP(B1044, PlumX_snapshot!$A:$E, 5, FALSE), " ")</f>
        <v>0</v>
      </c>
      <c r="AA1044" s="8">
        <f>IFERROR(VLOOKUP(B1044, PlumX_snapshot!$A:$F, 6, FALSE), " ")</f>
        <v>0</v>
      </c>
      <c r="AB1044" s="9">
        <v>44978</v>
      </c>
    </row>
    <row r="1045" spans="1:28" ht="14.5" x14ac:dyDescent="0.35">
      <c r="A1045" s="7" t="s">
        <v>2776</v>
      </c>
      <c r="B1045" s="7" t="s">
        <v>2777</v>
      </c>
      <c r="C1045" s="7" t="s">
        <v>2778</v>
      </c>
      <c r="D1045" s="7" t="s">
        <v>2756</v>
      </c>
      <c r="E1045" s="11" t="s">
        <v>36</v>
      </c>
      <c r="F1045" s="7" t="s">
        <v>37</v>
      </c>
      <c r="G1045" s="7" t="s">
        <v>56</v>
      </c>
      <c r="H1045" s="7" t="s">
        <v>2774</v>
      </c>
      <c r="I1045" s="7" t="s">
        <v>399</v>
      </c>
      <c r="J1045" s="10">
        <v>43846</v>
      </c>
      <c r="K1045" s="10">
        <v>43958</v>
      </c>
      <c r="L1045" s="10"/>
      <c r="M1045" s="10">
        <v>43958</v>
      </c>
      <c r="N1045" s="7">
        <v>2020</v>
      </c>
      <c r="O1045" s="7" t="s">
        <v>2757</v>
      </c>
      <c r="R1045" s="7" t="s">
        <v>2779</v>
      </c>
      <c r="T1045" s="7"/>
      <c r="W1045" s="6">
        <f>IFERROR(VLOOKUP(B1045, PlumX_snapshot!$A:$B, 2, FALSE), " ")</f>
        <v>4</v>
      </c>
      <c r="X1045" s="6">
        <f>IFERROR(VLOOKUP(B1045, PlumX_snapshot!$A:$C, 3, FALSE), " ")</f>
        <v>1</v>
      </c>
      <c r="Y1045" s="8">
        <f>IFERROR(VLOOKUP(B1045, PlumX_snapshot!$A:$D, 4, FALSE), " ")</f>
        <v>5</v>
      </c>
      <c r="Z1045" s="8">
        <f>IFERROR(VLOOKUP(B1045, PlumX_snapshot!$A:$E, 5, FALSE), " ")</f>
        <v>0</v>
      </c>
      <c r="AA1045" s="8">
        <f>IFERROR(VLOOKUP(B1045, PlumX_snapshot!$A:$F, 6, FALSE), " ")</f>
        <v>0</v>
      </c>
      <c r="AB1045" s="9">
        <v>44978</v>
      </c>
    </row>
    <row r="1046" spans="1:28" ht="14.5" x14ac:dyDescent="0.35">
      <c r="A1046" s="7" t="s">
        <v>2780</v>
      </c>
      <c r="B1046" s="7" t="s">
        <v>2781</v>
      </c>
      <c r="C1046" s="7" t="s">
        <v>2766</v>
      </c>
      <c r="D1046" s="7" t="s">
        <v>2756</v>
      </c>
      <c r="E1046" s="11" t="s">
        <v>36</v>
      </c>
      <c r="F1046" s="7" t="s">
        <v>37</v>
      </c>
      <c r="G1046" s="7" t="s">
        <v>56</v>
      </c>
      <c r="H1046" s="7" t="s">
        <v>2774</v>
      </c>
      <c r="I1046" s="7" t="s">
        <v>74</v>
      </c>
      <c r="J1046" s="10">
        <v>43946</v>
      </c>
      <c r="K1046" s="10">
        <v>43970</v>
      </c>
      <c r="L1046" s="10"/>
      <c r="M1046" s="10">
        <v>43977</v>
      </c>
      <c r="N1046" s="7">
        <v>2020</v>
      </c>
      <c r="O1046" s="7" t="s">
        <v>2757</v>
      </c>
      <c r="R1046" s="7" t="s">
        <v>70</v>
      </c>
      <c r="T1046" s="7"/>
      <c r="W1046" s="6">
        <f>IFERROR(VLOOKUP(B1046, PlumX_snapshot!$A:$B, 2, FALSE), " ")</f>
        <v>16</v>
      </c>
      <c r="X1046" s="6">
        <f>IFERROR(VLOOKUP(B1046, PlumX_snapshot!$A:$C, 3, FALSE), " ")</f>
        <v>13</v>
      </c>
      <c r="Y1046" s="8">
        <f>IFERROR(VLOOKUP(B1046, PlumX_snapshot!$A:$D, 4, FALSE), " ")</f>
        <v>18</v>
      </c>
      <c r="Z1046" s="8">
        <f>IFERROR(VLOOKUP(B1046, PlumX_snapshot!$A:$E, 5, FALSE), " ")</f>
        <v>0</v>
      </c>
      <c r="AA1046" s="8">
        <f>IFERROR(VLOOKUP(B1046, PlumX_snapshot!$A:$F, 6, FALSE), " ")</f>
        <v>0</v>
      </c>
      <c r="AB1046" s="9">
        <v>44978</v>
      </c>
    </row>
    <row r="1047" spans="1:28" ht="14.5" x14ac:dyDescent="0.35">
      <c r="A1047" s="7" t="s">
        <v>2782</v>
      </c>
      <c r="B1047" s="7" t="s">
        <v>2783</v>
      </c>
      <c r="C1047" s="7" t="s">
        <v>2784</v>
      </c>
      <c r="D1047" s="7" t="s">
        <v>2756</v>
      </c>
      <c r="E1047" s="11" t="s">
        <v>36</v>
      </c>
      <c r="F1047" s="7" t="s">
        <v>37</v>
      </c>
      <c r="G1047" s="7" t="s">
        <v>56</v>
      </c>
      <c r="H1047" s="7" t="s">
        <v>2774</v>
      </c>
      <c r="I1047" s="7" t="s">
        <v>74</v>
      </c>
      <c r="J1047" s="10">
        <v>43910</v>
      </c>
      <c r="K1047" s="10">
        <v>43952</v>
      </c>
      <c r="L1047" s="10"/>
      <c r="M1047" s="10">
        <v>43960</v>
      </c>
      <c r="N1047" s="7">
        <v>2020</v>
      </c>
      <c r="O1047" s="7" t="s">
        <v>2757</v>
      </c>
      <c r="P1047" s="7" t="s">
        <v>56</v>
      </c>
      <c r="R1047" s="7" t="s">
        <v>2785</v>
      </c>
      <c r="T1047" s="7"/>
      <c r="W1047" s="6">
        <f>IFERROR(VLOOKUP(B1047, PlumX_snapshot!$A:$B, 2, FALSE), " ")</f>
        <v>15</v>
      </c>
      <c r="X1047" s="6">
        <f>IFERROR(VLOOKUP(B1047, PlumX_snapshot!$A:$C, 3, FALSE), " ")</f>
        <v>10</v>
      </c>
      <c r="Y1047" s="8">
        <f>IFERROR(VLOOKUP(B1047, PlumX_snapshot!$A:$D, 4, FALSE), " ")</f>
        <v>21</v>
      </c>
      <c r="Z1047" s="8">
        <f>IFERROR(VLOOKUP(B1047, PlumX_snapshot!$A:$E, 5, FALSE), " ")</f>
        <v>0</v>
      </c>
      <c r="AA1047" s="8">
        <f>IFERROR(VLOOKUP(B1047, PlumX_snapshot!$A:$F, 6, FALSE), " ")</f>
        <v>0</v>
      </c>
      <c r="AB1047" s="9">
        <v>44978</v>
      </c>
    </row>
    <row r="1048" spans="1:28" ht="14.5" x14ac:dyDescent="0.35">
      <c r="A1048" s="7" t="s">
        <v>2786</v>
      </c>
      <c r="B1048" s="7" t="s">
        <v>2787</v>
      </c>
      <c r="C1048" s="7" t="s">
        <v>2778</v>
      </c>
      <c r="D1048" s="7" t="s">
        <v>2756</v>
      </c>
      <c r="E1048" s="11" t="s">
        <v>36</v>
      </c>
      <c r="F1048" s="7" t="s">
        <v>37</v>
      </c>
      <c r="G1048" s="7" t="s">
        <v>56</v>
      </c>
      <c r="H1048" s="7" t="s">
        <v>2774</v>
      </c>
      <c r="I1048" s="7" t="s">
        <v>74</v>
      </c>
      <c r="J1048" s="10">
        <v>43878</v>
      </c>
      <c r="K1048" s="10">
        <v>43986</v>
      </c>
      <c r="L1048" s="10"/>
      <c r="M1048" s="10">
        <v>43986</v>
      </c>
      <c r="N1048" s="7">
        <v>2020</v>
      </c>
      <c r="O1048" s="7" t="s">
        <v>2757</v>
      </c>
      <c r="P1048" s="7" t="s">
        <v>56</v>
      </c>
      <c r="R1048" s="7" t="s">
        <v>2788</v>
      </c>
      <c r="T1048" s="7"/>
      <c r="W1048" s="6">
        <f>IFERROR(VLOOKUP(B1048, PlumX_snapshot!$A:$B, 2, FALSE), " ")</f>
        <v>17</v>
      </c>
      <c r="X1048" s="6">
        <f>IFERROR(VLOOKUP(B1048, PlumX_snapshot!$A:$C, 3, FALSE), " ")</f>
        <v>7</v>
      </c>
      <c r="Y1048" s="8">
        <f>IFERROR(VLOOKUP(B1048, PlumX_snapshot!$A:$D, 4, FALSE), " ")</f>
        <v>0</v>
      </c>
      <c r="Z1048" s="8">
        <f>IFERROR(VLOOKUP(B1048, PlumX_snapshot!$A:$E, 5, FALSE), " ")</f>
        <v>0</v>
      </c>
      <c r="AA1048" s="8">
        <f>IFERROR(VLOOKUP(B1048, PlumX_snapshot!$A:$F, 6, FALSE), " ")</f>
        <v>0</v>
      </c>
      <c r="AB1048" s="9">
        <v>44978</v>
      </c>
    </row>
    <row r="1049" spans="1:28" ht="14.5" x14ac:dyDescent="0.35">
      <c r="A1049" s="7" t="s">
        <v>2789</v>
      </c>
      <c r="B1049" s="7" t="s">
        <v>2790</v>
      </c>
      <c r="C1049" s="7" t="s">
        <v>2791</v>
      </c>
      <c r="D1049" s="7" t="s">
        <v>2756</v>
      </c>
      <c r="E1049" s="11" t="s">
        <v>36</v>
      </c>
      <c r="F1049" s="7" t="s">
        <v>37</v>
      </c>
      <c r="G1049" s="7" t="s">
        <v>56</v>
      </c>
      <c r="H1049" s="7" t="s">
        <v>2774</v>
      </c>
      <c r="I1049" s="7" t="s">
        <v>399</v>
      </c>
      <c r="J1049" s="10">
        <v>43978</v>
      </c>
      <c r="K1049" s="10">
        <v>44017</v>
      </c>
      <c r="L1049" s="10"/>
      <c r="M1049" s="10">
        <v>44018</v>
      </c>
      <c r="N1049" s="7">
        <v>2020</v>
      </c>
      <c r="O1049" s="7" t="s">
        <v>2792</v>
      </c>
      <c r="R1049" s="7" t="s">
        <v>2793</v>
      </c>
      <c r="T1049" s="7"/>
      <c r="W1049" s="6">
        <f>IFERROR(VLOOKUP(B1049, PlumX_snapshot!$A:$B, 2, FALSE), " ")</f>
        <v>11</v>
      </c>
      <c r="X1049" s="6">
        <f>IFERROR(VLOOKUP(B1049, PlumX_snapshot!$A:$C, 3, FALSE), " ")</f>
        <v>8</v>
      </c>
      <c r="Y1049" s="8">
        <f>IFERROR(VLOOKUP(B1049, PlumX_snapshot!$A:$D, 4, FALSE), " ")</f>
        <v>2</v>
      </c>
      <c r="Z1049" s="8">
        <f>IFERROR(VLOOKUP(B1049, PlumX_snapshot!$A:$E, 5, FALSE), " ")</f>
        <v>0</v>
      </c>
      <c r="AA1049" s="8">
        <f>IFERROR(VLOOKUP(B1049, PlumX_snapshot!$A:$F, 6, FALSE), " ")</f>
        <v>0</v>
      </c>
      <c r="AB1049" s="9">
        <v>44978</v>
      </c>
    </row>
    <row r="1050" spans="1:28" ht="14.5" x14ac:dyDescent="0.35">
      <c r="A1050" s="7" t="s">
        <v>2794</v>
      </c>
      <c r="B1050" s="7" t="s">
        <v>2795</v>
      </c>
      <c r="C1050" s="7" t="s">
        <v>2796</v>
      </c>
      <c r="D1050" s="7" t="s">
        <v>2756</v>
      </c>
      <c r="E1050" s="11" t="s">
        <v>36</v>
      </c>
      <c r="F1050" s="7" t="s">
        <v>37</v>
      </c>
      <c r="G1050" s="7" t="s">
        <v>56</v>
      </c>
      <c r="H1050" s="7" t="s">
        <v>2774</v>
      </c>
      <c r="I1050" s="7" t="s">
        <v>74</v>
      </c>
      <c r="J1050" s="10">
        <v>43982</v>
      </c>
      <c r="K1050" s="10">
        <v>44033</v>
      </c>
      <c r="L1050" s="10"/>
      <c r="M1050" s="10">
        <v>44046</v>
      </c>
      <c r="N1050" s="7">
        <v>2020</v>
      </c>
      <c r="O1050" s="7" t="s">
        <v>2792</v>
      </c>
      <c r="P1050" s="7" t="s">
        <v>56</v>
      </c>
      <c r="R1050" s="7" t="s">
        <v>1255</v>
      </c>
      <c r="T1050" s="7"/>
      <c r="W1050" s="6">
        <f>IFERROR(VLOOKUP(B1050, PlumX_snapshot!$A:$B, 2, FALSE), " ")</f>
        <v>184</v>
      </c>
      <c r="X1050" s="6">
        <f>IFERROR(VLOOKUP(B1050, PlumX_snapshot!$A:$C, 3, FALSE), " ")</f>
        <v>52</v>
      </c>
      <c r="Y1050" s="8">
        <f>IFERROR(VLOOKUP(B1050, PlumX_snapshot!$A:$D, 4, FALSE), " ")</f>
        <v>0</v>
      </c>
      <c r="Z1050" s="8">
        <f>IFERROR(VLOOKUP(B1050, PlumX_snapshot!$A:$E, 5, FALSE), " ")</f>
        <v>0</v>
      </c>
      <c r="AA1050" s="8">
        <f>IFERROR(VLOOKUP(B1050, PlumX_snapshot!$A:$F, 6, FALSE), " ")</f>
        <v>0</v>
      </c>
      <c r="AB1050" s="9">
        <v>44978</v>
      </c>
    </row>
    <row r="1051" spans="1:28" ht="14.5" x14ac:dyDescent="0.35">
      <c r="A1051" s="7" t="s">
        <v>2797</v>
      </c>
      <c r="B1051" s="7" t="s">
        <v>2798</v>
      </c>
      <c r="C1051" s="7" t="s">
        <v>2799</v>
      </c>
      <c r="D1051" s="7" t="s">
        <v>2756</v>
      </c>
      <c r="E1051" s="11" t="s">
        <v>36</v>
      </c>
      <c r="F1051" s="7" t="s">
        <v>37</v>
      </c>
      <c r="G1051" s="7" t="s">
        <v>56</v>
      </c>
      <c r="H1051" s="7" t="s">
        <v>2774</v>
      </c>
      <c r="I1051" s="7" t="s">
        <v>399</v>
      </c>
      <c r="J1051" s="10">
        <v>43938</v>
      </c>
      <c r="K1051" s="10">
        <v>44040</v>
      </c>
      <c r="L1051" s="10"/>
      <c r="M1051" s="10">
        <v>44053</v>
      </c>
      <c r="N1051" s="7">
        <v>2020</v>
      </c>
      <c r="O1051" s="7" t="s">
        <v>2792</v>
      </c>
      <c r="P1051" s="7" t="s">
        <v>56</v>
      </c>
      <c r="R1051" s="7" t="s">
        <v>2800</v>
      </c>
      <c r="S1051" s="7" t="s">
        <v>2801</v>
      </c>
      <c r="T1051" s="7"/>
      <c r="U1051" s="7"/>
      <c r="V1051" s="7"/>
      <c r="W1051" s="6">
        <f>IFERROR(VLOOKUP(B1051, PlumX_snapshot!$A:$B, 2, FALSE), " ")</f>
        <v>165</v>
      </c>
      <c r="X1051" s="6">
        <f>IFERROR(VLOOKUP(B1051, PlumX_snapshot!$A:$C, 3, FALSE), " ")</f>
        <v>62</v>
      </c>
      <c r="Y1051" s="8">
        <f>IFERROR(VLOOKUP(B1051, PlumX_snapshot!$A:$D, 4, FALSE), " ")</f>
        <v>6</v>
      </c>
      <c r="Z1051" s="8">
        <f>IFERROR(VLOOKUP(B1051, PlumX_snapshot!$A:$E, 5, FALSE), " ")</f>
        <v>0</v>
      </c>
      <c r="AA1051" s="8">
        <f>IFERROR(VLOOKUP(B1051, PlumX_snapshot!$A:$F, 6, FALSE), " ")</f>
        <v>0</v>
      </c>
      <c r="AB1051" s="9">
        <v>44978</v>
      </c>
    </row>
    <row r="1052" spans="1:28" ht="14.5" x14ac:dyDescent="0.35">
      <c r="A1052" s="7" t="s">
        <v>2802</v>
      </c>
      <c r="B1052" s="7" t="s">
        <v>2803</v>
      </c>
      <c r="C1052" s="7" t="s">
        <v>2778</v>
      </c>
      <c r="D1052" s="7" t="s">
        <v>2756</v>
      </c>
      <c r="E1052" s="11" t="s">
        <v>36</v>
      </c>
      <c r="F1052" s="7" t="s">
        <v>37</v>
      </c>
      <c r="G1052" s="7" t="s">
        <v>56</v>
      </c>
      <c r="H1052" s="7" t="s">
        <v>2774</v>
      </c>
      <c r="I1052" s="7" t="s">
        <v>74</v>
      </c>
      <c r="J1052" s="10">
        <v>43970</v>
      </c>
      <c r="K1052" s="10">
        <v>44055</v>
      </c>
      <c r="L1052" s="10"/>
      <c r="M1052" s="10">
        <v>44060</v>
      </c>
      <c r="N1052" s="7">
        <v>2020</v>
      </c>
      <c r="O1052" s="7" t="s">
        <v>2792</v>
      </c>
      <c r="P1052" s="7" t="s">
        <v>56</v>
      </c>
      <c r="R1052" s="7" t="s">
        <v>2804</v>
      </c>
      <c r="T1052" s="7"/>
      <c r="W1052" s="6">
        <f>IFERROR(VLOOKUP(B1052, PlumX_snapshot!$A:$B, 2, FALSE), " ")</f>
        <v>16</v>
      </c>
      <c r="X1052" s="6">
        <f>IFERROR(VLOOKUP(B1052, PlumX_snapshot!$A:$C, 3, FALSE), " ")</f>
        <v>10</v>
      </c>
      <c r="Y1052" s="8">
        <f>IFERROR(VLOOKUP(B1052, PlumX_snapshot!$A:$D, 4, FALSE), " ")</f>
        <v>15</v>
      </c>
      <c r="Z1052" s="8">
        <f>IFERROR(VLOOKUP(B1052, PlumX_snapshot!$A:$E, 5, FALSE), " ")</f>
        <v>0</v>
      </c>
      <c r="AA1052" s="8">
        <f>IFERROR(VLOOKUP(B1052, PlumX_snapshot!$A:$F, 6, FALSE), " ")</f>
        <v>0</v>
      </c>
      <c r="AB1052" s="9">
        <v>44978</v>
      </c>
    </row>
    <row r="1053" spans="1:28" ht="14.5" x14ac:dyDescent="0.35">
      <c r="A1053" s="7" t="s">
        <v>2805</v>
      </c>
      <c r="B1053" s="7" t="s">
        <v>2806</v>
      </c>
      <c r="C1053" s="7" t="s">
        <v>2778</v>
      </c>
      <c r="D1053" s="7" t="s">
        <v>2756</v>
      </c>
      <c r="E1053" s="11" t="s">
        <v>36</v>
      </c>
      <c r="F1053" s="7" t="s">
        <v>37</v>
      </c>
      <c r="G1053" s="7" t="s">
        <v>56</v>
      </c>
      <c r="H1053" s="7" t="s">
        <v>2774</v>
      </c>
      <c r="I1053" s="7" t="s">
        <v>74</v>
      </c>
      <c r="J1053" s="10">
        <v>43994</v>
      </c>
      <c r="K1053" s="10">
        <v>44055</v>
      </c>
      <c r="L1053" s="10"/>
      <c r="M1053" s="10">
        <v>44055</v>
      </c>
      <c r="N1053" s="7">
        <v>2020</v>
      </c>
      <c r="O1053" s="7" t="s">
        <v>2792</v>
      </c>
      <c r="R1053" s="7" t="s">
        <v>2807</v>
      </c>
      <c r="T1053" s="7"/>
      <c r="W1053" s="6">
        <f>IFERROR(VLOOKUP(B1053, PlumX_snapshot!$A:$B, 2, FALSE), " ")</f>
        <v>9</v>
      </c>
      <c r="X1053" s="6">
        <f>IFERROR(VLOOKUP(B1053, PlumX_snapshot!$A:$C, 3, FALSE), " ")</f>
        <v>6</v>
      </c>
      <c r="Y1053" s="8">
        <f>IFERROR(VLOOKUP(B1053, PlumX_snapshot!$A:$D, 4, FALSE), " ")</f>
        <v>6</v>
      </c>
      <c r="Z1053" s="8">
        <f>IFERROR(VLOOKUP(B1053, PlumX_snapshot!$A:$E, 5, FALSE), " ")</f>
        <v>0</v>
      </c>
      <c r="AA1053" s="8">
        <f>IFERROR(VLOOKUP(B1053, PlumX_snapshot!$A:$F, 6, FALSE), " ")</f>
        <v>0</v>
      </c>
      <c r="AB1053" s="9">
        <v>44978</v>
      </c>
    </row>
    <row r="1054" spans="1:28" ht="14.5" x14ac:dyDescent="0.35">
      <c r="A1054" s="7" t="s">
        <v>2808</v>
      </c>
      <c r="B1054" s="7" t="s">
        <v>2809</v>
      </c>
      <c r="C1054" s="7" t="s">
        <v>2810</v>
      </c>
      <c r="D1054" s="7" t="s">
        <v>2756</v>
      </c>
      <c r="E1054" s="11" t="s">
        <v>36</v>
      </c>
      <c r="F1054" s="7" t="s">
        <v>37</v>
      </c>
      <c r="G1054" s="7" t="s">
        <v>56</v>
      </c>
      <c r="H1054" s="7" t="s">
        <v>2774</v>
      </c>
      <c r="I1054" s="7" t="s">
        <v>74</v>
      </c>
      <c r="J1054" s="10">
        <v>44012</v>
      </c>
      <c r="K1054" s="10">
        <v>44056</v>
      </c>
      <c r="L1054" s="10"/>
      <c r="M1054" s="10">
        <v>44056</v>
      </c>
      <c r="N1054" s="7">
        <v>2020</v>
      </c>
      <c r="O1054" s="7" t="s">
        <v>2792</v>
      </c>
      <c r="R1054" s="7" t="s">
        <v>198</v>
      </c>
      <c r="T1054" s="7"/>
      <c r="W1054" s="6">
        <f>IFERROR(VLOOKUP(B1054, PlumX_snapshot!$A:$B, 2, FALSE), " ")</f>
        <v>35</v>
      </c>
      <c r="X1054" s="6">
        <f>IFERROR(VLOOKUP(B1054, PlumX_snapshot!$A:$C, 3, FALSE), " ")</f>
        <v>14</v>
      </c>
      <c r="Y1054" s="8">
        <f>IFERROR(VLOOKUP(B1054, PlumX_snapshot!$A:$D, 4, FALSE), " ")</f>
        <v>0</v>
      </c>
      <c r="Z1054" s="8">
        <f>IFERROR(VLOOKUP(B1054, PlumX_snapshot!$A:$E, 5, FALSE), " ")</f>
        <v>0</v>
      </c>
      <c r="AA1054" s="8">
        <f>IFERROR(VLOOKUP(B1054, PlumX_snapshot!$A:$F, 6, FALSE), " ")</f>
        <v>3</v>
      </c>
      <c r="AB1054" s="9">
        <v>44978</v>
      </c>
    </row>
    <row r="1055" spans="1:28" ht="14.5" x14ac:dyDescent="0.35">
      <c r="A1055" s="7" t="s">
        <v>2811</v>
      </c>
      <c r="B1055" s="7" t="s">
        <v>2812</v>
      </c>
      <c r="C1055" s="7" t="s">
        <v>2766</v>
      </c>
      <c r="D1055" s="7" t="s">
        <v>2756</v>
      </c>
      <c r="E1055" s="11" t="s">
        <v>36</v>
      </c>
      <c r="F1055" s="7" t="s">
        <v>37</v>
      </c>
      <c r="G1055" s="7" t="s">
        <v>56</v>
      </c>
      <c r="H1055" s="7" t="s">
        <v>2774</v>
      </c>
      <c r="I1055" s="7" t="s">
        <v>74</v>
      </c>
      <c r="J1055" s="10">
        <v>43987</v>
      </c>
      <c r="K1055" s="10">
        <v>44048</v>
      </c>
      <c r="L1055" s="10"/>
      <c r="M1055" s="10">
        <v>44061</v>
      </c>
      <c r="N1055" s="7">
        <v>2020</v>
      </c>
      <c r="O1055" s="7" t="s">
        <v>2792</v>
      </c>
      <c r="R1055" s="7" t="s">
        <v>2813</v>
      </c>
      <c r="T1055" s="7"/>
      <c r="W1055" s="6">
        <f>IFERROR(VLOOKUP(B1055, PlumX_snapshot!$A:$B, 2, FALSE), " ")</f>
        <v>28</v>
      </c>
      <c r="X1055" s="6">
        <f>IFERROR(VLOOKUP(B1055, PlumX_snapshot!$A:$C, 3, FALSE), " ")</f>
        <v>25</v>
      </c>
      <c r="Y1055" s="8">
        <f>IFERROR(VLOOKUP(B1055, PlumX_snapshot!$A:$D, 4, FALSE), " ")</f>
        <v>15</v>
      </c>
      <c r="Z1055" s="8">
        <f>IFERROR(VLOOKUP(B1055, PlumX_snapshot!$A:$E, 5, FALSE), " ")</f>
        <v>0</v>
      </c>
      <c r="AA1055" s="8">
        <f>IFERROR(VLOOKUP(B1055, PlumX_snapshot!$A:$F, 6, FALSE), " ")</f>
        <v>1</v>
      </c>
      <c r="AB1055" s="9">
        <v>44978</v>
      </c>
    </row>
    <row r="1056" spans="1:28" ht="14.5" x14ac:dyDescent="0.35">
      <c r="A1056" s="7" t="s">
        <v>2814</v>
      </c>
      <c r="B1056" s="7" t="s">
        <v>2815</v>
      </c>
      <c r="C1056" s="7" t="s">
        <v>2755</v>
      </c>
      <c r="D1056" s="7" t="s">
        <v>2756</v>
      </c>
      <c r="E1056" s="11" t="s">
        <v>36</v>
      </c>
      <c r="F1056" s="7" t="s">
        <v>37</v>
      </c>
      <c r="G1056" s="7" t="s">
        <v>56</v>
      </c>
      <c r="H1056" s="7" t="s">
        <v>2774</v>
      </c>
      <c r="I1056" s="7" t="s">
        <v>399</v>
      </c>
      <c r="J1056" s="10">
        <v>44036</v>
      </c>
      <c r="K1056" s="10">
        <v>44090</v>
      </c>
      <c r="L1056" s="10"/>
      <c r="M1056" s="10">
        <v>44104</v>
      </c>
      <c r="N1056" s="7">
        <v>2020</v>
      </c>
      <c r="O1056" s="7" t="s">
        <v>2792</v>
      </c>
      <c r="P1056" s="7" t="s">
        <v>56</v>
      </c>
      <c r="R1056" s="7" t="s">
        <v>2816</v>
      </c>
      <c r="T1056" s="7"/>
      <c r="W1056" s="6">
        <f>IFERROR(VLOOKUP(B1056, PlumX_snapshot!$A:$B, 2, FALSE), " ")</f>
        <v>9</v>
      </c>
      <c r="X1056" s="6">
        <f>IFERROR(VLOOKUP(B1056, PlumX_snapshot!$A:$C, 3, FALSE), " ")</f>
        <v>4</v>
      </c>
      <c r="Y1056" s="8">
        <f>IFERROR(VLOOKUP(B1056, PlumX_snapshot!$A:$D, 4, FALSE), " ")</f>
        <v>23</v>
      </c>
      <c r="Z1056" s="8">
        <f>IFERROR(VLOOKUP(B1056, PlumX_snapshot!$A:$E, 5, FALSE), " ")</f>
        <v>0</v>
      </c>
      <c r="AA1056" s="8">
        <f>IFERROR(VLOOKUP(B1056, PlumX_snapshot!$A:$F, 6, FALSE), " ")</f>
        <v>0</v>
      </c>
      <c r="AB1056" s="9">
        <v>44978</v>
      </c>
    </row>
    <row r="1057" spans="1:28" ht="14.5" x14ac:dyDescent="0.35">
      <c r="A1057" s="7" t="s">
        <v>2817</v>
      </c>
      <c r="B1057" s="7" t="s">
        <v>2818</v>
      </c>
      <c r="C1057" s="7" t="s">
        <v>2778</v>
      </c>
      <c r="D1057" s="7" t="s">
        <v>2756</v>
      </c>
      <c r="E1057" s="11" t="s">
        <v>36</v>
      </c>
      <c r="F1057" s="7" t="s">
        <v>37</v>
      </c>
      <c r="G1057" s="7" t="s">
        <v>56</v>
      </c>
      <c r="H1057" s="7" t="s">
        <v>2774</v>
      </c>
      <c r="I1057" s="7" t="s">
        <v>74</v>
      </c>
      <c r="J1057" s="10">
        <v>44028</v>
      </c>
      <c r="K1057" s="10">
        <v>44127</v>
      </c>
      <c r="L1057" s="10"/>
      <c r="M1057" s="10">
        <v>44174</v>
      </c>
      <c r="N1057" s="7">
        <v>2020</v>
      </c>
      <c r="O1057" s="7" t="s">
        <v>2819</v>
      </c>
      <c r="R1057" s="7" t="s">
        <v>2820</v>
      </c>
      <c r="T1057" s="7"/>
      <c r="W1057" s="6">
        <f>IFERROR(VLOOKUP(B1057, PlumX_snapshot!$A:$B, 2, FALSE), " ")</f>
        <v>15</v>
      </c>
      <c r="X1057" s="6">
        <f>IFERROR(VLOOKUP(B1057, PlumX_snapshot!$A:$C, 3, FALSE), " ")</f>
        <v>9</v>
      </c>
      <c r="Y1057" s="8">
        <f>IFERROR(VLOOKUP(B1057, PlumX_snapshot!$A:$D, 4, FALSE), " ")</f>
        <v>1</v>
      </c>
      <c r="Z1057" s="8">
        <f>IFERROR(VLOOKUP(B1057, PlumX_snapshot!$A:$E, 5, FALSE), " ")</f>
        <v>0</v>
      </c>
      <c r="AA1057" s="8">
        <f>IFERROR(VLOOKUP(B1057, PlumX_snapshot!$A:$F, 6, FALSE), " ")</f>
        <v>0</v>
      </c>
      <c r="AB1057" s="9">
        <v>44978</v>
      </c>
    </row>
    <row r="1058" spans="1:28" ht="14.5" x14ac:dyDescent="0.35">
      <c r="A1058" s="7" t="s">
        <v>2821</v>
      </c>
      <c r="B1058" s="7" t="s">
        <v>2822</v>
      </c>
      <c r="C1058" s="7" t="s">
        <v>2778</v>
      </c>
      <c r="D1058" s="7" t="s">
        <v>2756</v>
      </c>
      <c r="E1058" s="11" t="s">
        <v>36</v>
      </c>
      <c r="F1058" s="7" t="s">
        <v>64</v>
      </c>
      <c r="G1058" s="7" t="s">
        <v>38</v>
      </c>
      <c r="H1058" s="7"/>
      <c r="I1058" s="7"/>
      <c r="J1058" s="10">
        <v>44148</v>
      </c>
      <c r="K1058" s="10">
        <v>44201</v>
      </c>
      <c r="L1058" s="10"/>
      <c r="M1058" s="10">
        <v>44201</v>
      </c>
      <c r="N1058" s="7">
        <v>2021</v>
      </c>
      <c r="O1058" s="7" t="s">
        <v>2823</v>
      </c>
      <c r="P1058" s="7" t="s">
        <v>56</v>
      </c>
      <c r="R1058" s="7" t="s">
        <v>2824</v>
      </c>
      <c r="S1058" s="7" t="s">
        <v>2825</v>
      </c>
      <c r="T1058" s="7"/>
      <c r="U1058" s="7"/>
      <c r="V1058" s="7"/>
      <c r="W1058" s="6">
        <f>IFERROR(VLOOKUP(B1058, PlumX_snapshot!$A:$B, 2, FALSE), " ")</f>
        <v>8</v>
      </c>
      <c r="X1058" s="6">
        <f>IFERROR(VLOOKUP(B1058, PlumX_snapshot!$A:$C, 3, FALSE), " ")</f>
        <v>6</v>
      </c>
      <c r="Y1058" s="8">
        <f>IFERROR(VLOOKUP(B1058, PlumX_snapshot!$A:$D, 4, FALSE), " ")</f>
        <v>6</v>
      </c>
      <c r="Z1058" s="8">
        <f>IFERROR(VLOOKUP(B1058, PlumX_snapshot!$A:$E, 5, FALSE), " ")</f>
        <v>0</v>
      </c>
      <c r="AA1058" s="8">
        <f>IFERROR(VLOOKUP(B1058, PlumX_snapshot!$A:$F, 6, FALSE), " ")</f>
        <v>0</v>
      </c>
      <c r="AB1058" s="9">
        <v>44978</v>
      </c>
    </row>
    <row r="1059" spans="1:28" ht="14.5" x14ac:dyDescent="0.35">
      <c r="A1059" s="7" t="s">
        <v>2826</v>
      </c>
      <c r="B1059" s="7" t="s">
        <v>2827</v>
      </c>
      <c r="C1059" s="7" t="s">
        <v>2778</v>
      </c>
      <c r="D1059" s="7" t="s">
        <v>2756</v>
      </c>
      <c r="E1059" s="11" t="s">
        <v>36</v>
      </c>
      <c r="F1059" s="7" t="s">
        <v>37</v>
      </c>
      <c r="G1059" s="7" t="s">
        <v>56</v>
      </c>
      <c r="H1059" s="7" t="s">
        <v>2828</v>
      </c>
      <c r="I1059" s="7" t="s">
        <v>74</v>
      </c>
      <c r="J1059" s="10">
        <v>44180</v>
      </c>
      <c r="K1059" s="10">
        <v>44267</v>
      </c>
      <c r="L1059" s="10"/>
      <c r="N1059" s="7">
        <v>2021</v>
      </c>
      <c r="O1059" s="7" t="s">
        <v>2823</v>
      </c>
      <c r="R1059" s="7" t="s">
        <v>282</v>
      </c>
      <c r="T1059" s="7"/>
      <c r="W1059" s="6">
        <f>IFERROR(VLOOKUP(B1059, PlumX_snapshot!$A:$B, 2, FALSE), " ")</f>
        <v>18</v>
      </c>
      <c r="X1059" s="6">
        <f>IFERROR(VLOOKUP(B1059, PlumX_snapshot!$A:$C, 3, FALSE), " ")</f>
        <v>7</v>
      </c>
      <c r="Y1059" s="8">
        <f>IFERROR(VLOOKUP(B1059, PlumX_snapshot!$A:$D, 4, FALSE), " ")</f>
        <v>0</v>
      </c>
      <c r="Z1059" s="8">
        <f>IFERROR(VLOOKUP(B1059, PlumX_snapshot!$A:$E, 5, FALSE), " ")</f>
        <v>0</v>
      </c>
      <c r="AA1059" s="8">
        <f>IFERROR(VLOOKUP(B1059, PlumX_snapshot!$A:$F, 6, FALSE), " ")</f>
        <v>0</v>
      </c>
      <c r="AB1059" s="9">
        <v>44978</v>
      </c>
    </row>
    <row r="1060" spans="1:28" ht="14.5" x14ac:dyDescent="0.35">
      <c r="A1060" s="7" t="s">
        <v>2829</v>
      </c>
      <c r="B1060" s="7" t="s">
        <v>2830</v>
      </c>
      <c r="C1060" s="7" t="s">
        <v>2773</v>
      </c>
      <c r="D1060" s="7" t="s">
        <v>2756</v>
      </c>
      <c r="E1060" s="11" t="s">
        <v>36</v>
      </c>
      <c r="F1060" s="7" t="s">
        <v>37</v>
      </c>
      <c r="G1060" s="7" t="s">
        <v>56</v>
      </c>
      <c r="H1060" s="7" t="s">
        <v>2828</v>
      </c>
      <c r="I1060" s="7" t="s">
        <v>399</v>
      </c>
      <c r="J1060" s="10">
        <v>44180</v>
      </c>
      <c r="K1060" s="10">
        <v>44213</v>
      </c>
      <c r="L1060" s="10"/>
      <c r="M1060" s="10">
        <v>44214</v>
      </c>
      <c r="N1060" s="7">
        <v>2021</v>
      </c>
      <c r="O1060" s="7" t="s">
        <v>2823</v>
      </c>
      <c r="P1060" s="7" t="s">
        <v>56</v>
      </c>
      <c r="R1060" s="7" t="s">
        <v>147</v>
      </c>
      <c r="T1060" s="7"/>
      <c r="W1060" s="6">
        <f>IFERROR(VLOOKUP(B1060, PlumX_snapshot!$A:$B, 2, FALSE), " ")</f>
        <v>9</v>
      </c>
      <c r="X1060" s="6">
        <f>IFERROR(VLOOKUP(B1060, PlumX_snapshot!$A:$C, 3, FALSE), " ")</f>
        <v>4</v>
      </c>
      <c r="Y1060" s="8">
        <f>IFERROR(VLOOKUP(B1060, PlumX_snapshot!$A:$D, 4, FALSE), " ")</f>
        <v>10</v>
      </c>
      <c r="Z1060" s="8">
        <f>IFERROR(VLOOKUP(B1060, PlumX_snapshot!$A:$E, 5, FALSE), " ")</f>
        <v>0</v>
      </c>
      <c r="AA1060" s="8">
        <f>IFERROR(VLOOKUP(B1060, PlumX_snapshot!$A:$F, 6, FALSE), " ")</f>
        <v>0</v>
      </c>
      <c r="AB1060" s="9">
        <v>44978</v>
      </c>
    </row>
    <row r="1061" spans="1:28" ht="14.5" x14ac:dyDescent="0.35">
      <c r="A1061" s="7" t="s">
        <v>2831</v>
      </c>
      <c r="B1061" s="7" t="s">
        <v>2832</v>
      </c>
      <c r="C1061" s="7" t="s">
        <v>2833</v>
      </c>
      <c r="D1061" s="7" t="s">
        <v>2756</v>
      </c>
      <c r="E1061" s="11" t="s">
        <v>36</v>
      </c>
      <c r="F1061" s="7" t="s">
        <v>37</v>
      </c>
      <c r="G1061" s="7" t="s">
        <v>56</v>
      </c>
      <c r="H1061" s="7" t="s">
        <v>2828</v>
      </c>
      <c r="I1061" s="7" t="s">
        <v>399</v>
      </c>
      <c r="J1061" s="10">
        <v>44145</v>
      </c>
      <c r="K1061" s="10">
        <v>44207</v>
      </c>
      <c r="L1061" s="10"/>
      <c r="N1061" s="7">
        <v>2021</v>
      </c>
      <c r="O1061" s="7" t="s">
        <v>2823</v>
      </c>
      <c r="R1061" s="7" t="s">
        <v>2834</v>
      </c>
      <c r="T1061" s="7"/>
      <c r="W1061" s="6">
        <f>IFERROR(VLOOKUP(B1061, PlumX_snapshot!$A:$B, 2, FALSE), " ")</f>
        <v>16</v>
      </c>
      <c r="X1061" s="6">
        <f>IFERROR(VLOOKUP(B1061, PlumX_snapshot!$A:$C, 3, FALSE), " ")</f>
        <v>6</v>
      </c>
      <c r="Y1061" s="8">
        <f>IFERROR(VLOOKUP(B1061, PlumX_snapshot!$A:$D, 4, FALSE), " ")</f>
        <v>8</v>
      </c>
      <c r="Z1061" s="8">
        <f>IFERROR(VLOOKUP(B1061, PlumX_snapshot!$A:$E, 5, FALSE), " ")</f>
        <v>0</v>
      </c>
      <c r="AA1061" s="8">
        <f>IFERROR(VLOOKUP(B1061, PlumX_snapshot!$A:$F, 6, FALSE), " ")</f>
        <v>0</v>
      </c>
      <c r="AB1061" s="9">
        <v>44978</v>
      </c>
    </row>
    <row r="1062" spans="1:28" ht="14.5" x14ac:dyDescent="0.35">
      <c r="A1062" s="7" t="s">
        <v>2835</v>
      </c>
      <c r="B1062" s="7" t="s">
        <v>2836</v>
      </c>
      <c r="C1062" s="7" t="s">
        <v>2837</v>
      </c>
      <c r="D1062" s="7" t="s">
        <v>2756</v>
      </c>
      <c r="E1062" s="11" t="s">
        <v>36</v>
      </c>
      <c r="F1062" s="7" t="s">
        <v>37</v>
      </c>
      <c r="G1062" s="7" t="s">
        <v>56</v>
      </c>
      <c r="H1062" s="7" t="s">
        <v>2828</v>
      </c>
      <c r="I1062" s="7" t="s">
        <v>399</v>
      </c>
      <c r="J1062" s="10">
        <v>44175</v>
      </c>
      <c r="K1062" s="10">
        <v>44293</v>
      </c>
      <c r="L1062" s="10"/>
      <c r="M1062" s="10">
        <v>44298</v>
      </c>
      <c r="N1062" s="7">
        <v>2021</v>
      </c>
      <c r="O1062" s="7" t="s">
        <v>2823</v>
      </c>
      <c r="P1062" s="7" t="s">
        <v>56</v>
      </c>
      <c r="R1062" s="7" t="s">
        <v>2838</v>
      </c>
      <c r="T1062" s="7"/>
      <c r="W1062" s="6">
        <f>IFERROR(VLOOKUP(B1062, PlumX_snapshot!$A:$B, 2, FALSE), " ")</f>
        <v>43</v>
      </c>
      <c r="X1062" s="6">
        <f>IFERROR(VLOOKUP(B1062, PlumX_snapshot!$A:$C, 3, FALSE), " ")</f>
        <v>16</v>
      </c>
      <c r="Y1062" s="8">
        <f>IFERROR(VLOOKUP(B1062, PlumX_snapshot!$A:$D, 4, FALSE), " ")</f>
        <v>24</v>
      </c>
      <c r="Z1062" s="8">
        <f>IFERROR(VLOOKUP(B1062, PlumX_snapshot!$A:$E, 5, FALSE), " ")</f>
        <v>0</v>
      </c>
      <c r="AA1062" s="8">
        <f>IFERROR(VLOOKUP(B1062, PlumX_snapshot!$A:$F, 6, FALSE), " ")</f>
        <v>1</v>
      </c>
      <c r="AB1062" s="9">
        <v>44978</v>
      </c>
    </row>
    <row r="1063" spans="1:28" ht="14.5" x14ac:dyDescent="0.35">
      <c r="A1063" s="7" t="s">
        <v>2839</v>
      </c>
      <c r="B1063" s="7" t="s">
        <v>2840</v>
      </c>
      <c r="C1063" s="7" t="s">
        <v>2841</v>
      </c>
      <c r="D1063" s="7" t="s">
        <v>2756</v>
      </c>
      <c r="E1063" s="11" t="s">
        <v>36</v>
      </c>
      <c r="F1063" s="7" t="s">
        <v>37</v>
      </c>
      <c r="G1063" s="7" t="s">
        <v>56</v>
      </c>
      <c r="H1063" s="7" t="s">
        <v>2828</v>
      </c>
      <c r="I1063" s="7" t="s">
        <v>399</v>
      </c>
      <c r="J1063" s="10">
        <v>44225</v>
      </c>
      <c r="K1063" s="10">
        <v>44316</v>
      </c>
      <c r="L1063" s="10"/>
      <c r="N1063" s="7">
        <v>2021</v>
      </c>
      <c r="O1063" s="7" t="s">
        <v>2823</v>
      </c>
      <c r="R1063" s="7" t="s">
        <v>2842</v>
      </c>
      <c r="T1063" s="7"/>
      <c r="W1063" s="6">
        <f>IFERROR(VLOOKUP(B1063, PlumX_snapshot!$A:$B, 2, FALSE), " ")</f>
        <v>9</v>
      </c>
      <c r="X1063" s="6">
        <f>IFERROR(VLOOKUP(B1063, PlumX_snapshot!$A:$C, 3, FALSE), " ")</f>
        <v>6</v>
      </c>
      <c r="Y1063" s="8">
        <f>IFERROR(VLOOKUP(B1063, PlumX_snapshot!$A:$D, 4, FALSE), " ")</f>
        <v>1</v>
      </c>
      <c r="Z1063" s="8">
        <f>IFERROR(VLOOKUP(B1063, PlumX_snapshot!$A:$E, 5, FALSE), " ")</f>
        <v>0</v>
      </c>
      <c r="AA1063" s="8">
        <f>IFERROR(VLOOKUP(B1063, PlumX_snapshot!$A:$F, 6, FALSE), " ")</f>
        <v>0</v>
      </c>
      <c r="AB1063" s="9">
        <v>44978</v>
      </c>
    </row>
    <row r="1064" spans="1:28" ht="14.5" x14ac:dyDescent="0.35">
      <c r="A1064" s="7" t="s">
        <v>2843</v>
      </c>
      <c r="B1064" s="7" t="s">
        <v>2844</v>
      </c>
      <c r="C1064" s="7" t="s">
        <v>2833</v>
      </c>
      <c r="D1064" s="7" t="s">
        <v>2756</v>
      </c>
      <c r="E1064" s="11" t="s">
        <v>36</v>
      </c>
      <c r="F1064" s="7" t="s">
        <v>37</v>
      </c>
      <c r="G1064" s="7" t="s">
        <v>56</v>
      </c>
      <c r="H1064" s="7" t="s">
        <v>2828</v>
      </c>
      <c r="I1064" s="7" t="s">
        <v>399</v>
      </c>
      <c r="J1064" s="10">
        <v>44244</v>
      </c>
      <c r="K1064" s="10">
        <v>44292</v>
      </c>
      <c r="L1064" s="10"/>
      <c r="N1064" s="7">
        <v>2021</v>
      </c>
      <c r="O1064" s="7" t="s">
        <v>2823</v>
      </c>
      <c r="R1064" s="7" t="s">
        <v>2845</v>
      </c>
      <c r="T1064" s="7"/>
      <c r="W1064" s="6">
        <f>IFERROR(VLOOKUP(B1064, PlumX_snapshot!$A:$B, 2, FALSE), " ")</f>
        <v>59</v>
      </c>
      <c r="X1064" s="6">
        <f>IFERROR(VLOOKUP(B1064, PlumX_snapshot!$A:$C, 3, FALSE), " ")</f>
        <v>32</v>
      </c>
      <c r="Y1064" s="8">
        <f>IFERROR(VLOOKUP(B1064, PlumX_snapshot!$A:$D, 4, FALSE), " ")</f>
        <v>0</v>
      </c>
      <c r="Z1064" s="8">
        <f>IFERROR(VLOOKUP(B1064, PlumX_snapshot!$A:$E, 5, FALSE), " ")</f>
        <v>0</v>
      </c>
      <c r="AA1064" s="8">
        <f>IFERROR(VLOOKUP(B1064, PlumX_snapshot!$A:$F, 6, FALSE), " ")</f>
        <v>0</v>
      </c>
      <c r="AB1064" s="9">
        <v>44978</v>
      </c>
    </row>
    <row r="1065" spans="1:28" ht="14.5" x14ac:dyDescent="0.35">
      <c r="A1065" s="7" t="s">
        <v>2846</v>
      </c>
      <c r="B1065" s="7" t="s">
        <v>2847</v>
      </c>
      <c r="C1065" s="7" t="s">
        <v>2833</v>
      </c>
      <c r="D1065" s="7" t="s">
        <v>2756</v>
      </c>
      <c r="E1065" s="11" t="s">
        <v>36</v>
      </c>
      <c r="F1065" s="7" t="s">
        <v>37</v>
      </c>
      <c r="G1065" s="7" t="s">
        <v>56</v>
      </c>
      <c r="H1065" s="7" t="s">
        <v>2828</v>
      </c>
      <c r="I1065" s="7" t="s">
        <v>74</v>
      </c>
      <c r="J1065" s="10">
        <v>44298</v>
      </c>
      <c r="K1065" s="10">
        <v>44323</v>
      </c>
      <c r="L1065" s="10"/>
      <c r="N1065" s="7">
        <v>2021</v>
      </c>
      <c r="O1065" s="7" t="s">
        <v>2823</v>
      </c>
      <c r="R1065" s="7" t="s">
        <v>2848</v>
      </c>
      <c r="T1065" s="7"/>
      <c r="W1065" s="6">
        <f>IFERROR(VLOOKUP(B1065, PlumX_snapshot!$A:$B, 2, FALSE), " ")</f>
        <v>10</v>
      </c>
      <c r="X1065" s="6">
        <f>IFERROR(VLOOKUP(B1065, PlumX_snapshot!$A:$C, 3, FALSE), " ")</f>
        <v>17</v>
      </c>
      <c r="Y1065" s="8">
        <f>IFERROR(VLOOKUP(B1065, PlumX_snapshot!$A:$D, 4, FALSE), " ")</f>
        <v>0</v>
      </c>
      <c r="Z1065" s="8">
        <f>IFERROR(VLOOKUP(B1065, PlumX_snapshot!$A:$E, 5, FALSE), " ")</f>
        <v>0</v>
      </c>
      <c r="AA1065" s="8">
        <f>IFERROR(VLOOKUP(B1065, PlumX_snapshot!$A:$F, 6, FALSE), " ")</f>
        <v>0</v>
      </c>
      <c r="AB1065" s="9">
        <v>44978</v>
      </c>
    </row>
    <row r="1066" spans="1:28" ht="14.5" x14ac:dyDescent="0.35">
      <c r="A1066" s="7" t="s">
        <v>2849</v>
      </c>
      <c r="B1066" s="7" t="s">
        <v>2850</v>
      </c>
      <c r="C1066" s="7" t="s">
        <v>2851</v>
      </c>
      <c r="D1066" s="7" t="s">
        <v>2756</v>
      </c>
      <c r="E1066" s="11" t="s">
        <v>36</v>
      </c>
      <c r="F1066" s="7" t="s">
        <v>37</v>
      </c>
      <c r="G1066" s="7" t="s">
        <v>56</v>
      </c>
      <c r="H1066" s="7" t="s">
        <v>2828</v>
      </c>
      <c r="I1066" s="7" t="s">
        <v>399</v>
      </c>
      <c r="J1066" s="10">
        <v>44307</v>
      </c>
      <c r="K1066" s="10">
        <v>44373</v>
      </c>
      <c r="L1066" s="10"/>
      <c r="M1066" s="10">
        <v>44375</v>
      </c>
      <c r="N1066" s="7">
        <v>2021</v>
      </c>
      <c r="O1066" s="7" t="s">
        <v>2823</v>
      </c>
      <c r="P1066" s="7" t="s">
        <v>56</v>
      </c>
      <c r="R1066" s="7" t="s">
        <v>2852</v>
      </c>
      <c r="T1066" s="7"/>
      <c r="W1066" s="6">
        <f>IFERROR(VLOOKUP(B1066, PlumX_snapshot!$A:$B, 2, FALSE), " ")</f>
        <v>14</v>
      </c>
      <c r="X1066" s="6">
        <f>IFERROR(VLOOKUP(B1066, PlumX_snapshot!$A:$C, 3, FALSE), " ")</f>
        <v>2</v>
      </c>
      <c r="Y1066" s="8">
        <f>IFERROR(VLOOKUP(B1066, PlumX_snapshot!$A:$D, 4, FALSE), " ")</f>
        <v>33</v>
      </c>
      <c r="Z1066" s="8">
        <f>IFERROR(VLOOKUP(B1066, PlumX_snapshot!$A:$E, 5, FALSE), " ")</f>
        <v>0</v>
      </c>
      <c r="AA1066" s="8">
        <f>IFERROR(VLOOKUP(B1066, PlumX_snapshot!$A:$F, 6, FALSE), " ")</f>
        <v>0</v>
      </c>
      <c r="AB1066" s="9">
        <v>44978</v>
      </c>
    </row>
    <row r="1067" spans="1:28" ht="14.5" x14ac:dyDescent="0.35">
      <c r="A1067" s="7" t="s">
        <v>2853</v>
      </c>
      <c r="B1067" s="7" t="s">
        <v>2854</v>
      </c>
      <c r="C1067" s="7" t="s">
        <v>2833</v>
      </c>
      <c r="D1067" s="7" t="s">
        <v>2756</v>
      </c>
      <c r="E1067" s="11" t="s">
        <v>36</v>
      </c>
      <c r="F1067" s="7" t="s">
        <v>37</v>
      </c>
      <c r="G1067" s="7" t="s">
        <v>56</v>
      </c>
      <c r="H1067" s="7" t="s">
        <v>2828</v>
      </c>
      <c r="I1067" s="7" t="s">
        <v>74</v>
      </c>
      <c r="J1067" s="10">
        <v>44335</v>
      </c>
      <c r="K1067" s="10">
        <v>44375</v>
      </c>
      <c r="L1067" s="10"/>
      <c r="N1067" s="7">
        <v>2021</v>
      </c>
      <c r="O1067" s="7" t="s">
        <v>2823</v>
      </c>
      <c r="R1067" s="7" t="s">
        <v>2855</v>
      </c>
      <c r="T1067" s="7"/>
      <c r="W1067" s="6">
        <f>IFERROR(VLOOKUP(B1067, PlumX_snapshot!$A:$B, 2, FALSE), " ")</f>
        <v>4</v>
      </c>
      <c r="X1067" s="6">
        <f>IFERROR(VLOOKUP(B1067, PlumX_snapshot!$A:$C, 3, FALSE), " ")</f>
        <v>3</v>
      </c>
      <c r="Y1067" s="8">
        <f>IFERROR(VLOOKUP(B1067, PlumX_snapshot!$A:$D, 4, FALSE), " ")</f>
        <v>4</v>
      </c>
      <c r="Z1067" s="8">
        <f>IFERROR(VLOOKUP(B1067, PlumX_snapshot!$A:$E, 5, FALSE), " ")</f>
        <v>0</v>
      </c>
      <c r="AA1067" s="8">
        <f>IFERROR(VLOOKUP(B1067, PlumX_snapshot!$A:$F, 6, FALSE), " ")</f>
        <v>0</v>
      </c>
      <c r="AB1067" s="9">
        <v>44978</v>
      </c>
    </row>
    <row r="1068" spans="1:28" ht="14.5" x14ac:dyDescent="0.35">
      <c r="A1068" s="7" t="s">
        <v>2856</v>
      </c>
      <c r="B1068" s="7" t="s">
        <v>2857</v>
      </c>
      <c r="C1068" s="7" t="s">
        <v>2778</v>
      </c>
      <c r="D1068" s="7" t="s">
        <v>2756</v>
      </c>
      <c r="E1068" s="11" t="s">
        <v>36</v>
      </c>
      <c r="F1068" s="7" t="s">
        <v>37</v>
      </c>
      <c r="G1068" s="7" t="s">
        <v>56</v>
      </c>
      <c r="H1068" s="7" t="s">
        <v>2828</v>
      </c>
      <c r="I1068" s="7" t="s">
        <v>74</v>
      </c>
      <c r="J1068" s="10">
        <v>44336</v>
      </c>
      <c r="K1068" s="10">
        <v>44384</v>
      </c>
      <c r="L1068" s="10"/>
      <c r="M1068" s="10">
        <v>44384</v>
      </c>
      <c r="N1068" s="7">
        <v>2021</v>
      </c>
      <c r="O1068" s="7" t="s">
        <v>2823</v>
      </c>
      <c r="P1068" s="7" t="s">
        <v>56</v>
      </c>
      <c r="R1068" s="7" t="s">
        <v>2858</v>
      </c>
      <c r="T1068" s="7"/>
      <c r="W1068" s="6">
        <f>IFERROR(VLOOKUP(B1068, PlumX_snapshot!$A:$B, 2, FALSE), " ")</f>
        <v>2</v>
      </c>
      <c r="X1068" s="6">
        <f>IFERROR(VLOOKUP(B1068, PlumX_snapshot!$A:$C, 3, FALSE), " ")</f>
        <v>2</v>
      </c>
      <c r="Y1068" s="8">
        <f>IFERROR(VLOOKUP(B1068, PlumX_snapshot!$A:$D, 4, FALSE), " ")</f>
        <v>4</v>
      </c>
      <c r="Z1068" s="8">
        <f>IFERROR(VLOOKUP(B1068, PlumX_snapshot!$A:$E, 5, FALSE), " ")</f>
        <v>0</v>
      </c>
      <c r="AA1068" s="8">
        <f>IFERROR(VLOOKUP(B1068, PlumX_snapshot!$A:$F, 6, FALSE), " ")</f>
        <v>0</v>
      </c>
      <c r="AB1068" s="9">
        <v>44978</v>
      </c>
    </row>
    <row r="1069" spans="1:28" ht="14.5" x14ac:dyDescent="0.35">
      <c r="A1069" s="7" t="s">
        <v>2859</v>
      </c>
      <c r="B1069" s="7" t="s">
        <v>2860</v>
      </c>
      <c r="C1069" s="7" t="s">
        <v>2861</v>
      </c>
      <c r="D1069" s="7" t="s">
        <v>2756</v>
      </c>
      <c r="E1069" s="11" t="s">
        <v>36</v>
      </c>
      <c r="F1069" s="7" t="s">
        <v>37</v>
      </c>
      <c r="G1069" s="7" t="s">
        <v>56</v>
      </c>
      <c r="H1069" s="7" t="s">
        <v>2828</v>
      </c>
      <c r="I1069" s="7" t="s">
        <v>74</v>
      </c>
      <c r="J1069" s="10">
        <v>44386</v>
      </c>
      <c r="K1069" s="10">
        <v>44435</v>
      </c>
      <c r="L1069" s="10"/>
      <c r="N1069" s="7">
        <v>2021</v>
      </c>
      <c r="O1069" s="7" t="s">
        <v>2823</v>
      </c>
      <c r="R1069" s="7" t="s">
        <v>2862</v>
      </c>
      <c r="T1069" s="7"/>
      <c r="W1069" s="6">
        <f>IFERROR(VLOOKUP(B1069, PlumX_snapshot!$A:$B, 2, FALSE), " ")</f>
        <v>17</v>
      </c>
      <c r="X1069" s="6">
        <f>IFERROR(VLOOKUP(B1069, PlumX_snapshot!$A:$C, 3, FALSE), " ")</f>
        <v>3</v>
      </c>
      <c r="Y1069" s="8">
        <f>IFERROR(VLOOKUP(B1069, PlumX_snapshot!$A:$D, 4, FALSE), " ")</f>
        <v>8</v>
      </c>
      <c r="Z1069" s="8">
        <f>IFERROR(VLOOKUP(B1069, PlumX_snapshot!$A:$E, 5, FALSE), " ")</f>
        <v>0</v>
      </c>
      <c r="AA1069" s="8">
        <f>IFERROR(VLOOKUP(B1069, PlumX_snapshot!$A:$F, 6, FALSE), " ")</f>
        <v>0</v>
      </c>
      <c r="AB1069" s="9">
        <v>44978</v>
      </c>
    </row>
    <row r="1070" spans="1:28" ht="14.5" x14ac:dyDescent="0.35">
      <c r="A1070" s="7" t="s">
        <v>2863</v>
      </c>
      <c r="B1070" s="7" t="s">
        <v>2864</v>
      </c>
      <c r="C1070" s="7" t="s">
        <v>2833</v>
      </c>
      <c r="D1070" s="7" t="s">
        <v>2756</v>
      </c>
      <c r="E1070" s="11" t="s">
        <v>36</v>
      </c>
      <c r="F1070" s="7" t="s">
        <v>37</v>
      </c>
      <c r="G1070" s="7" t="s">
        <v>56</v>
      </c>
      <c r="H1070" s="7" t="s">
        <v>2774</v>
      </c>
      <c r="I1070" s="7" t="s">
        <v>399</v>
      </c>
      <c r="J1070" s="10">
        <v>44081</v>
      </c>
      <c r="K1070" s="10">
        <v>44158</v>
      </c>
      <c r="L1070" s="10"/>
      <c r="M1070" s="10">
        <v>44203</v>
      </c>
      <c r="N1070" s="7">
        <v>2020</v>
      </c>
      <c r="O1070" s="7" t="s">
        <v>2865</v>
      </c>
      <c r="R1070" s="7" t="s">
        <v>2866</v>
      </c>
      <c r="S1070" s="7" t="s">
        <v>2867</v>
      </c>
      <c r="T1070" s="7"/>
      <c r="U1070" s="7"/>
      <c r="V1070" s="7"/>
      <c r="W1070" s="6">
        <f>IFERROR(VLOOKUP(B1070, PlumX_snapshot!$A:$B, 2, FALSE), " ")</f>
        <v>24</v>
      </c>
      <c r="X1070" s="6">
        <f>IFERROR(VLOOKUP(B1070, PlumX_snapshot!$A:$C, 3, FALSE), " ")</f>
        <v>6</v>
      </c>
      <c r="Y1070" s="8">
        <f>IFERROR(VLOOKUP(B1070, PlumX_snapshot!$A:$D, 4, FALSE), " ")</f>
        <v>6</v>
      </c>
      <c r="Z1070" s="8">
        <f>IFERROR(VLOOKUP(B1070, PlumX_snapshot!$A:$E, 5, FALSE), " ")</f>
        <v>0</v>
      </c>
      <c r="AA1070" s="8">
        <f>IFERROR(VLOOKUP(B1070, PlumX_snapshot!$A:$F, 6, FALSE), " ")</f>
        <v>0</v>
      </c>
      <c r="AB1070" s="9">
        <v>44978</v>
      </c>
    </row>
    <row r="1071" spans="1:28" ht="14.5" x14ac:dyDescent="0.35">
      <c r="A1071" s="7" t="s">
        <v>2868</v>
      </c>
      <c r="B1071" s="7" t="s">
        <v>2869</v>
      </c>
      <c r="C1071" s="7" t="s">
        <v>2870</v>
      </c>
      <c r="D1071" s="7" t="s">
        <v>2756</v>
      </c>
      <c r="E1071" s="11" t="s">
        <v>36</v>
      </c>
      <c r="F1071" s="7" t="s">
        <v>37</v>
      </c>
      <c r="G1071" s="7" t="s">
        <v>2871</v>
      </c>
      <c r="H1071" s="7"/>
      <c r="I1071" s="7" t="s">
        <v>74</v>
      </c>
      <c r="J1071" s="10">
        <v>44109</v>
      </c>
      <c r="K1071" s="10">
        <v>44176</v>
      </c>
      <c r="L1071" s="10"/>
      <c r="M1071" s="10">
        <v>44203</v>
      </c>
      <c r="N1071" s="7">
        <v>2020</v>
      </c>
      <c r="O1071" s="7" t="s">
        <v>2865</v>
      </c>
      <c r="P1071" s="7" t="s">
        <v>56</v>
      </c>
      <c r="R1071" s="7" t="s">
        <v>2872</v>
      </c>
      <c r="S1071" s="7" t="s">
        <v>2873</v>
      </c>
      <c r="T1071" s="7"/>
      <c r="U1071" s="7"/>
      <c r="V1071" s="7"/>
      <c r="W1071" s="6">
        <f>IFERROR(VLOOKUP(B1071, PlumX_snapshot!$A:$B, 2, FALSE), " ")</f>
        <v>25</v>
      </c>
      <c r="X1071" s="6">
        <f>IFERROR(VLOOKUP(B1071, PlumX_snapshot!$A:$C, 3, FALSE), " ")</f>
        <v>4</v>
      </c>
      <c r="Y1071" s="8">
        <f>IFERROR(VLOOKUP(B1071, PlumX_snapshot!$A:$D, 4, FALSE), " ")</f>
        <v>1</v>
      </c>
      <c r="Z1071" s="8">
        <f>IFERROR(VLOOKUP(B1071, PlumX_snapshot!$A:$E, 5, FALSE), " ")</f>
        <v>0</v>
      </c>
      <c r="AA1071" s="8">
        <f>IFERROR(VLOOKUP(B1071, PlumX_snapshot!$A:$F, 6, FALSE), " ")</f>
        <v>0</v>
      </c>
      <c r="AB1071" s="9">
        <v>44978</v>
      </c>
    </row>
    <row r="1072" spans="1:28" ht="14.5" x14ac:dyDescent="0.35">
      <c r="A1072" s="7" t="s">
        <v>2874</v>
      </c>
      <c r="B1072" s="7" t="s">
        <v>2875</v>
      </c>
      <c r="C1072" s="7" t="s">
        <v>2833</v>
      </c>
      <c r="D1072" s="7" t="s">
        <v>2756</v>
      </c>
      <c r="E1072" s="11" t="s">
        <v>36</v>
      </c>
      <c r="F1072" s="7" t="s">
        <v>37</v>
      </c>
      <c r="G1072" s="7" t="s">
        <v>56</v>
      </c>
      <c r="H1072" s="7" t="s">
        <v>2774</v>
      </c>
      <c r="I1072" s="7" t="s">
        <v>399</v>
      </c>
      <c r="J1072" s="10">
        <v>44119</v>
      </c>
      <c r="K1072" s="10">
        <v>44168</v>
      </c>
      <c r="L1072" s="10"/>
      <c r="M1072" s="10">
        <v>44172</v>
      </c>
      <c r="N1072" s="7">
        <v>2020</v>
      </c>
      <c r="O1072" s="7" t="s">
        <v>2865</v>
      </c>
      <c r="R1072" s="7" t="s">
        <v>2876</v>
      </c>
      <c r="S1072" s="7" t="s">
        <v>2867</v>
      </c>
      <c r="T1072" s="7"/>
      <c r="U1072" s="7"/>
      <c r="V1072" s="7"/>
      <c r="W1072" s="6">
        <f>IFERROR(VLOOKUP(B1072, PlumX_snapshot!$A:$B, 2, FALSE), " ")</f>
        <v>88</v>
      </c>
      <c r="X1072" s="6">
        <f>IFERROR(VLOOKUP(B1072, PlumX_snapshot!$A:$C, 3, FALSE), " ")</f>
        <v>156</v>
      </c>
      <c r="Y1072" s="8">
        <f>IFERROR(VLOOKUP(B1072, PlumX_snapshot!$A:$D, 4, FALSE), " ")</f>
        <v>1</v>
      </c>
      <c r="Z1072" s="8">
        <f>IFERROR(VLOOKUP(B1072, PlumX_snapshot!$A:$E, 5, FALSE), " ")</f>
        <v>0</v>
      </c>
      <c r="AA1072" s="8">
        <f>IFERROR(VLOOKUP(B1072, PlumX_snapshot!$A:$F, 6, FALSE), " ")</f>
        <v>0</v>
      </c>
      <c r="AB1072" s="9">
        <v>44978</v>
      </c>
    </row>
    <row r="1073" spans="1:28" ht="14.5" x14ac:dyDescent="0.35">
      <c r="A1073" s="7" t="s">
        <v>2877</v>
      </c>
      <c r="B1073" s="7" t="s">
        <v>2878</v>
      </c>
      <c r="C1073" s="7" t="s">
        <v>2755</v>
      </c>
      <c r="D1073" s="7" t="s">
        <v>2756</v>
      </c>
      <c r="E1073" s="11" t="s">
        <v>36</v>
      </c>
      <c r="F1073" s="7" t="s">
        <v>37</v>
      </c>
      <c r="G1073" s="7" t="s">
        <v>56</v>
      </c>
      <c r="H1073" s="7" t="s">
        <v>2774</v>
      </c>
      <c r="I1073" s="7" t="s">
        <v>74</v>
      </c>
      <c r="J1073" s="10">
        <v>44120</v>
      </c>
      <c r="K1073" s="10">
        <v>44180</v>
      </c>
      <c r="L1073" s="10"/>
      <c r="M1073" s="12">
        <v>44180</v>
      </c>
      <c r="N1073" s="7">
        <v>2020</v>
      </c>
      <c r="O1073" s="7" t="s">
        <v>2865</v>
      </c>
      <c r="R1073" s="7" t="s">
        <v>2813</v>
      </c>
      <c r="S1073" s="7" t="s">
        <v>2867</v>
      </c>
      <c r="T1073" s="7"/>
      <c r="U1073" s="7"/>
      <c r="V1073" s="7"/>
      <c r="W1073" s="6">
        <f>IFERROR(VLOOKUP(B1073, PlumX_snapshot!$A:$B, 2, FALSE), " ")</f>
        <v>7</v>
      </c>
      <c r="X1073" s="6">
        <f>IFERROR(VLOOKUP(B1073, PlumX_snapshot!$A:$C, 3, FALSE), " ")</f>
        <v>5</v>
      </c>
      <c r="Y1073" s="8">
        <f>IFERROR(VLOOKUP(B1073, PlumX_snapshot!$A:$D, 4, FALSE), " ")</f>
        <v>0</v>
      </c>
      <c r="Z1073" s="8">
        <f>IFERROR(VLOOKUP(B1073, PlumX_snapshot!$A:$E, 5, FALSE), " ")</f>
        <v>0</v>
      </c>
      <c r="AA1073" s="8">
        <f>IFERROR(VLOOKUP(B1073, PlumX_snapshot!$A:$F, 6, FALSE), " ")</f>
        <v>0</v>
      </c>
      <c r="AB1073" s="9">
        <v>44978</v>
      </c>
    </row>
    <row r="1074" spans="1:28" ht="14.5" x14ac:dyDescent="0.35">
      <c r="A1074" s="7" t="s">
        <v>2879</v>
      </c>
      <c r="B1074" s="7" t="s">
        <v>2880</v>
      </c>
      <c r="C1074" s="7" t="s">
        <v>2841</v>
      </c>
      <c r="D1074" s="7" t="s">
        <v>2756</v>
      </c>
      <c r="E1074" s="11" t="s">
        <v>36</v>
      </c>
      <c r="F1074" s="7" t="s">
        <v>37</v>
      </c>
      <c r="G1074" s="7" t="s">
        <v>38</v>
      </c>
      <c r="H1074" s="7"/>
      <c r="I1074" s="7" t="s">
        <v>74</v>
      </c>
      <c r="J1074" s="10">
        <v>44116</v>
      </c>
      <c r="K1074" s="10">
        <v>44169</v>
      </c>
      <c r="L1074" s="10"/>
      <c r="M1074" s="12">
        <v>44175</v>
      </c>
      <c r="N1074" s="7">
        <v>2020</v>
      </c>
      <c r="O1074" s="7" t="s">
        <v>2865</v>
      </c>
      <c r="P1074" s="7" t="s">
        <v>56</v>
      </c>
      <c r="R1074" s="7" t="s">
        <v>2881</v>
      </c>
      <c r="S1074" s="7" t="s">
        <v>2882</v>
      </c>
      <c r="T1074" s="7"/>
      <c r="U1074" s="7"/>
      <c r="V1074" s="7"/>
      <c r="W1074" s="6">
        <f>IFERROR(VLOOKUP(B1074, PlumX_snapshot!$A:$B, 2, FALSE), " ")</f>
        <v>11</v>
      </c>
      <c r="X1074" s="6">
        <f>IFERROR(VLOOKUP(B1074, PlumX_snapshot!$A:$C, 3, FALSE), " ")</f>
        <v>8</v>
      </c>
      <c r="Y1074" s="8">
        <f>IFERROR(VLOOKUP(B1074, PlumX_snapshot!$A:$D, 4, FALSE), " ")</f>
        <v>0</v>
      </c>
      <c r="Z1074" s="8">
        <f>IFERROR(VLOOKUP(B1074, PlumX_snapshot!$A:$E, 5, FALSE), " ")</f>
        <v>0</v>
      </c>
      <c r="AA1074" s="8">
        <f>IFERROR(VLOOKUP(B1074, PlumX_snapshot!$A:$F, 6, FALSE), " ")</f>
        <v>0</v>
      </c>
      <c r="AB1074" s="9">
        <v>44978</v>
      </c>
    </row>
    <row r="1075" spans="1:28" ht="14.5" x14ac:dyDescent="0.35">
      <c r="A1075" s="7" t="s">
        <v>2883</v>
      </c>
      <c r="B1075" s="7" t="s">
        <v>2884</v>
      </c>
      <c r="C1075" s="7" t="s">
        <v>2885</v>
      </c>
      <c r="D1075" s="7" t="s">
        <v>2756</v>
      </c>
      <c r="E1075" s="7" t="s">
        <v>36</v>
      </c>
      <c r="F1075" s="7" t="s">
        <v>37</v>
      </c>
      <c r="G1075" s="7" t="s">
        <v>38</v>
      </c>
      <c r="H1075" s="7"/>
      <c r="I1075" s="7" t="s">
        <v>74</v>
      </c>
      <c r="J1075" s="10"/>
      <c r="K1075" s="14"/>
      <c r="L1075" s="14">
        <v>42614</v>
      </c>
      <c r="M1075" s="12">
        <v>42370</v>
      </c>
      <c r="N1075" s="7">
        <v>2017</v>
      </c>
      <c r="O1075" s="7" t="s">
        <v>2886</v>
      </c>
      <c r="P1075" s="7" t="s">
        <v>56</v>
      </c>
      <c r="R1075" s="7" t="s">
        <v>872</v>
      </c>
      <c r="T1075" s="7"/>
      <c r="W1075" s="6">
        <f>IFERROR(VLOOKUP(B1075, PlumX_snapshot!$A:$B, 2, FALSE), " ")</f>
        <v>59</v>
      </c>
      <c r="X1075" s="6">
        <f>IFERROR(VLOOKUP(B1075, PlumX_snapshot!$A:$C, 3, FALSE), " ")</f>
        <v>93</v>
      </c>
      <c r="Y1075" s="8">
        <f>IFERROR(VLOOKUP(B1075, PlumX_snapshot!$A:$D, 4, FALSE), " ")</f>
        <v>1</v>
      </c>
      <c r="Z1075" s="8">
        <f>IFERROR(VLOOKUP(B1075, PlumX_snapshot!$A:$E, 5, FALSE), " ")</f>
        <v>1</v>
      </c>
      <c r="AA1075" s="8">
        <f>IFERROR(VLOOKUP(B1075, PlumX_snapshot!$A:$F, 6, FALSE), " ")</f>
        <v>0</v>
      </c>
      <c r="AB1075" s="9">
        <v>44978</v>
      </c>
    </row>
    <row r="1076" spans="1:28" ht="14.5" x14ac:dyDescent="0.35">
      <c r="A1076" s="7" t="s">
        <v>2887</v>
      </c>
      <c r="B1076" s="7" t="s">
        <v>2888</v>
      </c>
      <c r="C1076" s="7" t="s">
        <v>2810</v>
      </c>
      <c r="D1076" s="7" t="s">
        <v>2756</v>
      </c>
      <c r="E1076" s="7" t="s">
        <v>36</v>
      </c>
      <c r="F1076" s="7" t="s">
        <v>37</v>
      </c>
      <c r="G1076" s="7" t="s">
        <v>38</v>
      </c>
      <c r="H1076" s="7"/>
      <c r="I1076" s="7" t="s">
        <v>74</v>
      </c>
      <c r="J1076" s="10"/>
      <c r="K1076" s="14"/>
      <c r="L1076" s="14">
        <v>42795</v>
      </c>
      <c r="M1076" s="12">
        <v>42736</v>
      </c>
      <c r="N1076" s="7">
        <v>2017</v>
      </c>
      <c r="O1076" s="7" t="s">
        <v>2886</v>
      </c>
      <c r="P1076" s="7" t="s">
        <v>56</v>
      </c>
      <c r="R1076" s="7" t="s">
        <v>1068</v>
      </c>
      <c r="T1076" s="7"/>
      <c r="W1076" s="6">
        <f>IFERROR(VLOOKUP(B1076, PlumX_snapshot!$A:$B, 2, FALSE), " ")</f>
        <v>39</v>
      </c>
      <c r="X1076" s="6">
        <f>IFERROR(VLOOKUP(B1076, PlumX_snapshot!$A:$C, 3, FALSE), " ")</f>
        <v>18</v>
      </c>
      <c r="Y1076" s="8">
        <f>IFERROR(VLOOKUP(B1076, PlumX_snapshot!$A:$D, 4, FALSE), " ")</f>
        <v>2</v>
      </c>
      <c r="Z1076" s="8">
        <f>IFERROR(VLOOKUP(B1076, PlumX_snapshot!$A:$E, 5, FALSE), " ")</f>
        <v>1</v>
      </c>
      <c r="AA1076" s="8">
        <f>IFERROR(VLOOKUP(B1076, PlumX_snapshot!$A:$F, 6, FALSE), " ")</f>
        <v>1</v>
      </c>
      <c r="AB1076" s="9">
        <v>44978</v>
      </c>
    </row>
    <row r="1077" spans="1:28" ht="14.5" x14ac:dyDescent="0.35">
      <c r="A1077" s="7" t="s">
        <v>2889</v>
      </c>
      <c r="B1077" s="7" t="s">
        <v>2890</v>
      </c>
      <c r="C1077" s="7" t="s">
        <v>2891</v>
      </c>
      <c r="D1077" s="7" t="s">
        <v>2756</v>
      </c>
      <c r="E1077" s="7" t="s">
        <v>36</v>
      </c>
      <c r="F1077" s="7" t="s">
        <v>37</v>
      </c>
      <c r="G1077" s="7" t="s">
        <v>38</v>
      </c>
      <c r="H1077" s="7"/>
      <c r="I1077" s="7" t="s">
        <v>74</v>
      </c>
      <c r="J1077" s="10"/>
      <c r="K1077" s="14"/>
      <c r="L1077" s="14">
        <v>41882</v>
      </c>
      <c r="M1077" s="12">
        <v>41640</v>
      </c>
      <c r="N1077" s="7">
        <v>2015</v>
      </c>
      <c r="O1077" s="7" t="s">
        <v>2886</v>
      </c>
      <c r="P1077" s="7" t="s">
        <v>56</v>
      </c>
      <c r="R1077" s="7" t="s">
        <v>872</v>
      </c>
      <c r="T1077" s="7"/>
      <c r="W1077" s="6">
        <f>IFERROR(VLOOKUP(B1077, PlumX_snapshot!$A:$B, 2, FALSE), " ")</f>
        <v>9</v>
      </c>
      <c r="X1077" s="6">
        <f>IFERROR(VLOOKUP(B1077, PlumX_snapshot!$A:$C, 3, FALSE), " ")</f>
        <v>10</v>
      </c>
      <c r="Y1077" s="8">
        <f>IFERROR(VLOOKUP(B1077, PlumX_snapshot!$A:$D, 4, FALSE), " ")</f>
        <v>0</v>
      </c>
      <c r="Z1077" s="8">
        <f>IFERROR(VLOOKUP(B1077, PlumX_snapshot!$A:$E, 5, FALSE), " ")</f>
        <v>2</v>
      </c>
      <c r="AA1077" s="8">
        <f>IFERROR(VLOOKUP(B1077, PlumX_snapshot!$A:$F, 6, FALSE), " ")</f>
        <v>0</v>
      </c>
      <c r="AB1077" s="9">
        <v>44978</v>
      </c>
    </row>
    <row r="1078" spans="1:28" ht="14.5" x14ac:dyDescent="0.35">
      <c r="A1078" s="7" t="s">
        <v>2892</v>
      </c>
      <c r="B1078" s="7" t="s">
        <v>2893</v>
      </c>
      <c r="C1078" s="7" t="s">
        <v>2891</v>
      </c>
      <c r="D1078" s="7" t="s">
        <v>2756</v>
      </c>
      <c r="E1078" s="7" t="s">
        <v>36</v>
      </c>
      <c r="F1078" s="7" t="s">
        <v>37</v>
      </c>
      <c r="G1078" s="7" t="s">
        <v>38</v>
      </c>
      <c r="H1078" s="7"/>
      <c r="I1078" s="7" t="s">
        <v>74</v>
      </c>
      <c r="J1078" s="10"/>
      <c r="K1078" s="14"/>
      <c r="L1078" s="14">
        <v>42339</v>
      </c>
      <c r="M1078" s="12">
        <v>42370</v>
      </c>
      <c r="N1078" s="7">
        <v>2016</v>
      </c>
      <c r="O1078" s="7" t="s">
        <v>2886</v>
      </c>
      <c r="P1078" s="7" t="s">
        <v>56</v>
      </c>
      <c r="R1078" s="7" t="s">
        <v>872</v>
      </c>
      <c r="T1078" s="7"/>
      <c r="W1078" s="6">
        <f>IFERROR(VLOOKUP(B1078, PlumX_snapshot!$A:$B, 2, FALSE), " ")</f>
        <v>47</v>
      </c>
      <c r="X1078" s="6">
        <f>IFERROR(VLOOKUP(B1078, PlumX_snapshot!$A:$C, 3, FALSE), " ")</f>
        <v>29</v>
      </c>
      <c r="Y1078" s="8">
        <f>IFERROR(VLOOKUP(B1078, PlumX_snapshot!$A:$D, 4, FALSE), " ")</f>
        <v>0</v>
      </c>
      <c r="Z1078" s="8">
        <f>IFERROR(VLOOKUP(B1078, PlumX_snapshot!$A:$E, 5, FALSE), " ")</f>
        <v>2</v>
      </c>
      <c r="AA1078" s="8">
        <f>IFERROR(VLOOKUP(B1078, PlumX_snapshot!$A:$F, 6, FALSE), " ")</f>
        <v>0</v>
      </c>
      <c r="AB1078" s="9">
        <v>44978</v>
      </c>
    </row>
    <row r="1079" spans="1:28" ht="14.5" x14ac:dyDescent="0.35">
      <c r="A1079" s="7" t="s">
        <v>2894</v>
      </c>
      <c r="B1079" s="7" t="s">
        <v>2895</v>
      </c>
      <c r="C1079" s="7" t="s">
        <v>2755</v>
      </c>
      <c r="D1079" s="7" t="s">
        <v>2756</v>
      </c>
      <c r="E1079" s="7" t="s">
        <v>36</v>
      </c>
      <c r="F1079" s="7" t="s">
        <v>37</v>
      </c>
      <c r="G1079" s="7" t="s">
        <v>38</v>
      </c>
      <c r="H1079" s="7"/>
      <c r="I1079" s="7" t="s">
        <v>74</v>
      </c>
      <c r="J1079" s="10"/>
      <c r="K1079" s="14"/>
      <c r="L1079" s="14">
        <v>42401</v>
      </c>
      <c r="M1079" s="12">
        <v>42370</v>
      </c>
      <c r="N1079" s="7">
        <v>2016</v>
      </c>
      <c r="O1079" s="7" t="s">
        <v>2886</v>
      </c>
      <c r="P1079" s="7" t="s">
        <v>56</v>
      </c>
      <c r="R1079" s="7" t="s">
        <v>872</v>
      </c>
      <c r="T1079" s="7"/>
      <c r="W1079" s="6">
        <f>IFERROR(VLOOKUP(B1079, PlumX_snapshot!$A:$B, 2, FALSE), " ")</f>
        <v>25</v>
      </c>
      <c r="X1079" s="6">
        <f>IFERROR(VLOOKUP(B1079, PlumX_snapshot!$A:$C, 3, FALSE), " ")</f>
        <v>20</v>
      </c>
      <c r="Y1079" s="8">
        <f>IFERROR(VLOOKUP(B1079, PlumX_snapshot!$A:$D, 4, FALSE), " ")</f>
        <v>0</v>
      </c>
      <c r="Z1079" s="8">
        <f>IFERROR(VLOOKUP(B1079, PlumX_snapshot!$A:$E, 5, FALSE), " ")</f>
        <v>19</v>
      </c>
      <c r="AA1079" s="8">
        <f>IFERROR(VLOOKUP(B1079, PlumX_snapshot!$A:$F, 6, FALSE), " ")</f>
        <v>0</v>
      </c>
      <c r="AB1079" s="9">
        <v>44978</v>
      </c>
    </row>
    <row r="1080" spans="1:28" ht="14.5" x14ac:dyDescent="0.35">
      <c r="A1080" s="7" t="s">
        <v>2896</v>
      </c>
      <c r="B1080" s="7" t="s">
        <v>2897</v>
      </c>
      <c r="C1080" s="7" t="s">
        <v>2898</v>
      </c>
      <c r="D1080" s="7" t="s">
        <v>2756</v>
      </c>
      <c r="E1080" s="7" t="s">
        <v>36</v>
      </c>
      <c r="F1080" s="7" t="s">
        <v>37</v>
      </c>
      <c r="G1080" s="7" t="s">
        <v>38</v>
      </c>
      <c r="H1080" s="7"/>
      <c r="I1080" s="7" t="s">
        <v>74</v>
      </c>
      <c r="J1080" s="10"/>
      <c r="K1080" s="14"/>
      <c r="L1080" s="14">
        <v>42705</v>
      </c>
      <c r="M1080" s="12">
        <v>42370</v>
      </c>
      <c r="N1080" s="7">
        <v>2017</v>
      </c>
      <c r="O1080" s="7" t="s">
        <v>2886</v>
      </c>
      <c r="P1080" s="7" t="s">
        <v>56</v>
      </c>
      <c r="R1080" s="7" t="s">
        <v>872</v>
      </c>
      <c r="T1080" s="7"/>
      <c r="W1080" s="6">
        <f>IFERROR(VLOOKUP(B1080, PlumX_snapshot!$A:$B, 2, FALSE), " ")</f>
        <v>12</v>
      </c>
      <c r="X1080" s="6">
        <f>IFERROR(VLOOKUP(B1080, PlumX_snapshot!$A:$C, 3, FALSE), " ")</f>
        <v>18</v>
      </c>
      <c r="Y1080" s="8">
        <f>IFERROR(VLOOKUP(B1080, PlumX_snapshot!$A:$D, 4, FALSE), " ")</f>
        <v>0</v>
      </c>
      <c r="Z1080" s="8">
        <f>IFERROR(VLOOKUP(B1080, PlumX_snapshot!$A:$E, 5, FALSE), " ")</f>
        <v>2</v>
      </c>
      <c r="AA1080" s="8">
        <f>IFERROR(VLOOKUP(B1080, PlumX_snapshot!$A:$F, 6, FALSE), " ")</f>
        <v>0</v>
      </c>
      <c r="AB1080" s="9">
        <v>44978</v>
      </c>
    </row>
    <row r="1081" spans="1:28" ht="14.5" x14ac:dyDescent="0.35">
      <c r="A1081" s="7" t="s">
        <v>2899</v>
      </c>
      <c r="B1081" s="7" t="s">
        <v>2900</v>
      </c>
      <c r="C1081" s="7" t="s">
        <v>2810</v>
      </c>
      <c r="D1081" s="7" t="s">
        <v>2756</v>
      </c>
      <c r="E1081" s="7" t="s">
        <v>36</v>
      </c>
      <c r="F1081" s="7" t="s">
        <v>37</v>
      </c>
      <c r="G1081" s="7" t="s">
        <v>38</v>
      </c>
      <c r="H1081" s="7"/>
      <c r="I1081" s="7" t="s">
        <v>74</v>
      </c>
      <c r="J1081" s="10"/>
      <c r="K1081" s="14"/>
      <c r="L1081" s="14">
        <v>42795</v>
      </c>
      <c r="M1081" s="12">
        <v>42736</v>
      </c>
      <c r="N1081" s="7">
        <v>2017</v>
      </c>
      <c r="O1081" s="7" t="s">
        <v>2886</v>
      </c>
      <c r="P1081" s="7" t="s">
        <v>56</v>
      </c>
      <c r="R1081" s="7" t="s">
        <v>872</v>
      </c>
      <c r="T1081" s="7"/>
      <c r="W1081" s="6">
        <f>IFERROR(VLOOKUP(B1081, PlumX_snapshot!$A:$B, 2, FALSE), " ")</f>
        <v>88</v>
      </c>
      <c r="X1081" s="6">
        <f>IFERROR(VLOOKUP(B1081, PlumX_snapshot!$A:$C, 3, FALSE), " ")</f>
        <v>33</v>
      </c>
      <c r="Y1081" s="8">
        <f>IFERROR(VLOOKUP(B1081, PlumX_snapshot!$A:$D, 4, FALSE), " ")</f>
        <v>5</v>
      </c>
      <c r="Z1081" s="8">
        <f>IFERROR(VLOOKUP(B1081, PlumX_snapshot!$A:$E, 5, FALSE), " ")</f>
        <v>1</v>
      </c>
      <c r="AA1081" s="8">
        <f>IFERROR(VLOOKUP(B1081, PlumX_snapshot!$A:$F, 6, FALSE), " ")</f>
        <v>7</v>
      </c>
      <c r="AB1081" s="9">
        <v>44978</v>
      </c>
    </row>
    <row r="1082" spans="1:28" ht="14.5" x14ac:dyDescent="0.35">
      <c r="A1082" s="7" t="s">
        <v>2901</v>
      </c>
      <c r="B1082" s="7" t="s">
        <v>2902</v>
      </c>
      <c r="C1082" s="7" t="s">
        <v>2766</v>
      </c>
      <c r="D1082" s="7" t="s">
        <v>2756</v>
      </c>
      <c r="E1082" s="7" t="s">
        <v>36</v>
      </c>
      <c r="F1082" s="7" t="s">
        <v>37</v>
      </c>
      <c r="G1082" s="7" t="s">
        <v>38</v>
      </c>
      <c r="H1082" s="7"/>
      <c r="I1082" s="7" t="s">
        <v>74</v>
      </c>
      <c r="J1082" s="10"/>
      <c r="K1082" s="14"/>
      <c r="L1082" s="14">
        <v>41882</v>
      </c>
      <c r="M1082" s="10">
        <v>41835</v>
      </c>
      <c r="N1082" s="7">
        <v>2015</v>
      </c>
      <c r="O1082" s="7" t="s">
        <v>2886</v>
      </c>
      <c r="P1082" s="7" t="s">
        <v>56</v>
      </c>
      <c r="R1082" s="7" t="s">
        <v>872</v>
      </c>
      <c r="S1082" s="7" t="s">
        <v>2903</v>
      </c>
      <c r="T1082" s="7"/>
      <c r="U1082" s="7"/>
      <c r="V1082" s="7"/>
      <c r="W1082" s="6">
        <f>IFERROR(VLOOKUP(B1082, PlumX_snapshot!$A:$B, 2, FALSE), " ")</f>
        <v>25</v>
      </c>
      <c r="X1082" s="6">
        <f>IFERROR(VLOOKUP(B1082, PlumX_snapshot!$A:$C, 3, FALSE), " ")</f>
        <v>23</v>
      </c>
      <c r="Y1082" s="8">
        <f>IFERROR(VLOOKUP(B1082, PlumX_snapshot!$A:$D, 4, FALSE), " ")</f>
        <v>0</v>
      </c>
      <c r="Z1082" s="8">
        <f>IFERROR(VLOOKUP(B1082, PlumX_snapshot!$A:$E, 5, FALSE), " ")</f>
        <v>5</v>
      </c>
      <c r="AA1082" s="8">
        <f>IFERROR(VLOOKUP(B1082, PlumX_snapshot!$A:$F, 6, FALSE), " ")</f>
        <v>0</v>
      </c>
      <c r="AB1082" s="9">
        <v>44978</v>
      </c>
    </row>
    <row r="1083" spans="1:28" ht="14.5" x14ac:dyDescent="0.35">
      <c r="A1083" s="7" t="s">
        <v>2904</v>
      </c>
      <c r="B1083" s="7" t="s">
        <v>2905</v>
      </c>
      <c r="C1083" s="7" t="s">
        <v>2766</v>
      </c>
      <c r="D1083" s="7" t="s">
        <v>2756</v>
      </c>
      <c r="E1083" s="7" t="s">
        <v>36</v>
      </c>
      <c r="F1083" s="7" t="s">
        <v>37</v>
      </c>
      <c r="G1083" s="7" t="s">
        <v>38</v>
      </c>
      <c r="H1083" s="7"/>
      <c r="I1083" s="7" t="s">
        <v>74</v>
      </c>
      <c r="J1083" s="10"/>
      <c r="K1083" s="14"/>
      <c r="L1083" s="14">
        <v>42491</v>
      </c>
      <c r="M1083" s="12">
        <v>42370</v>
      </c>
      <c r="N1083" s="7">
        <v>2016</v>
      </c>
      <c r="O1083" s="7" t="s">
        <v>2886</v>
      </c>
      <c r="P1083" s="7" t="s">
        <v>56</v>
      </c>
      <c r="Q1083" s="7" t="s">
        <v>56</v>
      </c>
      <c r="R1083" s="7" t="s">
        <v>2906</v>
      </c>
      <c r="T1083" s="7"/>
      <c r="W1083" s="6">
        <f>IFERROR(VLOOKUP(B1083, PlumX_snapshot!$A:$B, 2, FALSE), " ")</f>
        <v>47</v>
      </c>
      <c r="X1083" s="6">
        <f>IFERROR(VLOOKUP(B1083, PlumX_snapshot!$A:$C, 3, FALSE), " ")</f>
        <v>21</v>
      </c>
      <c r="Y1083" s="8">
        <f>IFERROR(VLOOKUP(B1083, PlumX_snapshot!$A:$D, 4, FALSE), " ")</f>
        <v>0</v>
      </c>
      <c r="Z1083" s="8">
        <f>IFERROR(VLOOKUP(B1083, PlumX_snapshot!$A:$E, 5, FALSE), " ")</f>
        <v>6</v>
      </c>
      <c r="AA1083" s="8">
        <f>IFERROR(VLOOKUP(B1083, PlumX_snapshot!$A:$F, 6, FALSE), " ")</f>
        <v>0</v>
      </c>
      <c r="AB1083" s="9">
        <v>44978</v>
      </c>
    </row>
    <row r="1084" spans="1:28" ht="14.5" x14ac:dyDescent="0.35">
      <c r="A1084" s="7" t="s">
        <v>2907</v>
      </c>
      <c r="B1084" s="7" t="s">
        <v>2908</v>
      </c>
      <c r="C1084" s="7" t="s">
        <v>2766</v>
      </c>
      <c r="D1084" s="7" t="s">
        <v>2756</v>
      </c>
      <c r="E1084" s="7" t="s">
        <v>36</v>
      </c>
      <c r="F1084" s="7" t="s">
        <v>37</v>
      </c>
      <c r="G1084" s="7" t="s">
        <v>38</v>
      </c>
      <c r="H1084" s="7"/>
      <c r="I1084" s="7" t="s">
        <v>74</v>
      </c>
      <c r="J1084" s="10"/>
      <c r="K1084" s="14"/>
      <c r="L1084" s="14">
        <v>42795</v>
      </c>
      <c r="M1084" s="12">
        <v>42736</v>
      </c>
      <c r="N1084" s="7">
        <v>2017</v>
      </c>
      <c r="O1084" s="7" t="s">
        <v>2886</v>
      </c>
      <c r="P1084" s="7" t="s">
        <v>56</v>
      </c>
      <c r="R1084" s="7" t="s">
        <v>872</v>
      </c>
      <c r="T1084" s="7"/>
      <c r="W1084" s="6">
        <f>IFERROR(VLOOKUP(B1084, PlumX_snapshot!$A:$B, 2, FALSE), " ")</f>
        <v>33</v>
      </c>
      <c r="X1084" s="6">
        <f>IFERROR(VLOOKUP(B1084, PlumX_snapshot!$A:$C, 3, FALSE), " ")</f>
        <v>29</v>
      </c>
      <c r="Y1084" s="8">
        <f>IFERROR(VLOOKUP(B1084, PlumX_snapshot!$A:$D, 4, FALSE), " ")</f>
        <v>1</v>
      </c>
      <c r="Z1084" s="8">
        <f>IFERROR(VLOOKUP(B1084, PlumX_snapshot!$A:$E, 5, FALSE), " ")</f>
        <v>2</v>
      </c>
      <c r="AA1084" s="8">
        <f>IFERROR(VLOOKUP(B1084, PlumX_snapshot!$A:$F, 6, FALSE), " ")</f>
        <v>0</v>
      </c>
      <c r="AB1084" s="9">
        <v>44978</v>
      </c>
    </row>
    <row r="1085" spans="1:28" ht="14.5" x14ac:dyDescent="0.35">
      <c r="A1085" s="7" t="s">
        <v>2909</v>
      </c>
      <c r="B1085" s="7" t="s">
        <v>2910</v>
      </c>
      <c r="C1085" s="7" t="s">
        <v>2778</v>
      </c>
      <c r="D1085" s="7" t="s">
        <v>2756</v>
      </c>
      <c r="E1085" s="7" t="s">
        <v>36</v>
      </c>
      <c r="F1085" s="7" t="s">
        <v>37</v>
      </c>
      <c r="G1085" s="7" t="s">
        <v>38</v>
      </c>
      <c r="H1085" s="7"/>
      <c r="I1085" s="7" t="s">
        <v>74</v>
      </c>
      <c r="J1085" s="10"/>
      <c r="K1085" s="14"/>
      <c r="L1085" s="15" t="s">
        <v>2911</v>
      </c>
      <c r="M1085" s="12">
        <v>42370</v>
      </c>
      <c r="N1085" s="7">
        <v>2016</v>
      </c>
      <c r="O1085" s="7" t="s">
        <v>2886</v>
      </c>
      <c r="P1085" s="7" t="s">
        <v>56</v>
      </c>
      <c r="R1085" s="7" t="s">
        <v>872</v>
      </c>
      <c r="T1085" s="7"/>
      <c r="W1085" s="6">
        <f>IFERROR(VLOOKUP(B1085, PlumX_snapshot!$A:$B, 2, FALSE), " ")</f>
        <v>24</v>
      </c>
      <c r="X1085" s="6">
        <f>IFERROR(VLOOKUP(B1085, PlumX_snapshot!$A:$C, 3, FALSE), " ")</f>
        <v>11</v>
      </c>
      <c r="Y1085" s="8">
        <f>IFERROR(VLOOKUP(B1085, PlumX_snapshot!$A:$D, 4, FALSE), " ")</f>
        <v>0</v>
      </c>
      <c r="Z1085" s="8">
        <f>IFERROR(VLOOKUP(B1085, PlumX_snapshot!$A:$E, 5, FALSE), " ")</f>
        <v>4</v>
      </c>
      <c r="AA1085" s="8">
        <f>IFERROR(VLOOKUP(B1085, PlumX_snapshot!$A:$F, 6, FALSE), " ")</f>
        <v>0</v>
      </c>
      <c r="AB1085" s="9">
        <v>44978</v>
      </c>
    </row>
    <row r="1086" spans="1:28" ht="14.5" x14ac:dyDescent="0.35">
      <c r="A1086" s="7" t="s">
        <v>2912</v>
      </c>
      <c r="B1086" s="7" t="s">
        <v>2913</v>
      </c>
      <c r="C1086" s="7" t="s">
        <v>2833</v>
      </c>
      <c r="D1086" s="7" t="s">
        <v>2756</v>
      </c>
      <c r="E1086" s="7" t="s">
        <v>36</v>
      </c>
      <c r="F1086" s="7" t="s">
        <v>37</v>
      </c>
      <c r="G1086" s="7" t="s">
        <v>38</v>
      </c>
      <c r="H1086" s="7"/>
      <c r="I1086" s="7" t="s">
        <v>74</v>
      </c>
      <c r="J1086" s="10"/>
      <c r="K1086" s="14"/>
      <c r="L1086" s="15" t="s">
        <v>2911</v>
      </c>
      <c r="M1086" s="12">
        <v>42370</v>
      </c>
      <c r="N1086" s="7">
        <v>2016</v>
      </c>
      <c r="O1086" s="7" t="s">
        <v>2886</v>
      </c>
      <c r="P1086" s="7" t="s">
        <v>56</v>
      </c>
      <c r="R1086" s="7" t="s">
        <v>872</v>
      </c>
      <c r="T1086" s="7"/>
      <c r="W1086" s="6">
        <f>IFERROR(VLOOKUP(B1086, PlumX_snapshot!$A:$B, 2, FALSE), " ")</f>
        <v>49</v>
      </c>
      <c r="X1086" s="6">
        <f>IFERROR(VLOOKUP(B1086, PlumX_snapshot!$A:$C, 3, FALSE), " ")</f>
        <v>25</v>
      </c>
      <c r="Y1086" s="8">
        <f>IFERROR(VLOOKUP(B1086, PlumX_snapshot!$A:$D, 4, FALSE), " ")</f>
        <v>22</v>
      </c>
      <c r="Z1086" s="8">
        <f>IFERROR(VLOOKUP(B1086, PlumX_snapshot!$A:$E, 5, FALSE), " ")</f>
        <v>32</v>
      </c>
      <c r="AA1086" s="8">
        <f>IFERROR(VLOOKUP(B1086, PlumX_snapshot!$A:$F, 6, FALSE), " ")</f>
        <v>0</v>
      </c>
      <c r="AB1086" s="9">
        <v>44978</v>
      </c>
    </row>
    <row r="1087" spans="1:28" ht="14.5" x14ac:dyDescent="0.35">
      <c r="A1087" s="7" t="s">
        <v>2914</v>
      </c>
      <c r="B1087" s="7" t="s">
        <v>2915</v>
      </c>
      <c r="C1087" s="7" t="s">
        <v>2916</v>
      </c>
      <c r="D1087" s="7" t="s">
        <v>2756</v>
      </c>
      <c r="E1087" s="7" t="s">
        <v>37</v>
      </c>
      <c r="F1087" s="7" t="s">
        <v>37</v>
      </c>
      <c r="G1087" s="7" t="s">
        <v>38</v>
      </c>
      <c r="H1087" s="7"/>
      <c r="I1087" s="7" t="s">
        <v>74</v>
      </c>
      <c r="J1087" s="10"/>
      <c r="K1087" s="14"/>
      <c r="L1087" s="15" t="s">
        <v>2911</v>
      </c>
      <c r="M1087" s="12">
        <v>42370</v>
      </c>
      <c r="N1087" s="7">
        <v>2016</v>
      </c>
      <c r="O1087" s="7" t="s">
        <v>2886</v>
      </c>
      <c r="P1087" s="7" t="s">
        <v>56</v>
      </c>
      <c r="R1087" s="7" t="s">
        <v>872</v>
      </c>
      <c r="T1087" s="7"/>
      <c r="W1087" s="6">
        <f>IFERROR(VLOOKUP(B1087, PlumX_snapshot!$A:$B, 2, FALSE), " ")</f>
        <v>29</v>
      </c>
      <c r="X1087" s="6">
        <f>IFERROR(VLOOKUP(B1087, PlumX_snapshot!$A:$C, 3, FALSE), " ")</f>
        <v>75</v>
      </c>
      <c r="Y1087" s="8">
        <f>IFERROR(VLOOKUP(B1087, PlumX_snapshot!$A:$D, 4, FALSE), " ")</f>
        <v>0</v>
      </c>
      <c r="Z1087" s="8">
        <f>IFERROR(VLOOKUP(B1087, PlumX_snapshot!$A:$E, 5, FALSE), " ")</f>
        <v>2</v>
      </c>
      <c r="AA1087" s="8">
        <f>IFERROR(VLOOKUP(B1087, PlumX_snapshot!$A:$F, 6, FALSE), " ")</f>
        <v>0</v>
      </c>
      <c r="AB1087" s="9">
        <v>44978</v>
      </c>
    </row>
    <row r="1088" spans="1:28" ht="14.5" x14ac:dyDescent="0.35">
      <c r="A1088" s="7" t="s">
        <v>2917</v>
      </c>
      <c r="B1088" s="7" t="s">
        <v>2918</v>
      </c>
      <c r="C1088" s="7" t="s">
        <v>2833</v>
      </c>
      <c r="D1088" s="7" t="s">
        <v>2756</v>
      </c>
      <c r="E1088" s="11" t="s">
        <v>36</v>
      </c>
      <c r="F1088" s="7" t="s">
        <v>37</v>
      </c>
      <c r="G1088" s="7" t="s">
        <v>56</v>
      </c>
      <c r="H1088" s="7" t="s">
        <v>2828</v>
      </c>
      <c r="I1088" s="7" t="s">
        <v>74</v>
      </c>
      <c r="J1088" s="10">
        <v>44372</v>
      </c>
      <c r="K1088" s="10"/>
      <c r="L1088" s="10"/>
      <c r="M1088" s="16">
        <v>44466</v>
      </c>
      <c r="N1088" s="7">
        <v>2021</v>
      </c>
      <c r="O1088" s="7" t="s">
        <v>2919</v>
      </c>
      <c r="R1088" s="7" t="s">
        <v>2920</v>
      </c>
      <c r="T1088" s="7"/>
      <c r="W1088" s="6">
        <f>IFERROR(VLOOKUP(B1088, PlumX_snapshot!$A:$B, 2, FALSE), " ")</f>
        <v>14</v>
      </c>
      <c r="X1088" s="6">
        <f>IFERROR(VLOOKUP(B1088, PlumX_snapshot!$A:$C, 3, FALSE), " ")</f>
        <v>3</v>
      </c>
      <c r="Y1088" s="8">
        <f>IFERROR(VLOOKUP(B1088, PlumX_snapshot!$A:$D, 4, FALSE), " ")</f>
        <v>5</v>
      </c>
      <c r="Z1088" s="8">
        <f>IFERROR(VLOOKUP(B1088, PlumX_snapshot!$A:$E, 5, FALSE), " ")</f>
        <v>0</v>
      </c>
      <c r="AA1088" s="8">
        <f>IFERROR(VLOOKUP(B1088, PlumX_snapshot!$A:$F, 6, FALSE), " ")</f>
        <v>0</v>
      </c>
      <c r="AB1088" s="9">
        <v>44978</v>
      </c>
    </row>
    <row r="1089" spans="1:28" ht="14.5" x14ac:dyDescent="0.35">
      <c r="A1089" s="7" t="s">
        <v>2921</v>
      </c>
      <c r="B1089" s="7" t="s">
        <v>2922</v>
      </c>
      <c r="C1089" s="7" t="s">
        <v>2778</v>
      </c>
      <c r="D1089" s="7" t="s">
        <v>2756</v>
      </c>
      <c r="E1089" s="11" t="s">
        <v>36</v>
      </c>
      <c r="F1089" s="7" t="s">
        <v>37</v>
      </c>
      <c r="G1089" s="7" t="s">
        <v>56</v>
      </c>
      <c r="H1089" s="7" t="s">
        <v>2828</v>
      </c>
      <c r="I1089" s="7" t="s">
        <v>399</v>
      </c>
      <c r="J1089" s="10">
        <v>44463</v>
      </c>
      <c r="K1089" s="10"/>
      <c r="L1089" s="10"/>
      <c r="M1089" s="17">
        <v>44497</v>
      </c>
      <c r="N1089" s="7">
        <v>2021</v>
      </c>
      <c r="O1089" s="7" t="s">
        <v>2919</v>
      </c>
      <c r="R1089" s="7" t="s">
        <v>70</v>
      </c>
      <c r="T1089" s="7"/>
      <c r="W1089" s="6">
        <f>IFERROR(VLOOKUP(B1089, PlumX_snapshot!$A:$B, 2, FALSE), " ")</f>
        <v>2</v>
      </c>
      <c r="X1089" s="6">
        <f>IFERROR(VLOOKUP(B1089, PlumX_snapshot!$A:$C, 3, FALSE), " ")</f>
        <v>2</v>
      </c>
      <c r="Y1089" s="8">
        <f>IFERROR(VLOOKUP(B1089, PlumX_snapshot!$A:$D, 4, FALSE), " ")</f>
        <v>1</v>
      </c>
      <c r="Z1089" s="8">
        <f>IFERROR(VLOOKUP(B1089, PlumX_snapshot!$A:$E, 5, FALSE), " ")</f>
        <v>0</v>
      </c>
      <c r="AA1089" s="8">
        <f>IFERROR(VLOOKUP(B1089, PlumX_snapshot!$A:$F, 6, FALSE), " ")</f>
        <v>0</v>
      </c>
      <c r="AB1089" s="9">
        <v>44978</v>
      </c>
    </row>
    <row r="1090" spans="1:28" ht="14.5" x14ac:dyDescent="0.35">
      <c r="A1090" s="7" t="s">
        <v>2923</v>
      </c>
      <c r="B1090" s="7" t="s">
        <v>2924</v>
      </c>
      <c r="C1090" s="7" t="s">
        <v>2766</v>
      </c>
      <c r="D1090" s="7" t="s">
        <v>2756</v>
      </c>
      <c r="E1090" s="11" t="s">
        <v>36</v>
      </c>
      <c r="F1090" s="7" t="s">
        <v>37</v>
      </c>
      <c r="G1090" s="7" t="s">
        <v>38</v>
      </c>
      <c r="H1090" s="7"/>
      <c r="I1090" s="7" t="s">
        <v>74</v>
      </c>
      <c r="J1090" s="10"/>
      <c r="K1090" s="10"/>
      <c r="L1090" s="10"/>
      <c r="M1090" s="10">
        <v>43124</v>
      </c>
      <c r="N1090" s="7">
        <v>2018</v>
      </c>
      <c r="O1090" s="7" t="s">
        <v>2036</v>
      </c>
      <c r="P1090" s="7" t="s">
        <v>56</v>
      </c>
      <c r="R1090" s="7" t="s">
        <v>872</v>
      </c>
      <c r="S1090" s="7" t="s">
        <v>2925</v>
      </c>
      <c r="T1090" s="7"/>
      <c r="U1090" s="7"/>
      <c r="V1090" s="7"/>
      <c r="W1090" s="6">
        <f>IFERROR(VLOOKUP(B1090, PlumX_snapshot!$A:$B, 2, FALSE), " ")</f>
        <v>36</v>
      </c>
      <c r="X1090" s="6">
        <f>IFERROR(VLOOKUP(B1090, PlumX_snapshot!$A:$C, 3, FALSE), " ")</f>
        <v>8</v>
      </c>
      <c r="Y1090" s="8">
        <f>IFERROR(VLOOKUP(B1090, PlumX_snapshot!$A:$D, 4, FALSE), " ")</f>
        <v>2</v>
      </c>
      <c r="Z1090" s="8">
        <f>IFERROR(VLOOKUP(B1090, PlumX_snapshot!$A:$E, 5, FALSE), " ")</f>
        <v>2</v>
      </c>
      <c r="AA1090" s="8">
        <f>IFERROR(VLOOKUP(B1090, PlumX_snapshot!$A:$F, 6, FALSE), " ")</f>
        <v>0</v>
      </c>
      <c r="AB1090" s="9">
        <v>44978</v>
      </c>
    </row>
    <row r="1091" spans="1:28" ht="14.5" x14ac:dyDescent="0.35">
      <c r="A1091" s="7" t="s">
        <v>2926</v>
      </c>
      <c r="B1091" s="7" t="s">
        <v>2927</v>
      </c>
      <c r="C1091" s="7" t="s">
        <v>2885</v>
      </c>
      <c r="D1091" s="7" t="s">
        <v>2756</v>
      </c>
      <c r="E1091" s="11" t="s">
        <v>36</v>
      </c>
      <c r="F1091" s="7" t="s">
        <v>37</v>
      </c>
      <c r="G1091" s="7" t="s">
        <v>38</v>
      </c>
      <c r="H1091" s="7"/>
      <c r="I1091" s="7" t="s">
        <v>74</v>
      </c>
      <c r="J1091" s="10"/>
      <c r="K1091" s="10"/>
      <c r="L1091" s="10"/>
      <c r="M1091" s="10">
        <v>43171</v>
      </c>
      <c r="N1091" s="7">
        <v>2018</v>
      </c>
      <c r="O1091" s="7" t="s">
        <v>2036</v>
      </c>
      <c r="P1091" s="7" t="s">
        <v>56</v>
      </c>
      <c r="R1091" s="7" t="s">
        <v>872</v>
      </c>
      <c r="S1091" s="7" t="s">
        <v>2925</v>
      </c>
      <c r="T1091" s="7"/>
      <c r="U1091" s="7"/>
      <c r="V1091" s="7"/>
      <c r="W1091" s="6">
        <f>IFERROR(VLOOKUP(B1091, PlumX_snapshot!$A:$B, 2, FALSE), " ")</f>
        <v>26</v>
      </c>
      <c r="X1091" s="6">
        <f>IFERROR(VLOOKUP(B1091, PlumX_snapshot!$A:$C, 3, FALSE), " ")</f>
        <v>34</v>
      </c>
      <c r="Y1091" s="8">
        <f>IFERROR(VLOOKUP(B1091, PlumX_snapshot!$A:$D, 4, FALSE), " ")</f>
        <v>2</v>
      </c>
      <c r="Z1091" s="8">
        <f>IFERROR(VLOOKUP(B1091, PlumX_snapshot!$A:$E, 5, FALSE), " ")</f>
        <v>1</v>
      </c>
      <c r="AA1091" s="8">
        <f>IFERROR(VLOOKUP(B1091, PlumX_snapshot!$A:$F, 6, FALSE), " ")</f>
        <v>0</v>
      </c>
      <c r="AB1091" s="9">
        <v>44978</v>
      </c>
    </row>
    <row r="1092" spans="1:28" ht="14.5" x14ac:dyDescent="0.35">
      <c r="A1092" s="7" t="s">
        <v>2928</v>
      </c>
      <c r="B1092" s="7" t="s">
        <v>2929</v>
      </c>
      <c r="C1092" s="7" t="s">
        <v>2885</v>
      </c>
      <c r="D1092" s="7" t="s">
        <v>2756</v>
      </c>
      <c r="E1092" s="11" t="s">
        <v>36</v>
      </c>
      <c r="F1092" s="7" t="s">
        <v>37</v>
      </c>
      <c r="G1092" s="7" t="s">
        <v>38</v>
      </c>
      <c r="H1092" s="7"/>
      <c r="I1092" s="7" t="s">
        <v>74</v>
      </c>
      <c r="J1092" s="10"/>
      <c r="K1092" s="10"/>
      <c r="L1092" s="10"/>
      <c r="M1092" s="10">
        <v>43719</v>
      </c>
      <c r="N1092" s="7">
        <v>2019</v>
      </c>
      <c r="O1092" s="7" t="s">
        <v>2036</v>
      </c>
      <c r="P1092" s="7" t="s">
        <v>56</v>
      </c>
      <c r="R1092" s="7" t="s">
        <v>872</v>
      </c>
      <c r="S1092" s="7" t="s">
        <v>2925</v>
      </c>
      <c r="T1092" s="7"/>
      <c r="U1092" s="7"/>
      <c r="V1092" s="7"/>
      <c r="W1092" s="6">
        <f>IFERROR(VLOOKUP(B1092, PlumX_snapshot!$A:$B, 2, FALSE), " ")</f>
        <v>13</v>
      </c>
      <c r="X1092" s="6">
        <f>IFERROR(VLOOKUP(B1092, PlumX_snapshot!$A:$C, 3, FALSE), " ")</f>
        <v>8</v>
      </c>
      <c r="Y1092" s="8">
        <f>IFERROR(VLOOKUP(B1092, PlumX_snapshot!$A:$D, 4, FALSE), " ")</f>
        <v>3</v>
      </c>
      <c r="Z1092" s="8">
        <f>IFERROR(VLOOKUP(B1092, PlumX_snapshot!$A:$E, 5, FALSE), " ")</f>
        <v>0</v>
      </c>
      <c r="AA1092" s="8">
        <f>IFERROR(VLOOKUP(B1092, PlumX_snapshot!$A:$F, 6, FALSE), " ")</f>
        <v>0</v>
      </c>
      <c r="AB1092" s="9">
        <v>44978</v>
      </c>
    </row>
    <row r="1093" spans="1:28" ht="14.5" x14ac:dyDescent="0.35">
      <c r="A1093" s="7" t="s">
        <v>2930</v>
      </c>
      <c r="B1093" s="7" t="s">
        <v>2931</v>
      </c>
      <c r="C1093" s="7" t="s">
        <v>2916</v>
      </c>
      <c r="D1093" s="7" t="s">
        <v>2756</v>
      </c>
      <c r="E1093" s="11" t="s">
        <v>37</v>
      </c>
      <c r="F1093" s="7" t="s">
        <v>37</v>
      </c>
      <c r="G1093" s="7" t="s">
        <v>38</v>
      </c>
      <c r="H1093" s="7"/>
      <c r="I1093" s="7" t="s">
        <v>74</v>
      </c>
      <c r="J1093" s="10"/>
      <c r="K1093" s="10"/>
      <c r="L1093" s="10"/>
      <c r="M1093" s="10">
        <v>43242</v>
      </c>
      <c r="N1093" s="7">
        <v>2018</v>
      </c>
      <c r="O1093" s="7" t="s">
        <v>2036</v>
      </c>
      <c r="P1093" s="7" t="s">
        <v>56</v>
      </c>
      <c r="R1093" s="7" t="s">
        <v>872</v>
      </c>
      <c r="S1093" s="7" t="s">
        <v>2925</v>
      </c>
      <c r="T1093" s="7" t="s">
        <v>427</v>
      </c>
      <c r="U1093" s="7"/>
      <c r="V1093" s="7"/>
      <c r="W1093" s="6">
        <f>IFERROR(VLOOKUP(B1093, PlumX_snapshot!$A:$B, 2, FALSE), " ")</f>
        <v>10</v>
      </c>
      <c r="X1093" s="6">
        <f>IFERROR(VLOOKUP(B1093, PlumX_snapshot!$A:$C, 3, FALSE), " ")</f>
        <v>9</v>
      </c>
      <c r="Y1093" s="8">
        <f>IFERROR(VLOOKUP(B1093, PlumX_snapshot!$A:$D, 4, FALSE), " ")</f>
        <v>0</v>
      </c>
      <c r="Z1093" s="8">
        <f>IFERROR(VLOOKUP(B1093, PlumX_snapshot!$A:$E, 5, FALSE), " ")</f>
        <v>0</v>
      </c>
      <c r="AA1093" s="8">
        <f>IFERROR(VLOOKUP(B1093, PlumX_snapshot!$A:$F, 6, FALSE), " ")</f>
        <v>0</v>
      </c>
      <c r="AB1093" s="9">
        <v>44978</v>
      </c>
    </row>
    <row r="1094" spans="1:28" ht="14.5" x14ac:dyDescent="0.35">
      <c r="A1094" s="7" t="s">
        <v>2932</v>
      </c>
      <c r="B1094" s="7" t="s">
        <v>2933</v>
      </c>
      <c r="C1094" s="7" t="s">
        <v>2766</v>
      </c>
      <c r="D1094" s="7" t="s">
        <v>2756</v>
      </c>
      <c r="E1094" s="11" t="s">
        <v>36</v>
      </c>
      <c r="F1094" s="7" t="s">
        <v>37</v>
      </c>
      <c r="G1094" s="7" t="s">
        <v>38</v>
      </c>
      <c r="H1094" s="7"/>
      <c r="I1094" s="7" t="s">
        <v>399</v>
      </c>
      <c r="J1094" s="10"/>
      <c r="K1094" s="10"/>
      <c r="L1094" s="10"/>
      <c r="M1094" s="10">
        <v>43216</v>
      </c>
      <c r="N1094" s="7">
        <v>2018</v>
      </c>
      <c r="O1094" s="7" t="s">
        <v>2036</v>
      </c>
      <c r="P1094" s="7" t="s">
        <v>56</v>
      </c>
      <c r="R1094" s="7" t="s">
        <v>872</v>
      </c>
      <c r="S1094" s="7" t="s">
        <v>2925</v>
      </c>
      <c r="T1094" s="7"/>
      <c r="U1094" s="7"/>
      <c r="V1094" s="7"/>
      <c r="W1094" s="6">
        <f>IFERROR(VLOOKUP(B1094, PlumX_snapshot!$A:$B, 2, FALSE), " ")</f>
        <v>38</v>
      </c>
      <c r="X1094" s="6">
        <f>IFERROR(VLOOKUP(B1094, PlumX_snapshot!$A:$C, 3, FALSE), " ")</f>
        <v>21</v>
      </c>
      <c r="Y1094" s="8">
        <f>IFERROR(VLOOKUP(B1094, PlumX_snapshot!$A:$D, 4, FALSE), " ")</f>
        <v>207</v>
      </c>
      <c r="Z1094" s="8">
        <f>IFERROR(VLOOKUP(B1094, PlumX_snapshot!$A:$E, 5, FALSE), " ")</f>
        <v>3</v>
      </c>
      <c r="AA1094" s="8">
        <f>IFERROR(VLOOKUP(B1094, PlumX_snapshot!$A:$F, 6, FALSE), " ")</f>
        <v>0</v>
      </c>
      <c r="AB1094" s="9">
        <v>44978</v>
      </c>
    </row>
    <row r="1095" spans="1:28" ht="14.5" x14ac:dyDescent="0.35">
      <c r="A1095" s="7" t="s">
        <v>2934</v>
      </c>
      <c r="B1095" s="7" t="s">
        <v>2935</v>
      </c>
      <c r="C1095" s="7" t="s">
        <v>2936</v>
      </c>
      <c r="D1095" s="7" t="s">
        <v>2756</v>
      </c>
      <c r="E1095" s="11" t="s">
        <v>36</v>
      </c>
      <c r="F1095" s="7" t="s">
        <v>37</v>
      </c>
      <c r="G1095" s="7" t="s">
        <v>38</v>
      </c>
      <c r="H1095" s="7"/>
      <c r="I1095" s="7" t="s">
        <v>74</v>
      </c>
      <c r="J1095" s="10"/>
      <c r="K1095" s="10"/>
      <c r="L1095" s="10"/>
      <c r="M1095" s="10">
        <v>43250</v>
      </c>
      <c r="N1095" s="7">
        <v>2018</v>
      </c>
      <c r="O1095" s="7" t="s">
        <v>2036</v>
      </c>
      <c r="P1095" s="7" t="s">
        <v>56</v>
      </c>
      <c r="R1095" s="7" t="s">
        <v>872</v>
      </c>
      <c r="S1095" s="7" t="s">
        <v>2925</v>
      </c>
      <c r="T1095" s="7" t="s">
        <v>427</v>
      </c>
      <c r="U1095" s="7"/>
      <c r="V1095" s="7"/>
      <c r="W1095" s="6">
        <f>IFERROR(VLOOKUP(B1095, PlumX_snapshot!$A:$B, 2, FALSE), " ")</f>
        <v>3</v>
      </c>
      <c r="X1095" s="6">
        <f>IFERROR(VLOOKUP(B1095, PlumX_snapshot!$A:$C, 3, FALSE), " ")</f>
        <v>2</v>
      </c>
      <c r="Y1095" s="8">
        <f>IFERROR(VLOOKUP(B1095, PlumX_snapshot!$A:$D, 4, FALSE), " ")</f>
        <v>0</v>
      </c>
      <c r="Z1095" s="8">
        <f>IFERROR(VLOOKUP(B1095, PlumX_snapshot!$A:$E, 5, FALSE), " ")</f>
        <v>0</v>
      </c>
      <c r="AA1095" s="8">
        <f>IFERROR(VLOOKUP(B1095, PlumX_snapshot!$A:$F, 6, FALSE), " ")</f>
        <v>0</v>
      </c>
      <c r="AB1095" s="9">
        <v>44978</v>
      </c>
    </row>
    <row r="1096" spans="1:28" ht="14.5" x14ac:dyDescent="0.35">
      <c r="A1096" s="7" t="s">
        <v>2937</v>
      </c>
      <c r="B1096" s="7" t="s">
        <v>2938</v>
      </c>
      <c r="C1096" s="7" t="s">
        <v>2762</v>
      </c>
      <c r="D1096" s="7" t="s">
        <v>2756</v>
      </c>
      <c r="E1096" s="11" t="s">
        <v>36</v>
      </c>
      <c r="F1096" s="7" t="s">
        <v>37</v>
      </c>
      <c r="G1096" s="7" t="s">
        <v>38</v>
      </c>
      <c r="H1096" s="7"/>
      <c r="I1096" s="7" t="s">
        <v>74</v>
      </c>
      <c r="J1096" s="10"/>
      <c r="K1096" s="10"/>
      <c r="L1096" s="10"/>
      <c r="M1096" s="10">
        <v>43270</v>
      </c>
      <c r="N1096" s="7">
        <v>2018</v>
      </c>
      <c r="O1096" s="7" t="s">
        <v>2036</v>
      </c>
      <c r="P1096" s="7" t="s">
        <v>56</v>
      </c>
      <c r="R1096" s="7" t="s">
        <v>872</v>
      </c>
      <c r="S1096" s="7" t="s">
        <v>2925</v>
      </c>
      <c r="T1096" s="7" t="s">
        <v>427</v>
      </c>
      <c r="U1096" s="7"/>
      <c r="V1096" s="7"/>
      <c r="W1096" s="6">
        <f>IFERROR(VLOOKUP(B1096, PlumX_snapshot!$A:$B, 2, FALSE), " ")</f>
        <v>65</v>
      </c>
      <c r="X1096" s="6">
        <f>IFERROR(VLOOKUP(B1096, PlumX_snapshot!$A:$C, 3, FALSE), " ")</f>
        <v>36</v>
      </c>
      <c r="Y1096" s="8">
        <f>IFERROR(VLOOKUP(B1096, PlumX_snapshot!$A:$D, 4, FALSE), " ")</f>
        <v>0</v>
      </c>
      <c r="Z1096" s="8">
        <f>IFERROR(VLOOKUP(B1096, PlumX_snapshot!$A:$E, 5, FALSE), " ")</f>
        <v>3</v>
      </c>
      <c r="AA1096" s="8">
        <f>IFERROR(VLOOKUP(B1096, PlumX_snapshot!$A:$F, 6, FALSE), " ")</f>
        <v>0</v>
      </c>
      <c r="AB1096" s="9">
        <v>44978</v>
      </c>
    </row>
    <row r="1097" spans="1:28" ht="14.5" x14ac:dyDescent="0.35">
      <c r="A1097" s="7" t="s">
        <v>2939</v>
      </c>
      <c r="B1097" s="7" t="s">
        <v>2940</v>
      </c>
      <c r="C1097" s="7" t="s">
        <v>2766</v>
      </c>
      <c r="D1097" s="7" t="s">
        <v>2756</v>
      </c>
      <c r="E1097" s="11" t="s">
        <v>36</v>
      </c>
      <c r="F1097" s="7" t="s">
        <v>37</v>
      </c>
      <c r="G1097" s="7" t="s">
        <v>38</v>
      </c>
      <c r="H1097" s="7"/>
      <c r="I1097" s="7" t="s">
        <v>74</v>
      </c>
      <c r="J1097" s="10"/>
      <c r="K1097" s="10"/>
      <c r="L1097" s="10"/>
      <c r="M1097" s="10">
        <v>43340</v>
      </c>
      <c r="N1097" s="7">
        <v>2018</v>
      </c>
      <c r="O1097" s="7" t="s">
        <v>2036</v>
      </c>
      <c r="P1097" s="7" t="s">
        <v>56</v>
      </c>
      <c r="Q1097" s="7" t="s">
        <v>56</v>
      </c>
      <c r="R1097" s="7" t="s">
        <v>2941</v>
      </c>
      <c r="S1097" s="7" t="s">
        <v>2925</v>
      </c>
      <c r="T1097" s="7"/>
      <c r="U1097" s="7"/>
      <c r="V1097" s="7"/>
      <c r="W1097" s="6">
        <f>IFERROR(VLOOKUP(B1097, PlumX_snapshot!$A:$B, 2, FALSE), " ")</f>
        <v>17</v>
      </c>
      <c r="X1097" s="6">
        <f>IFERROR(VLOOKUP(B1097, PlumX_snapshot!$A:$C, 3, FALSE), " ")</f>
        <v>10</v>
      </c>
      <c r="Y1097" s="8">
        <f>IFERROR(VLOOKUP(B1097, PlumX_snapshot!$A:$D, 4, FALSE), " ")</f>
        <v>0</v>
      </c>
      <c r="Z1097" s="8">
        <f>IFERROR(VLOOKUP(B1097, PlumX_snapshot!$A:$E, 5, FALSE), " ")</f>
        <v>17</v>
      </c>
      <c r="AA1097" s="8">
        <f>IFERROR(VLOOKUP(B1097, PlumX_snapshot!$A:$F, 6, FALSE), " ")</f>
        <v>0</v>
      </c>
      <c r="AB1097" s="9">
        <v>44978</v>
      </c>
    </row>
    <row r="1098" spans="1:28" ht="14.5" x14ac:dyDescent="0.35">
      <c r="A1098" s="7" t="s">
        <v>2942</v>
      </c>
      <c r="B1098" s="7" t="s">
        <v>2943</v>
      </c>
      <c r="C1098" s="7" t="s">
        <v>2944</v>
      </c>
      <c r="D1098" s="7" t="s">
        <v>2756</v>
      </c>
      <c r="E1098" s="11" t="s">
        <v>36</v>
      </c>
      <c r="F1098" s="7" t="s">
        <v>37</v>
      </c>
      <c r="G1098" s="7" t="s">
        <v>38</v>
      </c>
      <c r="H1098" s="7"/>
      <c r="I1098" s="7" t="s">
        <v>74</v>
      </c>
      <c r="J1098" s="10"/>
      <c r="K1098" s="10"/>
      <c r="L1098" s="10"/>
      <c r="M1098" s="10">
        <v>43346</v>
      </c>
      <c r="N1098" s="7">
        <v>2018</v>
      </c>
      <c r="O1098" s="7" t="s">
        <v>2036</v>
      </c>
      <c r="Q1098" s="7" t="s">
        <v>56</v>
      </c>
      <c r="R1098" s="7" t="s">
        <v>2945</v>
      </c>
      <c r="S1098" s="7" t="s">
        <v>2925</v>
      </c>
      <c r="T1098" s="7" t="s">
        <v>427</v>
      </c>
      <c r="U1098" s="7"/>
      <c r="V1098" s="7"/>
      <c r="W1098" s="6">
        <f>IFERROR(VLOOKUP(B1098, PlumX_snapshot!$A:$B, 2, FALSE), " ")</f>
        <v>18</v>
      </c>
      <c r="X1098" s="6">
        <f>IFERROR(VLOOKUP(B1098, PlumX_snapshot!$A:$C, 3, FALSE), " ")</f>
        <v>20</v>
      </c>
      <c r="Y1098" s="8">
        <f>IFERROR(VLOOKUP(B1098, PlumX_snapshot!$A:$D, 4, FALSE), " ")</f>
        <v>0</v>
      </c>
      <c r="Z1098" s="8">
        <f>IFERROR(VLOOKUP(B1098, PlumX_snapshot!$A:$E, 5, FALSE), " ")</f>
        <v>0</v>
      </c>
      <c r="AA1098" s="8">
        <f>IFERROR(VLOOKUP(B1098, PlumX_snapshot!$A:$F, 6, FALSE), " ")</f>
        <v>0</v>
      </c>
      <c r="AB1098" s="9">
        <v>44978</v>
      </c>
    </row>
    <row r="1099" spans="1:28" ht="14.5" x14ac:dyDescent="0.35">
      <c r="A1099" s="7" t="s">
        <v>2946</v>
      </c>
      <c r="B1099" s="7" t="s">
        <v>2947</v>
      </c>
      <c r="C1099" s="7" t="s">
        <v>2948</v>
      </c>
      <c r="D1099" s="7" t="s">
        <v>2756</v>
      </c>
      <c r="E1099" s="11" t="s">
        <v>36</v>
      </c>
      <c r="F1099" s="7" t="s">
        <v>37</v>
      </c>
      <c r="G1099" s="7" t="s">
        <v>38</v>
      </c>
      <c r="H1099" s="7"/>
      <c r="I1099" s="7" t="s">
        <v>74</v>
      </c>
      <c r="J1099" s="10"/>
      <c r="K1099" s="10"/>
      <c r="L1099" s="10"/>
      <c r="M1099" s="10">
        <v>43356</v>
      </c>
      <c r="N1099" s="7">
        <v>2018</v>
      </c>
      <c r="O1099" s="7" t="s">
        <v>2036</v>
      </c>
      <c r="P1099" s="7" t="s">
        <v>56</v>
      </c>
      <c r="Q1099" s="7" t="s">
        <v>56</v>
      </c>
      <c r="R1099" s="7" t="s">
        <v>2941</v>
      </c>
      <c r="S1099" s="7" t="s">
        <v>2925</v>
      </c>
      <c r="T1099" s="7" t="s">
        <v>427</v>
      </c>
      <c r="U1099" s="7"/>
      <c r="V1099" s="7"/>
      <c r="W1099" s="6">
        <f>IFERROR(VLOOKUP(B1099, PlumX_snapshot!$A:$B, 2, FALSE), " ")</f>
        <v>45</v>
      </c>
      <c r="X1099" s="6">
        <f>IFERROR(VLOOKUP(B1099, PlumX_snapshot!$A:$C, 3, FALSE), " ")</f>
        <v>44</v>
      </c>
      <c r="Y1099" s="8">
        <f>IFERROR(VLOOKUP(B1099, PlumX_snapshot!$A:$D, 4, FALSE), " ")</f>
        <v>2</v>
      </c>
      <c r="Z1099" s="8">
        <f>IFERROR(VLOOKUP(B1099, PlumX_snapshot!$A:$E, 5, FALSE), " ")</f>
        <v>9</v>
      </c>
      <c r="AA1099" s="8">
        <f>IFERROR(VLOOKUP(B1099, PlumX_snapshot!$A:$F, 6, FALSE), " ")</f>
        <v>0</v>
      </c>
      <c r="AB1099" s="9">
        <v>44978</v>
      </c>
    </row>
    <row r="1100" spans="1:28" ht="14.5" x14ac:dyDescent="0.35">
      <c r="A1100" s="7" t="s">
        <v>2949</v>
      </c>
      <c r="B1100" s="7" t="s">
        <v>2950</v>
      </c>
      <c r="C1100" s="7" t="s">
        <v>2762</v>
      </c>
      <c r="D1100" s="7" t="s">
        <v>2756</v>
      </c>
      <c r="E1100" s="11" t="s">
        <v>36</v>
      </c>
      <c r="F1100" s="7" t="s">
        <v>37</v>
      </c>
      <c r="G1100" s="7" t="s">
        <v>38</v>
      </c>
      <c r="H1100" s="7"/>
      <c r="I1100" s="7" t="s">
        <v>74</v>
      </c>
      <c r="J1100" s="10"/>
      <c r="K1100" s="10"/>
      <c r="L1100" s="10"/>
      <c r="M1100" s="10">
        <v>43376</v>
      </c>
      <c r="N1100" s="7">
        <v>2018</v>
      </c>
      <c r="O1100" s="7" t="s">
        <v>2036</v>
      </c>
      <c r="P1100" s="7" t="s">
        <v>56</v>
      </c>
      <c r="R1100" s="7" t="s">
        <v>2951</v>
      </c>
      <c r="S1100" s="7" t="s">
        <v>2925</v>
      </c>
      <c r="T1100" s="7" t="s">
        <v>427</v>
      </c>
      <c r="U1100" s="7"/>
      <c r="V1100" s="7"/>
      <c r="W1100" s="6">
        <f>IFERROR(VLOOKUP(B1100, PlumX_snapshot!$A:$B, 2, FALSE), " ")</f>
        <v>31</v>
      </c>
      <c r="X1100" s="6">
        <f>IFERROR(VLOOKUP(B1100, PlumX_snapshot!$A:$C, 3, FALSE), " ")</f>
        <v>10</v>
      </c>
      <c r="Y1100" s="8">
        <f>IFERROR(VLOOKUP(B1100, PlumX_snapshot!$A:$D, 4, FALSE), " ")</f>
        <v>10</v>
      </c>
      <c r="Z1100" s="8">
        <f>IFERROR(VLOOKUP(B1100, PlumX_snapshot!$A:$E, 5, FALSE), " ")</f>
        <v>3</v>
      </c>
      <c r="AA1100" s="8">
        <f>IFERROR(VLOOKUP(B1100, PlumX_snapshot!$A:$F, 6, FALSE), " ")</f>
        <v>3</v>
      </c>
      <c r="AB1100" s="9">
        <v>44978</v>
      </c>
    </row>
    <row r="1101" spans="1:28" ht="14.5" x14ac:dyDescent="0.35">
      <c r="A1101" s="7" t="s">
        <v>2952</v>
      </c>
      <c r="B1101" s="7" t="s">
        <v>2953</v>
      </c>
      <c r="C1101" s="7" t="s">
        <v>2885</v>
      </c>
      <c r="D1101" s="7" t="s">
        <v>2756</v>
      </c>
      <c r="E1101" s="11" t="s">
        <v>36</v>
      </c>
      <c r="F1101" s="7" t="s">
        <v>37</v>
      </c>
      <c r="G1101" s="7" t="s">
        <v>38</v>
      </c>
      <c r="H1101" s="7"/>
      <c r="I1101" s="7" t="s">
        <v>74</v>
      </c>
      <c r="J1101" s="10"/>
      <c r="K1101" s="10"/>
      <c r="L1101" s="10"/>
      <c r="M1101" s="12">
        <v>43397</v>
      </c>
      <c r="N1101" s="7">
        <v>2018</v>
      </c>
      <c r="O1101" s="7" t="s">
        <v>2036</v>
      </c>
      <c r="P1101" s="7" t="s">
        <v>56</v>
      </c>
      <c r="R1101" s="7" t="s">
        <v>872</v>
      </c>
      <c r="S1101" s="7" t="s">
        <v>2925</v>
      </c>
      <c r="T1101" s="7"/>
      <c r="U1101" s="7"/>
      <c r="V1101" s="7"/>
      <c r="W1101" s="6">
        <f>IFERROR(VLOOKUP(B1101, PlumX_snapshot!$A:$B, 2, FALSE), " ")</f>
        <v>14</v>
      </c>
      <c r="X1101" s="6">
        <f>IFERROR(VLOOKUP(B1101, PlumX_snapshot!$A:$C, 3, FALSE), " ")</f>
        <v>16</v>
      </c>
      <c r="Y1101" s="8">
        <f>IFERROR(VLOOKUP(B1101, PlumX_snapshot!$A:$D, 4, FALSE), " ")</f>
        <v>1</v>
      </c>
      <c r="Z1101" s="8">
        <f>IFERROR(VLOOKUP(B1101, PlumX_snapshot!$A:$E, 5, FALSE), " ")</f>
        <v>0</v>
      </c>
      <c r="AA1101" s="8">
        <f>IFERROR(VLOOKUP(B1101, PlumX_snapshot!$A:$F, 6, FALSE), " ")</f>
        <v>0</v>
      </c>
      <c r="AB1101" s="9">
        <v>44978</v>
      </c>
    </row>
    <row r="1102" spans="1:28" ht="14.5" x14ac:dyDescent="0.35">
      <c r="A1102" s="7" t="s">
        <v>2954</v>
      </c>
      <c r="B1102" s="7" t="s">
        <v>2955</v>
      </c>
      <c r="C1102" s="7" t="s">
        <v>2778</v>
      </c>
      <c r="D1102" s="7" t="s">
        <v>2756</v>
      </c>
      <c r="E1102" s="11" t="s">
        <v>36</v>
      </c>
      <c r="F1102" s="7" t="s">
        <v>37</v>
      </c>
      <c r="G1102" s="7" t="s">
        <v>38</v>
      </c>
      <c r="H1102" s="7"/>
      <c r="I1102" s="7" t="s">
        <v>74</v>
      </c>
      <c r="J1102" s="10"/>
      <c r="K1102" s="10"/>
      <c r="L1102" s="10"/>
      <c r="M1102" s="12">
        <v>43383</v>
      </c>
      <c r="N1102" s="7">
        <v>2018</v>
      </c>
      <c r="O1102" s="7" t="s">
        <v>2036</v>
      </c>
      <c r="P1102" s="7" t="s">
        <v>56</v>
      </c>
      <c r="Q1102" s="7" t="s">
        <v>56</v>
      </c>
      <c r="R1102" s="7" t="s">
        <v>2941</v>
      </c>
      <c r="S1102" s="7" t="s">
        <v>2925</v>
      </c>
      <c r="T1102" s="7" t="s">
        <v>427</v>
      </c>
      <c r="U1102" s="7"/>
      <c r="V1102" s="7"/>
      <c r="W1102" s="6">
        <f>IFERROR(VLOOKUP(B1102, PlumX_snapshot!$A:$B, 2, FALSE), " ")</f>
        <v>41</v>
      </c>
      <c r="X1102" s="6">
        <f>IFERROR(VLOOKUP(B1102, PlumX_snapshot!$A:$C, 3, FALSE), " ")</f>
        <v>26</v>
      </c>
      <c r="Y1102" s="8">
        <f>IFERROR(VLOOKUP(B1102, PlumX_snapshot!$A:$D, 4, FALSE), " ")</f>
        <v>0</v>
      </c>
      <c r="Z1102" s="8">
        <f>IFERROR(VLOOKUP(B1102, PlumX_snapshot!$A:$E, 5, FALSE), " ")</f>
        <v>3</v>
      </c>
      <c r="AA1102" s="8">
        <f>IFERROR(VLOOKUP(B1102, PlumX_snapshot!$A:$F, 6, FALSE), " ")</f>
        <v>0</v>
      </c>
      <c r="AB1102" s="9">
        <v>44978</v>
      </c>
    </row>
    <row r="1103" spans="1:28" ht="14.5" x14ac:dyDescent="0.35">
      <c r="A1103" s="7" t="s">
        <v>2956</v>
      </c>
      <c r="B1103" s="7" t="s">
        <v>2957</v>
      </c>
      <c r="C1103" s="7" t="s">
        <v>2778</v>
      </c>
      <c r="D1103" s="7" t="s">
        <v>2756</v>
      </c>
      <c r="E1103" s="11" t="s">
        <v>36</v>
      </c>
      <c r="F1103" s="7" t="s">
        <v>37</v>
      </c>
      <c r="G1103" s="7" t="s">
        <v>38</v>
      </c>
      <c r="H1103" s="7"/>
      <c r="I1103" s="7" t="s">
        <v>74</v>
      </c>
      <c r="J1103" s="10"/>
      <c r="K1103" s="10"/>
      <c r="L1103" s="10"/>
      <c r="M1103" s="10">
        <v>43802</v>
      </c>
      <c r="N1103" s="7">
        <v>2019</v>
      </c>
      <c r="O1103" s="7" t="s">
        <v>2036</v>
      </c>
      <c r="P1103" s="7" t="s">
        <v>56</v>
      </c>
      <c r="R1103" s="7" t="s">
        <v>872</v>
      </c>
      <c r="S1103" s="7" t="s">
        <v>2925</v>
      </c>
      <c r="T1103" s="7" t="s">
        <v>427</v>
      </c>
      <c r="U1103" s="7"/>
      <c r="V1103" s="7"/>
      <c r="W1103" s="6">
        <f>IFERROR(VLOOKUP(B1103, PlumX_snapshot!$A:$B, 2, FALSE), " ")</f>
        <v>38</v>
      </c>
      <c r="X1103" s="6">
        <f>IFERROR(VLOOKUP(B1103, PlumX_snapshot!$A:$C, 3, FALSE), " ")</f>
        <v>18</v>
      </c>
      <c r="Y1103" s="8">
        <f>IFERROR(VLOOKUP(B1103, PlumX_snapshot!$A:$D, 4, FALSE), " ")</f>
        <v>0</v>
      </c>
      <c r="Z1103" s="8">
        <f>IFERROR(VLOOKUP(B1103, PlumX_snapshot!$A:$E, 5, FALSE), " ")</f>
        <v>0</v>
      </c>
      <c r="AA1103" s="8">
        <f>IFERROR(VLOOKUP(B1103, PlumX_snapshot!$A:$F, 6, FALSE), " ")</f>
        <v>0</v>
      </c>
      <c r="AB1103" s="9">
        <v>44978</v>
      </c>
    </row>
    <row r="1104" spans="1:28" ht="14.5" x14ac:dyDescent="0.35">
      <c r="A1104" s="7" t="s">
        <v>2958</v>
      </c>
      <c r="B1104" s="7" t="s">
        <v>2959</v>
      </c>
      <c r="C1104" s="7" t="s">
        <v>2810</v>
      </c>
      <c r="D1104" s="7" t="s">
        <v>2756</v>
      </c>
      <c r="E1104" s="11" t="s">
        <v>36</v>
      </c>
      <c r="F1104" s="7" t="s">
        <v>37</v>
      </c>
      <c r="G1104" s="7" t="s">
        <v>38</v>
      </c>
      <c r="H1104" s="7"/>
      <c r="I1104" s="7" t="s">
        <v>74</v>
      </c>
      <c r="J1104" s="10"/>
      <c r="K1104" s="10"/>
      <c r="L1104" s="10"/>
      <c r="M1104" s="10">
        <v>43627</v>
      </c>
      <c r="N1104" s="7">
        <v>2019</v>
      </c>
      <c r="O1104" s="7" t="s">
        <v>2036</v>
      </c>
      <c r="P1104" s="7" t="s">
        <v>56</v>
      </c>
      <c r="R1104" s="7" t="s">
        <v>872</v>
      </c>
      <c r="S1104" s="7" t="s">
        <v>2925</v>
      </c>
      <c r="T1104" s="7"/>
      <c r="U1104" s="7"/>
      <c r="V1104" s="7"/>
      <c r="W1104" s="6">
        <f>IFERROR(VLOOKUP(B1104, PlumX_snapshot!$A:$B, 2, FALSE), " ")</f>
        <v>6</v>
      </c>
      <c r="X1104" s="6">
        <f>IFERROR(VLOOKUP(B1104, PlumX_snapshot!$A:$C, 3, FALSE), " ")</f>
        <v>1</v>
      </c>
      <c r="Y1104" s="8">
        <f>IFERROR(VLOOKUP(B1104, PlumX_snapshot!$A:$D, 4, FALSE), " ")</f>
        <v>5</v>
      </c>
      <c r="Z1104" s="8">
        <f>IFERROR(VLOOKUP(B1104, PlumX_snapshot!$A:$E, 5, FALSE), " ")</f>
        <v>0</v>
      </c>
      <c r="AA1104" s="8">
        <f>IFERROR(VLOOKUP(B1104, PlumX_snapshot!$A:$F, 6, FALSE), " ")</f>
        <v>0</v>
      </c>
      <c r="AB1104" s="9">
        <v>44978</v>
      </c>
    </row>
    <row r="1105" spans="1:28" ht="14.5" x14ac:dyDescent="0.35">
      <c r="A1105" s="7" t="s">
        <v>2960</v>
      </c>
      <c r="B1105" s="7" t="s">
        <v>2961</v>
      </c>
      <c r="C1105" s="7" t="s">
        <v>2962</v>
      </c>
      <c r="D1105" s="7" t="s">
        <v>2756</v>
      </c>
      <c r="E1105" s="11" t="s">
        <v>36</v>
      </c>
      <c r="F1105" s="7" t="s">
        <v>37</v>
      </c>
      <c r="G1105" s="7" t="s">
        <v>38</v>
      </c>
      <c r="H1105" s="7"/>
      <c r="I1105" s="7" t="s">
        <v>74</v>
      </c>
      <c r="J1105" s="10"/>
      <c r="K1105" s="10"/>
      <c r="L1105" s="10"/>
      <c r="M1105" s="10">
        <v>43656</v>
      </c>
      <c r="N1105" s="7">
        <v>2019</v>
      </c>
      <c r="O1105" s="7" t="s">
        <v>2036</v>
      </c>
      <c r="P1105" s="7" t="s">
        <v>56</v>
      </c>
      <c r="Q1105" s="7" t="s">
        <v>56</v>
      </c>
      <c r="R1105" s="7" t="s">
        <v>2945</v>
      </c>
      <c r="S1105" s="7" t="s">
        <v>2925</v>
      </c>
      <c r="T1105" s="7" t="s">
        <v>427</v>
      </c>
      <c r="U1105" s="7"/>
      <c r="V1105" s="7"/>
      <c r="W1105" s="6">
        <f>IFERROR(VLOOKUP(B1105, PlumX_snapshot!$A:$B, 2, FALSE), " ")</f>
        <v>17</v>
      </c>
      <c r="X1105" s="6">
        <f>IFERROR(VLOOKUP(B1105, PlumX_snapshot!$A:$C, 3, FALSE), " ")</f>
        <v>7</v>
      </c>
      <c r="Y1105" s="8">
        <f>IFERROR(VLOOKUP(B1105, PlumX_snapshot!$A:$D, 4, FALSE), " ")</f>
        <v>0</v>
      </c>
      <c r="Z1105" s="8">
        <f>IFERROR(VLOOKUP(B1105, PlumX_snapshot!$A:$E, 5, FALSE), " ")</f>
        <v>0</v>
      </c>
      <c r="AA1105" s="8">
        <f>IFERROR(VLOOKUP(B1105, PlumX_snapshot!$A:$F, 6, FALSE), " ")</f>
        <v>0</v>
      </c>
      <c r="AB1105" s="9">
        <v>44978</v>
      </c>
    </row>
    <row r="1106" spans="1:28" ht="14.5" x14ac:dyDescent="0.35">
      <c r="A1106" s="7" t="s">
        <v>2963</v>
      </c>
      <c r="B1106" s="7" t="s">
        <v>2964</v>
      </c>
      <c r="C1106" s="7" t="s">
        <v>2773</v>
      </c>
      <c r="D1106" s="7" t="s">
        <v>2756</v>
      </c>
      <c r="E1106" s="11" t="s">
        <v>36</v>
      </c>
      <c r="F1106" s="7" t="s">
        <v>37</v>
      </c>
      <c r="G1106" s="7" t="s">
        <v>38</v>
      </c>
      <c r="H1106" s="7"/>
      <c r="I1106" s="7" t="s">
        <v>74</v>
      </c>
      <c r="J1106" s="10"/>
      <c r="K1106" s="10"/>
      <c r="L1106" s="10"/>
      <c r="M1106" s="10">
        <v>43690</v>
      </c>
      <c r="N1106" s="7">
        <v>2019</v>
      </c>
      <c r="O1106" s="7" t="s">
        <v>2036</v>
      </c>
      <c r="P1106" s="7" t="s">
        <v>56</v>
      </c>
      <c r="R1106" s="7" t="s">
        <v>864</v>
      </c>
      <c r="S1106" s="7" t="s">
        <v>2925</v>
      </c>
      <c r="T1106" s="7"/>
      <c r="U1106" s="7"/>
      <c r="V1106" s="7"/>
      <c r="W1106" s="6">
        <f>IFERROR(VLOOKUP(B1106, PlumX_snapshot!$A:$B, 2, FALSE), " ")</f>
        <v>8</v>
      </c>
      <c r="X1106" s="6">
        <f>IFERROR(VLOOKUP(B1106, PlumX_snapshot!$A:$C, 3, FALSE), " ")</f>
        <v>7</v>
      </c>
      <c r="Y1106" s="8">
        <f>IFERROR(VLOOKUP(B1106, PlumX_snapshot!$A:$D, 4, FALSE), " ")</f>
        <v>3</v>
      </c>
      <c r="Z1106" s="8">
        <f>IFERROR(VLOOKUP(B1106, PlumX_snapshot!$A:$E, 5, FALSE), " ")</f>
        <v>0</v>
      </c>
      <c r="AA1106" s="8">
        <f>IFERROR(VLOOKUP(B1106, PlumX_snapshot!$A:$F, 6, FALSE), " ")</f>
        <v>0</v>
      </c>
      <c r="AB1106" s="9">
        <v>44978</v>
      </c>
    </row>
    <row r="1107" spans="1:28" ht="14.5" x14ac:dyDescent="0.35">
      <c r="A1107" s="7" t="s">
        <v>2965</v>
      </c>
      <c r="B1107" s="7" t="s">
        <v>2966</v>
      </c>
      <c r="C1107" s="7" t="s">
        <v>2778</v>
      </c>
      <c r="D1107" s="7" t="s">
        <v>2756</v>
      </c>
      <c r="E1107" s="11" t="s">
        <v>36</v>
      </c>
      <c r="F1107" s="7" t="s">
        <v>37</v>
      </c>
      <c r="G1107" s="7" t="s">
        <v>38</v>
      </c>
      <c r="H1107" s="7"/>
      <c r="I1107" s="7" t="s">
        <v>74</v>
      </c>
      <c r="J1107" s="10"/>
      <c r="K1107" s="10"/>
      <c r="L1107" s="10"/>
      <c r="M1107" s="10">
        <v>43697</v>
      </c>
      <c r="N1107" s="7">
        <v>2019</v>
      </c>
      <c r="O1107" s="7" t="s">
        <v>2036</v>
      </c>
      <c r="P1107" s="7" t="s">
        <v>56</v>
      </c>
      <c r="R1107" s="7" t="s">
        <v>872</v>
      </c>
      <c r="S1107" s="7" t="s">
        <v>2925</v>
      </c>
      <c r="T1107" s="7" t="s">
        <v>427</v>
      </c>
      <c r="U1107" s="7"/>
      <c r="V1107" s="7"/>
      <c r="W1107" s="6">
        <f>IFERROR(VLOOKUP(B1107, PlumX_snapshot!$A:$B, 2, FALSE), " ")</f>
        <v>29</v>
      </c>
      <c r="X1107" s="6">
        <f>IFERROR(VLOOKUP(B1107, PlumX_snapshot!$A:$C, 3, FALSE), " ")</f>
        <v>29</v>
      </c>
      <c r="Y1107" s="8">
        <f>IFERROR(VLOOKUP(B1107, PlumX_snapshot!$A:$D, 4, FALSE), " ")</f>
        <v>0</v>
      </c>
      <c r="Z1107" s="8">
        <f>IFERROR(VLOOKUP(B1107, PlumX_snapshot!$A:$E, 5, FALSE), " ")</f>
        <v>0</v>
      </c>
      <c r="AA1107" s="8">
        <f>IFERROR(VLOOKUP(B1107, PlumX_snapshot!$A:$F, 6, FALSE), " ")</f>
        <v>1</v>
      </c>
      <c r="AB1107" s="9">
        <v>44978</v>
      </c>
    </row>
    <row r="1108" spans="1:28" ht="14.5" x14ac:dyDescent="0.35">
      <c r="A1108" s="7" t="s">
        <v>2967</v>
      </c>
      <c r="B1108" s="7" t="s">
        <v>2968</v>
      </c>
      <c r="C1108" s="7" t="s">
        <v>2755</v>
      </c>
      <c r="D1108" s="7" t="s">
        <v>2756</v>
      </c>
      <c r="E1108" s="11" t="s">
        <v>36</v>
      </c>
      <c r="F1108" s="7" t="s">
        <v>37</v>
      </c>
      <c r="G1108" s="7" t="s">
        <v>38</v>
      </c>
      <c r="H1108" s="7"/>
      <c r="I1108" s="7" t="s">
        <v>74</v>
      </c>
      <c r="J1108" s="10"/>
      <c r="K1108" s="10"/>
      <c r="L1108" s="10"/>
      <c r="M1108" s="12">
        <v>43766</v>
      </c>
      <c r="N1108" s="7">
        <v>2019</v>
      </c>
      <c r="O1108" s="7" t="s">
        <v>2036</v>
      </c>
      <c r="P1108" s="7" t="s">
        <v>56</v>
      </c>
      <c r="Q1108" s="7" t="s">
        <v>56</v>
      </c>
      <c r="R1108" s="7" t="s">
        <v>2969</v>
      </c>
      <c r="S1108" s="7" t="s">
        <v>2925</v>
      </c>
      <c r="T1108" s="7"/>
      <c r="U1108" s="7"/>
      <c r="V1108" s="7"/>
      <c r="W1108" s="6">
        <f>IFERROR(VLOOKUP(B1108, PlumX_snapshot!$A:$B, 2, FALSE), " ")</f>
        <v>22</v>
      </c>
      <c r="X1108" s="6">
        <f>IFERROR(VLOOKUP(B1108, PlumX_snapshot!$A:$C, 3, FALSE), " ")</f>
        <v>13</v>
      </c>
      <c r="Y1108" s="8">
        <f>IFERROR(VLOOKUP(B1108, PlumX_snapshot!$A:$D, 4, FALSE), " ")</f>
        <v>1</v>
      </c>
      <c r="Z1108" s="8">
        <f>IFERROR(VLOOKUP(B1108, PlumX_snapshot!$A:$E, 5, FALSE), " ")</f>
        <v>0</v>
      </c>
      <c r="AA1108" s="8">
        <f>IFERROR(VLOOKUP(B1108, PlumX_snapshot!$A:$F, 6, FALSE), " ")</f>
        <v>0</v>
      </c>
      <c r="AB1108" s="9">
        <v>44978</v>
      </c>
    </row>
    <row r="1109" spans="1:28" ht="14.5" x14ac:dyDescent="0.35">
      <c r="A1109" s="7" t="s">
        <v>2970</v>
      </c>
      <c r="B1109" s="7" t="s">
        <v>2971</v>
      </c>
      <c r="C1109" s="7" t="s">
        <v>2810</v>
      </c>
      <c r="D1109" s="7" t="s">
        <v>2756</v>
      </c>
      <c r="E1109" s="11" t="s">
        <v>36</v>
      </c>
      <c r="F1109" s="7" t="s">
        <v>37</v>
      </c>
      <c r="G1109" s="7" t="s">
        <v>56</v>
      </c>
      <c r="H1109" s="7" t="s">
        <v>2828</v>
      </c>
      <c r="I1109" s="7" t="s">
        <v>399</v>
      </c>
      <c r="J1109" s="10"/>
      <c r="K1109" s="10"/>
      <c r="L1109" s="10"/>
      <c r="M1109" s="10">
        <v>44504</v>
      </c>
      <c r="N1109" s="7">
        <v>2021</v>
      </c>
      <c r="O1109" s="7" t="s">
        <v>2972</v>
      </c>
      <c r="R1109" s="7" t="s">
        <v>2973</v>
      </c>
      <c r="T1109" s="7"/>
      <c r="W1109" s="6">
        <f>IFERROR(VLOOKUP(B1109, PlumX_snapshot!$A:$B, 2, FALSE), " ")</f>
        <v>11</v>
      </c>
      <c r="X1109" s="6">
        <f>IFERROR(VLOOKUP(B1109, PlumX_snapshot!$A:$C, 3, FALSE), " ")</f>
        <v>3</v>
      </c>
      <c r="Y1109" s="8">
        <f>IFERROR(VLOOKUP(B1109, PlumX_snapshot!$A:$D, 4, FALSE), " ")</f>
        <v>0</v>
      </c>
      <c r="Z1109" s="8">
        <f>IFERROR(VLOOKUP(B1109, PlumX_snapshot!$A:$E, 5, FALSE), " ")</f>
        <v>0</v>
      </c>
      <c r="AA1109" s="8">
        <f>IFERROR(VLOOKUP(B1109, PlumX_snapshot!$A:$F, 6, FALSE), " ")</f>
        <v>0</v>
      </c>
      <c r="AB1109" s="9">
        <v>44978</v>
      </c>
    </row>
    <row r="1110" spans="1:28" ht="14.5" x14ac:dyDescent="0.35">
      <c r="A1110" s="7" t="s">
        <v>2974</v>
      </c>
      <c r="B1110" s="7" t="s">
        <v>2975</v>
      </c>
      <c r="C1110" s="7" t="s">
        <v>2791</v>
      </c>
      <c r="D1110" s="7" t="s">
        <v>2756</v>
      </c>
      <c r="E1110" s="11" t="s">
        <v>36</v>
      </c>
      <c r="F1110" s="7" t="s">
        <v>37</v>
      </c>
      <c r="G1110" s="7" t="s">
        <v>56</v>
      </c>
      <c r="H1110" s="7" t="s">
        <v>2828</v>
      </c>
      <c r="I1110" s="7" t="s">
        <v>74</v>
      </c>
      <c r="J1110" s="10"/>
      <c r="K1110" s="10"/>
      <c r="L1110" s="10"/>
      <c r="M1110" s="12">
        <v>44518</v>
      </c>
      <c r="N1110" s="7">
        <v>2021</v>
      </c>
      <c r="O1110" s="7" t="s">
        <v>2972</v>
      </c>
      <c r="P1110" s="7" t="s">
        <v>56</v>
      </c>
      <c r="R1110" s="7" t="s">
        <v>2976</v>
      </c>
      <c r="T1110" s="7"/>
      <c r="W1110" s="6">
        <f>IFERROR(VLOOKUP(B1110, PlumX_snapshot!$A:$B, 2, FALSE), " ")</f>
        <v>6</v>
      </c>
      <c r="X1110" s="6">
        <f>IFERROR(VLOOKUP(B1110, PlumX_snapshot!$A:$C, 3, FALSE), " ")</f>
        <v>3</v>
      </c>
      <c r="Y1110" s="8">
        <f>IFERROR(VLOOKUP(B1110, PlumX_snapshot!$A:$D, 4, FALSE), " ")</f>
        <v>0</v>
      </c>
      <c r="Z1110" s="8">
        <f>IFERROR(VLOOKUP(B1110, PlumX_snapshot!$A:$E, 5, FALSE), " ")</f>
        <v>0</v>
      </c>
      <c r="AA1110" s="8">
        <f>IFERROR(VLOOKUP(B1110, PlumX_snapshot!$A:$F, 6, FALSE), " ")</f>
        <v>0</v>
      </c>
      <c r="AB1110" s="9">
        <v>44978</v>
      </c>
    </row>
    <row r="1111" spans="1:28" ht="14.5" x14ac:dyDescent="0.35">
      <c r="A1111" s="7" t="s">
        <v>2977</v>
      </c>
      <c r="B1111" s="7" t="s">
        <v>2978</v>
      </c>
      <c r="C1111" s="7" t="s">
        <v>2773</v>
      </c>
      <c r="D1111" s="7" t="s">
        <v>2756</v>
      </c>
      <c r="E1111" s="11" t="s">
        <v>36</v>
      </c>
      <c r="F1111" s="7" t="s">
        <v>37</v>
      </c>
      <c r="G1111" s="7" t="s">
        <v>56</v>
      </c>
      <c r="H1111" s="7" t="s">
        <v>2828</v>
      </c>
      <c r="I1111" s="7" t="s">
        <v>74</v>
      </c>
      <c r="J1111" s="10"/>
      <c r="K1111" s="10"/>
      <c r="L1111" s="10"/>
      <c r="M1111" s="10">
        <v>44572</v>
      </c>
      <c r="N1111" s="7">
        <v>2021</v>
      </c>
      <c r="O1111" s="7" t="s">
        <v>2972</v>
      </c>
      <c r="P1111" s="7" t="s">
        <v>56</v>
      </c>
      <c r="R1111" s="7" t="s">
        <v>2979</v>
      </c>
      <c r="T1111" s="7"/>
      <c r="W1111" s="6">
        <f>IFERROR(VLOOKUP(B1111, PlumX_snapshot!$A:$B, 2, FALSE), " ")</f>
        <v>9</v>
      </c>
      <c r="X1111" s="6">
        <f>IFERROR(VLOOKUP(B1111, PlumX_snapshot!$A:$C, 3, FALSE), " ")</f>
        <v>2</v>
      </c>
      <c r="Y1111" s="8">
        <f>IFERROR(VLOOKUP(B1111, PlumX_snapshot!$A:$D, 4, FALSE), " ")</f>
        <v>0</v>
      </c>
      <c r="Z1111" s="8">
        <f>IFERROR(VLOOKUP(B1111, PlumX_snapshot!$A:$E, 5, FALSE), " ")</f>
        <v>0</v>
      </c>
      <c r="AA1111" s="8">
        <f>IFERROR(VLOOKUP(B1111, PlumX_snapshot!$A:$F, 6, FALSE), " ")</f>
        <v>0</v>
      </c>
      <c r="AB1111" s="9">
        <v>44978</v>
      </c>
    </row>
    <row r="1112" spans="1:28" ht="14.5" x14ac:dyDescent="0.35">
      <c r="A1112" s="7" t="s">
        <v>2980</v>
      </c>
      <c r="B1112" s="7" t="s">
        <v>2981</v>
      </c>
      <c r="C1112" s="7" t="s">
        <v>2833</v>
      </c>
      <c r="D1112" s="7" t="s">
        <v>2756</v>
      </c>
      <c r="E1112" s="11" t="s">
        <v>36</v>
      </c>
      <c r="F1112" s="7" t="s">
        <v>37</v>
      </c>
      <c r="G1112" s="7" t="s">
        <v>56</v>
      </c>
      <c r="H1112" s="7" t="s">
        <v>2982</v>
      </c>
      <c r="I1112" s="7" t="s">
        <v>74</v>
      </c>
      <c r="J1112" s="10">
        <v>44496</v>
      </c>
      <c r="K1112" s="10">
        <v>44573</v>
      </c>
      <c r="L1112" s="10"/>
      <c r="M1112" s="10">
        <v>44573</v>
      </c>
      <c r="N1112" s="7">
        <v>2022</v>
      </c>
      <c r="O1112" s="7" t="s">
        <v>2983</v>
      </c>
      <c r="R1112" s="7" t="s">
        <v>2984</v>
      </c>
      <c r="T1112" s="7"/>
      <c r="W1112" s="6">
        <f>IFERROR(VLOOKUP(B1112, PlumX_snapshot!$A:$B, 2, FALSE), " ")</f>
        <v>5</v>
      </c>
      <c r="X1112" s="6">
        <f>IFERROR(VLOOKUP(B1112, PlumX_snapshot!$A:$C, 3, FALSE), " ")</f>
        <v>7</v>
      </c>
      <c r="Y1112" s="8">
        <f>IFERROR(VLOOKUP(B1112, PlumX_snapshot!$A:$D, 4, FALSE), " ")</f>
        <v>5</v>
      </c>
      <c r="Z1112" s="8">
        <f>IFERROR(VLOOKUP(B1112, PlumX_snapshot!$A:$E, 5, FALSE), " ")</f>
        <v>0</v>
      </c>
      <c r="AA1112" s="8">
        <f>IFERROR(VLOOKUP(B1112, PlumX_snapshot!$A:$F, 6, FALSE), " ")</f>
        <v>0</v>
      </c>
      <c r="AB1112" s="9">
        <v>44978</v>
      </c>
    </row>
    <row r="1113" spans="1:28" ht="14.5" x14ac:dyDescent="0.35">
      <c r="A1113" s="7" t="s">
        <v>2985</v>
      </c>
      <c r="B1113" s="7" t="s">
        <v>2986</v>
      </c>
      <c r="C1113" s="7" t="s">
        <v>2773</v>
      </c>
      <c r="D1113" s="7" t="s">
        <v>2756</v>
      </c>
      <c r="E1113" s="11" t="s">
        <v>36</v>
      </c>
      <c r="F1113" s="7" t="s">
        <v>37</v>
      </c>
      <c r="G1113" s="7" t="s">
        <v>56</v>
      </c>
      <c r="H1113" s="7" t="s">
        <v>2982</v>
      </c>
      <c r="I1113" s="7" t="s">
        <v>74</v>
      </c>
      <c r="J1113" s="10">
        <v>44566</v>
      </c>
      <c r="K1113" s="10">
        <v>44574</v>
      </c>
      <c r="L1113" s="10"/>
      <c r="M1113" s="10">
        <v>44574</v>
      </c>
      <c r="N1113" s="7">
        <v>2022</v>
      </c>
      <c r="O1113" s="7" t="s">
        <v>2983</v>
      </c>
      <c r="P1113" s="7" t="s">
        <v>56</v>
      </c>
      <c r="R1113" s="7" t="s">
        <v>2987</v>
      </c>
      <c r="T1113" s="7"/>
      <c r="W1113" s="6">
        <f>IFERROR(VLOOKUP(B1113, PlumX_snapshot!$A:$B, 2, FALSE), " ")</f>
        <v>5</v>
      </c>
      <c r="X1113" s="6">
        <f>IFERROR(VLOOKUP(B1113, PlumX_snapshot!$A:$C, 3, FALSE), " ")</f>
        <v>2</v>
      </c>
      <c r="Y1113" s="8">
        <f>IFERROR(VLOOKUP(B1113, PlumX_snapshot!$A:$D, 4, FALSE), " ")</f>
        <v>5</v>
      </c>
      <c r="Z1113" s="8">
        <f>IFERROR(VLOOKUP(B1113, PlumX_snapshot!$A:$E, 5, FALSE), " ")</f>
        <v>0</v>
      </c>
      <c r="AA1113" s="8">
        <f>IFERROR(VLOOKUP(B1113, PlumX_snapshot!$A:$F, 6, FALSE), " ")</f>
        <v>1</v>
      </c>
      <c r="AB1113" s="9">
        <v>44978</v>
      </c>
    </row>
    <row r="1114" spans="1:28" ht="14.5" x14ac:dyDescent="0.35">
      <c r="A1114" s="7" t="s">
        <v>2988</v>
      </c>
      <c r="B1114" s="7" t="s">
        <v>2989</v>
      </c>
      <c r="C1114" s="7" t="s">
        <v>2990</v>
      </c>
      <c r="D1114" s="7" t="s">
        <v>2756</v>
      </c>
      <c r="E1114" s="11" t="s">
        <v>36</v>
      </c>
      <c r="F1114" s="7" t="s">
        <v>64</v>
      </c>
      <c r="G1114" s="7" t="s">
        <v>38</v>
      </c>
      <c r="H1114" s="7"/>
      <c r="J1114" s="10">
        <v>44440</v>
      </c>
      <c r="K1114" s="10">
        <v>44571</v>
      </c>
      <c r="L1114" s="10"/>
      <c r="M1114" s="10">
        <v>44588</v>
      </c>
      <c r="N1114" s="7">
        <v>2022</v>
      </c>
      <c r="O1114" s="7" t="s">
        <v>2983</v>
      </c>
      <c r="R1114" s="7" t="s">
        <v>315</v>
      </c>
      <c r="T1114" s="7"/>
      <c r="W1114" s="6">
        <f>IFERROR(VLOOKUP(B1114, PlumX_snapshot!$A:$B, 2, FALSE), " ")</f>
        <v>6</v>
      </c>
      <c r="X1114" s="6">
        <f>IFERROR(VLOOKUP(B1114, PlumX_snapshot!$A:$C, 3, FALSE), " ")</f>
        <v>1</v>
      </c>
      <c r="Y1114" s="8">
        <f>IFERROR(VLOOKUP(B1114, PlumX_snapshot!$A:$D, 4, FALSE), " ")</f>
        <v>5</v>
      </c>
      <c r="Z1114" s="8">
        <f>IFERROR(VLOOKUP(B1114, PlumX_snapshot!$A:$E, 5, FALSE), " ")</f>
        <v>0</v>
      </c>
      <c r="AA1114" s="8">
        <f>IFERROR(VLOOKUP(B1114, PlumX_snapshot!$A:$F, 6, FALSE), " ")</f>
        <v>0</v>
      </c>
      <c r="AB1114" s="9">
        <v>44978</v>
      </c>
    </row>
    <row r="1115" spans="1:28" ht="14.5" x14ac:dyDescent="0.35">
      <c r="A1115" s="7" t="s">
        <v>2991</v>
      </c>
      <c r="B1115" s="7" t="s">
        <v>2992</v>
      </c>
      <c r="C1115" s="7" t="s">
        <v>2833</v>
      </c>
      <c r="D1115" s="7" t="s">
        <v>2756</v>
      </c>
      <c r="E1115" s="11" t="s">
        <v>36</v>
      </c>
      <c r="F1115" s="7" t="s">
        <v>37</v>
      </c>
      <c r="G1115" s="7" t="s">
        <v>56</v>
      </c>
      <c r="H1115" s="7" t="s">
        <v>2982</v>
      </c>
      <c r="I1115" s="7" t="s">
        <v>399</v>
      </c>
      <c r="J1115" s="10">
        <v>44477</v>
      </c>
      <c r="K1115" s="10">
        <v>44588</v>
      </c>
      <c r="L1115" s="10"/>
      <c r="M1115" s="10">
        <v>44589</v>
      </c>
      <c r="N1115" s="7">
        <v>2022</v>
      </c>
      <c r="O1115" s="7" t="s">
        <v>2983</v>
      </c>
      <c r="R1115" s="7" t="s">
        <v>2993</v>
      </c>
      <c r="T1115" s="7"/>
      <c r="W1115" s="6">
        <f>IFERROR(VLOOKUP(B1115, PlumX_snapshot!$A:$B, 2, FALSE), " ")</f>
        <v>7</v>
      </c>
      <c r="X1115" s="6">
        <f>IFERROR(VLOOKUP(B1115, PlumX_snapshot!$A:$C, 3, FALSE), " ")</f>
        <v>2</v>
      </c>
      <c r="Y1115" s="8">
        <f>IFERROR(VLOOKUP(B1115, PlumX_snapshot!$A:$D, 4, FALSE), " ")</f>
        <v>3</v>
      </c>
      <c r="Z1115" s="8">
        <f>IFERROR(VLOOKUP(B1115, PlumX_snapshot!$A:$E, 5, FALSE), " ")</f>
        <v>0</v>
      </c>
      <c r="AA1115" s="8">
        <f>IFERROR(VLOOKUP(B1115, PlumX_snapshot!$A:$F, 6, FALSE), " ")</f>
        <v>0</v>
      </c>
      <c r="AB1115" s="9">
        <v>44978</v>
      </c>
    </row>
    <row r="1116" spans="1:28" ht="14.5" x14ac:dyDescent="0.35">
      <c r="A1116" s="7" t="s">
        <v>2994</v>
      </c>
      <c r="B1116" s="7" t="s">
        <v>2995</v>
      </c>
      <c r="C1116" s="7" t="s">
        <v>2841</v>
      </c>
      <c r="D1116" s="7" t="s">
        <v>2756</v>
      </c>
      <c r="E1116" s="11" t="s">
        <v>36</v>
      </c>
      <c r="F1116" s="7" t="s">
        <v>37</v>
      </c>
      <c r="G1116" s="7" t="s">
        <v>38</v>
      </c>
      <c r="H1116" s="7"/>
      <c r="I1116" s="7" t="s">
        <v>74</v>
      </c>
      <c r="J1116" s="10">
        <v>44543</v>
      </c>
      <c r="K1116" s="10">
        <v>44608</v>
      </c>
      <c r="L1116" s="10"/>
      <c r="M1116" s="10">
        <v>44641</v>
      </c>
      <c r="N1116" s="7">
        <v>2022</v>
      </c>
      <c r="O1116" s="7" t="s">
        <v>2983</v>
      </c>
      <c r="P1116" s="7" t="s">
        <v>56</v>
      </c>
      <c r="R1116" s="7" t="s">
        <v>2996</v>
      </c>
      <c r="S1116" s="7" t="s">
        <v>2997</v>
      </c>
      <c r="T1116" s="7"/>
      <c r="U1116" s="7"/>
      <c r="V1116" s="7"/>
      <c r="W1116" s="6">
        <f>IFERROR(VLOOKUP(B1116, PlumX_snapshot!$A:$B, 2, FALSE), " ")</f>
        <v>1</v>
      </c>
      <c r="X1116" s="6">
        <f>IFERROR(VLOOKUP(B1116, PlumX_snapshot!$A:$C, 3, FALSE), " ")</f>
        <v>1</v>
      </c>
      <c r="Y1116" s="8">
        <f>IFERROR(VLOOKUP(B1116, PlumX_snapshot!$A:$D, 4, FALSE), " ")</f>
        <v>0</v>
      </c>
      <c r="Z1116" s="8">
        <f>IFERROR(VLOOKUP(B1116, PlumX_snapshot!$A:$E, 5, FALSE), " ")</f>
        <v>0</v>
      </c>
      <c r="AA1116" s="8">
        <f>IFERROR(VLOOKUP(B1116, PlumX_snapshot!$A:$F, 6, FALSE), " ")</f>
        <v>0</v>
      </c>
      <c r="AB1116" s="9">
        <v>44978</v>
      </c>
    </row>
    <row r="1117" spans="1:28" ht="14.5" x14ac:dyDescent="0.35">
      <c r="A1117" s="7" t="s">
        <v>2998</v>
      </c>
      <c r="B1117" s="7" t="s">
        <v>2999</v>
      </c>
      <c r="C1117" s="7" t="s">
        <v>2755</v>
      </c>
      <c r="D1117" s="7" t="s">
        <v>2756</v>
      </c>
      <c r="E1117" s="11" t="s">
        <v>36</v>
      </c>
      <c r="F1117" s="7" t="s">
        <v>37</v>
      </c>
      <c r="G1117" s="7" t="s">
        <v>38</v>
      </c>
      <c r="H1117" s="7"/>
      <c r="I1117" s="7" t="s">
        <v>74</v>
      </c>
      <c r="J1117" s="10">
        <v>44594</v>
      </c>
      <c r="K1117" s="10">
        <v>44595</v>
      </c>
      <c r="L1117" s="10"/>
      <c r="M1117" s="10">
        <v>44595</v>
      </c>
      <c r="N1117" s="7">
        <v>2022</v>
      </c>
      <c r="O1117" s="7" t="s">
        <v>2983</v>
      </c>
      <c r="P1117" s="7" t="s">
        <v>56</v>
      </c>
      <c r="Q1117" s="7" t="s">
        <v>56</v>
      </c>
      <c r="R1117" s="7" t="s">
        <v>3000</v>
      </c>
      <c r="S1117" s="7" t="s">
        <v>2997</v>
      </c>
      <c r="T1117" s="7"/>
      <c r="U1117" s="7"/>
      <c r="V1117" s="7"/>
      <c r="W1117" s="6">
        <f>IFERROR(VLOOKUP(B1117, PlumX_snapshot!$A:$B, 2, FALSE), " ")</f>
        <v>6</v>
      </c>
      <c r="X1117" s="6">
        <f>IFERROR(VLOOKUP(B1117, PlumX_snapshot!$A:$C, 3, FALSE), " ")</f>
        <v>7</v>
      </c>
      <c r="Y1117" s="8">
        <f>IFERROR(VLOOKUP(B1117, PlumX_snapshot!$A:$D, 4, FALSE), " ")</f>
        <v>20</v>
      </c>
      <c r="Z1117" s="8">
        <f>IFERROR(VLOOKUP(B1117, PlumX_snapshot!$A:$E, 5, FALSE), " ")</f>
        <v>0</v>
      </c>
      <c r="AA1117" s="8">
        <f>IFERROR(VLOOKUP(B1117, PlumX_snapshot!$A:$F, 6, FALSE), " ")</f>
        <v>0</v>
      </c>
      <c r="AB1117" s="9">
        <v>44978</v>
      </c>
    </row>
    <row r="1118" spans="1:28" ht="14.5" x14ac:dyDescent="0.35">
      <c r="A1118" s="7" t="s">
        <v>3001</v>
      </c>
      <c r="B1118" s="7" t="s">
        <v>3002</v>
      </c>
      <c r="C1118" s="7" t="s">
        <v>2861</v>
      </c>
      <c r="D1118" s="7" t="s">
        <v>2756</v>
      </c>
      <c r="E1118" s="11" t="s">
        <v>36</v>
      </c>
      <c r="F1118" s="7" t="s">
        <v>37</v>
      </c>
      <c r="G1118" s="7" t="s">
        <v>56</v>
      </c>
      <c r="H1118" s="7" t="s">
        <v>2982</v>
      </c>
      <c r="I1118" s="7" t="s">
        <v>74</v>
      </c>
      <c r="J1118" s="10">
        <v>44539</v>
      </c>
      <c r="K1118" s="10">
        <v>44621</v>
      </c>
      <c r="L1118" s="10"/>
      <c r="M1118" s="16">
        <v>44624</v>
      </c>
      <c r="N1118" s="7">
        <v>2022</v>
      </c>
      <c r="O1118" s="7" t="s">
        <v>3003</v>
      </c>
      <c r="T1118" s="7"/>
      <c r="W1118" s="6">
        <f>IFERROR(VLOOKUP(B1118, PlumX_snapshot!$A:$B, 2, FALSE), " ")</f>
        <v>3</v>
      </c>
      <c r="X1118" s="6">
        <f>IFERROR(VLOOKUP(B1118, PlumX_snapshot!$A:$C, 3, FALSE), " ")</f>
        <v>2</v>
      </c>
      <c r="Y1118" s="8">
        <f>IFERROR(VLOOKUP(B1118, PlumX_snapshot!$A:$D, 4, FALSE), " ")</f>
        <v>19</v>
      </c>
      <c r="Z1118" s="8">
        <f>IFERROR(VLOOKUP(B1118, PlumX_snapshot!$A:$E, 5, FALSE), " ")</f>
        <v>0</v>
      </c>
      <c r="AA1118" s="8">
        <f>IFERROR(VLOOKUP(B1118, PlumX_snapshot!$A:$F, 6, FALSE), " ")</f>
        <v>0</v>
      </c>
      <c r="AB1118" s="9">
        <v>44978</v>
      </c>
    </row>
    <row r="1119" spans="1:28" ht="14.5" x14ac:dyDescent="0.35">
      <c r="A1119" s="7" t="s">
        <v>3004</v>
      </c>
      <c r="B1119" s="7" t="s">
        <v>3005</v>
      </c>
      <c r="C1119" s="7" t="s">
        <v>2796</v>
      </c>
      <c r="D1119" s="7" t="s">
        <v>2756</v>
      </c>
      <c r="E1119" s="11" t="s">
        <v>36</v>
      </c>
      <c r="F1119" s="7" t="s">
        <v>37</v>
      </c>
      <c r="G1119" s="7" t="s">
        <v>56</v>
      </c>
      <c r="H1119" s="7" t="s">
        <v>2982</v>
      </c>
      <c r="I1119" s="7" t="s">
        <v>74</v>
      </c>
      <c r="J1119" s="10">
        <v>44586</v>
      </c>
      <c r="K1119" s="10">
        <v>44663</v>
      </c>
      <c r="L1119" s="10"/>
      <c r="M1119" s="16">
        <v>44671</v>
      </c>
      <c r="N1119" s="7">
        <v>2022</v>
      </c>
      <c r="O1119" s="7" t="s">
        <v>3003</v>
      </c>
      <c r="P1119" s="7" t="s">
        <v>56</v>
      </c>
      <c r="R1119" s="7" t="s">
        <v>3006</v>
      </c>
      <c r="T1119" s="7"/>
      <c r="W1119" s="6">
        <f>IFERROR(VLOOKUP(B1119, PlumX_snapshot!$A:$B, 2, FALSE), " ")</f>
        <v>38</v>
      </c>
      <c r="X1119" s="6">
        <f>IFERROR(VLOOKUP(B1119, PlumX_snapshot!$A:$C, 3, FALSE), " ")</f>
        <v>7</v>
      </c>
      <c r="Y1119" s="8">
        <f>IFERROR(VLOOKUP(B1119, PlumX_snapshot!$A:$D, 4, FALSE), " ")</f>
        <v>39</v>
      </c>
      <c r="Z1119" s="8">
        <f>IFERROR(VLOOKUP(B1119, PlumX_snapshot!$A:$E, 5, FALSE), " ")</f>
        <v>0</v>
      </c>
      <c r="AA1119" s="8">
        <f>IFERROR(VLOOKUP(B1119, PlumX_snapshot!$A:$F, 6, FALSE), " ")</f>
        <v>0</v>
      </c>
      <c r="AB1119" s="9">
        <v>44978</v>
      </c>
    </row>
    <row r="1120" spans="1:28" ht="14.5" x14ac:dyDescent="0.35">
      <c r="A1120" s="7" t="s">
        <v>3007</v>
      </c>
      <c r="B1120" s="7" t="s">
        <v>3008</v>
      </c>
      <c r="C1120" s="7" t="s">
        <v>3009</v>
      </c>
      <c r="D1120" s="7" t="s">
        <v>2756</v>
      </c>
      <c r="E1120" s="11" t="s">
        <v>36</v>
      </c>
      <c r="F1120" s="7" t="s">
        <v>37</v>
      </c>
      <c r="G1120" s="7" t="s">
        <v>56</v>
      </c>
      <c r="H1120" s="7" t="s">
        <v>2982</v>
      </c>
      <c r="I1120" s="7" t="s">
        <v>399</v>
      </c>
      <c r="J1120" s="10">
        <v>44572</v>
      </c>
      <c r="K1120" s="10">
        <v>44675</v>
      </c>
      <c r="L1120" s="10"/>
      <c r="M1120" s="16">
        <v>44680</v>
      </c>
      <c r="N1120" s="7">
        <v>2022</v>
      </c>
      <c r="O1120" s="7" t="s">
        <v>3003</v>
      </c>
      <c r="T1120" s="7"/>
      <c r="W1120" s="6">
        <f>IFERROR(VLOOKUP(B1120, PlumX_snapshot!$A:$B, 2, FALSE), " ")</f>
        <v>6</v>
      </c>
      <c r="X1120" s="6">
        <f>IFERROR(VLOOKUP(B1120, PlumX_snapshot!$A:$C, 3, FALSE), " ")</f>
        <v>0</v>
      </c>
      <c r="Y1120" s="8">
        <f>IFERROR(VLOOKUP(B1120, PlumX_snapshot!$A:$D, 4, FALSE), " ")</f>
        <v>0</v>
      </c>
      <c r="Z1120" s="8">
        <f>IFERROR(VLOOKUP(B1120, PlumX_snapshot!$A:$E, 5, FALSE), " ")</f>
        <v>0</v>
      </c>
      <c r="AA1120" s="8">
        <f>IFERROR(VLOOKUP(B1120, PlumX_snapshot!$A:$F, 6, FALSE), " ")</f>
        <v>0</v>
      </c>
      <c r="AB1120" s="9">
        <v>44978</v>
      </c>
    </row>
    <row r="1121" spans="1:28" ht="14.5" x14ac:dyDescent="0.35">
      <c r="A1121" s="7" t="s">
        <v>3010</v>
      </c>
      <c r="B1121" s="7" t="s">
        <v>3011</v>
      </c>
      <c r="C1121" s="7" t="s">
        <v>2833</v>
      </c>
      <c r="D1121" s="7" t="s">
        <v>2756</v>
      </c>
      <c r="E1121" s="11" t="s">
        <v>36</v>
      </c>
      <c r="F1121" s="7" t="s">
        <v>37</v>
      </c>
      <c r="G1121" s="7" t="s">
        <v>56</v>
      </c>
      <c r="H1121" s="7" t="s">
        <v>2982</v>
      </c>
      <c r="I1121" s="7" t="s">
        <v>74</v>
      </c>
      <c r="J1121" s="10">
        <v>44533</v>
      </c>
      <c r="K1121" s="10">
        <v>44688</v>
      </c>
      <c r="L1121" s="10"/>
      <c r="M1121" s="16">
        <v>44718</v>
      </c>
      <c r="N1121" s="7">
        <v>2022</v>
      </c>
      <c r="O1121" s="7" t="s">
        <v>3003</v>
      </c>
      <c r="P1121" s="7" t="s">
        <v>56</v>
      </c>
      <c r="R1121" s="7" t="s">
        <v>3012</v>
      </c>
      <c r="T1121" s="7"/>
      <c r="W1121" s="6">
        <f>IFERROR(VLOOKUP(B1121, PlumX_snapshot!$A:$B, 2, FALSE), " ")</f>
        <v>14</v>
      </c>
      <c r="X1121" s="6">
        <f>IFERROR(VLOOKUP(B1121, PlumX_snapshot!$A:$C, 3, FALSE), " ")</f>
        <v>1</v>
      </c>
      <c r="Y1121" s="8">
        <f>IFERROR(VLOOKUP(B1121, PlumX_snapshot!$A:$D, 4, FALSE), " ")</f>
        <v>9</v>
      </c>
      <c r="Z1121" s="8">
        <f>IFERROR(VLOOKUP(B1121, PlumX_snapshot!$A:$E, 5, FALSE), " ")</f>
        <v>0</v>
      </c>
      <c r="AA1121" s="8">
        <f>IFERROR(VLOOKUP(B1121, PlumX_snapshot!$A:$F, 6, FALSE), " ")</f>
        <v>0</v>
      </c>
      <c r="AB1121" s="9">
        <v>44978</v>
      </c>
    </row>
    <row r="1122" spans="1:28" ht="14.5" x14ac:dyDescent="0.35">
      <c r="A1122" s="7" t="s">
        <v>3013</v>
      </c>
      <c r="B1122" s="7" t="s">
        <v>3014</v>
      </c>
      <c r="C1122" s="7" t="s">
        <v>3015</v>
      </c>
      <c r="D1122" s="7" t="s">
        <v>2756</v>
      </c>
      <c r="E1122" s="11" t="s">
        <v>36</v>
      </c>
      <c r="F1122" s="7" t="s">
        <v>37</v>
      </c>
      <c r="G1122" s="7" t="s">
        <v>56</v>
      </c>
      <c r="H1122" s="7" t="s">
        <v>2982</v>
      </c>
      <c r="I1122" s="7" t="s">
        <v>399</v>
      </c>
      <c r="J1122" s="10">
        <v>44645</v>
      </c>
      <c r="K1122" s="10">
        <v>44704</v>
      </c>
      <c r="L1122" s="10"/>
      <c r="M1122" s="16">
        <v>44728</v>
      </c>
      <c r="N1122" s="7">
        <v>2022</v>
      </c>
      <c r="O1122" s="7" t="s">
        <v>3003</v>
      </c>
      <c r="T1122" s="7"/>
      <c r="W1122" s="6">
        <f>IFERROR(VLOOKUP(B1122, PlumX_snapshot!$A:$B, 2, FALSE), " ")</f>
        <v>24</v>
      </c>
      <c r="X1122" s="6">
        <f>IFERROR(VLOOKUP(B1122, PlumX_snapshot!$A:$C, 3, FALSE), " ")</f>
        <v>3</v>
      </c>
      <c r="Y1122" s="8">
        <f>IFERROR(VLOOKUP(B1122, PlumX_snapshot!$A:$D, 4, FALSE), " ")</f>
        <v>32</v>
      </c>
      <c r="Z1122" s="8">
        <f>IFERROR(VLOOKUP(B1122, PlumX_snapshot!$A:$E, 5, FALSE), " ")</f>
        <v>0</v>
      </c>
      <c r="AA1122" s="8">
        <f>IFERROR(VLOOKUP(B1122, PlumX_snapshot!$A:$F, 6, FALSE), " ")</f>
        <v>0</v>
      </c>
      <c r="AB1122" s="9">
        <v>44978</v>
      </c>
    </row>
    <row r="1123" spans="1:28" ht="14.5" x14ac:dyDescent="0.35">
      <c r="A1123" s="7" t="s">
        <v>3016</v>
      </c>
      <c r="B1123" s="7" t="s">
        <v>3017</v>
      </c>
      <c r="C1123" s="7" t="s">
        <v>2778</v>
      </c>
      <c r="D1123" s="7" t="s">
        <v>2756</v>
      </c>
      <c r="E1123" s="11" t="s">
        <v>36</v>
      </c>
      <c r="F1123" s="7" t="s">
        <v>37</v>
      </c>
      <c r="G1123" s="7" t="s">
        <v>56</v>
      </c>
      <c r="H1123" s="7" t="s">
        <v>2982</v>
      </c>
      <c r="I1123" s="7" t="s">
        <v>74</v>
      </c>
      <c r="J1123" s="10">
        <v>44657</v>
      </c>
      <c r="K1123" s="10">
        <v>44738</v>
      </c>
      <c r="L1123" s="10"/>
      <c r="M1123" s="16">
        <v>44748</v>
      </c>
      <c r="N1123" s="7">
        <v>2022</v>
      </c>
      <c r="O1123" s="7" t="s">
        <v>3003</v>
      </c>
      <c r="P1123" s="7" t="s">
        <v>56</v>
      </c>
      <c r="R1123" s="7" t="s">
        <v>3018</v>
      </c>
      <c r="T1123" s="7"/>
      <c r="W1123" s="6">
        <f>IFERROR(VLOOKUP(B1123, PlumX_snapshot!$A:$B, 2, FALSE), " ")</f>
        <v>2</v>
      </c>
      <c r="X1123" s="6">
        <f>IFERROR(VLOOKUP(B1123, PlumX_snapshot!$A:$C, 3, FALSE), " ")</f>
        <v>1</v>
      </c>
      <c r="Y1123" s="8">
        <f>IFERROR(VLOOKUP(B1123, PlumX_snapshot!$A:$D, 4, FALSE), " ")</f>
        <v>8</v>
      </c>
      <c r="Z1123" s="8">
        <f>IFERROR(VLOOKUP(B1123, PlumX_snapshot!$A:$E, 5, FALSE), " ")</f>
        <v>0</v>
      </c>
      <c r="AA1123" s="8">
        <f>IFERROR(VLOOKUP(B1123, PlumX_snapshot!$A:$F, 6, FALSE), " ")</f>
        <v>0</v>
      </c>
      <c r="AB1123" s="9">
        <v>44978</v>
      </c>
    </row>
    <row r="1124" spans="1:28" ht="14.5" x14ac:dyDescent="0.35">
      <c r="A1124" s="7" t="s">
        <v>3019</v>
      </c>
      <c r="B1124" s="7" t="s">
        <v>3020</v>
      </c>
      <c r="C1124" s="7" t="s">
        <v>2778</v>
      </c>
      <c r="D1124" s="7" t="s">
        <v>2756</v>
      </c>
      <c r="E1124" s="11" t="s">
        <v>36</v>
      </c>
      <c r="F1124" s="7" t="s">
        <v>37</v>
      </c>
      <c r="G1124" s="7" t="s">
        <v>56</v>
      </c>
      <c r="H1124" s="7" t="s">
        <v>2982</v>
      </c>
      <c r="I1124" s="7" t="s">
        <v>74</v>
      </c>
      <c r="J1124" s="10">
        <v>44652</v>
      </c>
      <c r="K1124" s="10">
        <v>44727</v>
      </c>
      <c r="L1124" s="10"/>
      <c r="M1124" s="16">
        <v>44740</v>
      </c>
      <c r="N1124" s="7">
        <v>2022</v>
      </c>
      <c r="O1124" s="7" t="s">
        <v>3003</v>
      </c>
      <c r="P1124" s="7" t="s">
        <v>56</v>
      </c>
      <c r="R1124" s="7" t="s">
        <v>3021</v>
      </c>
      <c r="T1124" s="7"/>
      <c r="W1124" s="6">
        <f>IFERROR(VLOOKUP(B1124, PlumX_snapshot!$A:$B, 2, FALSE), " ")</f>
        <v>5</v>
      </c>
      <c r="X1124" s="6">
        <f>IFERROR(VLOOKUP(B1124, PlumX_snapshot!$A:$C, 3, FALSE), " ")</f>
        <v>2</v>
      </c>
      <c r="Y1124" s="8">
        <f>IFERROR(VLOOKUP(B1124, PlumX_snapshot!$A:$D, 4, FALSE), " ")</f>
        <v>0</v>
      </c>
      <c r="Z1124" s="8">
        <f>IFERROR(VLOOKUP(B1124, PlumX_snapshot!$A:$E, 5, FALSE), " ")</f>
        <v>0</v>
      </c>
      <c r="AA1124" s="8">
        <f>IFERROR(VLOOKUP(B1124, PlumX_snapshot!$A:$F, 6, FALSE), " ")</f>
        <v>0</v>
      </c>
      <c r="AB1124" s="9">
        <v>44978</v>
      </c>
    </row>
    <row r="1125" spans="1:28" ht="14.5" x14ac:dyDescent="0.35">
      <c r="A1125" s="7" t="s">
        <v>3022</v>
      </c>
      <c r="B1125" s="7" t="s">
        <v>3023</v>
      </c>
      <c r="C1125" s="7" t="s">
        <v>2833</v>
      </c>
      <c r="D1125" s="7" t="s">
        <v>2756</v>
      </c>
      <c r="E1125" s="11" t="s">
        <v>36</v>
      </c>
      <c r="F1125" s="7" t="s">
        <v>37</v>
      </c>
      <c r="G1125" s="7" t="s">
        <v>56</v>
      </c>
      <c r="H1125" s="7" t="s">
        <v>2982</v>
      </c>
      <c r="I1125" s="7" t="s">
        <v>399</v>
      </c>
      <c r="J1125" s="10">
        <v>44687</v>
      </c>
      <c r="K1125" s="10">
        <v>44772</v>
      </c>
      <c r="L1125" s="10"/>
      <c r="M1125" s="16">
        <v>44782</v>
      </c>
      <c r="N1125" s="7">
        <v>2022</v>
      </c>
      <c r="O1125" s="7" t="s">
        <v>3003</v>
      </c>
      <c r="R1125" s="7" t="s">
        <v>3024</v>
      </c>
      <c r="T1125" s="7"/>
      <c r="W1125" s="6">
        <f>IFERROR(VLOOKUP(B1125, PlumX_snapshot!$A:$B, 2, FALSE), " ")</f>
        <v>4</v>
      </c>
      <c r="X1125" s="6">
        <f>IFERROR(VLOOKUP(B1125, PlumX_snapshot!$A:$C, 3, FALSE), " ")</f>
        <v>0</v>
      </c>
      <c r="Y1125" s="8">
        <f>IFERROR(VLOOKUP(B1125, PlumX_snapshot!$A:$D, 4, FALSE), " ")</f>
        <v>0</v>
      </c>
      <c r="Z1125" s="8">
        <f>IFERROR(VLOOKUP(B1125, PlumX_snapshot!$A:$E, 5, FALSE), " ")</f>
        <v>0</v>
      </c>
      <c r="AA1125" s="8">
        <f>IFERROR(VLOOKUP(B1125, PlumX_snapshot!$A:$F, 6, FALSE), " ")</f>
        <v>0</v>
      </c>
      <c r="AB1125" s="9">
        <v>44978</v>
      </c>
    </row>
    <row r="1126" spans="1:28" ht="14.5" x14ac:dyDescent="0.35">
      <c r="A1126" s="7" t="s">
        <v>3025</v>
      </c>
      <c r="B1126" s="7" t="s">
        <v>3026</v>
      </c>
      <c r="C1126" s="7" t="s">
        <v>3027</v>
      </c>
      <c r="D1126" s="7" t="s">
        <v>3028</v>
      </c>
      <c r="E1126" s="11" t="s">
        <v>36</v>
      </c>
      <c r="F1126" s="7" t="s">
        <v>64</v>
      </c>
      <c r="G1126" s="7" t="s">
        <v>38</v>
      </c>
      <c r="H1126" s="7"/>
      <c r="J1126" s="13"/>
      <c r="K1126" s="13"/>
      <c r="L1126" s="13"/>
      <c r="M1126" s="10">
        <v>43929</v>
      </c>
      <c r="N1126" s="7">
        <v>2020</v>
      </c>
      <c r="O1126" s="7" t="s">
        <v>407</v>
      </c>
      <c r="S1126" s="7" t="s">
        <v>3029</v>
      </c>
      <c r="T1126" s="7"/>
      <c r="U1126" s="7"/>
      <c r="V1126" s="7"/>
      <c r="W1126" s="6">
        <f>IFERROR(VLOOKUP(B1126, PlumX_snapshot!$A:$B, 2, FALSE), " ")</f>
        <v>0</v>
      </c>
      <c r="X1126" s="6">
        <f>IFERROR(VLOOKUP(B1126, PlumX_snapshot!$A:$C, 3, FALSE), " ")</f>
        <v>0</v>
      </c>
      <c r="Y1126" s="8">
        <f>IFERROR(VLOOKUP(B1126, PlumX_snapshot!$A:$D, 4, FALSE), " ")</f>
        <v>0</v>
      </c>
      <c r="Z1126" s="8">
        <f>IFERROR(VLOOKUP(B1126, PlumX_snapshot!$A:$E, 5, FALSE), " ")</f>
        <v>0</v>
      </c>
      <c r="AA1126" s="8">
        <f>IFERROR(VLOOKUP(B1126, PlumX_snapshot!$A:$F, 6, FALSE), " ")</f>
        <v>0</v>
      </c>
      <c r="AB1126" s="9">
        <v>44978</v>
      </c>
    </row>
    <row r="1127" spans="1:28" ht="14.5" x14ac:dyDescent="0.35">
      <c r="A1127" s="7" t="s">
        <v>3030</v>
      </c>
      <c r="B1127" s="7" t="s">
        <v>3031</v>
      </c>
      <c r="C1127" s="7" t="s">
        <v>3027</v>
      </c>
      <c r="D1127" s="7" t="s">
        <v>3028</v>
      </c>
      <c r="E1127" s="11" t="s">
        <v>36</v>
      </c>
      <c r="F1127" s="7" t="s">
        <v>37</v>
      </c>
      <c r="G1127" s="7" t="s">
        <v>56</v>
      </c>
      <c r="H1127" s="7" t="s">
        <v>3032</v>
      </c>
      <c r="I1127" s="7" t="s">
        <v>399</v>
      </c>
      <c r="J1127" s="13"/>
      <c r="K1127" s="13"/>
      <c r="L1127" s="13"/>
      <c r="M1127" s="10">
        <v>44124</v>
      </c>
      <c r="N1127" s="7">
        <v>2020</v>
      </c>
      <c r="O1127" s="7" t="s">
        <v>407</v>
      </c>
      <c r="S1127" s="7" t="s">
        <v>653</v>
      </c>
      <c r="T1127" s="7"/>
      <c r="U1127" s="7"/>
      <c r="V1127" s="7"/>
      <c r="W1127" s="6">
        <f>IFERROR(VLOOKUP(B1127, PlumX_snapshot!$A:$B, 2, FALSE), " ")</f>
        <v>1</v>
      </c>
      <c r="X1127" s="6">
        <f>IFERROR(VLOOKUP(B1127, PlumX_snapshot!$A:$C, 3, FALSE), " ")</f>
        <v>0</v>
      </c>
      <c r="Y1127" s="8">
        <f>IFERROR(VLOOKUP(B1127, PlumX_snapshot!$A:$D, 4, FALSE), " ")</f>
        <v>2</v>
      </c>
      <c r="Z1127" s="8">
        <f>IFERROR(VLOOKUP(B1127, PlumX_snapshot!$A:$E, 5, FALSE), " ")</f>
        <v>0</v>
      </c>
      <c r="AA1127" s="8">
        <f>IFERROR(VLOOKUP(B1127, PlumX_snapshot!$A:$F, 6, FALSE), " ")</f>
        <v>0</v>
      </c>
      <c r="AB1127" s="9">
        <v>44978</v>
      </c>
    </row>
    <row r="1128" spans="1:28" ht="14.5" x14ac:dyDescent="0.35">
      <c r="A1128" s="7" t="s">
        <v>3033</v>
      </c>
      <c r="B1128" s="7" t="s">
        <v>3034</v>
      </c>
      <c r="C1128" s="7" t="s">
        <v>3027</v>
      </c>
      <c r="D1128" s="7" t="s">
        <v>3028</v>
      </c>
      <c r="E1128" s="11" t="s">
        <v>36</v>
      </c>
      <c r="F1128" s="7" t="s">
        <v>37</v>
      </c>
      <c r="G1128" s="7" t="s">
        <v>56</v>
      </c>
      <c r="H1128" s="7" t="s">
        <v>3032</v>
      </c>
      <c r="I1128" s="7" t="s">
        <v>399</v>
      </c>
      <c r="J1128" s="13"/>
      <c r="K1128" s="13"/>
      <c r="L1128" s="13"/>
      <c r="M1128" s="10">
        <v>44126</v>
      </c>
      <c r="N1128" s="7">
        <v>2020</v>
      </c>
      <c r="O1128" s="7" t="s">
        <v>407</v>
      </c>
      <c r="S1128" s="7" t="s">
        <v>653</v>
      </c>
      <c r="T1128" s="7"/>
      <c r="U1128" s="7"/>
      <c r="V1128" s="7"/>
      <c r="W1128" s="6">
        <f>IFERROR(VLOOKUP(B1128, PlumX_snapshot!$A:$B, 2, FALSE), " ")</f>
        <v>2</v>
      </c>
      <c r="X1128" s="6">
        <f>IFERROR(VLOOKUP(B1128, PlumX_snapshot!$A:$C, 3, FALSE), " ")</f>
        <v>0</v>
      </c>
      <c r="Y1128" s="8">
        <f>IFERROR(VLOOKUP(B1128, PlumX_snapshot!$A:$D, 4, FALSE), " ")</f>
        <v>0</v>
      </c>
      <c r="Z1128" s="8">
        <f>IFERROR(VLOOKUP(B1128, PlumX_snapshot!$A:$E, 5, FALSE), " ")</f>
        <v>0</v>
      </c>
      <c r="AA1128" s="8">
        <f>IFERROR(VLOOKUP(B1128, PlumX_snapshot!$A:$F, 6, FALSE), " ")</f>
        <v>0</v>
      </c>
      <c r="AB1128" s="9">
        <v>44978</v>
      </c>
    </row>
    <row r="1129" spans="1:28" ht="14.5" x14ac:dyDescent="0.35">
      <c r="A1129" s="7" t="s">
        <v>3035</v>
      </c>
      <c r="B1129" s="7" t="s">
        <v>3036</v>
      </c>
      <c r="C1129" s="7" t="s">
        <v>3037</v>
      </c>
      <c r="D1129" s="7" t="s">
        <v>3028</v>
      </c>
      <c r="E1129" s="11" t="s">
        <v>36</v>
      </c>
      <c r="F1129" s="7" t="s">
        <v>37</v>
      </c>
      <c r="G1129" s="7" t="s">
        <v>56</v>
      </c>
      <c r="H1129" s="7" t="s">
        <v>3038</v>
      </c>
      <c r="I1129" s="7" t="s">
        <v>74</v>
      </c>
      <c r="J1129" s="13"/>
      <c r="K1129" s="13"/>
      <c r="L1129" s="13"/>
      <c r="M1129" s="10">
        <v>44315</v>
      </c>
      <c r="N1129" s="7">
        <v>2021</v>
      </c>
      <c r="O1129" s="7" t="s">
        <v>407</v>
      </c>
      <c r="R1129" s="7" t="s">
        <v>3039</v>
      </c>
      <c r="T1129" s="7"/>
      <c r="W1129" s="6">
        <f>IFERROR(VLOOKUP(B1129, PlumX_snapshot!$A:$B, 2, FALSE), " ")</f>
        <v>8</v>
      </c>
      <c r="X1129" s="6">
        <f>IFERROR(VLOOKUP(B1129, PlumX_snapshot!$A:$C, 3, FALSE), " ")</f>
        <v>2</v>
      </c>
      <c r="Y1129" s="8">
        <f>IFERROR(VLOOKUP(B1129, PlumX_snapshot!$A:$D, 4, FALSE), " ")</f>
        <v>49</v>
      </c>
      <c r="Z1129" s="8">
        <f>IFERROR(VLOOKUP(B1129, PlumX_snapshot!$A:$E, 5, FALSE), " ")</f>
        <v>0</v>
      </c>
      <c r="AA1129" s="8">
        <f>IFERROR(VLOOKUP(B1129, PlumX_snapshot!$A:$F, 6, FALSE), " ")</f>
        <v>0</v>
      </c>
      <c r="AB1129" s="9">
        <v>44978</v>
      </c>
    </row>
    <row r="1130" spans="1:28" ht="14.5" x14ac:dyDescent="0.35">
      <c r="A1130" s="7" t="s">
        <v>3040</v>
      </c>
      <c r="B1130" s="7" t="s">
        <v>3041</v>
      </c>
      <c r="C1130" s="7" t="s">
        <v>3042</v>
      </c>
      <c r="D1130" s="7" t="s">
        <v>3028</v>
      </c>
      <c r="E1130" s="11" t="s">
        <v>36</v>
      </c>
      <c r="F1130" s="7" t="s">
        <v>37</v>
      </c>
      <c r="G1130" s="7" t="s">
        <v>56</v>
      </c>
      <c r="H1130" s="7" t="s">
        <v>3032</v>
      </c>
      <c r="I1130" s="7" t="s">
        <v>74</v>
      </c>
      <c r="J1130" s="13"/>
      <c r="K1130" s="13"/>
      <c r="L1130" s="13"/>
      <c r="M1130" s="10">
        <v>44056</v>
      </c>
      <c r="N1130" s="7">
        <v>2020</v>
      </c>
      <c r="O1130" s="7" t="s">
        <v>407</v>
      </c>
      <c r="P1130" s="7" t="s">
        <v>56</v>
      </c>
      <c r="R1130" s="7" t="s">
        <v>3043</v>
      </c>
      <c r="T1130" s="7"/>
      <c r="W1130" s="6">
        <f>IFERROR(VLOOKUP(B1130, PlumX_snapshot!$A:$B, 2, FALSE), " ")</f>
        <v>42</v>
      </c>
      <c r="X1130" s="6">
        <f>IFERROR(VLOOKUP(B1130, PlumX_snapshot!$A:$C, 3, FALSE), " ")</f>
        <v>12</v>
      </c>
      <c r="Y1130" s="8">
        <f>IFERROR(VLOOKUP(B1130, PlumX_snapshot!$A:$D, 4, FALSE), " ")</f>
        <v>68</v>
      </c>
      <c r="Z1130" s="8">
        <f>IFERROR(VLOOKUP(B1130, PlumX_snapshot!$A:$E, 5, FALSE), " ")</f>
        <v>0</v>
      </c>
      <c r="AA1130" s="8">
        <f>IFERROR(VLOOKUP(B1130, PlumX_snapshot!$A:$F, 6, FALSE), " ")</f>
        <v>4</v>
      </c>
      <c r="AB1130" s="9">
        <v>44978</v>
      </c>
    </row>
    <row r="1131" spans="1:28" ht="14.5" x14ac:dyDescent="0.35">
      <c r="A1131" s="7" t="s">
        <v>3044</v>
      </c>
      <c r="B1131" s="7" t="s">
        <v>3045</v>
      </c>
      <c r="C1131" s="7" t="s">
        <v>3042</v>
      </c>
      <c r="D1131" s="7" t="s">
        <v>3028</v>
      </c>
      <c r="E1131" s="11" t="s">
        <v>36</v>
      </c>
      <c r="F1131" s="7" t="s">
        <v>37</v>
      </c>
      <c r="G1131" s="7" t="s">
        <v>56</v>
      </c>
      <c r="H1131" s="7" t="s">
        <v>3032</v>
      </c>
      <c r="I1131" s="7" t="s">
        <v>74</v>
      </c>
      <c r="J1131" s="13"/>
      <c r="K1131" s="13"/>
      <c r="L1131" s="13"/>
      <c r="M1131" s="10">
        <v>44068</v>
      </c>
      <c r="N1131" s="7">
        <v>2020</v>
      </c>
      <c r="O1131" s="7" t="s">
        <v>407</v>
      </c>
      <c r="P1131" s="7" t="s">
        <v>56</v>
      </c>
      <c r="R1131" s="7" t="s">
        <v>3046</v>
      </c>
      <c r="T1131" s="7"/>
      <c r="W1131" s="6">
        <f>IFERROR(VLOOKUP(B1131, PlumX_snapshot!$A:$B, 2, FALSE), " ")</f>
        <v>13</v>
      </c>
      <c r="X1131" s="6">
        <f>IFERROR(VLOOKUP(B1131, PlumX_snapshot!$A:$C, 3, FALSE), " ")</f>
        <v>2</v>
      </c>
      <c r="Y1131" s="8">
        <f>IFERROR(VLOOKUP(B1131, PlumX_snapshot!$A:$D, 4, FALSE), " ")</f>
        <v>8</v>
      </c>
      <c r="Z1131" s="8">
        <f>IFERROR(VLOOKUP(B1131, PlumX_snapshot!$A:$E, 5, FALSE), " ")</f>
        <v>0</v>
      </c>
      <c r="AA1131" s="8">
        <f>IFERROR(VLOOKUP(B1131, PlumX_snapshot!$A:$F, 6, FALSE), " ")</f>
        <v>0</v>
      </c>
      <c r="AB1131" s="9">
        <v>44978</v>
      </c>
    </row>
    <row r="1132" spans="1:28" ht="14.5" x14ac:dyDescent="0.35">
      <c r="A1132" s="7" t="s">
        <v>3047</v>
      </c>
      <c r="B1132" s="7" t="s">
        <v>3048</v>
      </c>
      <c r="C1132" s="7" t="s">
        <v>3042</v>
      </c>
      <c r="D1132" s="7" t="s">
        <v>3028</v>
      </c>
      <c r="E1132" s="11" t="s">
        <v>36</v>
      </c>
      <c r="F1132" s="7" t="s">
        <v>37</v>
      </c>
      <c r="G1132" s="7" t="s">
        <v>56</v>
      </c>
      <c r="H1132" s="7" t="s">
        <v>3038</v>
      </c>
      <c r="I1132" s="7" t="s">
        <v>74</v>
      </c>
      <c r="J1132" s="13"/>
      <c r="K1132" s="13"/>
      <c r="L1132" s="13"/>
      <c r="M1132" s="10">
        <v>44236</v>
      </c>
      <c r="N1132" s="7">
        <v>2021</v>
      </c>
      <c r="O1132" s="7" t="s">
        <v>407</v>
      </c>
      <c r="R1132" s="7" t="s">
        <v>3049</v>
      </c>
      <c r="T1132" s="7"/>
      <c r="W1132" s="6">
        <f>IFERROR(VLOOKUP(B1132, PlumX_snapshot!$A:$B, 2, FALSE), " ")</f>
        <v>12</v>
      </c>
      <c r="X1132" s="6">
        <f>IFERROR(VLOOKUP(B1132, PlumX_snapshot!$A:$C, 3, FALSE), " ")</f>
        <v>0</v>
      </c>
      <c r="Y1132" s="8">
        <f>IFERROR(VLOOKUP(B1132, PlumX_snapshot!$A:$D, 4, FALSE), " ")</f>
        <v>3</v>
      </c>
      <c r="Z1132" s="8">
        <f>IFERROR(VLOOKUP(B1132, PlumX_snapshot!$A:$E, 5, FALSE), " ")</f>
        <v>0</v>
      </c>
      <c r="AA1132" s="8">
        <f>IFERROR(VLOOKUP(B1132, PlumX_snapshot!$A:$F, 6, FALSE), " ")</f>
        <v>0</v>
      </c>
      <c r="AB1132" s="9">
        <v>44978</v>
      </c>
    </row>
    <row r="1133" spans="1:28" ht="14.5" x14ac:dyDescent="0.35">
      <c r="A1133" s="7" t="s">
        <v>3050</v>
      </c>
      <c r="B1133" s="7" t="s">
        <v>3051</v>
      </c>
      <c r="C1133" s="7" t="s">
        <v>3052</v>
      </c>
      <c r="D1133" s="7" t="s">
        <v>3028</v>
      </c>
      <c r="E1133" s="11" t="s">
        <v>36</v>
      </c>
      <c r="F1133" s="7" t="s">
        <v>37</v>
      </c>
      <c r="G1133" s="7" t="s">
        <v>56</v>
      </c>
      <c r="H1133" s="7" t="s">
        <v>3038</v>
      </c>
      <c r="I1133" s="7" t="s">
        <v>74</v>
      </c>
      <c r="J1133" s="13"/>
      <c r="K1133" s="13"/>
      <c r="L1133" s="13"/>
      <c r="M1133" s="10">
        <v>44358</v>
      </c>
      <c r="N1133" s="7">
        <v>2021</v>
      </c>
      <c r="O1133" s="7" t="s">
        <v>407</v>
      </c>
      <c r="R1133" s="7" t="s">
        <v>3053</v>
      </c>
      <c r="T1133" s="7"/>
      <c r="W1133" s="6">
        <f>IFERROR(VLOOKUP(B1133, PlumX_snapshot!$A:$B, 2, FALSE), " ")</f>
        <v>9</v>
      </c>
      <c r="X1133" s="6">
        <f>IFERROR(VLOOKUP(B1133, PlumX_snapshot!$A:$C, 3, FALSE), " ")</f>
        <v>0</v>
      </c>
      <c r="Y1133" s="8">
        <f>IFERROR(VLOOKUP(B1133, PlumX_snapshot!$A:$D, 4, FALSE), " ")</f>
        <v>15</v>
      </c>
      <c r="Z1133" s="8">
        <f>IFERROR(VLOOKUP(B1133, PlumX_snapshot!$A:$E, 5, FALSE), " ")</f>
        <v>0</v>
      </c>
      <c r="AA1133" s="8">
        <f>IFERROR(VLOOKUP(B1133, PlumX_snapshot!$A:$F, 6, FALSE), " ")</f>
        <v>0</v>
      </c>
      <c r="AB1133" s="9">
        <v>44978</v>
      </c>
    </row>
    <row r="1134" spans="1:28" ht="14.5" x14ac:dyDescent="0.35">
      <c r="A1134" s="7" t="s">
        <v>3054</v>
      </c>
      <c r="B1134" s="7" t="s">
        <v>3055</v>
      </c>
      <c r="C1134" s="7" t="s">
        <v>3056</v>
      </c>
      <c r="D1134" s="7" t="s">
        <v>3028</v>
      </c>
      <c r="E1134" s="11" t="s">
        <v>36</v>
      </c>
      <c r="F1134" s="7" t="s">
        <v>37</v>
      </c>
      <c r="G1134" s="7" t="s">
        <v>56</v>
      </c>
      <c r="H1134" s="7" t="s">
        <v>3032</v>
      </c>
      <c r="I1134" s="7" t="s">
        <v>74</v>
      </c>
      <c r="J1134" s="13"/>
      <c r="K1134" s="13"/>
      <c r="L1134" s="13"/>
      <c r="M1134" s="10">
        <v>44057</v>
      </c>
      <c r="N1134" s="7">
        <v>2020</v>
      </c>
      <c r="O1134" s="7" t="s">
        <v>407</v>
      </c>
      <c r="R1134" s="7" t="s">
        <v>3039</v>
      </c>
      <c r="T1134" s="7"/>
      <c r="W1134" s="6">
        <f>IFERROR(VLOOKUP(B1134, PlumX_snapshot!$A:$B, 2, FALSE), " ")</f>
        <v>14</v>
      </c>
      <c r="X1134" s="6">
        <f>IFERROR(VLOOKUP(B1134, PlumX_snapshot!$A:$C, 3, FALSE), " ")</f>
        <v>4</v>
      </c>
      <c r="Y1134" s="8">
        <f>IFERROR(VLOOKUP(B1134, PlumX_snapshot!$A:$D, 4, FALSE), " ")</f>
        <v>8</v>
      </c>
      <c r="Z1134" s="8">
        <f>IFERROR(VLOOKUP(B1134, PlumX_snapshot!$A:$E, 5, FALSE), " ")</f>
        <v>0</v>
      </c>
      <c r="AA1134" s="8">
        <f>IFERROR(VLOOKUP(B1134, PlumX_snapshot!$A:$F, 6, FALSE), " ")</f>
        <v>0</v>
      </c>
      <c r="AB1134" s="9">
        <v>44978</v>
      </c>
    </row>
    <row r="1135" spans="1:28" ht="14.5" x14ac:dyDescent="0.35">
      <c r="A1135" s="7" t="s">
        <v>3057</v>
      </c>
      <c r="B1135" s="7" t="s">
        <v>3058</v>
      </c>
      <c r="C1135" s="7" t="s">
        <v>3059</v>
      </c>
      <c r="D1135" s="7" t="s">
        <v>3028</v>
      </c>
      <c r="E1135" s="11" t="s">
        <v>36</v>
      </c>
      <c r="F1135" s="7" t="s">
        <v>37</v>
      </c>
      <c r="G1135" s="7" t="s">
        <v>56</v>
      </c>
      <c r="H1135" s="7" t="s">
        <v>3032</v>
      </c>
      <c r="I1135" s="7" t="s">
        <v>74</v>
      </c>
      <c r="J1135" s="13"/>
      <c r="K1135" s="13"/>
      <c r="L1135" s="13"/>
      <c r="M1135" s="10">
        <v>44102</v>
      </c>
      <c r="N1135" s="7">
        <v>2020</v>
      </c>
      <c r="O1135" s="7" t="s">
        <v>407</v>
      </c>
      <c r="R1135" s="7" t="s">
        <v>3060</v>
      </c>
      <c r="T1135" s="7"/>
      <c r="W1135" s="6">
        <f>IFERROR(VLOOKUP(B1135, PlumX_snapshot!$A:$B, 2, FALSE), " ")</f>
        <v>9</v>
      </c>
      <c r="X1135" s="6">
        <f>IFERROR(VLOOKUP(B1135, PlumX_snapshot!$A:$C, 3, FALSE), " ")</f>
        <v>0</v>
      </c>
      <c r="Y1135" s="8">
        <f>IFERROR(VLOOKUP(B1135, PlumX_snapshot!$A:$D, 4, FALSE), " ")</f>
        <v>5</v>
      </c>
      <c r="Z1135" s="8">
        <f>IFERROR(VLOOKUP(B1135, PlumX_snapshot!$A:$E, 5, FALSE), " ")</f>
        <v>0</v>
      </c>
      <c r="AA1135" s="8">
        <f>IFERROR(VLOOKUP(B1135, PlumX_snapshot!$A:$F, 6, FALSE), " ")</f>
        <v>1</v>
      </c>
      <c r="AB1135" s="9">
        <v>44978</v>
      </c>
    </row>
    <row r="1136" spans="1:28" ht="14.5" x14ac:dyDescent="0.35">
      <c r="A1136" s="7" t="s">
        <v>3061</v>
      </c>
      <c r="B1136" s="7" t="s">
        <v>3062</v>
      </c>
      <c r="C1136" s="7" t="s">
        <v>3063</v>
      </c>
      <c r="D1136" s="7" t="s">
        <v>3028</v>
      </c>
      <c r="E1136" s="11" t="s">
        <v>36</v>
      </c>
      <c r="F1136" s="7" t="s">
        <v>37</v>
      </c>
      <c r="G1136" s="7" t="s">
        <v>56</v>
      </c>
      <c r="H1136" s="7" t="s">
        <v>3032</v>
      </c>
      <c r="I1136" s="7" t="s">
        <v>74</v>
      </c>
      <c r="J1136" s="13"/>
      <c r="K1136" s="13"/>
      <c r="L1136" s="13"/>
      <c r="M1136" s="10">
        <v>44196</v>
      </c>
      <c r="N1136" s="7">
        <v>2020</v>
      </c>
      <c r="O1136" s="7" t="s">
        <v>407</v>
      </c>
      <c r="P1136" s="7" t="s">
        <v>56</v>
      </c>
      <c r="R1136" s="7" t="s">
        <v>3064</v>
      </c>
      <c r="T1136" s="7"/>
      <c r="W1136" s="6">
        <f>IFERROR(VLOOKUP(B1136, PlumX_snapshot!$A:$B, 2, FALSE), " ")</f>
        <v>17</v>
      </c>
      <c r="X1136" s="6">
        <f>IFERROR(VLOOKUP(B1136, PlumX_snapshot!$A:$C, 3, FALSE), " ")</f>
        <v>11</v>
      </c>
      <c r="Y1136" s="8">
        <f>IFERROR(VLOOKUP(B1136, PlumX_snapshot!$A:$D, 4, FALSE), " ")</f>
        <v>19</v>
      </c>
      <c r="Z1136" s="8">
        <f>IFERROR(VLOOKUP(B1136, PlumX_snapshot!$A:$E, 5, FALSE), " ")</f>
        <v>0</v>
      </c>
      <c r="AA1136" s="8">
        <f>IFERROR(VLOOKUP(B1136, PlumX_snapshot!$A:$F, 6, FALSE), " ")</f>
        <v>0</v>
      </c>
      <c r="AB1136" s="9">
        <v>44978</v>
      </c>
    </row>
    <row r="1137" spans="1:28" ht="14.5" x14ac:dyDescent="0.35">
      <c r="A1137" s="7" t="s">
        <v>3065</v>
      </c>
      <c r="B1137" s="7" t="s">
        <v>3066</v>
      </c>
      <c r="C1137" s="7" t="s">
        <v>3067</v>
      </c>
      <c r="D1137" s="7" t="s">
        <v>3028</v>
      </c>
      <c r="E1137" s="11" t="s">
        <v>36</v>
      </c>
      <c r="F1137" s="7" t="s">
        <v>37</v>
      </c>
      <c r="G1137" s="7" t="s">
        <v>56</v>
      </c>
      <c r="H1137" s="7" t="s">
        <v>3038</v>
      </c>
      <c r="I1137" s="7" t="s">
        <v>74</v>
      </c>
      <c r="J1137" s="13"/>
      <c r="K1137" s="13"/>
      <c r="L1137" s="13"/>
      <c r="M1137" s="10">
        <v>44264</v>
      </c>
      <c r="N1137" s="7">
        <v>2021</v>
      </c>
      <c r="O1137" s="7" t="s">
        <v>407</v>
      </c>
      <c r="R1137" s="7" t="s">
        <v>3068</v>
      </c>
      <c r="T1137" s="7"/>
      <c r="W1137" s="6">
        <f>IFERROR(VLOOKUP(B1137, PlumX_snapshot!$A:$B, 2, FALSE), " ")</f>
        <v>20</v>
      </c>
      <c r="X1137" s="6">
        <f>IFERROR(VLOOKUP(B1137, PlumX_snapshot!$A:$C, 3, FALSE), " ")</f>
        <v>1</v>
      </c>
      <c r="Y1137" s="8">
        <f>IFERROR(VLOOKUP(B1137, PlumX_snapshot!$A:$D, 4, FALSE), " ")</f>
        <v>27</v>
      </c>
      <c r="Z1137" s="8">
        <f>IFERROR(VLOOKUP(B1137, PlumX_snapshot!$A:$E, 5, FALSE), " ")</f>
        <v>0</v>
      </c>
      <c r="AA1137" s="8">
        <f>IFERROR(VLOOKUP(B1137, PlumX_snapshot!$A:$F, 6, FALSE), " ")</f>
        <v>0</v>
      </c>
      <c r="AB1137" s="9">
        <v>44978</v>
      </c>
    </row>
    <row r="1138" spans="1:28" ht="14.5" x14ac:dyDescent="0.35">
      <c r="A1138" s="7" t="s">
        <v>3069</v>
      </c>
      <c r="B1138" s="7" t="s">
        <v>3070</v>
      </c>
      <c r="C1138" s="7" t="s">
        <v>3071</v>
      </c>
      <c r="D1138" s="7" t="s">
        <v>3028</v>
      </c>
      <c r="E1138" s="11" t="s">
        <v>36</v>
      </c>
      <c r="F1138" s="7" t="s">
        <v>64</v>
      </c>
      <c r="G1138" s="7" t="s">
        <v>38</v>
      </c>
      <c r="H1138" s="7"/>
      <c r="J1138" s="13"/>
      <c r="K1138" s="13"/>
      <c r="L1138" s="13"/>
      <c r="M1138" s="10">
        <v>44111</v>
      </c>
      <c r="N1138" s="7">
        <v>2020</v>
      </c>
      <c r="O1138" s="7" t="s">
        <v>407</v>
      </c>
      <c r="S1138" s="7" t="s">
        <v>3072</v>
      </c>
      <c r="T1138" s="7"/>
      <c r="U1138" s="7"/>
      <c r="V1138" s="7"/>
      <c r="W1138" s="6">
        <f>IFERROR(VLOOKUP(B1138, PlumX_snapshot!$A:$B, 2, FALSE), " ")</f>
        <v>6</v>
      </c>
      <c r="X1138" s="6">
        <f>IFERROR(VLOOKUP(B1138, PlumX_snapshot!$A:$C, 3, FALSE), " ")</f>
        <v>0</v>
      </c>
      <c r="Y1138" s="8">
        <f>IFERROR(VLOOKUP(B1138, PlumX_snapshot!$A:$D, 4, FALSE), " ")</f>
        <v>32</v>
      </c>
      <c r="Z1138" s="8">
        <f>IFERROR(VLOOKUP(B1138, PlumX_snapshot!$A:$E, 5, FALSE), " ")</f>
        <v>0</v>
      </c>
      <c r="AA1138" s="8">
        <f>IFERROR(VLOOKUP(B1138, PlumX_snapshot!$A:$F, 6, FALSE), " ")</f>
        <v>0</v>
      </c>
      <c r="AB1138" s="9">
        <v>44978</v>
      </c>
    </row>
    <row r="1139" spans="1:28" ht="14.5" x14ac:dyDescent="0.35">
      <c r="A1139" s="7" t="s">
        <v>3073</v>
      </c>
      <c r="B1139" s="7" t="s">
        <v>3074</v>
      </c>
      <c r="C1139" s="7" t="s">
        <v>3075</v>
      </c>
      <c r="D1139" s="7" t="s">
        <v>3028</v>
      </c>
      <c r="E1139" s="11" t="s">
        <v>36</v>
      </c>
      <c r="F1139" s="7" t="s">
        <v>37</v>
      </c>
      <c r="G1139" s="7" t="s">
        <v>56</v>
      </c>
      <c r="H1139" s="7" t="s">
        <v>3032</v>
      </c>
      <c r="I1139" s="7" t="s">
        <v>74</v>
      </c>
      <c r="J1139" s="13"/>
      <c r="K1139" s="13"/>
      <c r="L1139" s="13"/>
      <c r="M1139" s="10">
        <v>44119</v>
      </c>
      <c r="N1139" s="7">
        <v>2020</v>
      </c>
      <c r="O1139" s="7" t="s">
        <v>407</v>
      </c>
      <c r="P1139" s="7" t="s">
        <v>56</v>
      </c>
      <c r="R1139" s="7" t="s">
        <v>3076</v>
      </c>
      <c r="T1139" s="7"/>
      <c r="W1139" s="6">
        <f>IFERROR(VLOOKUP(B1139, PlumX_snapshot!$A:$B, 2, FALSE), " ")</f>
        <v>40</v>
      </c>
      <c r="X1139" s="6">
        <f>IFERROR(VLOOKUP(B1139, PlumX_snapshot!$A:$C, 3, FALSE), " ")</f>
        <v>7</v>
      </c>
      <c r="Y1139" s="8">
        <f>IFERROR(VLOOKUP(B1139, PlumX_snapshot!$A:$D, 4, FALSE), " ")</f>
        <v>14</v>
      </c>
      <c r="Z1139" s="8">
        <f>IFERROR(VLOOKUP(B1139, PlumX_snapshot!$A:$E, 5, FALSE), " ")</f>
        <v>0</v>
      </c>
      <c r="AA1139" s="8">
        <f>IFERROR(VLOOKUP(B1139, PlumX_snapshot!$A:$F, 6, FALSE), " ")</f>
        <v>1</v>
      </c>
      <c r="AB1139" s="9">
        <v>44978</v>
      </c>
    </row>
    <row r="1140" spans="1:28" ht="14.5" x14ac:dyDescent="0.35">
      <c r="A1140" s="7" t="s">
        <v>3077</v>
      </c>
      <c r="B1140" s="7" t="s">
        <v>3078</v>
      </c>
      <c r="C1140" s="7" t="s">
        <v>3079</v>
      </c>
      <c r="D1140" s="7" t="s">
        <v>3028</v>
      </c>
      <c r="E1140" s="11" t="s">
        <v>36</v>
      </c>
      <c r="F1140" s="7" t="s">
        <v>37</v>
      </c>
      <c r="G1140" s="7" t="s">
        <v>56</v>
      </c>
      <c r="H1140" s="7" t="s">
        <v>3032</v>
      </c>
      <c r="I1140" s="7" t="s">
        <v>399</v>
      </c>
      <c r="J1140" s="13"/>
      <c r="K1140" s="13"/>
      <c r="L1140" s="13"/>
      <c r="M1140" s="10">
        <v>43953</v>
      </c>
      <c r="N1140" s="7">
        <v>2020</v>
      </c>
      <c r="O1140" s="7" t="s">
        <v>407</v>
      </c>
      <c r="Q1140" s="7" t="s">
        <v>56</v>
      </c>
      <c r="R1140" s="7" t="s">
        <v>3080</v>
      </c>
      <c r="T1140" s="7"/>
      <c r="W1140" s="6">
        <f>IFERROR(VLOOKUP(B1140, PlumX_snapshot!$A:$B, 2, FALSE), " ")</f>
        <v>125</v>
      </c>
      <c r="X1140" s="6">
        <f>IFERROR(VLOOKUP(B1140, PlumX_snapshot!$A:$C, 3, FALSE), " ")</f>
        <v>25</v>
      </c>
      <c r="Y1140" s="8">
        <f>IFERROR(VLOOKUP(B1140, PlumX_snapshot!$A:$D, 4, FALSE), " ")</f>
        <v>49</v>
      </c>
      <c r="Z1140" s="8">
        <f>IFERROR(VLOOKUP(B1140, PlumX_snapshot!$A:$E, 5, FALSE), " ")</f>
        <v>0</v>
      </c>
      <c r="AA1140" s="8">
        <f>IFERROR(VLOOKUP(B1140, PlumX_snapshot!$A:$F, 6, FALSE), " ")</f>
        <v>0</v>
      </c>
      <c r="AB1140" s="9">
        <v>44978</v>
      </c>
    </row>
    <row r="1141" spans="1:28" ht="14.5" x14ac:dyDescent="0.35">
      <c r="A1141" s="7" t="s">
        <v>3081</v>
      </c>
      <c r="B1141" s="7" t="s">
        <v>3082</v>
      </c>
      <c r="C1141" s="7" t="s">
        <v>3079</v>
      </c>
      <c r="D1141" s="7" t="s">
        <v>3028</v>
      </c>
      <c r="E1141" s="11" t="s">
        <v>36</v>
      </c>
      <c r="F1141" s="7" t="s">
        <v>37</v>
      </c>
      <c r="G1141" s="7" t="s">
        <v>56</v>
      </c>
      <c r="H1141" s="7" t="s">
        <v>3032</v>
      </c>
      <c r="I1141" s="7" t="s">
        <v>74</v>
      </c>
      <c r="J1141" s="13"/>
      <c r="K1141" s="13"/>
      <c r="L1141" s="13"/>
      <c r="M1141" s="10">
        <v>44068</v>
      </c>
      <c r="N1141" s="7">
        <v>2020</v>
      </c>
      <c r="O1141" s="7" t="s">
        <v>407</v>
      </c>
      <c r="R1141" s="7" t="s">
        <v>3083</v>
      </c>
      <c r="T1141" s="7"/>
      <c r="W1141" s="6">
        <f>IFERROR(VLOOKUP(B1141, PlumX_snapshot!$A:$B, 2, FALSE), " ")</f>
        <v>82</v>
      </c>
      <c r="X1141" s="6">
        <f>IFERROR(VLOOKUP(B1141, PlumX_snapshot!$A:$C, 3, FALSE), " ")</f>
        <v>12</v>
      </c>
      <c r="Y1141" s="8">
        <f>IFERROR(VLOOKUP(B1141, PlumX_snapshot!$A:$D, 4, FALSE), " ")</f>
        <v>49</v>
      </c>
      <c r="Z1141" s="8">
        <f>IFERROR(VLOOKUP(B1141, PlumX_snapshot!$A:$E, 5, FALSE), " ")</f>
        <v>0</v>
      </c>
      <c r="AA1141" s="8">
        <f>IFERROR(VLOOKUP(B1141, PlumX_snapshot!$A:$F, 6, FALSE), " ")</f>
        <v>0</v>
      </c>
      <c r="AB1141" s="9">
        <v>44978</v>
      </c>
    </row>
    <row r="1142" spans="1:28" ht="14.5" x14ac:dyDescent="0.35">
      <c r="A1142" s="7" t="s">
        <v>3084</v>
      </c>
      <c r="B1142" s="7" t="s">
        <v>3085</v>
      </c>
      <c r="C1142" s="7" t="s">
        <v>3079</v>
      </c>
      <c r="D1142" s="7" t="s">
        <v>3028</v>
      </c>
      <c r="E1142" s="11" t="s">
        <v>36</v>
      </c>
      <c r="F1142" s="7" t="s">
        <v>37</v>
      </c>
      <c r="G1142" s="7" t="s">
        <v>56</v>
      </c>
      <c r="H1142" s="7" t="s">
        <v>3032</v>
      </c>
      <c r="I1142" s="7" t="s">
        <v>399</v>
      </c>
      <c r="J1142" s="13"/>
      <c r="K1142" s="13"/>
      <c r="L1142" s="13"/>
      <c r="M1142" s="10">
        <v>44181</v>
      </c>
      <c r="N1142" s="7">
        <v>2020</v>
      </c>
      <c r="O1142" s="7" t="s">
        <v>407</v>
      </c>
      <c r="R1142" s="7" t="s">
        <v>3086</v>
      </c>
      <c r="T1142" s="7"/>
      <c r="W1142" s="6">
        <f>IFERROR(VLOOKUP(B1142, PlumX_snapshot!$A:$B, 2, FALSE), " ")</f>
        <v>32</v>
      </c>
      <c r="X1142" s="6">
        <f>IFERROR(VLOOKUP(B1142, PlumX_snapshot!$A:$C, 3, FALSE), " ")</f>
        <v>25</v>
      </c>
      <c r="Y1142" s="8">
        <f>IFERROR(VLOOKUP(B1142, PlumX_snapshot!$A:$D, 4, FALSE), " ")</f>
        <v>29</v>
      </c>
      <c r="Z1142" s="8">
        <f>IFERROR(VLOOKUP(B1142, PlumX_snapshot!$A:$E, 5, FALSE), " ")</f>
        <v>0</v>
      </c>
      <c r="AA1142" s="8">
        <f>IFERROR(VLOOKUP(B1142, PlumX_snapshot!$A:$F, 6, FALSE), " ")</f>
        <v>0</v>
      </c>
      <c r="AB1142" s="9">
        <v>44978</v>
      </c>
    </row>
    <row r="1143" spans="1:28" ht="14.5" x14ac:dyDescent="0.35">
      <c r="A1143" s="7" t="s">
        <v>3087</v>
      </c>
      <c r="B1143" s="7" t="s">
        <v>3088</v>
      </c>
      <c r="C1143" s="7" t="s">
        <v>3079</v>
      </c>
      <c r="D1143" s="7" t="s">
        <v>3028</v>
      </c>
      <c r="E1143" s="11" t="s">
        <v>36</v>
      </c>
      <c r="F1143" s="7" t="s">
        <v>37</v>
      </c>
      <c r="G1143" s="7" t="s">
        <v>56</v>
      </c>
      <c r="H1143" s="7" t="s">
        <v>3038</v>
      </c>
      <c r="I1143" s="7" t="s">
        <v>399</v>
      </c>
      <c r="J1143" s="13"/>
      <c r="K1143" s="13"/>
      <c r="L1143" s="13"/>
      <c r="M1143" s="10">
        <v>44207</v>
      </c>
      <c r="N1143" s="7">
        <v>2021</v>
      </c>
      <c r="O1143" s="7" t="s">
        <v>407</v>
      </c>
      <c r="R1143" s="7" t="s">
        <v>3089</v>
      </c>
      <c r="T1143" s="7"/>
      <c r="W1143" s="6">
        <f>IFERROR(VLOOKUP(B1143, PlumX_snapshot!$A:$B, 2, FALSE), " ")</f>
        <v>27</v>
      </c>
      <c r="X1143" s="6">
        <f>IFERROR(VLOOKUP(B1143, PlumX_snapshot!$A:$C, 3, FALSE), " ")</f>
        <v>2</v>
      </c>
      <c r="Y1143" s="8">
        <f>IFERROR(VLOOKUP(B1143, PlumX_snapshot!$A:$D, 4, FALSE), " ")</f>
        <v>11</v>
      </c>
      <c r="Z1143" s="8">
        <f>IFERROR(VLOOKUP(B1143, PlumX_snapshot!$A:$E, 5, FALSE), " ")</f>
        <v>0</v>
      </c>
      <c r="AA1143" s="8">
        <f>IFERROR(VLOOKUP(B1143, PlumX_snapshot!$A:$F, 6, FALSE), " ")</f>
        <v>0</v>
      </c>
      <c r="AB1143" s="9">
        <v>44978</v>
      </c>
    </row>
    <row r="1144" spans="1:28" ht="14.5" x14ac:dyDescent="0.35">
      <c r="A1144" s="7" t="s">
        <v>3090</v>
      </c>
      <c r="B1144" s="7" t="s">
        <v>3091</v>
      </c>
      <c r="C1144" s="7" t="s">
        <v>3079</v>
      </c>
      <c r="D1144" s="7" t="s">
        <v>3028</v>
      </c>
      <c r="E1144" s="11" t="s">
        <v>36</v>
      </c>
      <c r="F1144" s="7" t="s">
        <v>37</v>
      </c>
      <c r="G1144" s="7" t="s">
        <v>56</v>
      </c>
      <c r="H1144" s="7" t="s">
        <v>3038</v>
      </c>
      <c r="I1144" s="7" t="s">
        <v>399</v>
      </c>
      <c r="J1144" s="13"/>
      <c r="K1144" s="13"/>
      <c r="L1144" s="13"/>
      <c r="M1144" s="10">
        <v>44286</v>
      </c>
      <c r="N1144" s="7">
        <v>2021</v>
      </c>
      <c r="O1144" s="7" t="s">
        <v>407</v>
      </c>
      <c r="R1144" s="7" t="s">
        <v>3092</v>
      </c>
      <c r="T1144" s="7"/>
      <c r="W1144" s="6">
        <f>IFERROR(VLOOKUP(B1144, PlumX_snapshot!$A:$B, 2, FALSE), " ")</f>
        <v>60</v>
      </c>
      <c r="X1144" s="6">
        <f>IFERROR(VLOOKUP(B1144, PlumX_snapshot!$A:$C, 3, FALSE), " ")</f>
        <v>66</v>
      </c>
      <c r="Y1144" s="8">
        <f>IFERROR(VLOOKUP(B1144, PlumX_snapshot!$A:$D, 4, FALSE), " ")</f>
        <v>87</v>
      </c>
      <c r="Z1144" s="8">
        <f>IFERROR(VLOOKUP(B1144, PlumX_snapshot!$A:$E, 5, FALSE), " ")</f>
        <v>1</v>
      </c>
      <c r="AA1144" s="8">
        <f>IFERROR(VLOOKUP(B1144, PlumX_snapshot!$A:$F, 6, FALSE), " ")</f>
        <v>0</v>
      </c>
      <c r="AB1144" s="9">
        <v>44978</v>
      </c>
    </row>
    <row r="1145" spans="1:28" ht="14.5" x14ac:dyDescent="0.35">
      <c r="A1145" s="7" t="s">
        <v>3093</v>
      </c>
      <c r="B1145" s="7" t="s">
        <v>3094</v>
      </c>
      <c r="C1145" s="7" t="s">
        <v>3095</v>
      </c>
      <c r="D1145" s="7" t="s">
        <v>3028</v>
      </c>
      <c r="E1145" s="11" t="s">
        <v>36</v>
      </c>
      <c r="F1145" s="7" t="s">
        <v>37</v>
      </c>
      <c r="G1145" s="7" t="s">
        <v>56</v>
      </c>
      <c r="H1145" s="7" t="s">
        <v>3032</v>
      </c>
      <c r="I1145" s="7" t="s">
        <v>74</v>
      </c>
      <c r="J1145" s="13"/>
      <c r="K1145" s="13"/>
      <c r="L1145" s="13"/>
      <c r="M1145" s="10">
        <v>44063</v>
      </c>
      <c r="N1145" s="7">
        <v>2020</v>
      </c>
      <c r="O1145" s="7" t="s">
        <v>407</v>
      </c>
      <c r="R1145" s="7" t="s">
        <v>3096</v>
      </c>
      <c r="T1145" s="7"/>
      <c r="W1145" s="6">
        <f>IFERROR(VLOOKUP(B1145, PlumX_snapshot!$A:$B, 2, FALSE), " ")</f>
        <v>43</v>
      </c>
      <c r="X1145" s="6">
        <f>IFERROR(VLOOKUP(B1145, PlumX_snapshot!$A:$C, 3, FALSE), " ")</f>
        <v>39</v>
      </c>
      <c r="Y1145" s="8">
        <f>IFERROR(VLOOKUP(B1145, PlumX_snapshot!$A:$D, 4, FALSE), " ")</f>
        <v>48</v>
      </c>
      <c r="Z1145" s="8">
        <f>IFERROR(VLOOKUP(B1145, PlumX_snapshot!$A:$E, 5, FALSE), " ")</f>
        <v>0</v>
      </c>
      <c r="AA1145" s="8">
        <f>IFERROR(VLOOKUP(B1145, PlumX_snapshot!$A:$F, 6, FALSE), " ")</f>
        <v>1</v>
      </c>
      <c r="AB1145" s="9">
        <v>44978</v>
      </c>
    </row>
    <row r="1146" spans="1:28" ht="14.5" x14ac:dyDescent="0.35">
      <c r="A1146" s="7" t="s">
        <v>3097</v>
      </c>
      <c r="B1146" s="7" t="s">
        <v>3098</v>
      </c>
      <c r="C1146" s="7" t="s">
        <v>3095</v>
      </c>
      <c r="D1146" s="7" t="s">
        <v>3028</v>
      </c>
      <c r="E1146" s="11" t="s">
        <v>36</v>
      </c>
      <c r="F1146" s="7" t="s">
        <v>37</v>
      </c>
      <c r="G1146" s="7" t="s">
        <v>56</v>
      </c>
      <c r="H1146" s="7" t="s">
        <v>3032</v>
      </c>
      <c r="I1146" s="7" t="s">
        <v>74</v>
      </c>
      <c r="J1146" s="13"/>
      <c r="K1146" s="13"/>
      <c r="L1146" s="13"/>
      <c r="M1146" s="10">
        <v>44138</v>
      </c>
      <c r="N1146" s="7">
        <v>2020</v>
      </c>
      <c r="O1146" s="7" t="s">
        <v>407</v>
      </c>
      <c r="R1146" s="7" t="s">
        <v>3099</v>
      </c>
      <c r="T1146" s="7"/>
      <c r="W1146" s="6">
        <f>IFERROR(VLOOKUP(B1146, PlumX_snapshot!$A:$B, 2, FALSE), " ")</f>
        <v>22</v>
      </c>
      <c r="X1146" s="6">
        <f>IFERROR(VLOOKUP(B1146, PlumX_snapshot!$A:$C, 3, FALSE), " ")</f>
        <v>36</v>
      </c>
      <c r="Y1146" s="8">
        <f>IFERROR(VLOOKUP(B1146, PlumX_snapshot!$A:$D, 4, FALSE), " ")</f>
        <v>11</v>
      </c>
      <c r="Z1146" s="8">
        <f>IFERROR(VLOOKUP(B1146, PlumX_snapshot!$A:$E, 5, FALSE), " ")</f>
        <v>0</v>
      </c>
      <c r="AA1146" s="8">
        <f>IFERROR(VLOOKUP(B1146, PlumX_snapshot!$A:$F, 6, FALSE), " ")</f>
        <v>1</v>
      </c>
      <c r="AB1146" s="9">
        <v>44978</v>
      </c>
    </row>
    <row r="1147" spans="1:28" ht="14.5" x14ac:dyDescent="0.35">
      <c r="A1147" s="7" t="s">
        <v>3100</v>
      </c>
      <c r="B1147" s="7" t="s">
        <v>3101</v>
      </c>
      <c r="C1147" s="7" t="s">
        <v>3095</v>
      </c>
      <c r="D1147" s="7" t="s">
        <v>3028</v>
      </c>
      <c r="E1147" s="11" t="s">
        <v>36</v>
      </c>
      <c r="F1147" s="7" t="s">
        <v>37</v>
      </c>
      <c r="G1147" s="7" t="s">
        <v>56</v>
      </c>
      <c r="H1147" s="7" t="s">
        <v>3032</v>
      </c>
      <c r="I1147" s="7" t="s">
        <v>399</v>
      </c>
      <c r="J1147" s="13"/>
      <c r="K1147" s="13"/>
      <c r="L1147" s="13"/>
      <c r="M1147" s="10">
        <v>44009</v>
      </c>
      <c r="N1147" s="7">
        <v>2020</v>
      </c>
      <c r="O1147" s="7" t="s">
        <v>407</v>
      </c>
      <c r="R1147" s="7" t="s">
        <v>3102</v>
      </c>
      <c r="T1147" s="7"/>
      <c r="W1147" s="6">
        <f>IFERROR(VLOOKUP(B1147, PlumX_snapshot!$A:$B, 2, FALSE), " ")</f>
        <v>36</v>
      </c>
      <c r="X1147" s="6">
        <f>IFERROR(VLOOKUP(B1147, PlumX_snapshot!$A:$C, 3, FALSE), " ")</f>
        <v>49</v>
      </c>
      <c r="Y1147" s="8">
        <f>IFERROR(VLOOKUP(B1147, PlumX_snapshot!$A:$D, 4, FALSE), " ")</f>
        <v>13</v>
      </c>
      <c r="Z1147" s="8">
        <f>IFERROR(VLOOKUP(B1147, PlumX_snapshot!$A:$E, 5, FALSE), " ")</f>
        <v>0</v>
      </c>
      <c r="AA1147" s="8">
        <f>IFERROR(VLOOKUP(B1147, PlumX_snapshot!$A:$F, 6, FALSE), " ")</f>
        <v>0</v>
      </c>
      <c r="AB1147" s="9">
        <v>44978</v>
      </c>
    </row>
    <row r="1148" spans="1:28" ht="14.5" x14ac:dyDescent="0.35">
      <c r="A1148" s="7" t="s">
        <v>3103</v>
      </c>
      <c r="B1148" s="7" t="s">
        <v>3104</v>
      </c>
      <c r="C1148" s="7" t="s">
        <v>3095</v>
      </c>
      <c r="D1148" s="7" t="s">
        <v>3028</v>
      </c>
      <c r="E1148" s="11" t="s">
        <v>36</v>
      </c>
      <c r="F1148" s="7" t="s">
        <v>37</v>
      </c>
      <c r="G1148" s="7" t="s">
        <v>56</v>
      </c>
      <c r="H1148" s="7" t="s">
        <v>3032</v>
      </c>
      <c r="I1148" s="7" t="s">
        <v>399</v>
      </c>
      <c r="J1148" s="13"/>
      <c r="K1148" s="13"/>
      <c r="L1148" s="13"/>
      <c r="M1148" s="10">
        <v>44088</v>
      </c>
      <c r="N1148" s="7">
        <v>2020</v>
      </c>
      <c r="O1148" s="7" t="s">
        <v>407</v>
      </c>
      <c r="R1148" s="7" t="s">
        <v>3105</v>
      </c>
      <c r="T1148" s="7"/>
      <c r="W1148" s="6">
        <f>IFERROR(VLOOKUP(B1148, PlumX_snapshot!$A:$B, 2, FALSE), " ")</f>
        <v>25</v>
      </c>
      <c r="X1148" s="6">
        <f>IFERROR(VLOOKUP(B1148, PlumX_snapshot!$A:$C, 3, FALSE), " ")</f>
        <v>31</v>
      </c>
      <c r="Y1148" s="8">
        <f>IFERROR(VLOOKUP(B1148, PlumX_snapshot!$A:$D, 4, FALSE), " ")</f>
        <v>14</v>
      </c>
      <c r="Z1148" s="8">
        <f>IFERROR(VLOOKUP(B1148, PlumX_snapshot!$A:$E, 5, FALSE), " ")</f>
        <v>0</v>
      </c>
      <c r="AA1148" s="8">
        <f>IFERROR(VLOOKUP(B1148, PlumX_snapshot!$A:$F, 6, FALSE), " ")</f>
        <v>1</v>
      </c>
      <c r="AB1148" s="9">
        <v>44978</v>
      </c>
    </row>
    <row r="1149" spans="1:28" ht="14.5" x14ac:dyDescent="0.35">
      <c r="A1149" s="7" t="s">
        <v>3106</v>
      </c>
      <c r="B1149" s="7" t="s">
        <v>3107</v>
      </c>
      <c r="C1149" s="7" t="s">
        <v>3095</v>
      </c>
      <c r="D1149" s="7" t="s">
        <v>3028</v>
      </c>
      <c r="E1149" s="11" t="s">
        <v>36</v>
      </c>
      <c r="F1149" s="7" t="s">
        <v>37</v>
      </c>
      <c r="G1149" s="7" t="s">
        <v>56</v>
      </c>
      <c r="H1149" s="7" t="s">
        <v>3038</v>
      </c>
      <c r="I1149" s="7" t="s">
        <v>399</v>
      </c>
      <c r="J1149" s="13"/>
      <c r="K1149" s="13"/>
      <c r="L1149" s="13"/>
      <c r="M1149" s="10">
        <v>44209</v>
      </c>
      <c r="N1149" s="7">
        <v>2021</v>
      </c>
      <c r="O1149" s="7" t="s">
        <v>407</v>
      </c>
      <c r="R1149" s="7" t="s">
        <v>3108</v>
      </c>
      <c r="T1149" s="7"/>
      <c r="W1149" s="6">
        <f>IFERROR(VLOOKUP(B1149, PlumX_snapshot!$A:$B, 2, FALSE), " ")</f>
        <v>15</v>
      </c>
      <c r="X1149" s="6">
        <f>IFERROR(VLOOKUP(B1149, PlumX_snapshot!$A:$C, 3, FALSE), " ")</f>
        <v>50</v>
      </c>
      <c r="Y1149" s="8">
        <f>IFERROR(VLOOKUP(B1149, PlumX_snapshot!$A:$D, 4, FALSE), " ")</f>
        <v>11</v>
      </c>
      <c r="Z1149" s="8">
        <f>IFERROR(VLOOKUP(B1149, PlumX_snapshot!$A:$E, 5, FALSE), " ")</f>
        <v>0</v>
      </c>
      <c r="AA1149" s="8">
        <f>IFERROR(VLOOKUP(B1149, PlumX_snapshot!$A:$F, 6, FALSE), " ")</f>
        <v>1</v>
      </c>
      <c r="AB1149" s="9">
        <v>44978</v>
      </c>
    </row>
    <row r="1150" spans="1:28" ht="14.5" x14ac:dyDescent="0.35">
      <c r="A1150" s="7" t="s">
        <v>3109</v>
      </c>
      <c r="B1150" s="7" t="s">
        <v>3110</v>
      </c>
      <c r="C1150" s="7" t="s">
        <v>3095</v>
      </c>
      <c r="D1150" s="7" t="s">
        <v>3028</v>
      </c>
      <c r="E1150" s="11" t="s">
        <v>36</v>
      </c>
      <c r="F1150" s="7" t="s">
        <v>37</v>
      </c>
      <c r="G1150" s="7" t="s">
        <v>56</v>
      </c>
      <c r="H1150" s="7" t="s">
        <v>3038</v>
      </c>
      <c r="I1150" s="7" t="s">
        <v>74</v>
      </c>
      <c r="J1150" s="13"/>
      <c r="K1150" s="13"/>
      <c r="L1150" s="13"/>
      <c r="M1150" s="10">
        <v>44355</v>
      </c>
      <c r="N1150" s="7">
        <v>2021</v>
      </c>
      <c r="O1150" s="7" t="s">
        <v>407</v>
      </c>
      <c r="R1150" s="7" t="s">
        <v>3111</v>
      </c>
      <c r="T1150" s="7"/>
      <c r="W1150" s="6">
        <f>IFERROR(VLOOKUP(B1150, PlumX_snapshot!$A:$B, 2, FALSE), " ")</f>
        <v>13</v>
      </c>
      <c r="X1150" s="6">
        <f>IFERROR(VLOOKUP(B1150, PlumX_snapshot!$A:$C, 3, FALSE), " ")</f>
        <v>36</v>
      </c>
      <c r="Y1150" s="8">
        <f>IFERROR(VLOOKUP(B1150, PlumX_snapshot!$A:$D, 4, FALSE), " ")</f>
        <v>17</v>
      </c>
      <c r="Z1150" s="8">
        <f>IFERROR(VLOOKUP(B1150, PlumX_snapshot!$A:$E, 5, FALSE), " ")</f>
        <v>0</v>
      </c>
      <c r="AA1150" s="8">
        <f>IFERROR(VLOOKUP(B1150, PlumX_snapshot!$A:$F, 6, FALSE), " ")</f>
        <v>0</v>
      </c>
      <c r="AB1150" s="9">
        <v>44978</v>
      </c>
    </row>
    <row r="1151" spans="1:28" ht="14.5" x14ac:dyDescent="0.35">
      <c r="A1151" s="7" t="s">
        <v>3112</v>
      </c>
      <c r="B1151" s="7" t="s">
        <v>3113</v>
      </c>
      <c r="C1151" s="7" t="s">
        <v>3114</v>
      </c>
      <c r="D1151" s="7" t="s">
        <v>3028</v>
      </c>
      <c r="E1151" s="11" t="s">
        <v>36</v>
      </c>
      <c r="F1151" s="7" t="s">
        <v>37</v>
      </c>
      <c r="G1151" s="7" t="s">
        <v>56</v>
      </c>
      <c r="H1151" s="7" t="s">
        <v>3032</v>
      </c>
      <c r="I1151" s="7" t="s">
        <v>74</v>
      </c>
      <c r="J1151" s="13"/>
      <c r="K1151" s="13"/>
      <c r="L1151" s="13"/>
      <c r="M1151" s="10">
        <v>44061</v>
      </c>
      <c r="N1151" s="7">
        <v>2020</v>
      </c>
      <c r="O1151" s="7" t="s">
        <v>407</v>
      </c>
      <c r="R1151" s="7" t="s">
        <v>3039</v>
      </c>
      <c r="T1151" s="7"/>
      <c r="W1151" s="6">
        <f>IFERROR(VLOOKUP(B1151, PlumX_snapshot!$A:$B, 2, FALSE), " ")</f>
        <v>9</v>
      </c>
      <c r="X1151" s="6">
        <f>IFERROR(VLOOKUP(B1151, PlumX_snapshot!$A:$C, 3, FALSE), " ")</f>
        <v>0</v>
      </c>
      <c r="Y1151" s="8">
        <f>IFERROR(VLOOKUP(B1151, PlumX_snapshot!$A:$D, 4, FALSE), " ")</f>
        <v>122</v>
      </c>
      <c r="Z1151" s="8">
        <f>IFERROR(VLOOKUP(B1151, PlumX_snapshot!$A:$E, 5, FALSE), " ")</f>
        <v>0</v>
      </c>
      <c r="AA1151" s="8">
        <f>IFERROR(VLOOKUP(B1151, PlumX_snapshot!$A:$F, 6, FALSE), " ")</f>
        <v>0</v>
      </c>
      <c r="AB1151" s="9">
        <v>44978</v>
      </c>
    </row>
    <row r="1152" spans="1:28" ht="14.5" x14ac:dyDescent="0.35">
      <c r="A1152" s="7" t="s">
        <v>3115</v>
      </c>
      <c r="B1152" s="7" t="s">
        <v>3116</v>
      </c>
      <c r="C1152" s="7" t="s">
        <v>3117</v>
      </c>
      <c r="D1152" s="7" t="s">
        <v>3028</v>
      </c>
      <c r="E1152" s="11" t="s">
        <v>36</v>
      </c>
      <c r="F1152" s="7" t="s">
        <v>37</v>
      </c>
      <c r="G1152" s="7" t="s">
        <v>56</v>
      </c>
      <c r="H1152" s="7" t="s">
        <v>3032</v>
      </c>
      <c r="I1152" s="7" t="s">
        <v>399</v>
      </c>
      <c r="J1152" s="13"/>
      <c r="K1152" s="13"/>
      <c r="L1152" s="13"/>
      <c r="M1152" s="10">
        <v>44060</v>
      </c>
      <c r="N1152" s="7">
        <v>2020</v>
      </c>
      <c r="O1152" s="7" t="s">
        <v>407</v>
      </c>
      <c r="R1152" s="7" t="s">
        <v>3039</v>
      </c>
      <c r="T1152" s="7"/>
      <c r="W1152" s="6">
        <f>IFERROR(VLOOKUP(B1152, PlumX_snapshot!$A:$B, 2, FALSE), " ")</f>
        <v>14</v>
      </c>
      <c r="X1152" s="6">
        <f>IFERROR(VLOOKUP(B1152, PlumX_snapshot!$A:$C, 3, FALSE), " ")</f>
        <v>0</v>
      </c>
      <c r="Y1152" s="8">
        <f>IFERROR(VLOOKUP(B1152, PlumX_snapshot!$A:$D, 4, FALSE), " ")</f>
        <v>6</v>
      </c>
      <c r="Z1152" s="8">
        <f>IFERROR(VLOOKUP(B1152, PlumX_snapshot!$A:$E, 5, FALSE), " ")</f>
        <v>0</v>
      </c>
      <c r="AA1152" s="8">
        <f>IFERROR(VLOOKUP(B1152, PlumX_snapshot!$A:$F, 6, FALSE), " ")</f>
        <v>0</v>
      </c>
      <c r="AB1152" s="9">
        <v>44978</v>
      </c>
    </row>
    <row r="1153" spans="1:28" ht="14.5" x14ac:dyDescent="0.35">
      <c r="A1153" s="7" t="s">
        <v>3118</v>
      </c>
      <c r="B1153" s="7" t="s">
        <v>3119</v>
      </c>
      <c r="C1153" s="7" t="s">
        <v>3117</v>
      </c>
      <c r="D1153" s="7" t="s">
        <v>3028</v>
      </c>
      <c r="E1153" s="11" t="s">
        <v>36</v>
      </c>
      <c r="F1153" s="7" t="s">
        <v>37</v>
      </c>
      <c r="G1153" s="7" t="s">
        <v>56</v>
      </c>
      <c r="H1153" s="7" t="s">
        <v>3038</v>
      </c>
      <c r="I1153" s="7" t="s">
        <v>399</v>
      </c>
      <c r="J1153" s="13"/>
      <c r="K1153" s="13"/>
      <c r="L1153" s="13"/>
      <c r="M1153" s="10">
        <v>44287</v>
      </c>
      <c r="N1153" s="7">
        <v>2021</v>
      </c>
      <c r="O1153" s="7" t="s">
        <v>407</v>
      </c>
      <c r="R1153" s="7" t="s">
        <v>3120</v>
      </c>
      <c r="T1153" s="7"/>
      <c r="W1153" s="6">
        <f>IFERROR(VLOOKUP(B1153, PlumX_snapshot!$A:$B, 2, FALSE), " ")</f>
        <v>13</v>
      </c>
      <c r="X1153" s="6">
        <f>IFERROR(VLOOKUP(B1153, PlumX_snapshot!$A:$C, 3, FALSE), " ")</f>
        <v>1</v>
      </c>
      <c r="Y1153" s="8">
        <f>IFERROR(VLOOKUP(B1153, PlumX_snapshot!$A:$D, 4, FALSE), " ")</f>
        <v>2</v>
      </c>
      <c r="Z1153" s="8">
        <f>IFERROR(VLOOKUP(B1153, PlumX_snapshot!$A:$E, 5, FALSE), " ")</f>
        <v>0</v>
      </c>
      <c r="AA1153" s="8">
        <f>IFERROR(VLOOKUP(B1153, PlumX_snapshot!$A:$F, 6, FALSE), " ")</f>
        <v>0</v>
      </c>
      <c r="AB1153" s="9">
        <v>44978</v>
      </c>
    </row>
    <row r="1154" spans="1:28" ht="14.5" x14ac:dyDescent="0.35">
      <c r="A1154" s="7" t="s">
        <v>3121</v>
      </c>
      <c r="B1154" s="7" t="s">
        <v>3122</v>
      </c>
      <c r="C1154" s="7" t="s">
        <v>3123</v>
      </c>
      <c r="D1154" s="7" t="s">
        <v>3028</v>
      </c>
      <c r="E1154" s="11" t="s">
        <v>36</v>
      </c>
      <c r="F1154" s="7" t="s">
        <v>37</v>
      </c>
      <c r="G1154" s="7" t="s">
        <v>56</v>
      </c>
      <c r="H1154" s="7" t="s">
        <v>3032</v>
      </c>
      <c r="I1154" s="7" t="s">
        <v>74</v>
      </c>
      <c r="J1154" s="13"/>
      <c r="K1154" s="13"/>
      <c r="L1154" s="13"/>
      <c r="M1154" s="10">
        <v>44103</v>
      </c>
      <c r="N1154" s="7">
        <v>2020</v>
      </c>
      <c r="O1154" s="7" t="s">
        <v>407</v>
      </c>
      <c r="R1154" s="7" t="s">
        <v>3039</v>
      </c>
      <c r="T1154" s="7"/>
      <c r="W1154" s="6">
        <f>IFERROR(VLOOKUP(B1154, PlumX_snapshot!$A:$B, 2, FALSE), " ")</f>
        <v>18</v>
      </c>
      <c r="X1154" s="6">
        <f>IFERROR(VLOOKUP(B1154, PlumX_snapshot!$A:$C, 3, FALSE), " ")</f>
        <v>3</v>
      </c>
      <c r="Y1154" s="8">
        <f>IFERROR(VLOOKUP(B1154, PlumX_snapshot!$A:$D, 4, FALSE), " ")</f>
        <v>95</v>
      </c>
      <c r="Z1154" s="8">
        <f>IFERROR(VLOOKUP(B1154, PlumX_snapshot!$A:$E, 5, FALSE), " ")</f>
        <v>0</v>
      </c>
      <c r="AA1154" s="8">
        <f>IFERROR(VLOOKUP(B1154, PlumX_snapshot!$A:$F, 6, FALSE), " ")</f>
        <v>2</v>
      </c>
      <c r="AB1154" s="9">
        <v>44978</v>
      </c>
    </row>
    <row r="1155" spans="1:28" ht="14.5" x14ac:dyDescent="0.35">
      <c r="A1155" s="7" t="s">
        <v>3124</v>
      </c>
      <c r="B1155" s="7" t="s">
        <v>3125</v>
      </c>
      <c r="C1155" s="7" t="s">
        <v>3126</v>
      </c>
      <c r="D1155" s="7" t="s">
        <v>3028</v>
      </c>
      <c r="E1155" s="11" t="s">
        <v>36</v>
      </c>
      <c r="F1155" s="7" t="s">
        <v>64</v>
      </c>
      <c r="G1155" s="7" t="s">
        <v>38</v>
      </c>
      <c r="H1155" s="7"/>
      <c r="I1155" s="7"/>
      <c r="J1155" s="13"/>
      <c r="K1155" s="13"/>
      <c r="L1155" s="13"/>
      <c r="M1155" s="10">
        <v>43892</v>
      </c>
      <c r="N1155" s="7">
        <v>2020</v>
      </c>
      <c r="O1155" s="7" t="s">
        <v>407</v>
      </c>
      <c r="P1155" s="7" t="s">
        <v>56</v>
      </c>
      <c r="R1155" s="7" t="s">
        <v>3127</v>
      </c>
      <c r="S1155" s="7" t="s">
        <v>3128</v>
      </c>
      <c r="T1155" s="7"/>
      <c r="U1155" s="7"/>
      <c r="V1155" s="7"/>
      <c r="W1155" s="6">
        <f>IFERROR(VLOOKUP(B1155, PlumX_snapshot!$A:$B, 2, FALSE), " ")</f>
        <v>14</v>
      </c>
      <c r="X1155" s="6">
        <f>IFERROR(VLOOKUP(B1155, PlumX_snapshot!$A:$C, 3, FALSE), " ")</f>
        <v>3</v>
      </c>
      <c r="Y1155" s="8">
        <f>IFERROR(VLOOKUP(B1155, PlumX_snapshot!$A:$D, 4, FALSE), " ")</f>
        <v>2</v>
      </c>
      <c r="Z1155" s="8">
        <f>IFERROR(VLOOKUP(B1155, PlumX_snapshot!$A:$E, 5, FALSE), " ")</f>
        <v>0</v>
      </c>
      <c r="AA1155" s="8">
        <f>IFERROR(VLOOKUP(B1155, PlumX_snapshot!$A:$F, 6, FALSE), " ")</f>
        <v>0</v>
      </c>
      <c r="AB1155" s="9">
        <v>44978</v>
      </c>
    </row>
    <row r="1156" spans="1:28" ht="14.5" x14ac:dyDescent="0.35">
      <c r="A1156" s="7" t="s">
        <v>3129</v>
      </c>
      <c r="B1156" s="7" t="s">
        <v>3130</v>
      </c>
      <c r="C1156" s="7" t="s">
        <v>3131</v>
      </c>
      <c r="D1156" s="7" t="s">
        <v>3028</v>
      </c>
      <c r="E1156" s="11" t="s">
        <v>36</v>
      </c>
      <c r="F1156" s="7" t="s">
        <v>37</v>
      </c>
      <c r="G1156" s="7" t="s">
        <v>56</v>
      </c>
      <c r="H1156" s="7" t="s">
        <v>3032</v>
      </c>
      <c r="I1156" s="7" t="s">
        <v>399</v>
      </c>
      <c r="J1156" s="13"/>
      <c r="K1156" s="13"/>
      <c r="L1156" s="13"/>
      <c r="M1156" s="10">
        <v>44188</v>
      </c>
      <c r="N1156" s="7">
        <v>2020</v>
      </c>
      <c r="O1156" s="7" t="s">
        <v>407</v>
      </c>
      <c r="R1156" s="7" t="s">
        <v>3053</v>
      </c>
      <c r="T1156" s="7"/>
      <c r="W1156" s="6">
        <f>IFERROR(VLOOKUP(B1156, PlumX_snapshot!$A:$B, 2, FALSE), " ")</f>
        <v>30</v>
      </c>
      <c r="X1156" s="6">
        <f>IFERROR(VLOOKUP(B1156, PlumX_snapshot!$A:$C, 3, FALSE), " ")</f>
        <v>7</v>
      </c>
      <c r="Y1156" s="8">
        <f>IFERROR(VLOOKUP(B1156, PlumX_snapshot!$A:$D, 4, FALSE), " ")</f>
        <v>16</v>
      </c>
      <c r="Z1156" s="8">
        <f>IFERROR(VLOOKUP(B1156, PlumX_snapshot!$A:$E, 5, FALSE), " ")</f>
        <v>0</v>
      </c>
      <c r="AA1156" s="8">
        <f>IFERROR(VLOOKUP(B1156, PlumX_snapshot!$A:$F, 6, FALSE), " ")</f>
        <v>0</v>
      </c>
      <c r="AB1156" s="9">
        <v>44978</v>
      </c>
    </row>
    <row r="1157" spans="1:28" ht="14.5" x14ac:dyDescent="0.35">
      <c r="A1157" s="7" t="s">
        <v>3132</v>
      </c>
      <c r="B1157" s="7" t="s">
        <v>3133</v>
      </c>
      <c r="C1157" s="7" t="s">
        <v>3131</v>
      </c>
      <c r="D1157" s="7" t="s">
        <v>3028</v>
      </c>
      <c r="E1157" s="11" t="s">
        <v>36</v>
      </c>
      <c r="F1157" s="7" t="s">
        <v>37</v>
      </c>
      <c r="G1157" s="7" t="s">
        <v>56</v>
      </c>
      <c r="H1157" s="7" t="s">
        <v>3032</v>
      </c>
      <c r="I1157" s="7" t="s">
        <v>399</v>
      </c>
      <c r="J1157" s="13"/>
      <c r="K1157" s="13"/>
      <c r="L1157" s="13"/>
      <c r="M1157" s="10">
        <v>44183</v>
      </c>
      <c r="N1157" s="7">
        <v>2020</v>
      </c>
      <c r="O1157" s="7" t="s">
        <v>407</v>
      </c>
      <c r="R1157" s="7" t="s">
        <v>3134</v>
      </c>
      <c r="T1157" s="7"/>
      <c r="W1157" s="6">
        <f>IFERROR(VLOOKUP(B1157, PlumX_snapshot!$A:$B, 2, FALSE), " ")</f>
        <v>11</v>
      </c>
      <c r="X1157" s="6">
        <f>IFERROR(VLOOKUP(B1157, PlumX_snapshot!$A:$C, 3, FALSE), " ")</f>
        <v>2</v>
      </c>
      <c r="Y1157" s="8">
        <f>IFERROR(VLOOKUP(B1157, PlumX_snapshot!$A:$D, 4, FALSE), " ")</f>
        <v>16</v>
      </c>
      <c r="Z1157" s="8">
        <f>IFERROR(VLOOKUP(B1157, PlumX_snapshot!$A:$E, 5, FALSE), " ")</f>
        <v>0</v>
      </c>
      <c r="AA1157" s="8">
        <f>IFERROR(VLOOKUP(B1157, PlumX_snapshot!$A:$F, 6, FALSE), " ")</f>
        <v>0</v>
      </c>
      <c r="AB1157" s="9">
        <v>44978</v>
      </c>
    </row>
    <row r="1158" spans="1:28" ht="14.5" x14ac:dyDescent="0.35">
      <c r="A1158" s="7" t="s">
        <v>3135</v>
      </c>
      <c r="B1158" s="7" t="s">
        <v>3136</v>
      </c>
      <c r="C1158" s="7" t="s">
        <v>3137</v>
      </c>
      <c r="D1158" s="7" t="s">
        <v>3028</v>
      </c>
      <c r="E1158" s="11" t="s">
        <v>36</v>
      </c>
      <c r="F1158" s="7" t="s">
        <v>64</v>
      </c>
      <c r="G1158" s="7" t="s">
        <v>38</v>
      </c>
      <c r="H1158" s="7"/>
      <c r="J1158" s="13"/>
      <c r="K1158" s="13"/>
      <c r="L1158" s="13"/>
      <c r="M1158" s="10">
        <v>44123</v>
      </c>
      <c r="N1158" s="7">
        <v>2020</v>
      </c>
      <c r="O1158" s="7" t="s">
        <v>407</v>
      </c>
      <c r="R1158" s="7" t="s">
        <v>3134</v>
      </c>
      <c r="S1158" s="7" t="s">
        <v>3138</v>
      </c>
      <c r="T1158" s="7"/>
      <c r="U1158" s="7"/>
      <c r="V1158" s="7"/>
      <c r="W1158" s="6">
        <f>IFERROR(VLOOKUP(B1158, PlumX_snapshot!$A:$B, 2, FALSE), " ")</f>
        <v>4</v>
      </c>
      <c r="X1158" s="6">
        <f>IFERROR(VLOOKUP(B1158, PlumX_snapshot!$A:$C, 3, FALSE), " ")</f>
        <v>0</v>
      </c>
      <c r="Y1158" s="8">
        <f>IFERROR(VLOOKUP(B1158, PlumX_snapshot!$A:$D, 4, FALSE), " ")</f>
        <v>10</v>
      </c>
      <c r="Z1158" s="8">
        <f>IFERROR(VLOOKUP(B1158, PlumX_snapshot!$A:$E, 5, FALSE), " ")</f>
        <v>0</v>
      </c>
      <c r="AA1158" s="8">
        <f>IFERROR(VLOOKUP(B1158, PlumX_snapshot!$A:$F, 6, FALSE), " ")</f>
        <v>0</v>
      </c>
      <c r="AB1158" s="9">
        <v>44978</v>
      </c>
    </row>
    <row r="1159" spans="1:28" ht="14.5" x14ac:dyDescent="0.35">
      <c r="A1159" s="7" t="s">
        <v>3139</v>
      </c>
      <c r="B1159" s="7" t="s">
        <v>3140</v>
      </c>
      <c r="C1159" s="7" t="s">
        <v>3141</v>
      </c>
      <c r="D1159" s="7" t="s">
        <v>3028</v>
      </c>
      <c r="E1159" s="11" t="s">
        <v>36</v>
      </c>
      <c r="F1159" s="7" t="s">
        <v>64</v>
      </c>
      <c r="G1159" s="7" t="s">
        <v>38</v>
      </c>
      <c r="H1159" s="7"/>
      <c r="J1159" s="13"/>
      <c r="K1159" s="13"/>
      <c r="L1159" s="13"/>
      <c r="M1159" s="10">
        <v>44040</v>
      </c>
      <c r="N1159" s="7">
        <v>2020</v>
      </c>
      <c r="O1159" s="7" t="s">
        <v>407</v>
      </c>
      <c r="R1159" s="7" t="s">
        <v>3142</v>
      </c>
      <c r="S1159" s="7" t="s">
        <v>3029</v>
      </c>
      <c r="T1159" s="7"/>
      <c r="U1159" s="7"/>
      <c r="V1159" s="7"/>
      <c r="W1159" s="6">
        <f>IFERROR(VLOOKUP(B1159, PlumX_snapshot!$A:$B, 2, FALSE), " ")</f>
        <v>1</v>
      </c>
      <c r="X1159" s="6">
        <f>IFERROR(VLOOKUP(B1159, PlumX_snapshot!$A:$C, 3, FALSE), " ")</f>
        <v>0</v>
      </c>
      <c r="Y1159" s="8">
        <f>IFERROR(VLOOKUP(B1159, PlumX_snapshot!$A:$D, 4, FALSE), " ")</f>
        <v>0</v>
      </c>
      <c r="Z1159" s="8">
        <f>IFERROR(VLOOKUP(B1159, PlumX_snapshot!$A:$E, 5, FALSE), " ")</f>
        <v>0</v>
      </c>
      <c r="AA1159" s="8">
        <f>IFERROR(VLOOKUP(B1159, PlumX_snapshot!$A:$F, 6, FALSE), " ")</f>
        <v>0</v>
      </c>
      <c r="AB1159" s="9">
        <v>44978</v>
      </c>
    </row>
    <row r="1160" spans="1:28" ht="14.5" x14ac:dyDescent="0.35">
      <c r="A1160" s="7" t="s">
        <v>3143</v>
      </c>
      <c r="B1160" s="7" t="s">
        <v>3144</v>
      </c>
      <c r="C1160" s="7" t="s">
        <v>3145</v>
      </c>
      <c r="D1160" s="7" t="s">
        <v>3028</v>
      </c>
      <c r="E1160" s="11" t="s">
        <v>36</v>
      </c>
      <c r="F1160" s="7" t="s">
        <v>37</v>
      </c>
      <c r="G1160" s="7" t="s">
        <v>56</v>
      </c>
      <c r="H1160" s="7" t="s">
        <v>3032</v>
      </c>
      <c r="I1160" s="7" t="s">
        <v>399</v>
      </c>
      <c r="J1160" s="13"/>
      <c r="K1160" s="13"/>
      <c r="L1160" s="13"/>
      <c r="M1160" s="10">
        <v>44082</v>
      </c>
      <c r="N1160" s="7">
        <v>2020</v>
      </c>
      <c r="O1160" s="7" t="s">
        <v>407</v>
      </c>
      <c r="R1160" s="7" t="s">
        <v>3134</v>
      </c>
      <c r="T1160" s="7"/>
      <c r="W1160" s="6">
        <f>IFERROR(VLOOKUP(B1160, PlumX_snapshot!$A:$B, 2, FALSE), " ")</f>
        <v>13</v>
      </c>
      <c r="X1160" s="6">
        <f>IFERROR(VLOOKUP(B1160, PlumX_snapshot!$A:$C, 3, FALSE), " ")</f>
        <v>3</v>
      </c>
      <c r="Y1160" s="8">
        <f>IFERROR(VLOOKUP(B1160, PlumX_snapshot!$A:$D, 4, FALSE), " ")</f>
        <v>0</v>
      </c>
      <c r="Z1160" s="8">
        <f>IFERROR(VLOOKUP(B1160, PlumX_snapshot!$A:$E, 5, FALSE), " ")</f>
        <v>0</v>
      </c>
      <c r="AA1160" s="8">
        <f>IFERROR(VLOOKUP(B1160, PlumX_snapshot!$A:$F, 6, FALSE), " ")</f>
        <v>0</v>
      </c>
      <c r="AB1160" s="9">
        <v>44978</v>
      </c>
    </row>
    <row r="1161" spans="1:28" ht="14.5" x14ac:dyDescent="0.35">
      <c r="A1161" s="7" t="s">
        <v>3146</v>
      </c>
      <c r="B1161" s="7" t="s">
        <v>3147</v>
      </c>
      <c r="C1161" s="7" t="s">
        <v>3148</v>
      </c>
      <c r="D1161" s="7" t="s">
        <v>3028</v>
      </c>
      <c r="E1161" s="11" t="s">
        <v>36</v>
      </c>
      <c r="F1161" s="7" t="s">
        <v>37</v>
      </c>
      <c r="G1161" s="7" t="s">
        <v>56</v>
      </c>
      <c r="H1161" s="7" t="s">
        <v>3032</v>
      </c>
      <c r="I1161" s="7" t="s">
        <v>74</v>
      </c>
      <c r="J1161" s="13"/>
      <c r="K1161" s="13"/>
      <c r="L1161" s="13"/>
      <c r="M1161" s="10">
        <v>44120</v>
      </c>
      <c r="N1161" s="7">
        <v>2020</v>
      </c>
      <c r="O1161" s="7" t="s">
        <v>407</v>
      </c>
      <c r="S1161" s="7" t="s">
        <v>653</v>
      </c>
      <c r="T1161" s="7"/>
      <c r="U1161" s="7"/>
      <c r="V1161" s="7"/>
      <c r="W1161" s="6">
        <f>IFERROR(VLOOKUP(B1161, PlumX_snapshot!$A:$B, 2, FALSE), " ")</f>
        <v>0</v>
      </c>
      <c r="X1161" s="6">
        <f>IFERROR(VLOOKUP(B1161, PlumX_snapshot!$A:$C, 3, FALSE), " ")</f>
        <v>0</v>
      </c>
      <c r="Y1161" s="8">
        <f>IFERROR(VLOOKUP(B1161, PlumX_snapshot!$A:$D, 4, FALSE), " ")</f>
        <v>0</v>
      </c>
      <c r="Z1161" s="8">
        <f>IFERROR(VLOOKUP(B1161, PlumX_snapshot!$A:$E, 5, FALSE), " ")</f>
        <v>0</v>
      </c>
      <c r="AA1161" s="8">
        <f>IFERROR(VLOOKUP(B1161, PlumX_snapshot!$A:$F, 6, FALSE), " ")</f>
        <v>0</v>
      </c>
      <c r="AB1161" s="9">
        <v>44978</v>
      </c>
    </row>
    <row r="1162" spans="1:28" ht="14.5" x14ac:dyDescent="0.35">
      <c r="A1162" s="7" t="s">
        <v>3149</v>
      </c>
      <c r="B1162" s="7" t="s">
        <v>3150</v>
      </c>
      <c r="C1162" s="7" t="s">
        <v>3151</v>
      </c>
      <c r="D1162" s="7" t="s">
        <v>3028</v>
      </c>
      <c r="E1162" s="11" t="s">
        <v>36</v>
      </c>
      <c r="F1162" s="7" t="s">
        <v>37</v>
      </c>
      <c r="G1162" s="7" t="s">
        <v>56</v>
      </c>
      <c r="H1162" s="7" t="s">
        <v>3032</v>
      </c>
      <c r="I1162" s="7" t="s">
        <v>74</v>
      </c>
      <c r="J1162" s="13"/>
      <c r="K1162" s="13"/>
      <c r="L1162" s="13"/>
      <c r="M1162" s="10">
        <v>44076</v>
      </c>
      <c r="N1162" s="7">
        <v>2020</v>
      </c>
      <c r="O1162" s="7" t="s">
        <v>407</v>
      </c>
      <c r="R1162" s="7" t="s">
        <v>3039</v>
      </c>
      <c r="T1162" s="7"/>
      <c r="W1162" s="6">
        <f>IFERROR(VLOOKUP(B1162, PlumX_snapshot!$A:$B, 2, FALSE), " ")</f>
        <v>70</v>
      </c>
      <c r="X1162" s="6">
        <f>IFERROR(VLOOKUP(B1162, PlumX_snapshot!$A:$C, 3, FALSE), " ")</f>
        <v>13</v>
      </c>
      <c r="Y1162" s="8">
        <f>IFERROR(VLOOKUP(B1162, PlumX_snapshot!$A:$D, 4, FALSE), " ")</f>
        <v>43</v>
      </c>
      <c r="Z1162" s="8">
        <f>IFERROR(VLOOKUP(B1162, PlumX_snapshot!$A:$E, 5, FALSE), " ")</f>
        <v>0</v>
      </c>
      <c r="AA1162" s="8">
        <f>IFERROR(VLOOKUP(B1162, PlumX_snapshot!$A:$F, 6, FALSE), " ")</f>
        <v>0</v>
      </c>
      <c r="AB1162" s="9">
        <v>44978</v>
      </c>
    </row>
    <row r="1163" spans="1:28" ht="14.5" x14ac:dyDescent="0.35">
      <c r="A1163" s="7" t="s">
        <v>3152</v>
      </c>
      <c r="B1163" s="7" t="s">
        <v>3153</v>
      </c>
      <c r="C1163" s="7" t="s">
        <v>3154</v>
      </c>
      <c r="D1163" s="7" t="s">
        <v>3028</v>
      </c>
      <c r="E1163" s="11" t="s">
        <v>36</v>
      </c>
      <c r="F1163" s="7" t="s">
        <v>37</v>
      </c>
      <c r="G1163" s="7" t="s">
        <v>56</v>
      </c>
      <c r="H1163" s="7" t="s">
        <v>3032</v>
      </c>
      <c r="I1163" s="7" t="s">
        <v>74</v>
      </c>
      <c r="J1163" s="13"/>
      <c r="K1163" s="13"/>
      <c r="L1163" s="13"/>
      <c r="M1163" s="10">
        <v>44187</v>
      </c>
      <c r="N1163" s="7">
        <v>2020</v>
      </c>
      <c r="O1163" s="7" t="s">
        <v>407</v>
      </c>
      <c r="R1163" s="7" t="s">
        <v>3039</v>
      </c>
      <c r="T1163" s="7"/>
      <c r="W1163" s="6">
        <f>IFERROR(VLOOKUP(B1163, PlumX_snapshot!$A:$B, 2, FALSE), " ")</f>
        <v>17</v>
      </c>
      <c r="X1163" s="6">
        <f>IFERROR(VLOOKUP(B1163, PlumX_snapshot!$A:$C, 3, FALSE), " ")</f>
        <v>4</v>
      </c>
      <c r="Y1163" s="8">
        <f>IFERROR(VLOOKUP(B1163, PlumX_snapshot!$A:$D, 4, FALSE), " ")</f>
        <v>13</v>
      </c>
      <c r="Z1163" s="8">
        <f>IFERROR(VLOOKUP(B1163, PlumX_snapshot!$A:$E, 5, FALSE), " ")</f>
        <v>0</v>
      </c>
      <c r="AA1163" s="8">
        <f>IFERROR(VLOOKUP(B1163, PlumX_snapshot!$A:$F, 6, FALSE), " ")</f>
        <v>0</v>
      </c>
      <c r="AB1163" s="9">
        <v>44978</v>
      </c>
    </row>
    <row r="1164" spans="1:28" ht="14.5" x14ac:dyDescent="0.35">
      <c r="A1164" s="7" t="s">
        <v>3155</v>
      </c>
      <c r="B1164" s="7" t="s">
        <v>3156</v>
      </c>
      <c r="C1164" s="7" t="s">
        <v>3157</v>
      </c>
      <c r="D1164" s="7" t="s">
        <v>3028</v>
      </c>
      <c r="E1164" s="11" t="s">
        <v>36</v>
      </c>
      <c r="F1164" s="7" t="s">
        <v>37</v>
      </c>
      <c r="G1164" s="7" t="s">
        <v>56</v>
      </c>
      <c r="H1164" s="7" t="s">
        <v>3032</v>
      </c>
      <c r="I1164" s="7" t="s">
        <v>399</v>
      </c>
      <c r="J1164" s="13"/>
      <c r="K1164" s="13"/>
      <c r="L1164" s="13"/>
      <c r="M1164" s="10">
        <v>44061</v>
      </c>
      <c r="N1164" s="7">
        <v>2020</v>
      </c>
      <c r="O1164" s="7" t="s">
        <v>407</v>
      </c>
      <c r="R1164" s="7" t="s">
        <v>3039</v>
      </c>
      <c r="T1164" s="7"/>
      <c r="W1164" s="6">
        <f>IFERROR(VLOOKUP(B1164, PlumX_snapshot!$A:$B, 2, FALSE), " ")</f>
        <v>69</v>
      </c>
      <c r="X1164" s="6">
        <f>IFERROR(VLOOKUP(B1164, PlumX_snapshot!$A:$C, 3, FALSE), " ")</f>
        <v>30</v>
      </c>
      <c r="Y1164" s="8">
        <f>IFERROR(VLOOKUP(B1164, PlumX_snapshot!$A:$D, 4, FALSE), " ")</f>
        <v>158</v>
      </c>
      <c r="Z1164" s="8">
        <f>IFERROR(VLOOKUP(B1164, PlumX_snapshot!$A:$E, 5, FALSE), " ")</f>
        <v>0</v>
      </c>
      <c r="AA1164" s="8">
        <f>IFERROR(VLOOKUP(B1164, PlumX_snapshot!$A:$F, 6, FALSE), " ")</f>
        <v>0</v>
      </c>
      <c r="AB1164" s="9">
        <v>44978</v>
      </c>
    </row>
    <row r="1165" spans="1:28" ht="14.5" x14ac:dyDescent="0.35">
      <c r="A1165" s="7" t="s">
        <v>3158</v>
      </c>
      <c r="B1165" s="7" t="s">
        <v>3159</v>
      </c>
      <c r="C1165" s="7" t="s">
        <v>3160</v>
      </c>
      <c r="D1165" s="7" t="s">
        <v>3028</v>
      </c>
      <c r="E1165" s="11" t="s">
        <v>36</v>
      </c>
      <c r="F1165" s="7" t="s">
        <v>64</v>
      </c>
      <c r="G1165" s="7" t="s">
        <v>38</v>
      </c>
      <c r="H1165" s="7"/>
      <c r="J1165" s="13"/>
      <c r="K1165" s="13"/>
      <c r="L1165" s="13"/>
      <c r="M1165" s="10">
        <v>43887</v>
      </c>
      <c r="N1165" s="7">
        <v>2020</v>
      </c>
      <c r="O1165" s="7" t="s">
        <v>407</v>
      </c>
      <c r="S1165" s="7" t="s">
        <v>3029</v>
      </c>
      <c r="T1165" s="7"/>
      <c r="U1165" s="7"/>
      <c r="V1165" s="7"/>
      <c r="W1165" s="6">
        <f>IFERROR(VLOOKUP(B1165, PlumX_snapshot!$A:$B, 2, FALSE), " ")</f>
        <v>14</v>
      </c>
      <c r="X1165" s="6">
        <f>IFERROR(VLOOKUP(B1165, PlumX_snapshot!$A:$C, 3, FALSE), " ")</f>
        <v>2</v>
      </c>
      <c r="Y1165" s="8">
        <f>IFERROR(VLOOKUP(B1165, PlumX_snapshot!$A:$D, 4, FALSE), " ")</f>
        <v>14</v>
      </c>
      <c r="Z1165" s="8">
        <f>IFERROR(VLOOKUP(B1165, PlumX_snapshot!$A:$E, 5, FALSE), " ")</f>
        <v>0</v>
      </c>
      <c r="AA1165" s="8">
        <f>IFERROR(VLOOKUP(B1165, PlumX_snapshot!$A:$F, 6, FALSE), " ")</f>
        <v>0</v>
      </c>
      <c r="AB1165" s="9">
        <v>44978</v>
      </c>
    </row>
    <row r="1166" spans="1:28" ht="14.5" x14ac:dyDescent="0.35">
      <c r="A1166" s="7" t="s">
        <v>3161</v>
      </c>
      <c r="B1166" s="7" t="s">
        <v>3162</v>
      </c>
      <c r="C1166" s="7" t="s">
        <v>3163</v>
      </c>
      <c r="D1166" s="7" t="s">
        <v>3028</v>
      </c>
      <c r="E1166" s="11" t="s">
        <v>36</v>
      </c>
      <c r="F1166" s="7" t="s">
        <v>37</v>
      </c>
      <c r="G1166" s="7" t="s">
        <v>56</v>
      </c>
      <c r="H1166" s="7" t="s">
        <v>3032</v>
      </c>
      <c r="I1166" s="7" t="s">
        <v>399</v>
      </c>
      <c r="J1166" s="13"/>
      <c r="K1166" s="13"/>
      <c r="L1166" s="13"/>
      <c r="M1166" s="10">
        <v>44014</v>
      </c>
      <c r="N1166" s="7">
        <v>2020</v>
      </c>
      <c r="O1166" s="7" t="s">
        <v>407</v>
      </c>
      <c r="R1166" s="7" t="s">
        <v>3164</v>
      </c>
      <c r="T1166" s="7"/>
      <c r="W1166" s="6">
        <f>IFERROR(VLOOKUP(B1166, PlumX_snapshot!$A:$B, 2, FALSE), " ")</f>
        <v>30</v>
      </c>
      <c r="X1166" s="6">
        <f>IFERROR(VLOOKUP(B1166, PlumX_snapshot!$A:$C, 3, FALSE), " ")</f>
        <v>4</v>
      </c>
      <c r="Y1166" s="8">
        <f>IFERROR(VLOOKUP(B1166, PlumX_snapshot!$A:$D, 4, FALSE), " ")</f>
        <v>21</v>
      </c>
      <c r="Z1166" s="8">
        <f>IFERROR(VLOOKUP(B1166, PlumX_snapshot!$A:$E, 5, FALSE), " ")</f>
        <v>0</v>
      </c>
      <c r="AA1166" s="8">
        <f>IFERROR(VLOOKUP(B1166, PlumX_snapshot!$A:$F, 6, FALSE), " ")</f>
        <v>0</v>
      </c>
      <c r="AB1166" s="9">
        <v>44978</v>
      </c>
    </row>
    <row r="1167" spans="1:28" ht="14.5" x14ac:dyDescent="0.35">
      <c r="A1167" s="7" t="s">
        <v>3165</v>
      </c>
      <c r="B1167" s="7" t="s">
        <v>3166</v>
      </c>
      <c r="C1167" s="7" t="s">
        <v>3167</v>
      </c>
      <c r="D1167" s="7" t="s">
        <v>3028</v>
      </c>
      <c r="E1167" s="11" t="s">
        <v>36</v>
      </c>
      <c r="F1167" s="7" t="s">
        <v>37</v>
      </c>
      <c r="G1167" s="7" t="s">
        <v>56</v>
      </c>
      <c r="H1167" s="7" t="s">
        <v>3032</v>
      </c>
      <c r="I1167" s="7" t="s">
        <v>74</v>
      </c>
      <c r="J1167" s="13"/>
      <c r="K1167" s="13"/>
      <c r="L1167" s="13"/>
      <c r="M1167" s="10">
        <v>44152</v>
      </c>
      <c r="N1167" s="7">
        <v>2020</v>
      </c>
      <c r="O1167" s="7" t="s">
        <v>407</v>
      </c>
      <c r="P1167" s="7" t="s">
        <v>56</v>
      </c>
      <c r="R1167" s="7" t="s">
        <v>3168</v>
      </c>
      <c r="T1167" s="7"/>
      <c r="W1167" s="6">
        <f>IFERROR(VLOOKUP(B1167, PlumX_snapshot!$A:$B, 2, FALSE), " ")</f>
        <v>19</v>
      </c>
      <c r="X1167" s="6">
        <f>IFERROR(VLOOKUP(B1167, PlumX_snapshot!$A:$C, 3, FALSE), " ")</f>
        <v>0</v>
      </c>
      <c r="Y1167" s="8">
        <f>IFERROR(VLOOKUP(B1167, PlumX_snapshot!$A:$D, 4, FALSE), " ")</f>
        <v>20</v>
      </c>
      <c r="Z1167" s="8">
        <f>IFERROR(VLOOKUP(B1167, PlumX_snapshot!$A:$E, 5, FALSE), " ")</f>
        <v>0</v>
      </c>
      <c r="AA1167" s="8">
        <f>IFERROR(VLOOKUP(B1167, PlumX_snapshot!$A:$F, 6, FALSE), " ")</f>
        <v>0</v>
      </c>
      <c r="AB1167" s="9">
        <v>44978</v>
      </c>
    </row>
    <row r="1168" spans="1:28" ht="14.5" x14ac:dyDescent="0.35">
      <c r="A1168" s="7" t="s">
        <v>3169</v>
      </c>
      <c r="B1168" s="7" t="s">
        <v>3170</v>
      </c>
      <c r="C1168" s="7" t="s">
        <v>3171</v>
      </c>
      <c r="D1168" s="7" t="s">
        <v>3028</v>
      </c>
      <c r="E1168" s="11" t="s">
        <v>36</v>
      </c>
      <c r="F1168" s="7" t="s">
        <v>37</v>
      </c>
      <c r="G1168" s="7" t="s">
        <v>56</v>
      </c>
      <c r="H1168" s="7" t="s">
        <v>3032</v>
      </c>
      <c r="I1168" s="7" t="s">
        <v>74</v>
      </c>
      <c r="J1168" s="13"/>
      <c r="K1168" s="13"/>
      <c r="L1168" s="13"/>
      <c r="M1168" s="10">
        <v>44060</v>
      </c>
      <c r="N1168" s="7">
        <v>2020</v>
      </c>
      <c r="O1168" s="7" t="s">
        <v>407</v>
      </c>
      <c r="R1168" s="7" t="s">
        <v>3172</v>
      </c>
      <c r="T1168" s="7"/>
      <c r="W1168" s="6">
        <f>IFERROR(VLOOKUP(B1168, PlumX_snapshot!$A:$B, 2, FALSE), " ")</f>
        <v>71</v>
      </c>
      <c r="X1168" s="6">
        <f>IFERROR(VLOOKUP(B1168, PlumX_snapshot!$A:$C, 3, FALSE), " ")</f>
        <v>10</v>
      </c>
      <c r="Y1168" s="8">
        <f>IFERROR(VLOOKUP(B1168, PlumX_snapshot!$A:$D, 4, FALSE), " ")</f>
        <v>17</v>
      </c>
      <c r="Z1168" s="8">
        <f>IFERROR(VLOOKUP(B1168, PlumX_snapshot!$A:$E, 5, FALSE), " ")</f>
        <v>0</v>
      </c>
      <c r="AA1168" s="8">
        <f>IFERROR(VLOOKUP(B1168, PlumX_snapshot!$A:$F, 6, FALSE), " ")</f>
        <v>1</v>
      </c>
      <c r="AB1168" s="9">
        <v>44978</v>
      </c>
    </row>
    <row r="1169" spans="1:28" ht="14.5" x14ac:dyDescent="0.35">
      <c r="A1169" s="7" t="s">
        <v>3173</v>
      </c>
      <c r="B1169" s="7" t="s">
        <v>3174</v>
      </c>
      <c r="C1169" s="7" t="s">
        <v>3175</v>
      </c>
      <c r="D1169" s="7" t="s">
        <v>3028</v>
      </c>
      <c r="E1169" s="11" t="s">
        <v>36</v>
      </c>
      <c r="F1169" s="7" t="s">
        <v>37</v>
      </c>
      <c r="G1169" s="7" t="s">
        <v>56</v>
      </c>
      <c r="H1169" s="7" t="s">
        <v>3032</v>
      </c>
      <c r="I1169" s="7" t="s">
        <v>74</v>
      </c>
      <c r="J1169" s="13"/>
      <c r="K1169" s="13"/>
      <c r="L1169" s="13"/>
      <c r="M1169" s="10">
        <v>44061</v>
      </c>
      <c r="N1169" s="7">
        <v>2020</v>
      </c>
      <c r="O1169" s="7" t="s">
        <v>407</v>
      </c>
      <c r="P1169" s="7" t="s">
        <v>56</v>
      </c>
      <c r="R1169" s="7" t="s">
        <v>3176</v>
      </c>
      <c r="T1169" s="7"/>
      <c r="W1169" s="6">
        <f>IFERROR(VLOOKUP(B1169, PlumX_snapshot!$A:$B, 2, FALSE), " ")</f>
        <v>5</v>
      </c>
      <c r="X1169" s="6">
        <f>IFERROR(VLOOKUP(B1169, PlumX_snapshot!$A:$C, 3, FALSE), " ")</f>
        <v>5</v>
      </c>
      <c r="Y1169" s="8">
        <f>IFERROR(VLOOKUP(B1169, PlumX_snapshot!$A:$D, 4, FALSE), " ")</f>
        <v>15</v>
      </c>
      <c r="Z1169" s="8">
        <f>IFERROR(VLOOKUP(B1169, PlumX_snapshot!$A:$E, 5, FALSE), " ")</f>
        <v>0</v>
      </c>
      <c r="AA1169" s="8">
        <f>IFERROR(VLOOKUP(B1169, PlumX_snapshot!$A:$F, 6, FALSE), " ")</f>
        <v>0</v>
      </c>
      <c r="AB1169" s="9">
        <v>44978</v>
      </c>
    </row>
    <row r="1170" spans="1:28" ht="14.5" x14ac:dyDescent="0.35">
      <c r="A1170" s="7" t="s">
        <v>3177</v>
      </c>
      <c r="B1170" s="7" t="s">
        <v>3178</v>
      </c>
      <c r="C1170" s="7" t="s">
        <v>3179</v>
      </c>
      <c r="D1170" s="7" t="s">
        <v>3028</v>
      </c>
      <c r="E1170" s="11" t="s">
        <v>36</v>
      </c>
      <c r="F1170" s="7" t="s">
        <v>64</v>
      </c>
      <c r="G1170" s="7" t="s">
        <v>38</v>
      </c>
      <c r="H1170" s="7"/>
      <c r="J1170" s="13"/>
      <c r="K1170" s="13"/>
      <c r="L1170" s="13"/>
      <c r="M1170" s="10">
        <v>44301</v>
      </c>
      <c r="N1170" s="7">
        <v>2021</v>
      </c>
      <c r="O1170" s="7" t="s">
        <v>407</v>
      </c>
      <c r="R1170" s="7" t="s">
        <v>3039</v>
      </c>
      <c r="S1170" s="7" t="s">
        <v>3029</v>
      </c>
      <c r="T1170" s="7"/>
      <c r="U1170" s="7"/>
      <c r="V1170" s="7"/>
      <c r="W1170" s="6">
        <f>IFERROR(VLOOKUP(B1170, PlumX_snapshot!$A:$B, 2, FALSE), " ")</f>
        <v>38</v>
      </c>
      <c r="X1170" s="6">
        <f>IFERROR(VLOOKUP(B1170, PlumX_snapshot!$A:$C, 3, FALSE), " ")</f>
        <v>2</v>
      </c>
      <c r="Y1170" s="8">
        <f>IFERROR(VLOOKUP(B1170, PlumX_snapshot!$A:$D, 4, FALSE), " ")</f>
        <v>0</v>
      </c>
      <c r="Z1170" s="8">
        <f>IFERROR(VLOOKUP(B1170, PlumX_snapshot!$A:$E, 5, FALSE), " ")</f>
        <v>0</v>
      </c>
      <c r="AA1170" s="8">
        <f>IFERROR(VLOOKUP(B1170, PlumX_snapshot!$A:$F, 6, FALSE), " ")</f>
        <v>0</v>
      </c>
      <c r="AB1170" s="9">
        <v>44978</v>
      </c>
    </row>
    <row r="1171" spans="1:28" ht="14.5" x14ac:dyDescent="0.35">
      <c r="A1171" s="7" t="s">
        <v>3180</v>
      </c>
      <c r="B1171" s="7" t="s">
        <v>3181</v>
      </c>
      <c r="C1171" s="7" t="s">
        <v>3182</v>
      </c>
      <c r="D1171" s="7" t="s">
        <v>3028</v>
      </c>
      <c r="E1171" s="11" t="s">
        <v>36</v>
      </c>
      <c r="F1171" s="7" t="s">
        <v>37</v>
      </c>
      <c r="G1171" s="7" t="s">
        <v>56</v>
      </c>
      <c r="H1171" s="7" t="s">
        <v>3032</v>
      </c>
      <c r="I1171" s="7" t="s">
        <v>74</v>
      </c>
      <c r="J1171" s="13"/>
      <c r="K1171" s="13"/>
      <c r="L1171" s="13"/>
      <c r="M1171" s="10">
        <v>44056</v>
      </c>
      <c r="N1171" s="7">
        <v>2020</v>
      </c>
      <c r="O1171" s="7" t="s">
        <v>407</v>
      </c>
      <c r="R1171" s="7" t="s">
        <v>3039</v>
      </c>
      <c r="T1171" s="7"/>
      <c r="W1171" s="6">
        <f>IFERROR(VLOOKUP(B1171, PlumX_snapshot!$A:$B, 2, FALSE), " ")</f>
        <v>61</v>
      </c>
      <c r="X1171" s="6">
        <f>IFERROR(VLOOKUP(B1171, PlumX_snapshot!$A:$C, 3, FALSE), " ")</f>
        <v>5</v>
      </c>
      <c r="Y1171" s="8">
        <f>IFERROR(VLOOKUP(B1171, PlumX_snapshot!$A:$D, 4, FALSE), " ")</f>
        <v>6</v>
      </c>
      <c r="Z1171" s="8">
        <f>IFERROR(VLOOKUP(B1171, PlumX_snapshot!$A:$E, 5, FALSE), " ")</f>
        <v>0</v>
      </c>
      <c r="AA1171" s="8">
        <f>IFERROR(VLOOKUP(B1171, PlumX_snapshot!$A:$F, 6, FALSE), " ")</f>
        <v>1</v>
      </c>
      <c r="AB1171" s="9">
        <v>44978</v>
      </c>
    </row>
    <row r="1172" spans="1:28" ht="14.5" x14ac:dyDescent="0.35">
      <c r="A1172" s="7" t="s">
        <v>3183</v>
      </c>
      <c r="B1172" s="7" t="s">
        <v>3184</v>
      </c>
      <c r="C1172" s="7" t="s">
        <v>3182</v>
      </c>
      <c r="D1172" s="7" t="s">
        <v>3028</v>
      </c>
      <c r="E1172" s="11" t="s">
        <v>36</v>
      </c>
      <c r="F1172" s="7" t="s">
        <v>37</v>
      </c>
      <c r="G1172" s="7" t="s">
        <v>56</v>
      </c>
      <c r="H1172" s="7" t="s">
        <v>3038</v>
      </c>
      <c r="I1172" s="7" t="s">
        <v>74</v>
      </c>
      <c r="J1172" s="13"/>
      <c r="K1172" s="13"/>
      <c r="L1172" s="13"/>
      <c r="M1172" s="10">
        <v>44218</v>
      </c>
      <c r="N1172" s="7">
        <v>2021</v>
      </c>
      <c r="O1172" s="7" t="s">
        <v>407</v>
      </c>
      <c r="R1172" s="7" t="s">
        <v>3185</v>
      </c>
      <c r="T1172" s="7"/>
      <c r="W1172" s="6">
        <f>IFERROR(VLOOKUP(B1172, PlumX_snapshot!$A:$B, 2, FALSE), " ")</f>
        <v>108</v>
      </c>
      <c r="X1172" s="6">
        <f>IFERROR(VLOOKUP(B1172, PlumX_snapshot!$A:$C, 3, FALSE), " ")</f>
        <v>75</v>
      </c>
      <c r="Y1172" s="8">
        <f>IFERROR(VLOOKUP(B1172, PlumX_snapshot!$A:$D, 4, FALSE), " ")</f>
        <v>106</v>
      </c>
      <c r="Z1172" s="8">
        <f>IFERROR(VLOOKUP(B1172, PlumX_snapshot!$A:$E, 5, FALSE), " ")</f>
        <v>0</v>
      </c>
      <c r="AA1172" s="8">
        <f>IFERROR(VLOOKUP(B1172, PlumX_snapshot!$A:$F, 6, FALSE), " ")</f>
        <v>1</v>
      </c>
      <c r="AB1172" s="9">
        <v>44978</v>
      </c>
    </row>
    <row r="1173" spans="1:28" ht="14.5" x14ac:dyDescent="0.35">
      <c r="A1173" s="7" t="s">
        <v>3186</v>
      </c>
      <c r="B1173" s="7" t="s">
        <v>3187</v>
      </c>
      <c r="C1173" s="7" t="s">
        <v>3188</v>
      </c>
      <c r="D1173" s="7" t="s">
        <v>3028</v>
      </c>
      <c r="E1173" s="11" t="s">
        <v>36</v>
      </c>
      <c r="F1173" s="7" t="s">
        <v>37</v>
      </c>
      <c r="G1173" s="7" t="s">
        <v>56</v>
      </c>
      <c r="H1173" s="7" t="s">
        <v>3032</v>
      </c>
      <c r="I1173" s="7" t="s">
        <v>74</v>
      </c>
      <c r="J1173" s="13"/>
      <c r="K1173" s="13"/>
      <c r="L1173" s="13"/>
      <c r="M1173" s="10">
        <v>44049</v>
      </c>
      <c r="N1173" s="7">
        <v>2020</v>
      </c>
      <c r="O1173" s="7" t="s">
        <v>407</v>
      </c>
      <c r="R1173" s="7" t="s">
        <v>3189</v>
      </c>
      <c r="T1173" s="7"/>
      <c r="W1173" s="6">
        <f>IFERROR(VLOOKUP(B1173, PlumX_snapshot!$A:$B, 2, FALSE), " ")</f>
        <v>20</v>
      </c>
      <c r="X1173" s="6">
        <f>IFERROR(VLOOKUP(B1173, PlumX_snapshot!$A:$C, 3, FALSE), " ")</f>
        <v>2</v>
      </c>
      <c r="Y1173" s="8">
        <f>IFERROR(VLOOKUP(B1173, PlumX_snapshot!$A:$D, 4, FALSE), " ")</f>
        <v>0</v>
      </c>
      <c r="Z1173" s="8">
        <f>IFERROR(VLOOKUP(B1173, PlumX_snapshot!$A:$E, 5, FALSE), " ")</f>
        <v>0</v>
      </c>
      <c r="AA1173" s="8">
        <f>IFERROR(VLOOKUP(B1173, PlumX_snapshot!$A:$F, 6, FALSE), " ")</f>
        <v>0</v>
      </c>
      <c r="AB1173" s="9">
        <v>44978</v>
      </c>
    </row>
    <row r="1174" spans="1:28" ht="14.5" x14ac:dyDescent="0.35">
      <c r="A1174" s="7" t="s">
        <v>3190</v>
      </c>
      <c r="B1174" s="7" t="s">
        <v>3191</v>
      </c>
      <c r="C1174" s="7" t="s">
        <v>3192</v>
      </c>
      <c r="D1174" s="7" t="s">
        <v>3028</v>
      </c>
      <c r="E1174" s="11" t="s">
        <v>36</v>
      </c>
      <c r="F1174" s="7" t="s">
        <v>37</v>
      </c>
      <c r="G1174" s="7" t="s">
        <v>56</v>
      </c>
      <c r="H1174" s="7" t="s">
        <v>3038</v>
      </c>
      <c r="I1174" s="7" t="s">
        <v>399</v>
      </c>
      <c r="J1174" s="13"/>
      <c r="K1174" s="13"/>
      <c r="L1174" s="13"/>
      <c r="M1174" s="10">
        <v>44245</v>
      </c>
      <c r="N1174" s="7">
        <v>2021</v>
      </c>
      <c r="O1174" s="7" t="s">
        <v>407</v>
      </c>
      <c r="R1174" s="7" t="s">
        <v>3193</v>
      </c>
      <c r="T1174" s="7"/>
      <c r="W1174" s="6">
        <f>IFERROR(VLOOKUP(B1174, PlumX_snapshot!$A:$B, 2, FALSE), " ")</f>
        <v>7</v>
      </c>
      <c r="X1174" s="6">
        <f>IFERROR(VLOOKUP(B1174, PlumX_snapshot!$A:$C, 3, FALSE), " ")</f>
        <v>0</v>
      </c>
      <c r="Y1174" s="8">
        <f>IFERROR(VLOOKUP(B1174, PlumX_snapshot!$A:$D, 4, FALSE), " ")</f>
        <v>9</v>
      </c>
      <c r="Z1174" s="8">
        <f>IFERROR(VLOOKUP(B1174, PlumX_snapshot!$A:$E, 5, FALSE), " ")</f>
        <v>0</v>
      </c>
      <c r="AA1174" s="8">
        <f>IFERROR(VLOOKUP(B1174, PlumX_snapshot!$A:$F, 6, FALSE), " ")</f>
        <v>0</v>
      </c>
      <c r="AB1174" s="9">
        <v>44978</v>
      </c>
    </row>
    <row r="1175" spans="1:28" ht="14.5" x14ac:dyDescent="0.35">
      <c r="A1175" s="7" t="s">
        <v>3194</v>
      </c>
      <c r="B1175" s="7" t="s">
        <v>3195</v>
      </c>
      <c r="C1175" s="7" t="s">
        <v>3196</v>
      </c>
      <c r="D1175" s="7" t="s">
        <v>3028</v>
      </c>
      <c r="E1175" s="11" t="s">
        <v>36</v>
      </c>
      <c r="F1175" s="7" t="s">
        <v>64</v>
      </c>
      <c r="G1175" s="7" t="s">
        <v>38</v>
      </c>
      <c r="H1175" s="7"/>
      <c r="J1175" s="13"/>
      <c r="K1175" s="13"/>
      <c r="L1175" s="13"/>
      <c r="M1175" s="10">
        <v>44136</v>
      </c>
      <c r="N1175" s="7">
        <v>2020</v>
      </c>
      <c r="O1175" s="7" t="s">
        <v>407</v>
      </c>
      <c r="R1175" s="7" t="s">
        <v>3172</v>
      </c>
      <c r="S1175" s="7" t="s">
        <v>3029</v>
      </c>
      <c r="T1175" s="7"/>
      <c r="U1175" s="7"/>
      <c r="V1175" s="7"/>
      <c r="W1175" s="6">
        <f>IFERROR(VLOOKUP(B1175, PlumX_snapshot!$A:$B, 2, FALSE), " ")</f>
        <v>25</v>
      </c>
      <c r="X1175" s="6">
        <f>IFERROR(VLOOKUP(B1175, PlumX_snapshot!$A:$C, 3, FALSE), " ")</f>
        <v>4</v>
      </c>
      <c r="Y1175" s="8">
        <f>IFERROR(VLOOKUP(B1175, PlumX_snapshot!$A:$D, 4, FALSE), " ")</f>
        <v>0</v>
      </c>
      <c r="Z1175" s="8">
        <f>IFERROR(VLOOKUP(B1175, PlumX_snapshot!$A:$E, 5, FALSE), " ")</f>
        <v>0</v>
      </c>
      <c r="AA1175" s="8">
        <f>IFERROR(VLOOKUP(B1175, PlumX_snapshot!$A:$F, 6, FALSE), " ")</f>
        <v>0</v>
      </c>
      <c r="AB1175" s="9">
        <v>44978</v>
      </c>
    </row>
    <row r="1176" spans="1:28" ht="14.5" x14ac:dyDescent="0.35">
      <c r="A1176" s="7" t="s">
        <v>3197</v>
      </c>
      <c r="B1176" s="7" t="s">
        <v>3198</v>
      </c>
      <c r="C1176" s="7" t="s">
        <v>3196</v>
      </c>
      <c r="D1176" s="7" t="s">
        <v>3028</v>
      </c>
      <c r="E1176" s="11" t="s">
        <v>36</v>
      </c>
      <c r="F1176" s="7" t="s">
        <v>37</v>
      </c>
      <c r="G1176" s="7" t="s">
        <v>56</v>
      </c>
      <c r="H1176" s="7" t="s">
        <v>3038</v>
      </c>
      <c r="I1176" s="7" t="s">
        <v>74</v>
      </c>
      <c r="J1176" s="13"/>
      <c r="K1176" s="13"/>
      <c r="L1176" s="13"/>
      <c r="M1176" s="10">
        <v>44206</v>
      </c>
      <c r="N1176" s="7">
        <v>2021</v>
      </c>
      <c r="O1176" s="7" t="s">
        <v>407</v>
      </c>
      <c r="R1176" s="7" t="s">
        <v>3172</v>
      </c>
      <c r="T1176" s="7"/>
      <c r="W1176" s="6">
        <f>IFERROR(VLOOKUP(B1176, PlumX_snapshot!$A:$B, 2, FALSE), " ")</f>
        <v>7</v>
      </c>
      <c r="X1176" s="6">
        <f>IFERROR(VLOOKUP(B1176, PlumX_snapshot!$A:$C, 3, FALSE), " ")</f>
        <v>5</v>
      </c>
      <c r="Y1176" s="8">
        <f>IFERROR(VLOOKUP(B1176, PlumX_snapshot!$A:$D, 4, FALSE), " ")</f>
        <v>9</v>
      </c>
      <c r="Z1176" s="8">
        <f>IFERROR(VLOOKUP(B1176, PlumX_snapshot!$A:$E, 5, FALSE), " ")</f>
        <v>0</v>
      </c>
      <c r="AA1176" s="8">
        <f>IFERROR(VLOOKUP(B1176, PlumX_snapshot!$A:$F, 6, FALSE), " ")</f>
        <v>0</v>
      </c>
      <c r="AB1176" s="9">
        <v>44978</v>
      </c>
    </row>
    <row r="1177" spans="1:28" ht="14.5" x14ac:dyDescent="0.35">
      <c r="A1177" s="7" t="s">
        <v>3199</v>
      </c>
      <c r="B1177" s="7" t="s">
        <v>3200</v>
      </c>
      <c r="C1177" s="7" t="s">
        <v>3196</v>
      </c>
      <c r="D1177" s="7" t="s">
        <v>3028</v>
      </c>
      <c r="E1177" s="11" t="s">
        <v>36</v>
      </c>
      <c r="F1177" s="7" t="s">
        <v>37</v>
      </c>
      <c r="G1177" s="7" t="s">
        <v>56</v>
      </c>
      <c r="H1177" s="7" t="s">
        <v>3038</v>
      </c>
      <c r="I1177" s="7" t="s">
        <v>399</v>
      </c>
      <c r="J1177" s="13"/>
      <c r="K1177" s="13"/>
      <c r="L1177" s="13"/>
      <c r="M1177" s="10">
        <v>44238</v>
      </c>
      <c r="N1177" s="7">
        <v>2021</v>
      </c>
      <c r="O1177" s="7" t="s">
        <v>407</v>
      </c>
      <c r="R1177" s="7" t="s">
        <v>3172</v>
      </c>
      <c r="T1177" s="7"/>
      <c r="W1177" s="6">
        <f>IFERROR(VLOOKUP(B1177, PlumX_snapshot!$A:$B, 2, FALSE), " ")</f>
        <v>11</v>
      </c>
      <c r="X1177" s="6">
        <f>IFERROR(VLOOKUP(B1177, PlumX_snapshot!$A:$C, 3, FALSE), " ")</f>
        <v>3</v>
      </c>
      <c r="Y1177" s="8">
        <f>IFERROR(VLOOKUP(B1177, PlumX_snapshot!$A:$D, 4, FALSE), " ")</f>
        <v>9</v>
      </c>
      <c r="Z1177" s="8">
        <f>IFERROR(VLOOKUP(B1177, PlumX_snapshot!$A:$E, 5, FALSE), " ")</f>
        <v>0</v>
      </c>
      <c r="AA1177" s="8">
        <f>IFERROR(VLOOKUP(B1177, PlumX_snapshot!$A:$F, 6, FALSE), " ")</f>
        <v>0</v>
      </c>
      <c r="AB1177" s="9">
        <v>44978</v>
      </c>
    </row>
    <row r="1178" spans="1:28" ht="14.5" x14ac:dyDescent="0.35">
      <c r="A1178" s="7" t="s">
        <v>3201</v>
      </c>
      <c r="B1178" s="7" t="s">
        <v>3202</v>
      </c>
      <c r="C1178" s="7" t="s">
        <v>3203</v>
      </c>
      <c r="D1178" s="7" t="s">
        <v>3028</v>
      </c>
      <c r="E1178" s="11" t="s">
        <v>36</v>
      </c>
      <c r="F1178" s="7" t="s">
        <v>37</v>
      </c>
      <c r="G1178" s="7" t="s">
        <v>56</v>
      </c>
      <c r="H1178" s="7" t="s">
        <v>3032</v>
      </c>
      <c r="I1178" s="7" t="s">
        <v>74</v>
      </c>
      <c r="J1178" s="13"/>
      <c r="K1178" s="13"/>
      <c r="L1178" s="13"/>
      <c r="M1178" s="10">
        <v>44067</v>
      </c>
      <c r="N1178" s="7">
        <v>2020</v>
      </c>
      <c r="O1178" s="7" t="s">
        <v>407</v>
      </c>
      <c r="R1178" s="7" t="s">
        <v>3172</v>
      </c>
      <c r="T1178" s="7"/>
      <c r="W1178" s="6">
        <f>IFERROR(VLOOKUP(B1178, PlumX_snapshot!$A:$B, 2, FALSE), " ")</f>
        <v>9</v>
      </c>
      <c r="X1178" s="6">
        <f>IFERROR(VLOOKUP(B1178, PlumX_snapshot!$A:$C, 3, FALSE), " ")</f>
        <v>4</v>
      </c>
      <c r="Y1178" s="8">
        <f>IFERROR(VLOOKUP(B1178, PlumX_snapshot!$A:$D, 4, FALSE), " ")</f>
        <v>0</v>
      </c>
      <c r="Z1178" s="8">
        <f>IFERROR(VLOOKUP(B1178, PlumX_snapshot!$A:$E, 5, FALSE), " ")</f>
        <v>0</v>
      </c>
      <c r="AA1178" s="8">
        <f>IFERROR(VLOOKUP(B1178, PlumX_snapshot!$A:$F, 6, FALSE), " ")</f>
        <v>1</v>
      </c>
      <c r="AB1178" s="9">
        <v>44978</v>
      </c>
    </row>
    <row r="1179" spans="1:28" ht="14.5" x14ac:dyDescent="0.35">
      <c r="A1179" s="7" t="s">
        <v>3204</v>
      </c>
      <c r="B1179" s="7" t="s">
        <v>3205</v>
      </c>
      <c r="C1179" s="7" t="s">
        <v>3206</v>
      </c>
      <c r="D1179" s="7" t="s">
        <v>3028</v>
      </c>
      <c r="E1179" s="11" t="s">
        <v>36</v>
      </c>
      <c r="F1179" s="7" t="s">
        <v>37</v>
      </c>
      <c r="G1179" s="7" t="s">
        <v>56</v>
      </c>
      <c r="H1179" s="7" t="s">
        <v>3032</v>
      </c>
      <c r="I1179" s="7" t="s">
        <v>399</v>
      </c>
      <c r="J1179" s="13"/>
      <c r="K1179" s="13"/>
      <c r="L1179" s="13"/>
      <c r="M1179" s="10">
        <v>43945</v>
      </c>
      <c r="N1179" s="7">
        <v>2020</v>
      </c>
      <c r="O1179" s="7" t="s">
        <v>407</v>
      </c>
      <c r="P1179" s="7" t="s">
        <v>56</v>
      </c>
      <c r="R1179" s="7" t="s">
        <v>3207</v>
      </c>
      <c r="S1179" s="7" t="s">
        <v>3208</v>
      </c>
      <c r="T1179" s="7"/>
      <c r="U1179" s="7"/>
      <c r="V1179" s="7"/>
      <c r="W1179" s="6">
        <f>IFERROR(VLOOKUP(B1179, PlumX_snapshot!$A:$B, 2, FALSE), " ")</f>
        <v>35</v>
      </c>
      <c r="X1179" s="6">
        <f>IFERROR(VLOOKUP(B1179, PlumX_snapshot!$A:$C, 3, FALSE), " ")</f>
        <v>4</v>
      </c>
      <c r="Y1179" s="8">
        <f>IFERROR(VLOOKUP(B1179, PlumX_snapshot!$A:$D, 4, FALSE), " ")</f>
        <v>50</v>
      </c>
      <c r="Z1179" s="8">
        <f>IFERROR(VLOOKUP(B1179, PlumX_snapshot!$A:$E, 5, FALSE), " ")</f>
        <v>0</v>
      </c>
      <c r="AA1179" s="8">
        <f>IFERROR(VLOOKUP(B1179, PlumX_snapshot!$A:$F, 6, FALSE), " ")</f>
        <v>0</v>
      </c>
      <c r="AB1179" s="9">
        <v>44978</v>
      </c>
    </row>
    <row r="1180" spans="1:28" ht="14.5" x14ac:dyDescent="0.35">
      <c r="A1180" s="7" t="s">
        <v>3209</v>
      </c>
      <c r="B1180" s="7" t="s">
        <v>3210</v>
      </c>
      <c r="C1180" s="7" t="s">
        <v>3211</v>
      </c>
      <c r="D1180" s="7" t="s">
        <v>3028</v>
      </c>
      <c r="E1180" s="11" t="s">
        <v>36</v>
      </c>
      <c r="F1180" s="7" t="s">
        <v>64</v>
      </c>
      <c r="G1180" s="7" t="s">
        <v>38</v>
      </c>
      <c r="H1180" s="7"/>
      <c r="J1180" s="13"/>
      <c r="K1180" s="13"/>
      <c r="L1180" s="13"/>
      <c r="M1180" s="10">
        <v>43983</v>
      </c>
      <c r="N1180" s="7">
        <v>2020</v>
      </c>
      <c r="O1180" s="7" t="s">
        <v>407</v>
      </c>
      <c r="R1180" s="7" t="s">
        <v>3212</v>
      </c>
      <c r="S1180" s="7" t="s">
        <v>3029</v>
      </c>
      <c r="T1180" s="7"/>
      <c r="U1180" s="7"/>
      <c r="V1180" s="7"/>
      <c r="W1180" s="6">
        <f>IFERROR(VLOOKUP(B1180, PlumX_snapshot!$A:$B, 2, FALSE), " ")</f>
        <v>1</v>
      </c>
      <c r="X1180" s="6">
        <f>IFERROR(VLOOKUP(B1180, PlumX_snapshot!$A:$C, 3, FALSE), " ")</f>
        <v>0</v>
      </c>
      <c r="Y1180" s="8">
        <f>IFERROR(VLOOKUP(B1180, PlumX_snapshot!$A:$D, 4, FALSE), " ")</f>
        <v>0</v>
      </c>
      <c r="Z1180" s="8">
        <f>IFERROR(VLOOKUP(B1180, PlumX_snapshot!$A:$E, 5, FALSE), " ")</f>
        <v>0</v>
      </c>
      <c r="AA1180" s="8">
        <f>IFERROR(VLOOKUP(B1180, PlumX_snapshot!$A:$F, 6, FALSE), " ")</f>
        <v>0</v>
      </c>
      <c r="AB1180" s="9">
        <v>44978</v>
      </c>
    </row>
    <row r="1181" spans="1:28" ht="14.5" x14ac:dyDescent="0.35">
      <c r="A1181" s="7" t="s">
        <v>3213</v>
      </c>
      <c r="B1181" s="7" t="s">
        <v>3214</v>
      </c>
      <c r="C1181" s="7" t="s">
        <v>3211</v>
      </c>
      <c r="D1181" s="7" t="s">
        <v>3028</v>
      </c>
      <c r="E1181" s="11" t="s">
        <v>36</v>
      </c>
      <c r="F1181" s="7" t="s">
        <v>37</v>
      </c>
      <c r="G1181" s="7" t="s">
        <v>56</v>
      </c>
      <c r="H1181" s="7" t="s">
        <v>3032</v>
      </c>
      <c r="I1181" s="7" t="s">
        <v>74</v>
      </c>
      <c r="J1181" s="13"/>
      <c r="K1181" s="13"/>
      <c r="L1181" s="13"/>
      <c r="M1181" s="10">
        <v>44172</v>
      </c>
      <c r="N1181" s="7">
        <v>2020</v>
      </c>
      <c r="O1181" s="7" t="s">
        <v>407</v>
      </c>
      <c r="P1181" s="7" t="s">
        <v>56</v>
      </c>
      <c r="R1181" s="7" t="s">
        <v>3215</v>
      </c>
      <c r="T1181" s="7"/>
      <c r="W1181" s="6">
        <f>IFERROR(VLOOKUP(B1181, PlumX_snapshot!$A:$B, 2, FALSE), " ")</f>
        <v>12</v>
      </c>
      <c r="X1181" s="6">
        <f>IFERROR(VLOOKUP(B1181, PlumX_snapshot!$A:$C, 3, FALSE), " ")</f>
        <v>1</v>
      </c>
      <c r="Y1181" s="8">
        <f>IFERROR(VLOOKUP(B1181, PlumX_snapshot!$A:$D, 4, FALSE), " ")</f>
        <v>0</v>
      </c>
      <c r="Z1181" s="8">
        <f>IFERROR(VLOOKUP(B1181, PlumX_snapshot!$A:$E, 5, FALSE), " ")</f>
        <v>0</v>
      </c>
      <c r="AA1181" s="8">
        <f>IFERROR(VLOOKUP(B1181, PlumX_snapshot!$A:$F, 6, FALSE), " ")</f>
        <v>0</v>
      </c>
      <c r="AB1181" s="9">
        <v>44978</v>
      </c>
    </row>
    <row r="1182" spans="1:28" ht="14.5" x14ac:dyDescent="0.35">
      <c r="A1182" s="7" t="s">
        <v>3216</v>
      </c>
      <c r="B1182" s="7" t="s">
        <v>3217</v>
      </c>
      <c r="C1182" s="7" t="s">
        <v>3218</v>
      </c>
      <c r="D1182" s="7" t="s">
        <v>3028</v>
      </c>
      <c r="E1182" s="11" t="s">
        <v>36</v>
      </c>
      <c r="F1182" s="7" t="s">
        <v>37</v>
      </c>
      <c r="G1182" s="7" t="s">
        <v>56</v>
      </c>
      <c r="H1182" s="7" t="s">
        <v>3032</v>
      </c>
      <c r="I1182" s="7" t="s">
        <v>74</v>
      </c>
      <c r="J1182" s="13"/>
      <c r="K1182" s="13"/>
      <c r="L1182" s="13"/>
      <c r="M1182" s="10">
        <v>44124</v>
      </c>
      <c r="N1182" s="7">
        <v>2020</v>
      </c>
      <c r="O1182" s="7" t="s">
        <v>407</v>
      </c>
      <c r="R1182" s="7" t="s">
        <v>3039</v>
      </c>
      <c r="T1182" s="7"/>
      <c r="W1182" s="6">
        <f>IFERROR(VLOOKUP(B1182, PlumX_snapshot!$A:$B, 2, FALSE), " ")</f>
        <v>64</v>
      </c>
      <c r="X1182" s="6">
        <f>IFERROR(VLOOKUP(B1182, PlumX_snapshot!$A:$C, 3, FALSE), " ")</f>
        <v>7</v>
      </c>
      <c r="Y1182" s="8">
        <f>IFERROR(VLOOKUP(B1182, PlumX_snapshot!$A:$D, 4, FALSE), " ")</f>
        <v>4</v>
      </c>
      <c r="Z1182" s="8">
        <f>IFERROR(VLOOKUP(B1182, PlumX_snapshot!$A:$E, 5, FALSE), " ")</f>
        <v>0</v>
      </c>
      <c r="AA1182" s="8">
        <f>IFERROR(VLOOKUP(B1182, PlumX_snapshot!$A:$F, 6, FALSE), " ")</f>
        <v>0</v>
      </c>
      <c r="AB1182" s="9">
        <v>44978</v>
      </c>
    </row>
    <row r="1183" spans="1:28" ht="14.5" x14ac:dyDescent="0.35">
      <c r="A1183" s="7" t="s">
        <v>3219</v>
      </c>
      <c r="B1183" s="7" t="s">
        <v>3220</v>
      </c>
      <c r="C1183" s="7" t="s">
        <v>3221</v>
      </c>
      <c r="D1183" s="7" t="s">
        <v>3028</v>
      </c>
      <c r="E1183" s="11" t="s">
        <v>36</v>
      </c>
      <c r="F1183" s="7" t="s">
        <v>37</v>
      </c>
      <c r="G1183" s="7" t="s">
        <v>56</v>
      </c>
      <c r="H1183" s="7" t="s">
        <v>3032</v>
      </c>
      <c r="I1183" s="7" t="s">
        <v>74</v>
      </c>
      <c r="J1183" s="13"/>
      <c r="K1183" s="13"/>
      <c r="L1183" s="13"/>
      <c r="M1183" s="10">
        <v>44151</v>
      </c>
      <c r="N1183" s="7">
        <v>2020</v>
      </c>
      <c r="O1183" s="7" t="s">
        <v>407</v>
      </c>
      <c r="R1183" s="7" t="s">
        <v>3039</v>
      </c>
      <c r="T1183" s="7"/>
      <c r="W1183" s="6">
        <f>IFERROR(VLOOKUP(B1183, PlumX_snapshot!$A:$B, 2, FALSE), " ")</f>
        <v>2</v>
      </c>
      <c r="X1183" s="6">
        <f>IFERROR(VLOOKUP(B1183, PlumX_snapshot!$A:$C, 3, FALSE), " ")</f>
        <v>1</v>
      </c>
      <c r="Y1183" s="8">
        <f>IFERROR(VLOOKUP(B1183, PlumX_snapshot!$A:$D, 4, FALSE), " ")</f>
        <v>0</v>
      </c>
      <c r="Z1183" s="8">
        <f>IFERROR(VLOOKUP(B1183, PlumX_snapshot!$A:$E, 5, FALSE), " ")</f>
        <v>0</v>
      </c>
      <c r="AA1183" s="8">
        <f>IFERROR(VLOOKUP(B1183, PlumX_snapshot!$A:$F, 6, FALSE), " ")</f>
        <v>0</v>
      </c>
      <c r="AB1183" s="9">
        <v>44978</v>
      </c>
    </row>
    <row r="1184" spans="1:28" ht="14.5" x14ac:dyDescent="0.35">
      <c r="A1184" s="7" t="s">
        <v>3222</v>
      </c>
      <c r="B1184" s="7" t="s">
        <v>3223</v>
      </c>
      <c r="C1184" s="7" t="s">
        <v>3221</v>
      </c>
      <c r="D1184" s="7" t="s">
        <v>3028</v>
      </c>
      <c r="E1184" s="11" t="s">
        <v>36</v>
      </c>
      <c r="F1184" s="7" t="s">
        <v>37</v>
      </c>
      <c r="G1184" s="7" t="s">
        <v>56</v>
      </c>
      <c r="H1184" s="7" t="s">
        <v>3032</v>
      </c>
      <c r="I1184" s="7" t="s">
        <v>74</v>
      </c>
      <c r="J1184" s="13"/>
      <c r="K1184" s="13"/>
      <c r="L1184" s="13"/>
      <c r="M1184" s="10">
        <v>44151</v>
      </c>
      <c r="N1184" s="7">
        <v>2020</v>
      </c>
      <c r="O1184" s="7" t="s">
        <v>407</v>
      </c>
      <c r="R1184" s="7" t="s">
        <v>3039</v>
      </c>
      <c r="T1184" s="7"/>
      <c r="W1184" s="6">
        <f>IFERROR(VLOOKUP(B1184, PlumX_snapshot!$A:$B, 2, FALSE), " ")</f>
        <v>11</v>
      </c>
      <c r="X1184" s="6">
        <f>IFERROR(VLOOKUP(B1184, PlumX_snapshot!$A:$C, 3, FALSE), " ")</f>
        <v>1</v>
      </c>
      <c r="Y1184" s="8">
        <f>IFERROR(VLOOKUP(B1184, PlumX_snapshot!$A:$D, 4, FALSE), " ")</f>
        <v>4</v>
      </c>
      <c r="Z1184" s="8">
        <f>IFERROR(VLOOKUP(B1184, PlumX_snapshot!$A:$E, 5, FALSE), " ")</f>
        <v>0</v>
      </c>
      <c r="AA1184" s="8">
        <f>IFERROR(VLOOKUP(B1184, PlumX_snapshot!$A:$F, 6, FALSE), " ")</f>
        <v>0</v>
      </c>
      <c r="AB1184" s="9">
        <v>44978</v>
      </c>
    </row>
    <row r="1185" spans="1:28" ht="14.5" x14ac:dyDescent="0.35">
      <c r="A1185" s="7" t="s">
        <v>3224</v>
      </c>
      <c r="B1185" s="7" t="s">
        <v>3225</v>
      </c>
      <c r="C1185" s="7" t="s">
        <v>3226</v>
      </c>
      <c r="D1185" s="7" t="s">
        <v>3028</v>
      </c>
      <c r="E1185" s="11" t="s">
        <v>36</v>
      </c>
      <c r="F1185" s="7" t="s">
        <v>37</v>
      </c>
      <c r="G1185" s="7" t="s">
        <v>56</v>
      </c>
      <c r="H1185" s="7" t="s">
        <v>3032</v>
      </c>
      <c r="I1185" s="7" t="s">
        <v>399</v>
      </c>
      <c r="J1185" s="13"/>
      <c r="K1185" s="13"/>
      <c r="L1185" s="13"/>
      <c r="M1185" s="10">
        <v>44092</v>
      </c>
      <c r="N1185" s="7">
        <v>2020</v>
      </c>
      <c r="O1185" s="7" t="s">
        <v>407</v>
      </c>
      <c r="R1185" s="7" t="s">
        <v>3039</v>
      </c>
      <c r="T1185" s="7"/>
      <c r="W1185" s="6">
        <f>IFERROR(VLOOKUP(B1185, PlumX_snapshot!$A:$B, 2, FALSE), " ")</f>
        <v>22</v>
      </c>
      <c r="X1185" s="6">
        <f>IFERROR(VLOOKUP(B1185, PlumX_snapshot!$A:$C, 3, FALSE), " ")</f>
        <v>1</v>
      </c>
      <c r="Y1185" s="8">
        <f>IFERROR(VLOOKUP(B1185, PlumX_snapshot!$A:$D, 4, FALSE), " ")</f>
        <v>22</v>
      </c>
      <c r="Z1185" s="8">
        <f>IFERROR(VLOOKUP(B1185, PlumX_snapshot!$A:$E, 5, FALSE), " ")</f>
        <v>0</v>
      </c>
      <c r="AA1185" s="8">
        <f>IFERROR(VLOOKUP(B1185, PlumX_snapshot!$A:$F, 6, FALSE), " ")</f>
        <v>0</v>
      </c>
      <c r="AB1185" s="9">
        <v>44978</v>
      </c>
    </row>
    <row r="1186" spans="1:28" ht="14.5" x14ac:dyDescent="0.35">
      <c r="A1186" s="7" t="s">
        <v>3227</v>
      </c>
      <c r="B1186" s="7" t="s">
        <v>3228</v>
      </c>
      <c r="C1186" s="7" t="s">
        <v>3226</v>
      </c>
      <c r="D1186" s="7" t="s">
        <v>3028</v>
      </c>
      <c r="E1186" s="11" t="s">
        <v>36</v>
      </c>
      <c r="F1186" s="7" t="s">
        <v>37</v>
      </c>
      <c r="G1186" s="7" t="s">
        <v>56</v>
      </c>
      <c r="H1186" s="7" t="s">
        <v>3038</v>
      </c>
      <c r="I1186" s="7" t="s">
        <v>74</v>
      </c>
      <c r="J1186" s="13"/>
      <c r="K1186" s="13"/>
      <c r="L1186" s="13"/>
      <c r="M1186" s="10">
        <v>44314</v>
      </c>
      <c r="N1186" s="7">
        <v>2021</v>
      </c>
      <c r="O1186" s="7" t="s">
        <v>407</v>
      </c>
      <c r="R1186" s="7" t="s">
        <v>3039</v>
      </c>
      <c r="S1186" s="7" t="s">
        <v>653</v>
      </c>
      <c r="T1186" s="7"/>
      <c r="U1186" s="7"/>
      <c r="V1186" s="7"/>
      <c r="W1186" s="6">
        <f>IFERROR(VLOOKUP(B1186, PlumX_snapshot!$A:$B, 2, FALSE), " ")</f>
        <v>0</v>
      </c>
      <c r="X1186" s="6">
        <f>IFERROR(VLOOKUP(B1186, PlumX_snapshot!$A:$C, 3, FALSE), " ")</f>
        <v>0</v>
      </c>
      <c r="Y1186" s="8">
        <f>IFERROR(VLOOKUP(B1186, PlumX_snapshot!$A:$D, 4, FALSE), " ")</f>
        <v>13</v>
      </c>
      <c r="Z1186" s="8">
        <f>IFERROR(VLOOKUP(B1186, PlumX_snapshot!$A:$E, 5, FALSE), " ")</f>
        <v>0</v>
      </c>
      <c r="AA1186" s="8">
        <f>IFERROR(VLOOKUP(B1186, PlumX_snapshot!$A:$F, 6, FALSE), " ")</f>
        <v>0</v>
      </c>
      <c r="AB1186" s="9">
        <v>44978</v>
      </c>
    </row>
    <row r="1187" spans="1:28" ht="14.5" x14ac:dyDescent="0.35">
      <c r="A1187" s="7" t="s">
        <v>3229</v>
      </c>
      <c r="B1187" s="7" t="s">
        <v>3230</v>
      </c>
      <c r="C1187" s="7" t="s">
        <v>3231</v>
      </c>
      <c r="D1187" s="7" t="s">
        <v>3028</v>
      </c>
      <c r="E1187" s="11" t="s">
        <v>36</v>
      </c>
      <c r="F1187" s="7" t="s">
        <v>37</v>
      </c>
      <c r="G1187" s="7" t="s">
        <v>56</v>
      </c>
      <c r="H1187" s="7" t="s">
        <v>3038</v>
      </c>
      <c r="I1187" s="7" t="s">
        <v>74</v>
      </c>
      <c r="J1187" s="13"/>
      <c r="K1187" s="13"/>
      <c r="L1187" s="13"/>
      <c r="M1187" s="10">
        <v>44253</v>
      </c>
      <c r="N1187" s="7">
        <v>2021</v>
      </c>
      <c r="O1187" s="7" t="s">
        <v>407</v>
      </c>
      <c r="R1187" s="7" t="s">
        <v>3039</v>
      </c>
      <c r="T1187" s="7"/>
      <c r="W1187" s="6">
        <f>IFERROR(VLOOKUP(B1187, PlumX_snapshot!$A:$B, 2, FALSE), " ")</f>
        <v>148</v>
      </c>
      <c r="X1187" s="6">
        <f>IFERROR(VLOOKUP(B1187, PlumX_snapshot!$A:$C, 3, FALSE), " ")</f>
        <v>39</v>
      </c>
      <c r="Y1187" s="8">
        <f>IFERROR(VLOOKUP(B1187, PlumX_snapshot!$A:$D, 4, FALSE), " ")</f>
        <v>95</v>
      </c>
      <c r="Z1187" s="8">
        <f>IFERROR(VLOOKUP(B1187, PlumX_snapshot!$A:$E, 5, FALSE), " ")</f>
        <v>0</v>
      </c>
      <c r="AA1187" s="8">
        <f>IFERROR(VLOOKUP(B1187, PlumX_snapshot!$A:$F, 6, FALSE), " ")</f>
        <v>0</v>
      </c>
      <c r="AB1187" s="9">
        <v>44978</v>
      </c>
    </row>
    <row r="1188" spans="1:28" ht="14.5" x14ac:dyDescent="0.35">
      <c r="A1188" s="7" t="s">
        <v>3232</v>
      </c>
      <c r="B1188" s="7" t="s">
        <v>3233</v>
      </c>
      <c r="C1188" s="7" t="s">
        <v>3234</v>
      </c>
      <c r="D1188" s="7" t="s">
        <v>3028</v>
      </c>
      <c r="E1188" s="11" t="s">
        <v>36</v>
      </c>
      <c r="F1188" s="7" t="s">
        <v>37</v>
      </c>
      <c r="G1188" s="7" t="s">
        <v>56</v>
      </c>
      <c r="H1188" s="7" t="s">
        <v>3038</v>
      </c>
      <c r="I1188" s="7" t="s">
        <v>399</v>
      </c>
      <c r="J1188" s="13"/>
      <c r="K1188" s="13"/>
      <c r="L1188" s="13"/>
      <c r="M1188" s="10">
        <v>44308</v>
      </c>
      <c r="N1188" s="7">
        <v>2021</v>
      </c>
      <c r="O1188" s="7" t="s">
        <v>407</v>
      </c>
      <c r="R1188" s="7" t="s">
        <v>3235</v>
      </c>
      <c r="T1188" s="7"/>
      <c r="W1188" s="6">
        <f>IFERROR(VLOOKUP(B1188, PlumX_snapshot!$A:$B, 2, FALSE), " ")</f>
        <v>18</v>
      </c>
      <c r="X1188" s="6">
        <f>IFERROR(VLOOKUP(B1188, PlumX_snapshot!$A:$C, 3, FALSE), " ")</f>
        <v>0</v>
      </c>
      <c r="Y1188" s="8">
        <f>IFERROR(VLOOKUP(B1188, PlumX_snapshot!$A:$D, 4, FALSE), " ")</f>
        <v>18</v>
      </c>
      <c r="Z1188" s="8">
        <f>IFERROR(VLOOKUP(B1188, PlumX_snapshot!$A:$E, 5, FALSE), " ")</f>
        <v>0</v>
      </c>
      <c r="AA1188" s="8">
        <f>IFERROR(VLOOKUP(B1188, PlumX_snapshot!$A:$F, 6, FALSE), " ")</f>
        <v>0</v>
      </c>
      <c r="AB1188" s="9">
        <v>44978</v>
      </c>
    </row>
    <row r="1189" spans="1:28" ht="14.5" x14ac:dyDescent="0.35">
      <c r="A1189" s="7" t="s">
        <v>3236</v>
      </c>
      <c r="B1189" s="7" t="s">
        <v>3237</v>
      </c>
      <c r="C1189" s="7" t="s">
        <v>3238</v>
      </c>
      <c r="D1189" s="7" t="s">
        <v>3028</v>
      </c>
      <c r="E1189" s="11" t="s">
        <v>36</v>
      </c>
      <c r="F1189" s="7" t="s">
        <v>37</v>
      </c>
      <c r="G1189" s="7" t="s">
        <v>56</v>
      </c>
      <c r="H1189" s="7" t="s">
        <v>3032</v>
      </c>
      <c r="I1189" s="7" t="s">
        <v>399</v>
      </c>
      <c r="J1189" s="13"/>
      <c r="K1189" s="13"/>
      <c r="L1189" s="13"/>
      <c r="M1189" s="10">
        <v>44056</v>
      </c>
      <c r="N1189" s="7">
        <v>2020</v>
      </c>
      <c r="O1189" s="7" t="s">
        <v>407</v>
      </c>
      <c r="R1189" s="7" t="s">
        <v>3239</v>
      </c>
      <c r="T1189" s="7"/>
      <c r="W1189" s="6">
        <f>IFERROR(VLOOKUP(B1189, PlumX_snapshot!$A:$B, 2, FALSE), " ")</f>
        <v>144</v>
      </c>
      <c r="X1189" s="6">
        <f>IFERROR(VLOOKUP(B1189, PlumX_snapshot!$A:$C, 3, FALSE), " ")</f>
        <v>30</v>
      </c>
      <c r="Y1189" s="8">
        <f>IFERROR(VLOOKUP(B1189, PlumX_snapshot!$A:$D, 4, FALSE), " ")</f>
        <v>38</v>
      </c>
      <c r="Z1189" s="8">
        <f>IFERROR(VLOOKUP(B1189, PlumX_snapshot!$A:$E, 5, FALSE), " ")</f>
        <v>0</v>
      </c>
      <c r="AA1189" s="8">
        <f>IFERROR(VLOOKUP(B1189, PlumX_snapshot!$A:$F, 6, FALSE), " ")</f>
        <v>0</v>
      </c>
      <c r="AB1189" s="9">
        <v>44978</v>
      </c>
    </row>
    <row r="1190" spans="1:28" ht="14.5" x14ac:dyDescent="0.35">
      <c r="A1190" s="7" t="s">
        <v>3240</v>
      </c>
      <c r="B1190" s="7" t="s">
        <v>3241</v>
      </c>
      <c r="C1190" s="7" t="s">
        <v>3238</v>
      </c>
      <c r="D1190" s="7" t="s">
        <v>3028</v>
      </c>
      <c r="E1190" s="11" t="s">
        <v>36</v>
      </c>
      <c r="F1190" s="7" t="s">
        <v>37</v>
      </c>
      <c r="G1190" s="7" t="s">
        <v>56</v>
      </c>
      <c r="H1190" s="7" t="s">
        <v>3032</v>
      </c>
      <c r="I1190" s="7" t="s">
        <v>399</v>
      </c>
      <c r="J1190" s="13"/>
      <c r="K1190" s="13"/>
      <c r="L1190" s="13"/>
      <c r="M1190" s="10">
        <v>44165</v>
      </c>
      <c r="N1190" s="7">
        <v>2020</v>
      </c>
      <c r="O1190" s="7" t="s">
        <v>407</v>
      </c>
      <c r="R1190" s="7" t="s">
        <v>3242</v>
      </c>
      <c r="T1190" s="7"/>
      <c r="W1190" s="6">
        <f>IFERROR(VLOOKUP(B1190, PlumX_snapshot!$A:$B, 2, FALSE), " ")</f>
        <v>37</v>
      </c>
      <c r="X1190" s="6">
        <f>IFERROR(VLOOKUP(B1190, PlumX_snapshot!$A:$C, 3, FALSE), " ")</f>
        <v>6</v>
      </c>
      <c r="Y1190" s="8">
        <f>IFERROR(VLOOKUP(B1190, PlumX_snapshot!$A:$D, 4, FALSE), " ")</f>
        <v>13</v>
      </c>
      <c r="Z1190" s="8">
        <f>IFERROR(VLOOKUP(B1190, PlumX_snapshot!$A:$E, 5, FALSE), " ")</f>
        <v>0</v>
      </c>
      <c r="AA1190" s="8">
        <f>IFERROR(VLOOKUP(B1190, PlumX_snapshot!$A:$F, 6, FALSE), " ")</f>
        <v>0</v>
      </c>
      <c r="AB1190" s="9">
        <v>44978</v>
      </c>
    </row>
    <row r="1191" spans="1:28" ht="14.5" x14ac:dyDescent="0.35">
      <c r="A1191" s="7" t="s">
        <v>3243</v>
      </c>
      <c r="B1191" s="7" t="s">
        <v>3244</v>
      </c>
      <c r="C1191" s="7" t="s">
        <v>3238</v>
      </c>
      <c r="D1191" s="7" t="s">
        <v>3028</v>
      </c>
      <c r="E1191" s="11" t="s">
        <v>36</v>
      </c>
      <c r="F1191" s="7" t="s">
        <v>37</v>
      </c>
      <c r="G1191" s="7" t="s">
        <v>56</v>
      </c>
      <c r="H1191" s="7" t="s">
        <v>3038</v>
      </c>
      <c r="I1191" s="7" t="s">
        <v>74</v>
      </c>
      <c r="J1191" s="13"/>
      <c r="K1191" s="13"/>
      <c r="L1191" s="13"/>
      <c r="M1191" s="10">
        <v>44256</v>
      </c>
      <c r="N1191" s="7">
        <v>2021</v>
      </c>
      <c r="O1191" s="7" t="s">
        <v>407</v>
      </c>
      <c r="R1191" s="7" t="s">
        <v>3245</v>
      </c>
      <c r="T1191" s="7"/>
      <c r="W1191" s="6">
        <f>IFERROR(VLOOKUP(B1191, PlumX_snapshot!$A:$B, 2, FALSE), " ")</f>
        <v>32</v>
      </c>
      <c r="X1191" s="6">
        <f>IFERROR(VLOOKUP(B1191, PlumX_snapshot!$A:$C, 3, FALSE), " ")</f>
        <v>6</v>
      </c>
      <c r="Y1191" s="8">
        <f>IFERROR(VLOOKUP(B1191, PlumX_snapshot!$A:$D, 4, FALSE), " ")</f>
        <v>51</v>
      </c>
      <c r="Z1191" s="8">
        <f>IFERROR(VLOOKUP(B1191, PlumX_snapshot!$A:$E, 5, FALSE), " ")</f>
        <v>0</v>
      </c>
      <c r="AA1191" s="8">
        <f>IFERROR(VLOOKUP(B1191, PlumX_snapshot!$A:$F, 6, FALSE), " ")</f>
        <v>1</v>
      </c>
      <c r="AB1191" s="9">
        <v>44978</v>
      </c>
    </row>
    <row r="1192" spans="1:28" ht="14.5" x14ac:dyDescent="0.35">
      <c r="A1192" s="7" t="s">
        <v>3246</v>
      </c>
      <c r="B1192" s="7" t="s">
        <v>3247</v>
      </c>
      <c r="C1192" s="7" t="s">
        <v>3248</v>
      </c>
      <c r="D1192" s="7" t="s">
        <v>3028</v>
      </c>
      <c r="E1192" s="11" t="s">
        <v>36</v>
      </c>
      <c r="F1192" s="7" t="s">
        <v>37</v>
      </c>
      <c r="G1192" s="7" t="s">
        <v>56</v>
      </c>
      <c r="H1192" s="7" t="s">
        <v>3038</v>
      </c>
      <c r="I1192" s="7" t="s">
        <v>74</v>
      </c>
      <c r="J1192" s="13"/>
      <c r="K1192" s="13"/>
      <c r="L1192" s="13"/>
      <c r="M1192" s="10">
        <v>44303</v>
      </c>
      <c r="N1192" s="7">
        <v>2021</v>
      </c>
      <c r="O1192" s="7" t="s">
        <v>407</v>
      </c>
      <c r="R1192" s="7" t="s">
        <v>3249</v>
      </c>
      <c r="T1192" s="7"/>
      <c r="W1192" s="6">
        <f>IFERROR(VLOOKUP(B1192, PlumX_snapshot!$A:$B, 2, FALSE), " ")</f>
        <v>13</v>
      </c>
      <c r="X1192" s="6">
        <f>IFERROR(VLOOKUP(B1192, PlumX_snapshot!$A:$C, 3, FALSE), " ")</f>
        <v>0</v>
      </c>
      <c r="Y1192" s="8">
        <f>IFERROR(VLOOKUP(B1192, PlumX_snapshot!$A:$D, 4, FALSE), " ")</f>
        <v>3</v>
      </c>
      <c r="Z1192" s="8">
        <f>IFERROR(VLOOKUP(B1192, PlumX_snapshot!$A:$E, 5, FALSE), " ")</f>
        <v>0</v>
      </c>
      <c r="AA1192" s="8">
        <f>IFERROR(VLOOKUP(B1192, PlumX_snapshot!$A:$F, 6, FALSE), " ")</f>
        <v>0</v>
      </c>
      <c r="AB1192" s="9">
        <v>44978</v>
      </c>
    </row>
    <row r="1193" spans="1:28" ht="14.5" x14ac:dyDescent="0.35">
      <c r="A1193" s="7" t="s">
        <v>3250</v>
      </c>
      <c r="B1193" s="7" t="s">
        <v>3251</v>
      </c>
      <c r="C1193" s="7" t="s">
        <v>3252</v>
      </c>
      <c r="D1193" s="7" t="s">
        <v>3028</v>
      </c>
      <c r="E1193" s="11" t="s">
        <v>36</v>
      </c>
      <c r="F1193" s="7" t="s">
        <v>37</v>
      </c>
      <c r="G1193" s="7" t="s">
        <v>56</v>
      </c>
      <c r="H1193" s="7" t="s">
        <v>3032</v>
      </c>
      <c r="I1193" s="7" t="s">
        <v>74</v>
      </c>
      <c r="J1193" s="13"/>
      <c r="K1193" s="13"/>
      <c r="L1193" s="13"/>
      <c r="M1193" s="10">
        <v>44105</v>
      </c>
      <c r="N1193" s="7">
        <v>2020</v>
      </c>
      <c r="O1193" s="7" t="s">
        <v>407</v>
      </c>
      <c r="T1193" s="7"/>
      <c r="W1193" s="6">
        <f>IFERROR(VLOOKUP(B1193, PlumX_snapshot!$A:$B, 2, FALSE), " ")</f>
        <v>11</v>
      </c>
      <c r="X1193" s="6">
        <f>IFERROR(VLOOKUP(B1193, PlumX_snapshot!$A:$C, 3, FALSE), " ")</f>
        <v>1</v>
      </c>
      <c r="Y1193" s="8">
        <f>IFERROR(VLOOKUP(B1193, PlumX_snapshot!$A:$D, 4, FALSE), " ")</f>
        <v>2</v>
      </c>
      <c r="Z1193" s="8">
        <f>IFERROR(VLOOKUP(B1193, PlumX_snapshot!$A:$E, 5, FALSE), " ")</f>
        <v>0</v>
      </c>
      <c r="AA1193" s="8">
        <f>IFERROR(VLOOKUP(B1193, PlumX_snapshot!$A:$F, 6, FALSE), " ")</f>
        <v>1</v>
      </c>
      <c r="AB1193" s="9">
        <v>44978</v>
      </c>
    </row>
    <row r="1194" spans="1:28" ht="14.5" x14ac:dyDescent="0.35">
      <c r="A1194" s="7" t="s">
        <v>3253</v>
      </c>
      <c r="B1194" s="7" t="s">
        <v>3254</v>
      </c>
      <c r="C1194" s="7" t="s">
        <v>3255</v>
      </c>
      <c r="D1194" s="7" t="s">
        <v>3028</v>
      </c>
      <c r="E1194" s="11" t="s">
        <v>36</v>
      </c>
      <c r="F1194" s="7" t="s">
        <v>37</v>
      </c>
      <c r="G1194" s="7" t="s">
        <v>38</v>
      </c>
      <c r="H1194" s="7"/>
      <c r="I1194" s="7" t="s">
        <v>74</v>
      </c>
      <c r="J1194" s="13"/>
      <c r="K1194" s="13"/>
      <c r="L1194" s="13"/>
      <c r="M1194" s="10">
        <v>44197</v>
      </c>
      <c r="N1194" s="7">
        <v>2021</v>
      </c>
      <c r="O1194" s="7" t="s">
        <v>407</v>
      </c>
      <c r="P1194" s="7" t="s">
        <v>56</v>
      </c>
      <c r="R1194" s="7" t="s">
        <v>3256</v>
      </c>
      <c r="S1194" s="7" t="s">
        <v>3257</v>
      </c>
      <c r="T1194" s="7"/>
      <c r="U1194" s="7"/>
      <c r="V1194" s="7"/>
      <c r="W1194" s="6">
        <f>IFERROR(VLOOKUP(B1194, PlumX_snapshot!$A:$B, 2, FALSE), " ")</f>
        <v>11</v>
      </c>
      <c r="X1194" s="6">
        <f>IFERROR(VLOOKUP(B1194, PlumX_snapshot!$A:$C, 3, FALSE), " ")</f>
        <v>3</v>
      </c>
      <c r="Y1194" s="8">
        <f>IFERROR(VLOOKUP(B1194, PlumX_snapshot!$A:$D, 4, FALSE), " ")</f>
        <v>0</v>
      </c>
      <c r="Z1194" s="8">
        <f>IFERROR(VLOOKUP(B1194, PlumX_snapshot!$A:$E, 5, FALSE), " ")</f>
        <v>0</v>
      </c>
      <c r="AA1194" s="8">
        <f>IFERROR(VLOOKUP(B1194, PlumX_snapshot!$A:$F, 6, FALSE), " ")</f>
        <v>1</v>
      </c>
      <c r="AB1194" s="9">
        <v>44978</v>
      </c>
    </row>
    <row r="1195" spans="1:28" ht="14.5" x14ac:dyDescent="0.35">
      <c r="A1195" s="7" t="s">
        <v>3258</v>
      </c>
      <c r="B1195" s="7" t="s">
        <v>3259</v>
      </c>
      <c r="C1195" s="7" t="s">
        <v>3260</v>
      </c>
      <c r="D1195" s="7" t="s">
        <v>3028</v>
      </c>
      <c r="E1195" s="11" t="s">
        <v>36</v>
      </c>
      <c r="F1195" s="7" t="s">
        <v>37</v>
      </c>
      <c r="G1195" s="7" t="s">
        <v>56</v>
      </c>
      <c r="H1195" s="7" t="s">
        <v>3032</v>
      </c>
      <c r="I1195" s="7" t="s">
        <v>74</v>
      </c>
      <c r="J1195" s="13"/>
      <c r="K1195" s="13"/>
      <c r="L1195" s="13"/>
      <c r="M1195" s="10">
        <v>44064</v>
      </c>
      <c r="N1195" s="7">
        <v>2020</v>
      </c>
      <c r="O1195" s="7" t="s">
        <v>407</v>
      </c>
      <c r="R1195" s="7" t="s">
        <v>3261</v>
      </c>
      <c r="S1195" s="7" t="s">
        <v>3262</v>
      </c>
      <c r="T1195" s="7"/>
      <c r="U1195" s="7"/>
      <c r="V1195" s="7"/>
      <c r="W1195" s="6">
        <f>IFERROR(VLOOKUP(B1195, PlumX_snapshot!$A:$B, 2, FALSE), " ")</f>
        <v>29</v>
      </c>
      <c r="X1195" s="6">
        <f>IFERROR(VLOOKUP(B1195, PlumX_snapshot!$A:$C, 3, FALSE), " ")</f>
        <v>6</v>
      </c>
      <c r="Y1195" s="8">
        <f>IFERROR(VLOOKUP(B1195, PlumX_snapshot!$A:$D, 4, FALSE), " ")</f>
        <v>9</v>
      </c>
      <c r="Z1195" s="8">
        <f>IFERROR(VLOOKUP(B1195, PlumX_snapshot!$A:$E, 5, FALSE), " ")</f>
        <v>0</v>
      </c>
      <c r="AA1195" s="8">
        <f>IFERROR(VLOOKUP(B1195, PlumX_snapshot!$A:$F, 6, FALSE), " ")</f>
        <v>0</v>
      </c>
      <c r="AB1195" s="9">
        <v>44978</v>
      </c>
    </row>
    <row r="1196" spans="1:28" ht="14.5" x14ac:dyDescent="0.35">
      <c r="A1196" s="7" t="s">
        <v>3263</v>
      </c>
      <c r="B1196" s="7" t="s">
        <v>3264</v>
      </c>
      <c r="C1196" s="7" t="s">
        <v>3265</v>
      </c>
      <c r="D1196" s="7" t="s">
        <v>3028</v>
      </c>
      <c r="E1196" s="11" t="s">
        <v>36</v>
      </c>
      <c r="F1196" s="7" t="s">
        <v>37</v>
      </c>
      <c r="G1196" s="7" t="s">
        <v>56</v>
      </c>
      <c r="H1196" s="7" t="s">
        <v>3038</v>
      </c>
      <c r="I1196" s="7" t="s">
        <v>74</v>
      </c>
      <c r="J1196" s="13"/>
      <c r="K1196" s="13"/>
      <c r="L1196" s="13"/>
      <c r="M1196" s="10">
        <v>44197</v>
      </c>
      <c r="N1196" s="7">
        <v>2021</v>
      </c>
      <c r="O1196" s="7" t="s">
        <v>407</v>
      </c>
      <c r="R1196" s="7" t="s">
        <v>3266</v>
      </c>
      <c r="T1196" s="7"/>
      <c r="W1196" s="6">
        <f>IFERROR(VLOOKUP(B1196, PlumX_snapshot!$A:$B, 2, FALSE), " ")</f>
        <v>18</v>
      </c>
      <c r="X1196" s="6">
        <f>IFERROR(VLOOKUP(B1196, PlumX_snapshot!$A:$C, 3, FALSE), " ")</f>
        <v>32</v>
      </c>
      <c r="Y1196" s="8">
        <f>IFERROR(VLOOKUP(B1196, PlumX_snapshot!$A:$D, 4, FALSE), " ")</f>
        <v>12</v>
      </c>
      <c r="Z1196" s="8">
        <f>IFERROR(VLOOKUP(B1196, PlumX_snapshot!$A:$E, 5, FALSE), " ")</f>
        <v>0</v>
      </c>
      <c r="AA1196" s="8">
        <f>IFERROR(VLOOKUP(B1196, PlumX_snapshot!$A:$F, 6, FALSE), " ")</f>
        <v>0</v>
      </c>
      <c r="AB1196" s="9">
        <v>44978</v>
      </c>
    </row>
    <row r="1197" spans="1:28" ht="14.5" x14ac:dyDescent="0.35">
      <c r="A1197" s="7" t="s">
        <v>3267</v>
      </c>
      <c r="B1197" s="7" t="s">
        <v>3268</v>
      </c>
      <c r="C1197" s="7" t="s">
        <v>3269</v>
      </c>
      <c r="D1197" s="7" t="s">
        <v>3028</v>
      </c>
      <c r="E1197" s="11" t="s">
        <v>36</v>
      </c>
      <c r="F1197" s="7" t="s">
        <v>37</v>
      </c>
      <c r="G1197" s="7" t="s">
        <v>56</v>
      </c>
      <c r="H1197" s="7" t="s">
        <v>3038</v>
      </c>
      <c r="I1197" s="7" t="s">
        <v>74</v>
      </c>
      <c r="J1197" s="13"/>
      <c r="K1197" s="13"/>
      <c r="L1197" s="13"/>
      <c r="M1197" s="10">
        <v>44287</v>
      </c>
      <c r="N1197" s="7">
        <v>2021</v>
      </c>
      <c r="O1197" s="7" t="s">
        <v>407</v>
      </c>
      <c r="R1197" s="7" t="s">
        <v>3039</v>
      </c>
      <c r="T1197" s="7"/>
      <c r="W1197" s="6">
        <f>IFERROR(VLOOKUP(B1197, PlumX_snapshot!$A:$B, 2, FALSE), " ")</f>
        <v>47</v>
      </c>
      <c r="X1197" s="6">
        <f>IFERROR(VLOOKUP(B1197, PlumX_snapshot!$A:$C, 3, FALSE), " ")</f>
        <v>14</v>
      </c>
      <c r="Y1197" s="8">
        <f>IFERROR(VLOOKUP(B1197, PlumX_snapshot!$A:$D, 4, FALSE), " ")</f>
        <v>48</v>
      </c>
      <c r="Z1197" s="8">
        <f>IFERROR(VLOOKUP(B1197, PlumX_snapshot!$A:$E, 5, FALSE), " ")</f>
        <v>0</v>
      </c>
      <c r="AA1197" s="8">
        <f>IFERROR(VLOOKUP(B1197, PlumX_snapshot!$A:$F, 6, FALSE), " ")</f>
        <v>5</v>
      </c>
      <c r="AB1197" s="9">
        <v>44978</v>
      </c>
    </row>
    <row r="1198" spans="1:28" ht="14.5" x14ac:dyDescent="0.35">
      <c r="A1198" s="7" t="s">
        <v>3270</v>
      </c>
      <c r="B1198" s="7" t="s">
        <v>3271</v>
      </c>
      <c r="C1198" s="7" t="s">
        <v>3272</v>
      </c>
      <c r="D1198" s="7" t="s">
        <v>3028</v>
      </c>
      <c r="E1198" s="11" t="s">
        <v>36</v>
      </c>
      <c r="F1198" s="7" t="s">
        <v>37</v>
      </c>
      <c r="G1198" s="7" t="s">
        <v>56</v>
      </c>
      <c r="H1198" s="7" t="s">
        <v>3032</v>
      </c>
      <c r="I1198" s="7" t="s">
        <v>74</v>
      </c>
      <c r="J1198" s="13"/>
      <c r="K1198" s="13"/>
      <c r="L1198" s="13"/>
      <c r="M1198" s="10">
        <v>44120</v>
      </c>
      <c r="N1198" s="7">
        <v>2020</v>
      </c>
      <c r="O1198" s="7" t="s">
        <v>407</v>
      </c>
      <c r="P1198" s="7" t="s">
        <v>56</v>
      </c>
      <c r="R1198" s="7" t="s">
        <v>3273</v>
      </c>
      <c r="T1198" s="7"/>
      <c r="W1198" s="6">
        <f>IFERROR(VLOOKUP(B1198, PlumX_snapshot!$A:$B, 2, FALSE), " ")</f>
        <v>122</v>
      </c>
      <c r="X1198" s="6">
        <f>IFERROR(VLOOKUP(B1198, PlumX_snapshot!$A:$C, 3, FALSE), " ")</f>
        <v>14</v>
      </c>
      <c r="Y1198" s="8">
        <f>IFERROR(VLOOKUP(B1198, PlumX_snapshot!$A:$D, 4, FALSE), " ")</f>
        <v>223</v>
      </c>
      <c r="Z1198" s="8">
        <f>IFERROR(VLOOKUP(B1198, PlumX_snapshot!$A:$E, 5, FALSE), " ")</f>
        <v>0</v>
      </c>
      <c r="AA1198" s="8">
        <f>IFERROR(VLOOKUP(B1198, PlumX_snapshot!$A:$F, 6, FALSE), " ")</f>
        <v>9</v>
      </c>
      <c r="AB1198" s="9">
        <v>44978</v>
      </c>
    </row>
    <row r="1199" spans="1:28" ht="14.5" x14ac:dyDescent="0.35">
      <c r="A1199" s="7" t="s">
        <v>3274</v>
      </c>
      <c r="B1199" s="7" t="s">
        <v>3275</v>
      </c>
      <c r="C1199" s="7" t="s">
        <v>3276</v>
      </c>
      <c r="D1199" s="7" t="s">
        <v>3028</v>
      </c>
      <c r="E1199" s="11" t="s">
        <v>36</v>
      </c>
      <c r="F1199" s="7" t="s">
        <v>37</v>
      </c>
      <c r="G1199" s="7" t="s">
        <v>56</v>
      </c>
      <c r="H1199" s="7" t="s">
        <v>3032</v>
      </c>
      <c r="I1199" s="7" t="s">
        <v>74</v>
      </c>
      <c r="J1199" s="13"/>
      <c r="K1199" s="13"/>
      <c r="L1199" s="13"/>
      <c r="M1199" s="10">
        <v>44062</v>
      </c>
      <c r="N1199" s="7">
        <v>2020</v>
      </c>
      <c r="O1199" s="7" t="s">
        <v>407</v>
      </c>
      <c r="R1199" s="7" t="s">
        <v>3039</v>
      </c>
      <c r="T1199" s="7"/>
      <c r="W1199" s="6">
        <f>IFERROR(VLOOKUP(B1199, PlumX_snapshot!$A:$B, 2, FALSE), " ")</f>
        <v>1</v>
      </c>
      <c r="X1199" s="6">
        <f>IFERROR(VLOOKUP(B1199, PlumX_snapshot!$A:$C, 3, FALSE), " ")</f>
        <v>0</v>
      </c>
      <c r="Y1199" s="8">
        <f>IFERROR(VLOOKUP(B1199, PlumX_snapshot!$A:$D, 4, FALSE), " ")</f>
        <v>0</v>
      </c>
      <c r="Z1199" s="8">
        <f>IFERROR(VLOOKUP(B1199, PlumX_snapshot!$A:$E, 5, FALSE), " ")</f>
        <v>0</v>
      </c>
      <c r="AA1199" s="8">
        <f>IFERROR(VLOOKUP(B1199, PlumX_snapshot!$A:$F, 6, FALSE), " ")</f>
        <v>0</v>
      </c>
      <c r="AB1199" s="9">
        <v>44978</v>
      </c>
    </row>
    <row r="1200" spans="1:28" ht="14.5" x14ac:dyDescent="0.35">
      <c r="A1200" s="7" t="s">
        <v>3277</v>
      </c>
      <c r="B1200" s="7" t="s">
        <v>3278</v>
      </c>
      <c r="C1200" s="7" t="s">
        <v>3276</v>
      </c>
      <c r="D1200" s="7" t="s">
        <v>3028</v>
      </c>
      <c r="E1200" s="11" t="s">
        <v>36</v>
      </c>
      <c r="F1200" s="7" t="s">
        <v>37</v>
      </c>
      <c r="G1200" s="7" t="s">
        <v>56</v>
      </c>
      <c r="H1200" s="7" t="s">
        <v>3032</v>
      </c>
      <c r="I1200" s="7" t="s">
        <v>74</v>
      </c>
      <c r="J1200" s="13"/>
      <c r="K1200" s="13"/>
      <c r="L1200" s="13"/>
      <c r="M1200" s="10">
        <v>44090</v>
      </c>
      <c r="N1200" s="7">
        <v>2020</v>
      </c>
      <c r="O1200" s="7" t="s">
        <v>407</v>
      </c>
      <c r="R1200" s="7" t="s">
        <v>3039</v>
      </c>
      <c r="T1200" s="7"/>
      <c r="W1200" s="6">
        <f>IFERROR(VLOOKUP(B1200, PlumX_snapshot!$A:$B, 2, FALSE), " ")</f>
        <v>29</v>
      </c>
      <c r="X1200" s="6">
        <f>IFERROR(VLOOKUP(B1200, PlumX_snapshot!$A:$C, 3, FALSE), " ")</f>
        <v>0</v>
      </c>
      <c r="Y1200" s="8">
        <f>IFERROR(VLOOKUP(B1200, PlumX_snapshot!$A:$D, 4, FALSE), " ")</f>
        <v>0</v>
      </c>
      <c r="Z1200" s="8">
        <f>IFERROR(VLOOKUP(B1200, PlumX_snapshot!$A:$E, 5, FALSE), " ")</f>
        <v>0</v>
      </c>
      <c r="AA1200" s="8">
        <f>IFERROR(VLOOKUP(B1200, PlumX_snapshot!$A:$F, 6, FALSE), " ")</f>
        <v>0</v>
      </c>
      <c r="AB1200" s="9">
        <v>44978</v>
      </c>
    </row>
    <row r="1201" spans="1:28" ht="14.5" x14ac:dyDescent="0.35">
      <c r="A1201" s="7" t="s">
        <v>3279</v>
      </c>
      <c r="B1201" s="7" t="s">
        <v>3280</v>
      </c>
      <c r="C1201" s="7" t="s">
        <v>3281</v>
      </c>
      <c r="D1201" s="7" t="s">
        <v>3282</v>
      </c>
      <c r="E1201" s="7" t="s">
        <v>36</v>
      </c>
      <c r="F1201" s="7" t="s">
        <v>37</v>
      </c>
      <c r="G1201" s="7" t="s">
        <v>56</v>
      </c>
      <c r="H1201" s="7" t="s">
        <v>3283</v>
      </c>
      <c r="I1201" s="7" t="s">
        <v>74</v>
      </c>
      <c r="J1201" s="10"/>
      <c r="K1201" s="10"/>
      <c r="L1201" s="10">
        <v>43451.500034722223</v>
      </c>
      <c r="M1201" s="10">
        <v>43467</v>
      </c>
      <c r="N1201" s="7">
        <v>2018</v>
      </c>
      <c r="O1201" s="7" t="s">
        <v>3284</v>
      </c>
      <c r="R1201" s="7" t="s">
        <v>2277</v>
      </c>
      <c r="T1201" s="7"/>
      <c r="W1201" s="6">
        <f>IFERROR(VLOOKUP(B1201, PlumX_snapshot!$A:$B, 2, FALSE), " ")</f>
        <v>500</v>
      </c>
      <c r="X1201" s="6">
        <f>IFERROR(VLOOKUP(B1201, PlumX_snapshot!$A:$C, 3, FALSE), " ")</f>
        <v>106</v>
      </c>
      <c r="Y1201" s="8">
        <f>IFERROR(VLOOKUP(B1201, PlumX_snapshot!$A:$D, 4, FALSE), " ")</f>
        <v>169</v>
      </c>
      <c r="Z1201" s="8">
        <f>IFERROR(VLOOKUP(B1201, PlumX_snapshot!$A:$E, 5, FALSE), " ")</f>
        <v>606</v>
      </c>
      <c r="AA1201" s="8">
        <f>IFERROR(VLOOKUP(B1201, PlumX_snapshot!$A:$F, 6, FALSE), " ")</f>
        <v>0</v>
      </c>
      <c r="AB1201" s="9">
        <v>44978</v>
      </c>
    </row>
    <row r="1202" spans="1:28" ht="14.5" x14ac:dyDescent="0.35">
      <c r="A1202" s="7" t="s">
        <v>3285</v>
      </c>
      <c r="B1202" s="7" t="s">
        <v>3286</v>
      </c>
      <c r="C1202" s="7" t="s">
        <v>3287</v>
      </c>
      <c r="D1202" s="7" t="s">
        <v>3282</v>
      </c>
      <c r="E1202" s="7" t="s">
        <v>36</v>
      </c>
      <c r="F1202" s="7" t="s">
        <v>37</v>
      </c>
      <c r="G1202" s="7" t="s">
        <v>56</v>
      </c>
      <c r="H1202" s="7" t="s">
        <v>3283</v>
      </c>
      <c r="I1202" s="7" t="s">
        <v>74</v>
      </c>
      <c r="J1202" s="10">
        <v>43034</v>
      </c>
      <c r="K1202" s="10">
        <v>43094</v>
      </c>
      <c r="L1202" s="10">
        <v>43103.470462962963</v>
      </c>
      <c r="M1202" s="10">
        <v>43133</v>
      </c>
      <c r="N1202" s="7">
        <v>2018</v>
      </c>
      <c r="O1202" s="7" t="s">
        <v>3284</v>
      </c>
      <c r="T1202" s="7"/>
      <c r="W1202" s="6">
        <f>IFERROR(VLOOKUP(B1202, PlumX_snapshot!$A:$B, 2, FALSE), " ")</f>
        <v>91</v>
      </c>
      <c r="X1202" s="6">
        <f>IFERROR(VLOOKUP(B1202, PlumX_snapshot!$A:$C, 3, FALSE), " ")</f>
        <v>56</v>
      </c>
      <c r="Y1202" s="8">
        <f>IFERROR(VLOOKUP(B1202, PlumX_snapshot!$A:$D, 4, FALSE), " ")</f>
        <v>23</v>
      </c>
      <c r="Z1202" s="8">
        <f>IFERROR(VLOOKUP(B1202, PlumX_snapshot!$A:$E, 5, FALSE), " ")</f>
        <v>35</v>
      </c>
      <c r="AA1202" s="8">
        <f>IFERROR(VLOOKUP(B1202, PlumX_snapshot!$A:$F, 6, FALSE), " ")</f>
        <v>1</v>
      </c>
      <c r="AB1202" s="9">
        <v>44978</v>
      </c>
    </row>
    <row r="1203" spans="1:28" ht="14.5" x14ac:dyDescent="0.35">
      <c r="A1203" s="7" t="s">
        <v>3288</v>
      </c>
      <c r="B1203" s="7" t="s">
        <v>3289</v>
      </c>
      <c r="C1203" s="7" t="s">
        <v>3290</v>
      </c>
      <c r="D1203" s="7" t="s">
        <v>3282</v>
      </c>
      <c r="E1203" s="7" t="s">
        <v>36</v>
      </c>
      <c r="F1203" s="7" t="s">
        <v>37</v>
      </c>
      <c r="G1203" s="7" t="s">
        <v>56</v>
      </c>
      <c r="H1203" s="7" t="s">
        <v>3291</v>
      </c>
      <c r="I1203" s="7" t="s">
        <v>74</v>
      </c>
      <c r="J1203" s="10"/>
      <c r="K1203" s="10"/>
      <c r="L1203" s="10">
        <v>43487.623900462961</v>
      </c>
      <c r="M1203" s="10">
        <v>43518</v>
      </c>
      <c r="N1203" s="7">
        <v>2019</v>
      </c>
      <c r="O1203" s="7" t="s">
        <v>3284</v>
      </c>
      <c r="R1203" s="7" t="s">
        <v>3292</v>
      </c>
      <c r="T1203" s="7"/>
      <c r="W1203" s="6">
        <f>IFERROR(VLOOKUP(B1203, PlumX_snapshot!$A:$B, 2, FALSE), " ")</f>
        <v>90</v>
      </c>
      <c r="X1203" s="6">
        <f>IFERROR(VLOOKUP(B1203, PlumX_snapshot!$A:$C, 3, FALSE), " ")</f>
        <v>15</v>
      </c>
      <c r="Y1203" s="8">
        <f>IFERROR(VLOOKUP(B1203, PlumX_snapshot!$A:$D, 4, FALSE), " ")</f>
        <v>0</v>
      </c>
      <c r="Z1203" s="8">
        <f>IFERROR(VLOOKUP(B1203, PlumX_snapshot!$A:$E, 5, FALSE), " ")</f>
        <v>0</v>
      </c>
      <c r="AA1203" s="8">
        <f>IFERROR(VLOOKUP(B1203, PlumX_snapshot!$A:$F, 6, FALSE), " ")</f>
        <v>0</v>
      </c>
      <c r="AB1203" s="9">
        <v>44978</v>
      </c>
    </row>
    <row r="1204" spans="1:28" ht="14.5" x14ac:dyDescent="0.35">
      <c r="A1204" s="7" t="s">
        <v>3293</v>
      </c>
      <c r="B1204" s="7" t="s">
        <v>3294</v>
      </c>
      <c r="C1204" s="7" t="s">
        <v>3295</v>
      </c>
      <c r="D1204" s="7" t="s">
        <v>3282</v>
      </c>
      <c r="E1204" s="7" t="s">
        <v>36</v>
      </c>
      <c r="F1204" s="7" t="s">
        <v>37</v>
      </c>
      <c r="G1204" s="7" t="s">
        <v>56</v>
      </c>
      <c r="H1204" s="7" t="s">
        <v>3291</v>
      </c>
      <c r="I1204" s="7" t="s">
        <v>74</v>
      </c>
      <c r="J1204" s="10"/>
      <c r="K1204" s="10"/>
      <c r="L1204" s="10">
        <v>43761.527418981481</v>
      </c>
      <c r="M1204" s="12">
        <v>43767</v>
      </c>
      <c r="N1204" s="7">
        <v>2019</v>
      </c>
      <c r="O1204" s="7" t="s">
        <v>3284</v>
      </c>
      <c r="T1204" s="7"/>
      <c r="W1204" s="6">
        <f>IFERROR(VLOOKUP(B1204, PlumX_snapshot!$A:$B, 2, FALSE), " ")</f>
        <v>9</v>
      </c>
      <c r="X1204" s="6">
        <f>IFERROR(VLOOKUP(B1204, PlumX_snapshot!$A:$C, 3, FALSE), " ")</f>
        <v>1</v>
      </c>
      <c r="Y1204" s="8">
        <f>IFERROR(VLOOKUP(B1204, PlumX_snapshot!$A:$D, 4, FALSE), " ")</f>
        <v>4</v>
      </c>
      <c r="Z1204" s="8">
        <f>IFERROR(VLOOKUP(B1204, PlumX_snapshot!$A:$E, 5, FALSE), " ")</f>
        <v>0</v>
      </c>
      <c r="AA1204" s="8">
        <f>IFERROR(VLOOKUP(B1204, PlumX_snapshot!$A:$F, 6, FALSE), " ")</f>
        <v>0</v>
      </c>
      <c r="AB1204" s="9">
        <v>44978</v>
      </c>
    </row>
    <row r="1205" spans="1:28" ht="14.5" x14ac:dyDescent="0.35">
      <c r="A1205" s="7" t="s">
        <v>3296</v>
      </c>
      <c r="B1205" s="7" t="s">
        <v>3297</v>
      </c>
      <c r="C1205" s="7" t="s">
        <v>3298</v>
      </c>
      <c r="D1205" s="7" t="s">
        <v>3282</v>
      </c>
      <c r="E1205" s="7" t="s">
        <v>36</v>
      </c>
      <c r="F1205" s="7" t="s">
        <v>37</v>
      </c>
      <c r="G1205" s="7" t="s">
        <v>56</v>
      </c>
      <c r="H1205" s="7" t="s">
        <v>3283</v>
      </c>
      <c r="I1205" s="7" t="s">
        <v>74</v>
      </c>
      <c r="J1205" s="10">
        <v>42976</v>
      </c>
      <c r="K1205" s="10">
        <v>43116</v>
      </c>
      <c r="L1205" s="10">
        <v>43126.357222222221</v>
      </c>
      <c r="M1205" s="10">
        <v>43136</v>
      </c>
      <c r="N1205" s="7">
        <v>2018</v>
      </c>
      <c r="O1205" s="7" t="s">
        <v>3284</v>
      </c>
      <c r="T1205" s="7"/>
      <c r="W1205" s="6">
        <f>IFERROR(VLOOKUP(B1205, PlumX_snapshot!$A:$B, 2, FALSE), " ")</f>
        <v>28</v>
      </c>
      <c r="X1205" s="6">
        <f>IFERROR(VLOOKUP(B1205, PlumX_snapshot!$A:$C, 3, FALSE), " ")</f>
        <v>31</v>
      </c>
      <c r="Y1205" s="8">
        <f>IFERROR(VLOOKUP(B1205, PlumX_snapshot!$A:$D, 4, FALSE), " ")</f>
        <v>3</v>
      </c>
      <c r="Z1205" s="8">
        <f>IFERROR(VLOOKUP(B1205, PlumX_snapshot!$A:$E, 5, FALSE), " ")</f>
        <v>17</v>
      </c>
      <c r="AA1205" s="8">
        <f>IFERROR(VLOOKUP(B1205, PlumX_snapshot!$A:$F, 6, FALSE), " ")</f>
        <v>0</v>
      </c>
      <c r="AB1205" s="9">
        <v>44978</v>
      </c>
    </row>
    <row r="1206" spans="1:28" ht="14.5" x14ac:dyDescent="0.35">
      <c r="A1206" s="7" t="s">
        <v>3299</v>
      </c>
      <c r="B1206" s="7" t="s">
        <v>3300</v>
      </c>
      <c r="C1206" s="7" t="s">
        <v>3290</v>
      </c>
      <c r="D1206" s="7" t="s">
        <v>3282</v>
      </c>
      <c r="E1206" s="7" t="s">
        <v>36</v>
      </c>
      <c r="F1206" s="7" t="s">
        <v>37</v>
      </c>
      <c r="G1206" s="7" t="s">
        <v>56</v>
      </c>
      <c r="H1206" s="7" t="s">
        <v>3291</v>
      </c>
      <c r="I1206" s="7" t="s">
        <v>74</v>
      </c>
      <c r="J1206" s="10"/>
      <c r="K1206" s="10"/>
      <c r="L1206" s="10">
        <v>43487.626087962963</v>
      </c>
      <c r="M1206" s="10">
        <v>43522</v>
      </c>
      <c r="N1206" s="7">
        <v>2019</v>
      </c>
      <c r="O1206" s="7" t="s">
        <v>3284</v>
      </c>
      <c r="R1206" s="7" t="s">
        <v>3292</v>
      </c>
      <c r="T1206" s="7"/>
      <c r="W1206" s="6">
        <f>IFERROR(VLOOKUP(B1206, PlumX_snapshot!$A:$B, 2, FALSE), " ")</f>
        <v>81</v>
      </c>
      <c r="X1206" s="6">
        <f>IFERROR(VLOOKUP(B1206, PlumX_snapshot!$A:$C, 3, FALSE), " ")</f>
        <v>7</v>
      </c>
      <c r="Y1206" s="8">
        <f>IFERROR(VLOOKUP(B1206, PlumX_snapshot!$A:$D, 4, FALSE), " ")</f>
        <v>2</v>
      </c>
      <c r="Z1206" s="8">
        <f>IFERROR(VLOOKUP(B1206, PlumX_snapshot!$A:$E, 5, FALSE), " ")</f>
        <v>108</v>
      </c>
      <c r="AA1206" s="8">
        <f>IFERROR(VLOOKUP(B1206, PlumX_snapshot!$A:$F, 6, FALSE), " ")</f>
        <v>0</v>
      </c>
      <c r="AB1206" s="9">
        <v>44978</v>
      </c>
    </row>
    <row r="1207" spans="1:28" ht="14.5" x14ac:dyDescent="0.35">
      <c r="A1207" s="7" t="s">
        <v>3301</v>
      </c>
      <c r="B1207" s="7" t="s">
        <v>3302</v>
      </c>
      <c r="C1207" s="7" t="s">
        <v>3303</v>
      </c>
      <c r="D1207" s="7" t="s">
        <v>3282</v>
      </c>
      <c r="E1207" s="7" t="s">
        <v>36</v>
      </c>
      <c r="F1207" s="7" t="s">
        <v>37</v>
      </c>
      <c r="G1207" s="7" t="s">
        <v>56</v>
      </c>
      <c r="H1207" s="7" t="s">
        <v>3283</v>
      </c>
      <c r="I1207" s="7" t="s">
        <v>74</v>
      </c>
      <c r="J1207" s="10"/>
      <c r="K1207" s="10"/>
      <c r="L1207" s="10">
        <v>43292.348993055559</v>
      </c>
      <c r="M1207" s="10">
        <v>43299</v>
      </c>
      <c r="N1207" s="7">
        <v>2018</v>
      </c>
      <c r="O1207" s="7" t="s">
        <v>3284</v>
      </c>
      <c r="T1207" s="7"/>
      <c r="W1207" s="6">
        <f>IFERROR(VLOOKUP(B1207, PlumX_snapshot!$A:$B, 2, FALSE), " ")</f>
        <v>87</v>
      </c>
      <c r="X1207" s="6">
        <f>IFERROR(VLOOKUP(B1207, PlumX_snapshot!$A:$C, 3, FALSE), " ")</f>
        <v>17</v>
      </c>
      <c r="Y1207" s="8">
        <f>IFERROR(VLOOKUP(B1207, PlumX_snapshot!$A:$D, 4, FALSE), " ")</f>
        <v>1</v>
      </c>
      <c r="Z1207" s="8">
        <f>IFERROR(VLOOKUP(B1207, PlumX_snapshot!$A:$E, 5, FALSE), " ")</f>
        <v>646</v>
      </c>
      <c r="AA1207" s="8">
        <f>IFERROR(VLOOKUP(B1207, PlumX_snapshot!$A:$F, 6, FALSE), " ")</f>
        <v>0</v>
      </c>
      <c r="AB1207" s="9">
        <v>44978</v>
      </c>
    </row>
    <row r="1208" spans="1:28" ht="14.5" x14ac:dyDescent="0.35">
      <c r="A1208" s="7" t="s">
        <v>3304</v>
      </c>
      <c r="B1208" s="7" t="s">
        <v>3305</v>
      </c>
      <c r="C1208" s="7" t="s">
        <v>3306</v>
      </c>
      <c r="D1208" s="7" t="s">
        <v>3282</v>
      </c>
      <c r="E1208" s="7" t="s">
        <v>36</v>
      </c>
      <c r="F1208" s="7" t="s">
        <v>37</v>
      </c>
      <c r="G1208" s="7" t="s">
        <v>56</v>
      </c>
      <c r="H1208" s="7" t="s">
        <v>3283</v>
      </c>
      <c r="I1208" s="7" t="s">
        <v>74</v>
      </c>
      <c r="J1208" s="10"/>
      <c r="K1208" s="10"/>
      <c r="L1208" s="10">
        <v>43383.44258101852</v>
      </c>
      <c r="M1208" s="10">
        <v>43501</v>
      </c>
      <c r="N1208" s="7">
        <v>2018</v>
      </c>
      <c r="O1208" s="7" t="s">
        <v>3284</v>
      </c>
      <c r="T1208" s="7"/>
      <c r="W1208" s="6">
        <f>IFERROR(VLOOKUP(B1208, PlumX_snapshot!$A:$B, 2, FALSE), " ")</f>
        <v>6</v>
      </c>
      <c r="X1208" s="6">
        <f>IFERROR(VLOOKUP(B1208, PlumX_snapshot!$A:$C, 3, FALSE), " ")</f>
        <v>0</v>
      </c>
      <c r="Y1208" s="8">
        <f>IFERROR(VLOOKUP(B1208, PlumX_snapshot!$A:$D, 4, FALSE), " ")</f>
        <v>0</v>
      </c>
      <c r="Z1208" s="8">
        <f>IFERROR(VLOOKUP(B1208, PlumX_snapshot!$A:$E, 5, FALSE), " ")</f>
        <v>109</v>
      </c>
      <c r="AA1208" s="8">
        <f>IFERROR(VLOOKUP(B1208, PlumX_snapshot!$A:$F, 6, FALSE), " ")</f>
        <v>0</v>
      </c>
      <c r="AB1208" s="9">
        <v>44978</v>
      </c>
    </row>
    <row r="1209" spans="1:28" ht="14.5" x14ac:dyDescent="0.35">
      <c r="A1209" s="7" t="s">
        <v>3307</v>
      </c>
      <c r="B1209" s="7" t="s">
        <v>3308</v>
      </c>
      <c r="C1209" s="7" t="s">
        <v>3309</v>
      </c>
      <c r="D1209" s="7" t="s">
        <v>3282</v>
      </c>
      <c r="E1209" s="7" t="s">
        <v>36</v>
      </c>
      <c r="F1209" s="7" t="s">
        <v>37</v>
      </c>
      <c r="G1209" s="7" t="s">
        <v>56</v>
      </c>
      <c r="H1209" s="7" t="s">
        <v>3291</v>
      </c>
      <c r="I1209" s="7" t="s">
        <v>74</v>
      </c>
      <c r="J1209" s="10">
        <v>43307</v>
      </c>
      <c r="K1209" s="10">
        <v>43508</v>
      </c>
      <c r="L1209" s="10">
        <v>43509.478715277779</v>
      </c>
      <c r="M1209" s="10">
        <v>43531</v>
      </c>
      <c r="N1209" s="7">
        <v>2019</v>
      </c>
      <c r="O1209" s="7" t="s">
        <v>3284</v>
      </c>
      <c r="P1209" s="7" t="s">
        <v>56</v>
      </c>
      <c r="R1209" s="7" t="s">
        <v>1061</v>
      </c>
      <c r="T1209" s="7"/>
      <c r="W1209" s="6">
        <f>IFERROR(VLOOKUP(B1209, PlumX_snapshot!$A:$B, 2, FALSE), " ")</f>
        <v>32</v>
      </c>
      <c r="X1209" s="6">
        <f>IFERROR(VLOOKUP(B1209, PlumX_snapshot!$A:$C, 3, FALSE), " ")</f>
        <v>21</v>
      </c>
      <c r="Y1209" s="8">
        <f>IFERROR(VLOOKUP(B1209, PlumX_snapshot!$A:$D, 4, FALSE), " ")</f>
        <v>53</v>
      </c>
      <c r="Z1209" s="8">
        <f>IFERROR(VLOOKUP(B1209, PlumX_snapshot!$A:$E, 5, FALSE), " ")</f>
        <v>0</v>
      </c>
      <c r="AA1209" s="8">
        <f>IFERROR(VLOOKUP(B1209, PlumX_snapshot!$A:$F, 6, FALSE), " ")</f>
        <v>0</v>
      </c>
      <c r="AB1209" s="9">
        <v>44978</v>
      </c>
    </row>
    <row r="1210" spans="1:28" ht="14.5" x14ac:dyDescent="0.35">
      <c r="A1210" s="7" t="s">
        <v>3310</v>
      </c>
      <c r="B1210" s="7" t="s">
        <v>3311</v>
      </c>
      <c r="C1210" s="7" t="s">
        <v>3290</v>
      </c>
      <c r="D1210" s="7" t="s">
        <v>3282</v>
      </c>
      <c r="E1210" s="7" t="s">
        <v>36</v>
      </c>
      <c r="F1210" s="7" t="s">
        <v>37</v>
      </c>
      <c r="G1210" s="7" t="s">
        <v>56</v>
      </c>
      <c r="H1210" s="7" t="s">
        <v>3291</v>
      </c>
      <c r="I1210" s="7" t="s">
        <v>74</v>
      </c>
      <c r="J1210" s="10"/>
      <c r="K1210" s="10"/>
      <c r="L1210" s="10">
        <v>43489.604062500002</v>
      </c>
      <c r="M1210" s="10">
        <v>43503</v>
      </c>
      <c r="N1210" s="7">
        <v>2019</v>
      </c>
      <c r="O1210" s="7" t="s">
        <v>3284</v>
      </c>
      <c r="R1210" s="7" t="s">
        <v>3292</v>
      </c>
      <c r="T1210" s="7"/>
      <c r="W1210" s="6">
        <f>IFERROR(VLOOKUP(B1210, PlumX_snapshot!$A:$B, 2, FALSE), " ")</f>
        <v>109</v>
      </c>
      <c r="X1210" s="6">
        <f>IFERROR(VLOOKUP(B1210, PlumX_snapshot!$A:$C, 3, FALSE), " ")</f>
        <v>16</v>
      </c>
      <c r="Y1210" s="8">
        <f>IFERROR(VLOOKUP(B1210, PlumX_snapshot!$A:$D, 4, FALSE), " ")</f>
        <v>0</v>
      </c>
      <c r="Z1210" s="8">
        <f>IFERROR(VLOOKUP(B1210, PlumX_snapshot!$A:$E, 5, FALSE), " ")</f>
        <v>295</v>
      </c>
      <c r="AA1210" s="8">
        <f>IFERROR(VLOOKUP(B1210, PlumX_snapshot!$A:$F, 6, FALSE), " ")</f>
        <v>0</v>
      </c>
      <c r="AB1210" s="9">
        <v>44978</v>
      </c>
    </row>
    <row r="1211" spans="1:28" ht="14.5" x14ac:dyDescent="0.35">
      <c r="A1211" s="7" t="s">
        <v>3312</v>
      </c>
      <c r="B1211" s="7" t="s">
        <v>3313</v>
      </c>
      <c r="C1211" s="7" t="s">
        <v>3314</v>
      </c>
      <c r="D1211" s="7" t="s">
        <v>3282</v>
      </c>
      <c r="E1211" s="7" t="s">
        <v>36</v>
      </c>
      <c r="F1211" s="7" t="s">
        <v>37</v>
      </c>
      <c r="G1211" s="7" t="s">
        <v>56</v>
      </c>
      <c r="H1211" s="7" t="s">
        <v>3315</v>
      </c>
      <c r="I1211" s="7" t="s">
        <v>74</v>
      </c>
      <c r="J1211" s="10"/>
      <c r="K1211" s="10"/>
      <c r="L1211" s="10">
        <v>43833.39266203704</v>
      </c>
      <c r="M1211" s="10">
        <v>43845</v>
      </c>
      <c r="N1211" s="7">
        <v>2020</v>
      </c>
      <c r="O1211" s="7" t="s">
        <v>3284</v>
      </c>
      <c r="T1211" s="7"/>
      <c r="W1211" s="6">
        <f>IFERROR(VLOOKUP(B1211, PlumX_snapshot!$A:$B, 2, FALSE), " ")</f>
        <v>22</v>
      </c>
      <c r="X1211" s="6">
        <f>IFERROR(VLOOKUP(B1211, PlumX_snapshot!$A:$C, 3, FALSE), " ")</f>
        <v>5</v>
      </c>
      <c r="Y1211" s="8">
        <f>IFERROR(VLOOKUP(B1211, PlumX_snapshot!$A:$D, 4, FALSE), " ")</f>
        <v>33</v>
      </c>
      <c r="Z1211" s="8">
        <f>IFERROR(VLOOKUP(B1211, PlumX_snapshot!$A:$E, 5, FALSE), " ")</f>
        <v>0</v>
      </c>
      <c r="AA1211" s="8">
        <f>IFERROR(VLOOKUP(B1211, PlumX_snapshot!$A:$F, 6, FALSE), " ")</f>
        <v>0</v>
      </c>
      <c r="AB1211" s="9">
        <v>44978</v>
      </c>
    </row>
    <row r="1212" spans="1:28" ht="14.5" x14ac:dyDescent="0.35">
      <c r="A1212" s="7" t="s">
        <v>3316</v>
      </c>
      <c r="B1212" s="7" t="s">
        <v>3317</v>
      </c>
      <c r="C1212" s="7" t="s">
        <v>3314</v>
      </c>
      <c r="D1212" s="7" t="s">
        <v>3282</v>
      </c>
      <c r="E1212" s="7" t="s">
        <v>36</v>
      </c>
      <c r="F1212" s="7" t="s">
        <v>37</v>
      </c>
      <c r="G1212" s="7" t="s">
        <v>56</v>
      </c>
      <c r="H1212" s="7" t="s">
        <v>3315</v>
      </c>
      <c r="I1212" s="7" t="s">
        <v>74</v>
      </c>
      <c r="J1212" s="10"/>
      <c r="K1212" s="10"/>
      <c r="L1212" s="10">
        <v>43950.643935185188</v>
      </c>
      <c r="M1212" s="10">
        <v>43964</v>
      </c>
      <c r="N1212" s="7">
        <v>2020</v>
      </c>
      <c r="O1212" s="7" t="s">
        <v>3284</v>
      </c>
      <c r="T1212" s="7"/>
      <c r="W1212" s="6">
        <f>IFERROR(VLOOKUP(B1212, PlumX_snapshot!$A:$B, 2, FALSE), " ")</f>
        <v>30</v>
      </c>
      <c r="X1212" s="6">
        <f>IFERROR(VLOOKUP(B1212, PlumX_snapshot!$A:$C, 3, FALSE), " ")</f>
        <v>9</v>
      </c>
      <c r="Y1212" s="8">
        <f>IFERROR(VLOOKUP(B1212, PlumX_snapshot!$A:$D, 4, FALSE), " ")</f>
        <v>66</v>
      </c>
      <c r="Z1212" s="8">
        <f>IFERROR(VLOOKUP(B1212, PlumX_snapshot!$A:$E, 5, FALSE), " ")</f>
        <v>0</v>
      </c>
      <c r="AA1212" s="8">
        <f>IFERROR(VLOOKUP(B1212, PlumX_snapshot!$A:$F, 6, FALSE), " ")</f>
        <v>0</v>
      </c>
      <c r="AB1212" s="9">
        <v>44978</v>
      </c>
    </row>
    <row r="1213" spans="1:28" ht="14.5" x14ac:dyDescent="0.35">
      <c r="A1213" s="7" t="s">
        <v>3318</v>
      </c>
      <c r="B1213" s="7" t="s">
        <v>3319</v>
      </c>
      <c r="C1213" s="7" t="s">
        <v>3320</v>
      </c>
      <c r="D1213" s="7" t="s">
        <v>3282</v>
      </c>
      <c r="E1213" s="7" t="s">
        <v>36</v>
      </c>
      <c r="F1213" s="7" t="s">
        <v>37</v>
      </c>
      <c r="G1213" s="7" t="s">
        <v>56</v>
      </c>
      <c r="H1213" s="7" t="s">
        <v>3321</v>
      </c>
      <c r="I1213" s="7" t="s">
        <v>74</v>
      </c>
      <c r="J1213" s="10">
        <v>44015</v>
      </c>
      <c r="K1213" s="10">
        <v>44235</v>
      </c>
      <c r="L1213" s="10">
        <v>44250.583912037036</v>
      </c>
      <c r="M1213" s="10">
        <v>44252</v>
      </c>
      <c r="N1213" s="7">
        <v>2021</v>
      </c>
      <c r="O1213" s="7" t="s">
        <v>3284</v>
      </c>
      <c r="R1213" s="7" t="s">
        <v>315</v>
      </c>
      <c r="T1213" s="7"/>
      <c r="W1213" s="6">
        <f>IFERROR(VLOOKUP(B1213, PlumX_snapshot!$A:$B, 2, FALSE), " ")</f>
        <v>33</v>
      </c>
      <c r="X1213" s="6">
        <f>IFERROR(VLOOKUP(B1213, PlumX_snapshot!$A:$C, 3, FALSE), " ")</f>
        <v>4</v>
      </c>
      <c r="Y1213" s="8">
        <f>IFERROR(VLOOKUP(B1213, PlumX_snapshot!$A:$D, 4, FALSE), " ")</f>
        <v>179</v>
      </c>
      <c r="Z1213" s="8">
        <f>IFERROR(VLOOKUP(B1213, PlumX_snapshot!$A:$E, 5, FALSE), " ")</f>
        <v>0</v>
      </c>
      <c r="AA1213" s="8">
        <f>IFERROR(VLOOKUP(B1213, PlumX_snapshot!$A:$F, 6, FALSE), " ")</f>
        <v>1</v>
      </c>
      <c r="AB1213" s="9">
        <v>44978</v>
      </c>
    </row>
    <row r="1214" spans="1:28" ht="14.5" x14ac:dyDescent="0.35">
      <c r="A1214" s="7" t="s">
        <v>3322</v>
      </c>
      <c r="B1214" s="7" t="s">
        <v>3323</v>
      </c>
      <c r="C1214" s="7" t="s">
        <v>3324</v>
      </c>
      <c r="D1214" s="7" t="s">
        <v>3282</v>
      </c>
      <c r="E1214" s="7" t="s">
        <v>36</v>
      </c>
      <c r="F1214" s="7" t="s">
        <v>37</v>
      </c>
      <c r="G1214" s="7" t="s">
        <v>56</v>
      </c>
      <c r="H1214" s="7" t="s">
        <v>3283</v>
      </c>
      <c r="I1214" s="7" t="s">
        <v>74</v>
      </c>
      <c r="J1214" s="10">
        <v>42976</v>
      </c>
      <c r="K1214" s="10">
        <v>43154</v>
      </c>
      <c r="L1214" s="10">
        <v>43157.485162037039</v>
      </c>
      <c r="M1214" s="10">
        <v>43161</v>
      </c>
      <c r="N1214" s="7">
        <v>2018</v>
      </c>
      <c r="O1214" s="7" t="s">
        <v>3284</v>
      </c>
      <c r="T1214" s="7"/>
      <c r="W1214" s="6">
        <f>IFERROR(VLOOKUP(B1214, PlumX_snapshot!$A:$B, 2, FALSE), " ")</f>
        <v>129</v>
      </c>
      <c r="X1214" s="6">
        <f>IFERROR(VLOOKUP(B1214, PlumX_snapshot!$A:$C, 3, FALSE), " ")</f>
        <v>17</v>
      </c>
      <c r="Y1214" s="8">
        <f>IFERROR(VLOOKUP(B1214, PlumX_snapshot!$A:$D, 4, FALSE), " ")</f>
        <v>985</v>
      </c>
      <c r="Z1214" s="8">
        <f>IFERROR(VLOOKUP(B1214, PlumX_snapshot!$A:$E, 5, FALSE), " ")</f>
        <v>306</v>
      </c>
      <c r="AA1214" s="8">
        <f>IFERROR(VLOOKUP(B1214, PlumX_snapshot!$A:$F, 6, FALSE), " ")</f>
        <v>47</v>
      </c>
      <c r="AB1214" s="9">
        <v>44978</v>
      </c>
    </row>
    <row r="1215" spans="1:28" ht="14.5" x14ac:dyDescent="0.35">
      <c r="A1215" s="7" t="s">
        <v>3325</v>
      </c>
      <c r="B1215" s="7" t="s">
        <v>3326</v>
      </c>
      <c r="C1215" s="7" t="s">
        <v>3327</v>
      </c>
      <c r="D1215" s="7" t="s">
        <v>3282</v>
      </c>
      <c r="E1215" s="7" t="s">
        <v>36</v>
      </c>
      <c r="F1215" s="7" t="s">
        <v>37</v>
      </c>
      <c r="G1215" s="7" t="s">
        <v>56</v>
      </c>
      <c r="H1215" s="7" t="s">
        <v>3291</v>
      </c>
      <c r="I1215" s="7" t="s">
        <v>74</v>
      </c>
      <c r="J1215" s="10">
        <v>43463</v>
      </c>
      <c r="K1215" s="10">
        <v>43568</v>
      </c>
      <c r="L1215" s="10">
        <v>43572.405833333331</v>
      </c>
      <c r="M1215" s="10">
        <v>43580</v>
      </c>
      <c r="N1215" s="7">
        <v>2019</v>
      </c>
      <c r="O1215" s="7" t="s">
        <v>3284</v>
      </c>
      <c r="T1215" s="7"/>
      <c r="W1215" s="6">
        <f>IFERROR(VLOOKUP(B1215, PlumX_snapshot!$A:$B, 2, FALSE), " ")</f>
        <v>31</v>
      </c>
      <c r="X1215" s="6">
        <f>IFERROR(VLOOKUP(B1215, PlumX_snapshot!$A:$C, 3, FALSE), " ")</f>
        <v>12</v>
      </c>
      <c r="Y1215" s="8">
        <f>IFERROR(VLOOKUP(B1215, PlumX_snapshot!$A:$D, 4, FALSE), " ")</f>
        <v>83</v>
      </c>
      <c r="Z1215" s="8">
        <f>IFERROR(VLOOKUP(B1215, PlumX_snapshot!$A:$E, 5, FALSE), " ")</f>
        <v>0</v>
      </c>
      <c r="AA1215" s="8">
        <f>IFERROR(VLOOKUP(B1215, PlumX_snapshot!$A:$F, 6, FALSE), " ")</f>
        <v>0</v>
      </c>
      <c r="AB1215" s="9">
        <v>44978</v>
      </c>
    </row>
    <row r="1216" spans="1:28" ht="14.5" x14ac:dyDescent="0.35">
      <c r="A1216" s="7" t="s">
        <v>3328</v>
      </c>
      <c r="B1216" s="7" t="s">
        <v>3329</v>
      </c>
      <c r="C1216" s="7" t="s">
        <v>3330</v>
      </c>
      <c r="D1216" s="7" t="s">
        <v>3282</v>
      </c>
      <c r="E1216" s="7" t="s">
        <v>36</v>
      </c>
      <c r="F1216" s="7" t="s">
        <v>37</v>
      </c>
      <c r="G1216" s="7" t="s">
        <v>56</v>
      </c>
      <c r="H1216" s="7" t="s">
        <v>3291</v>
      </c>
      <c r="I1216" s="7" t="s">
        <v>74</v>
      </c>
      <c r="J1216" s="10">
        <v>43114</v>
      </c>
      <c r="K1216" s="10">
        <v>43715</v>
      </c>
      <c r="L1216" s="10">
        <v>43812.420590277776</v>
      </c>
      <c r="M1216" s="10">
        <v>43834</v>
      </c>
      <c r="N1216" s="7">
        <v>2019</v>
      </c>
      <c r="O1216" s="7" t="s">
        <v>3284</v>
      </c>
      <c r="T1216" s="7"/>
      <c r="W1216" s="6">
        <f>IFERROR(VLOOKUP(B1216, PlumX_snapshot!$A:$B, 2, FALSE), " ")</f>
        <v>6</v>
      </c>
      <c r="X1216" s="6">
        <f>IFERROR(VLOOKUP(B1216, PlumX_snapshot!$A:$C, 3, FALSE), " ")</f>
        <v>3</v>
      </c>
      <c r="Y1216" s="8">
        <f>IFERROR(VLOOKUP(B1216, PlumX_snapshot!$A:$D, 4, FALSE), " ")</f>
        <v>1</v>
      </c>
      <c r="Z1216" s="8">
        <f>IFERROR(VLOOKUP(B1216, PlumX_snapshot!$A:$E, 5, FALSE), " ")</f>
        <v>65</v>
      </c>
      <c r="AA1216" s="8">
        <f>IFERROR(VLOOKUP(B1216, PlumX_snapshot!$A:$F, 6, FALSE), " ")</f>
        <v>0</v>
      </c>
      <c r="AB1216" s="9">
        <v>44978</v>
      </c>
    </row>
    <row r="1217" spans="1:28" ht="14.5" x14ac:dyDescent="0.35">
      <c r="A1217" s="7" t="s">
        <v>3331</v>
      </c>
      <c r="B1217" s="7" t="s">
        <v>3332</v>
      </c>
      <c r="C1217" s="7" t="s">
        <v>3333</v>
      </c>
      <c r="D1217" s="7" t="s">
        <v>3282</v>
      </c>
      <c r="E1217" s="7" t="s">
        <v>36</v>
      </c>
      <c r="F1217" s="7" t="s">
        <v>37</v>
      </c>
      <c r="G1217" s="7" t="s">
        <v>56</v>
      </c>
      <c r="H1217" s="7" t="s">
        <v>3315</v>
      </c>
      <c r="I1217" s="7" t="s">
        <v>74</v>
      </c>
      <c r="J1217" s="10">
        <v>43795</v>
      </c>
      <c r="K1217" s="10">
        <v>43986</v>
      </c>
      <c r="L1217" s="10">
        <v>43990.442766203705</v>
      </c>
      <c r="M1217" s="10">
        <v>44003</v>
      </c>
      <c r="N1217" s="7">
        <v>2020</v>
      </c>
      <c r="O1217" s="7" t="s">
        <v>3284</v>
      </c>
      <c r="T1217" s="7"/>
      <c r="W1217" s="6">
        <f>IFERROR(VLOOKUP(B1217, PlumX_snapshot!$A:$B, 2, FALSE), " ")</f>
        <v>120</v>
      </c>
      <c r="X1217" s="6">
        <f>IFERROR(VLOOKUP(B1217, PlumX_snapshot!$A:$C, 3, FALSE), " ")</f>
        <v>30</v>
      </c>
      <c r="Y1217" s="8">
        <f>IFERROR(VLOOKUP(B1217, PlumX_snapshot!$A:$D, 4, FALSE), " ")</f>
        <v>9</v>
      </c>
      <c r="Z1217" s="8">
        <f>IFERROR(VLOOKUP(B1217, PlumX_snapshot!$A:$E, 5, FALSE), " ")</f>
        <v>0</v>
      </c>
      <c r="AA1217" s="8">
        <f>IFERROR(VLOOKUP(B1217, PlumX_snapshot!$A:$F, 6, FALSE), " ")</f>
        <v>0</v>
      </c>
      <c r="AB1217" s="9">
        <v>44978</v>
      </c>
    </row>
    <row r="1218" spans="1:28" ht="14.5" x14ac:dyDescent="0.35">
      <c r="A1218" s="7" t="s">
        <v>3334</v>
      </c>
      <c r="B1218" s="7" t="s">
        <v>3335</v>
      </c>
      <c r="C1218" s="7" t="s">
        <v>3336</v>
      </c>
      <c r="D1218" s="7" t="s">
        <v>3282</v>
      </c>
      <c r="E1218" s="7" t="s">
        <v>36</v>
      </c>
      <c r="F1218" s="7" t="s">
        <v>37</v>
      </c>
      <c r="G1218" s="7" t="s">
        <v>56</v>
      </c>
      <c r="H1218" s="7" t="s">
        <v>3337</v>
      </c>
      <c r="I1218" s="7" t="s">
        <v>74</v>
      </c>
      <c r="J1218" s="10">
        <v>42508</v>
      </c>
      <c r="K1218" s="10">
        <v>42583</v>
      </c>
      <c r="L1218" s="10">
        <v>42738.668321759258</v>
      </c>
      <c r="M1218" s="10">
        <v>42865</v>
      </c>
      <c r="N1218" s="7">
        <v>2017</v>
      </c>
      <c r="O1218" s="7" t="s">
        <v>3284</v>
      </c>
      <c r="T1218" s="7"/>
      <c r="W1218" s="6">
        <f>IFERROR(VLOOKUP(B1218, PlumX_snapshot!$A:$B, 2, FALSE), " ")</f>
        <v>5</v>
      </c>
      <c r="X1218" s="6">
        <f>IFERROR(VLOOKUP(B1218, PlumX_snapshot!$A:$C, 3, FALSE), " ")</f>
        <v>1</v>
      </c>
      <c r="Y1218" s="8">
        <f>IFERROR(VLOOKUP(B1218, PlumX_snapshot!$A:$D, 4, FALSE), " ")</f>
        <v>0</v>
      </c>
      <c r="Z1218" s="8">
        <f>IFERROR(VLOOKUP(B1218, PlumX_snapshot!$A:$E, 5, FALSE), " ")</f>
        <v>38</v>
      </c>
      <c r="AA1218" s="8">
        <f>IFERROR(VLOOKUP(B1218, PlumX_snapshot!$A:$F, 6, FALSE), " ")</f>
        <v>0</v>
      </c>
      <c r="AB1218" s="9">
        <v>44978</v>
      </c>
    </row>
    <row r="1219" spans="1:28" ht="14.5" x14ac:dyDescent="0.35">
      <c r="A1219" s="7" t="s">
        <v>3338</v>
      </c>
      <c r="B1219" s="7" t="s">
        <v>3339</v>
      </c>
      <c r="C1219" s="7" t="s">
        <v>3340</v>
      </c>
      <c r="D1219" s="7" t="s">
        <v>3282</v>
      </c>
      <c r="E1219" s="7" t="s">
        <v>36</v>
      </c>
      <c r="F1219" s="7" t="s">
        <v>37</v>
      </c>
      <c r="G1219" s="7" t="s">
        <v>56</v>
      </c>
      <c r="H1219" s="7" t="s">
        <v>3283</v>
      </c>
      <c r="I1219" s="7" t="s">
        <v>74</v>
      </c>
      <c r="J1219" s="10"/>
      <c r="K1219" s="10"/>
      <c r="L1219" s="10">
        <v>43284.483958333331</v>
      </c>
      <c r="M1219" s="10">
        <v>43290</v>
      </c>
      <c r="N1219" s="7">
        <v>2018</v>
      </c>
      <c r="O1219" s="7" t="s">
        <v>3284</v>
      </c>
      <c r="T1219" s="7"/>
      <c r="W1219" s="6">
        <f>IFERROR(VLOOKUP(B1219, PlumX_snapshot!$A:$B, 2, FALSE), " ")</f>
        <v>400</v>
      </c>
      <c r="X1219" s="6">
        <f>IFERROR(VLOOKUP(B1219, PlumX_snapshot!$A:$C, 3, FALSE), " ")</f>
        <v>83</v>
      </c>
      <c r="Y1219" s="8">
        <f>IFERROR(VLOOKUP(B1219, PlumX_snapshot!$A:$D, 4, FALSE), " ")</f>
        <v>21</v>
      </c>
      <c r="Z1219" s="8">
        <f>IFERROR(VLOOKUP(B1219, PlumX_snapshot!$A:$E, 5, FALSE), " ")</f>
        <v>666</v>
      </c>
      <c r="AA1219" s="8">
        <f>IFERROR(VLOOKUP(B1219, PlumX_snapshot!$A:$F, 6, FALSE), " ")</f>
        <v>0</v>
      </c>
      <c r="AB1219" s="9">
        <v>44978</v>
      </c>
    </row>
    <row r="1220" spans="1:28" ht="14.5" x14ac:dyDescent="0.35">
      <c r="A1220" s="7" t="s">
        <v>3341</v>
      </c>
      <c r="B1220" s="7" t="s">
        <v>3342</v>
      </c>
      <c r="C1220" s="7" t="s">
        <v>3298</v>
      </c>
      <c r="D1220" s="7" t="s">
        <v>3282</v>
      </c>
      <c r="E1220" s="7" t="s">
        <v>36</v>
      </c>
      <c r="F1220" s="7" t="s">
        <v>37</v>
      </c>
      <c r="G1220" s="7" t="s">
        <v>56</v>
      </c>
      <c r="H1220" s="7" t="s">
        <v>3283</v>
      </c>
      <c r="I1220" s="7" t="s">
        <v>74</v>
      </c>
      <c r="J1220" s="10">
        <v>42916</v>
      </c>
      <c r="K1220" s="10">
        <v>43160</v>
      </c>
      <c r="L1220" s="10">
        <v>43180.410914351851</v>
      </c>
      <c r="M1220" s="10">
        <v>43186</v>
      </c>
      <c r="N1220" s="7">
        <v>2018</v>
      </c>
      <c r="O1220" s="7" t="s">
        <v>3284</v>
      </c>
      <c r="T1220" s="7"/>
      <c r="W1220" s="6">
        <f>IFERROR(VLOOKUP(B1220, PlumX_snapshot!$A:$B, 2, FALSE), " ")</f>
        <v>16</v>
      </c>
      <c r="X1220" s="6">
        <f>IFERROR(VLOOKUP(B1220, PlumX_snapshot!$A:$C, 3, FALSE), " ")</f>
        <v>9</v>
      </c>
      <c r="Y1220" s="8">
        <f>IFERROR(VLOOKUP(B1220, PlumX_snapshot!$A:$D, 4, FALSE), " ")</f>
        <v>5</v>
      </c>
      <c r="Z1220" s="8">
        <f>IFERROR(VLOOKUP(B1220, PlumX_snapshot!$A:$E, 5, FALSE), " ")</f>
        <v>20</v>
      </c>
      <c r="AA1220" s="8">
        <f>IFERROR(VLOOKUP(B1220, PlumX_snapshot!$A:$F, 6, FALSE), " ")</f>
        <v>0</v>
      </c>
      <c r="AB1220" s="9">
        <v>44978</v>
      </c>
    </row>
    <row r="1221" spans="1:28" ht="14.5" x14ac:dyDescent="0.35">
      <c r="A1221" s="7" t="s">
        <v>3343</v>
      </c>
      <c r="B1221" s="7" t="s">
        <v>3344</v>
      </c>
      <c r="C1221" s="7" t="s">
        <v>3298</v>
      </c>
      <c r="D1221" s="7" t="s">
        <v>3282</v>
      </c>
      <c r="E1221" s="7" t="s">
        <v>36</v>
      </c>
      <c r="F1221" s="7" t="s">
        <v>37</v>
      </c>
      <c r="G1221" s="7" t="s">
        <v>56</v>
      </c>
      <c r="H1221" s="7" t="s">
        <v>3291</v>
      </c>
      <c r="I1221" s="7" t="s">
        <v>74</v>
      </c>
      <c r="J1221" s="10">
        <v>43542</v>
      </c>
      <c r="K1221" s="10">
        <v>43614</v>
      </c>
      <c r="L1221" s="10">
        <v>43615.648368055554</v>
      </c>
      <c r="M1221" s="10">
        <v>43620</v>
      </c>
      <c r="N1221" s="7">
        <v>2019</v>
      </c>
      <c r="O1221" s="7" t="s">
        <v>3284</v>
      </c>
      <c r="R1221" s="7" t="s">
        <v>3345</v>
      </c>
      <c r="T1221" s="7"/>
      <c r="W1221" s="6">
        <f>IFERROR(VLOOKUP(B1221, PlumX_snapshot!$A:$B, 2, FALSE), " ")</f>
        <v>10</v>
      </c>
      <c r="X1221" s="6">
        <f>IFERROR(VLOOKUP(B1221, PlumX_snapshot!$A:$C, 3, FALSE), " ")</f>
        <v>2</v>
      </c>
      <c r="Y1221" s="8">
        <f>IFERROR(VLOOKUP(B1221, PlumX_snapshot!$A:$D, 4, FALSE), " ")</f>
        <v>0</v>
      </c>
      <c r="Z1221" s="8">
        <f>IFERROR(VLOOKUP(B1221, PlumX_snapshot!$A:$E, 5, FALSE), " ")</f>
        <v>0</v>
      </c>
      <c r="AA1221" s="8">
        <f>IFERROR(VLOOKUP(B1221, PlumX_snapshot!$A:$F, 6, FALSE), " ")</f>
        <v>0</v>
      </c>
      <c r="AB1221" s="9">
        <v>44978</v>
      </c>
    </row>
    <row r="1222" spans="1:28" ht="14.5" x14ac:dyDescent="0.35">
      <c r="A1222" s="7" t="s">
        <v>3346</v>
      </c>
      <c r="B1222" s="7" t="s">
        <v>3347</v>
      </c>
      <c r="C1222" s="7" t="s">
        <v>3348</v>
      </c>
      <c r="D1222" s="7" t="s">
        <v>3282</v>
      </c>
      <c r="E1222" s="7" t="s">
        <v>36</v>
      </c>
      <c r="F1222" s="7" t="s">
        <v>37</v>
      </c>
      <c r="G1222" s="7" t="s">
        <v>56</v>
      </c>
      <c r="H1222" s="7" t="s">
        <v>3349</v>
      </c>
      <c r="I1222" s="7" t="s">
        <v>74</v>
      </c>
      <c r="J1222" s="10"/>
      <c r="K1222" s="10"/>
      <c r="L1222" s="10">
        <v>42710.382210648146</v>
      </c>
      <c r="M1222" s="10">
        <v>42744</v>
      </c>
      <c r="N1222" s="7">
        <v>2016</v>
      </c>
      <c r="O1222" s="7" t="s">
        <v>3284</v>
      </c>
      <c r="T1222" s="7"/>
      <c r="W1222" s="6">
        <f>IFERROR(VLOOKUP(B1222, PlumX_snapshot!$A:$B, 2, FALSE), " ")</f>
        <v>27</v>
      </c>
      <c r="X1222" s="6">
        <f>IFERROR(VLOOKUP(B1222, PlumX_snapshot!$A:$C, 3, FALSE), " ")</f>
        <v>162</v>
      </c>
      <c r="Y1222" s="8">
        <f>IFERROR(VLOOKUP(B1222, PlumX_snapshot!$A:$D, 4, FALSE), " ")</f>
        <v>11</v>
      </c>
      <c r="Z1222" s="8">
        <f>IFERROR(VLOOKUP(B1222, PlumX_snapshot!$A:$E, 5, FALSE), " ")</f>
        <v>107</v>
      </c>
      <c r="AA1222" s="8">
        <f>IFERROR(VLOOKUP(B1222, PlumX_snapshot!$A:$F, 6, FALSE), " ")</f>
        <v>0</v>
      </c>
      <c r="AB1222" s="9">
        <v>44978</v>
      </c>
    </row>
    <row r="1223" spans="1:28" ht="14.5" x14ac:dyDescent="0.35">
      <c r="A1223" s="7" t="s">
        <v>3350</v>
      </c>
      <c r="B1223" s="7" t="s">
        <v>3351</v>
      </c>
      <c r="C1223" s="7" t="s">
        <v>3352</v>
      </c>
      <c r="D1223" s="7" t="s">
        <v>3282</v>
      </c>
      <c r="E1223" s="7" t="s">
        <v>36</v>
      </c>
      <c r="F1223" s="7" t="s">
        <v>37</v>
      </c>
      <c r="G1223" s="7" t="s">
        <v>56</v>
      </c>
      <c r="H1223" s="7" t="s">
        <v>3291</v>
      </c>
      <c r="I1223" s="7" t="s">
        <v>74</v>
      </c>
      <c r="J1223" s="10"/>
      <c r="K1223" s="10"/>
      <c r="L1223" s="10">
        <v>43572.381874999999</v>
      </c>
      <c r="M1223" s="10">
        <v>43593</v>
      </c>
      <c r="N1223" s="7">
        <v>2019</v>
      </c>
      <c r="O1223" s="7" t="s">
        <v>3284</v>
      </c>
      <c r="T1223" s="7"/>
      <c r="W1223" s="6">
        <f>IFERROR(VLOOKUP(B1223, PlumX_snapshot!$A:$B, 2, FALSE), " ")</f>
        <v>42</v>
      </c>
      <c r="X1223" s="6">
        <f>IFERROR(VLOOKUP(B1223, PlumX_snapshot!$A:$C, 3, FALSE), " ")</f>
        <v>4</v>
      </c>
      <c r="Y1223" s="8">
        <f>IFERROR(VLOOKUP(B1223, PlumX_snapshot!$A:$D, 4, FALSE), " ")</f>
        <v>0</v>
      </c>
      <c r="Z1223" s="8">
        <f>IFERROR(VLOOKUP(B1223, PlumX_snapshot!$A:$E, 5, FALSE), " ")</f>
        <v>0</v>
      </c>
      <c r="AA1223" s="8">
        <f>IFERROR(VLOOKUP(B1223, PlumX_snapshot!$A:$F, 6, FALSE), " ")</f>
        <v>0</v>
      </c>
      <c r="AB1223" s="9">
        <v>44978</v>
      </c>
    </row>
    <row r="1224" spans="1:28" ht="14.5" x14ac:dyDescent="0.35">
      <c r="A1224" s="7" t="s">
        <v>3353</v>
      </c>
      <c r="B1224" s="7" t="s">
        <v>3354</v>
      </c>
      <c r="C1224" s="7" t="s">
        <v>3355</v>
      </c>
      <c r="D1224" s="7" t="s">
        <v>3282</v>
      </c>
      <c r="E1224" s="7" t="s">
        <v>36</v>
      </c>
      <c r="F1224" s="7" t="s">
        <v>37</v>
      </c>
      <c r="G1224" s="7" t="s">
        <v>56</v>
      </c>
      <c r="H1224" s="7" t="s">
        <v>3283</v>
      </c>
      <c r="I1224" s="7" t="s">
        <v>74</v>
      </c>
      <c r="J1224" s="10"/>
      <c r="K1224" s="10"/>
      <c r="L1224" s="10">
        <v>43202.412233796298</v>
      </c>
      <c r="M1224" s="10">
        <v>43216</v>
      </c>
      <c r="N1224" s="7">
        <v>2018</v>
      </c>
      <c r="O1224" s="7" t="s">
        <v>3284</v>
      </c>
      <c r="T1224" s="7"/>
      <c r="W1224" s="6">
        <f>IFERROR(VLOOKUP(B1224, PlumX_snapshot!$A:$B, 2, FALSE), " ")</f>
        <v>77</v>
      </c>
      <c r="X1224" s="6">
        <f>IFERROR(VLOOKUP(B1224, PlumX_snapshot!$A:$C, 3, FALSE), " ")</f>
        <v>5</v>
      </c>
      <c r="Y1224" s="8">
        <f>IFERROR(VLOOKUP(B1224, PlumX_snapshot!$A:$D, 4, FALSE), " ")</f>
        <v>4</v>
      </c>
      <c r="Z1224" s="8">
        <f>IFERROR(VLOOKUP(B1224, PlumX_snapshot!$A:$E, 5, FALSE), " ")</f>
        <v>98</v>
      </c>
      <c r="AA1224" s="8">
        <f>IFERROR(VLOOKUP(B1224, PlumX_snapshot!$A:$F, 6, FALSE), " ")</f>
        <v>0</v>
      </c>
      <c r="AB1224" s="9">
        <v>44978</v>
      </c>
    </row>
    <row r="1225" spans="1:28" ht="14.5" x14ac:dyDescent="0.35">
      <c r="A1225" s="7" t="s">
        <v>3356</v>
      </c>
      <c r="B1225" s="7" t="s">
        <v>3357</v>
      </c>
      <c r="C1225" s="7" t="s">
        <v>3358</v>
      </c>
      <c r="D1225" s="7" t="s">
        <v>3282</v>
      </c>
      <c r="E1225" s="7" t="s">
        <v>36</v>
      </c>
      <c r="F1225" s="7" t="s">
        <v>37</v>
      </c>
      <c r="G1225" s="7" t="s">
        <v>56</v>
      </c>
      <c r="H1225" s="7" t="s">
        <v>3283</v>
      </c>
      <c r="I1225" s="7" t="s">
        <v>74</v>
      </c>
      <c r="J1225" s="10"/>
      <c r="K1225" s="10"/>
      <c r="L1225" s="10">
        <v>43122.600185185183</v>
      </c>
      <c r="M1225" s="10">
        <v>43201</v>
      </c>
      <c r="N1225" s="7">
        <v>2018</v>
      </c>
      <c r="O1225" s="7" t="s">
        <v>3284</v>
      </c>
      <c r="T1225" s="7"/>
      <c r="W1225" s="6">
        <f>IFERROR(VLOOKUP(B1225, PlumX_snapshot!$A:$B, 2, FALSE), " ")</f>
        <v>154</v>
      </c>
      <c r="X1225" s="6">
        <f>IFERROR(VLOOKUP(B1225, PlumX_snapshot!$A:$C, 3, FALSE), " ")</f>
        <v>21</v>
      </c>
      <c r="Y1225" s="8">
        <f>IFERROR(VLOOKUP(B1225, PlumX_snapshot!$A:$D, 4, FALSE), " ")</f>
        <v>27</v>
      </c>
      <c r="Z1225" s="8">
        <f>IFERROR(VLOOKUP(B1225, PlumX_snapshot!$A:$E, 5, FALSE), " ")</f>
        <v>186</v>
      </c>
      <c r="AA1225" s="8">
        <f>IFERROR(VLOOKUP(B1225, PlumX_snapshot!$A:$F, 6, FALSE), " ")</f>
        <v>0</v>
      </c>
      <c r="AB1225" s="9">
        <v>44978</v>
      </c>
    </row>
    <row r="1226" spans="1:28" ht="14.5" x14ac:dyDescent="0.35">
      <c r="A1226" s="7" t="s">
        <v>3359</v>
      </c>
      <c r="B1226" s="7" t="s">
        <v>3360</v>
      </c>
      <c r="C1226" s="7" t="s">
        <v>3361</v>
      </c>
      <c r="D1226" s="7" t="s">
        <v>3282</v>
      </c>
      <c r="E1226" s="7" t="s">
        <v>36</v>
      </c>
      <c r="F1226" s="7" t="s">
        <v>37</v>
      </c>
      <c r="G1226" s="7" t="s">
        <v>56</v>
      </c>
      <c r="H1226" s="7" t="s">
        <v>3315</v>
      </c>
      <c r="I1226" s="7" t="s">
        <v>74</v>
      </c>
      <c r="J1226" s="10"/>
      <c r="K1226" s="10"/>
      <c r="L1226" s="10">
        <v>44019.648252314815</v>
      </c>
      <c r="M1226" s="10">
        <v>44043</v>
      </c>
      <c r="N1226" s="7">
        <v>2020</v>
      </c>
      <c r="O1226" s="7" t="s">
        <v>3284</v>
      </c>
      <c r="T1226" s="7"/>
      <c r="W1226" s="6">
        <f>IFERROR(VLOOKUP(B1226, PlumX_snapshot!$A:$B, 2, FALSE), " ")</f>
        <v>568</v>
      </c>
      <c r="X1226" s="6">
        <f>IFERROR(VLOOKUP(B1226, PlumX_snapshot!$A:$C, 3, FALSE), " ")</f>
        <v>208</v>
      </c>
      <c r="Y1226" s="8">
        <f>IFERROR(VLOOKUP(B1226, PlumX_snapshot!$A:$D, 4, FALSE), " ")</f>
        <v>29</v>
      </c>
      <c r="Z1226" s="8">
        <f>IFERROR(VLOOKUP(B1226, PlumX_snapshot!$A:$E, 5, FALSE), " ")</f>
        <v>0</v>
      </c>
      <c r="AA1226" s="8">
        <f>IFERROR(VLOOKUP(B1226, PlumX_snapshot!$A:$F, 6, FALSE), " ")</f>
        <v>1</v>
      </c>
      <c r="AB1226" s="9">
        <v>44978</v>
      </c>
    </row>
    <row r="1227" spans="1:28" ht="14.5" x14ac:dyDescent="0.35">
      <c r="A1227" s="7" t="s">
        <v>3362</v>
      </c>
      <c r="B1227" s="7" t="s">
        <v>3363</v>
      </c>
      <c r="C1227" s="7" t="s">
        <v>3364</v>
      </c>
      <c r="D1227" s="7" t="s">
        <v>3282</v>
      </c>
      <c r="E1227" s="7" t="s">
        <v>36</v>
      </c>
      <c r="F1227" s="7" t="s">
        <v>37</v>
      </c>
      <c r="G1227" s="7" t="s">
        <v>56</v>
      </c>
      <c r="H1227" s="7" t="s">
        <v>3283</v>
      </c>
      <c r="I1227" s="7" t="s">
        <v>74</v>
      </c>
      <c r="J1227" s="10">
        <v>42546</v>
      </c>
      <c r="K1227" s="10"/>
      <c r="L1227" s="10">
        <v>43213.645208333335</v>
      </c>
      <c r="M1227" s="10">
        <v>43217</v>
      </c>
      <c r="N1227" s="7">
        <v>2018</v>
      </c>
      <c r="O1227" s="7" t="s">
        <v>3284</v>
      </c>
      <c r="T1227" s="7"/>
      <c r="W1227" s="6">
        <f>IFERROR(VLOOKUP(B1227, PlumX_snapshot!$A:$B, 2, FALSE), " ")</f>
        <v>0</v>
      </c>
      <c r="X1227" s="6">
        <f>IFERROR(VLOOKUP(B1227, PlumX_snapshot!$A:$C, 3, FALSE), " ")</f>
        <v>2</v>
      </c>
      <c r="Y1227" s="8">
        <f>IFERROR(VLOOKUP(B1227, PlumX_snapshot!$A:$D, 4, FALSE), " ")</f>
        <v>0</v>
      </c>
      <c r="Z1227" s="8">
        <f>IFERROR(VLOOKUP(B1227, PlumX_snapshot!$A:$E, 5, FALSE), " ")</f>
        <v>17</v>
      </c>
      <c r="AA1227" s="8">
        <f>IFERROR(VLOOKUP(B1227, PlumX_snapshot!$A:$F, 6, FALSE), " ")</f>
        <v>0</v>
      </c>
      <c r="AB1227" s="9">
        <v>44978</v>
      </c>
    </row>
    <row r="1228" spans="1:28" ht="14.5" x14ac:dyDescent="0.35">
      <c r="A1228" s="7" t="s">
        <v>3365</v>
      </c>
      <c r="B1228" s="7" t="s">
        <v>3366</v>
      </c>
      <c r="C1228" s="7" t="s">
        <v>3367</v>
      </c>
      <c r="D1228" s="7" t="s">
        <v>3282</v>
      </c>
      <c r="E1228" s="7" t="s">
        <v>36</v>
      </c>
      <c r="F1228" s="7" t="s">
        <v>37</v>
      </c>
      <c r="G1228" s="7" t="s">
        <v>56</v>
      </c>
      <c r="H1228" s="7" t="s">
        <v>3283</v>
      </c>
      <c r="I1228" s="7" t="s">
        <v>74</v>
      </c>
      <c r="J1228" s="10"/>
      <c r="K1228" s="10"/>
      <c r="L1228" s="10">
        <v>43193.545706018522</v>
      </c>
      <c r="M1228" s="10">
        <v>43201</v>
      </c>
      <c r="N1228" s="7">
        <v>2018</v>
      </c>
      <c r="O1228" s="7" t="s">
        <v>3284</v>
      </c>
      <c r="T1228" s="7"/>
      <c r="W1228" s="6">
        <f>IFERROR(VLOOKUP(B1228, PlumX_snapshot!$A:$B, 2, FALSE), " ")</f>
        <v>11</v>
      </c>
      <c r="X1228" s="6">
        <f>IFERROR(VLOOKUP(B1228, PlumX_snapshot!$A:$C, 3, FALSE), " ")</f>
        <v>4</v>
      </c>
      <c r="Y1228" s="8">
        <f>IFERROR(VLOOKUP(B1228, PlumX_snapshot!$A:$D, 4, FALSE), " ")</f>
        <v>0</v>
      </c>
      <c r="Z1228" s="8">
        <f>IFERROR(VLOOKUP(B1228, PlumX_snapshot!$A:$E, 5, FALSE), " ")</f>
        <v>0</v>
      </c>
      <c r="AA1228" s="8">
        <f>IFERROR(VLOOKUP(B1228, PlumX_snapshot!$A:$F, 6, FALSE), " ")</f>
        <v>0</v>
      </c>
      <c r="AB1228" s="9">
        <v>44978</v>
      </c>
    </row>
    <row r="1229" spans="1:28" ht="14.5" x14ac:dyDescent="0.35">
      <c r="A1229" s="7" t="s">
        <v>3368</v>
      </c>
      <c r="B1229" s="7" t="s">
        <v>3369</v>
      </c>
      <c r="C1229" s="7" t="s">
        <v>3370</v>
      </c>
      <c r="D1229" s="7" t="s">
        <v>3282</v>
      </c>
      <c r="E1229" s="7" t="s">
        <v>36</v>
      </c>
      <c r="F1229" s="7" t="s">
        <v>37</v>
      </c>
      <c r="G1229" s="7" t="s">
        <v>56</v>
      </c>
      <c r="H1229" s="7" t="s">
        <v>3315</v>
      </c>
      <c r="I1229" s="7" t="s">
        <v>74</v>
      </c>
      <c r="J1229" s="10">
        <v>43780</v>
      </c>
      <c r="K1229" s="10">
        <v>43949</v>
      </c>
      <c r="L1229" s="10">
        <v>43955.458958333336</v>
      </c>
      <c r="M1229" s="10">
        <v>43977</v>
      </c>
      <c r="N1229" s="7">
        <v>2020</v>
      </c>
      <c r="O1229" s="7" t="s">
        <v>3284</v>
      </c>
      <c r="T1229" s="7"/>
      <c r="W1229" s="6">
        <f>IFERROR(VLOOKUP(B1229, PlumX_snapshot!$A:$B, 2, FALSE), " ")</f>
        <v>4</v>
      </c>
      <c r="X1229" s="6">
        <f>IFERROR(VLOOKUP(B1229, PlumX_snapshot!$A:$C, 3, FALSE), " ")</f>
        <v>0</v>
      </c>
      <c r="Y1229" s="8">
        <f>IFERROR(VLOOKUP(B1229, PlumX_snapshot!$A:$D, 4, FALSE), " ")</f>
        <v>1</v>
      </c>
      <c r="Z1229" s="8">
        <f>IFERROR(VLOOKUP(B1229, PlumX_snapshot!$A:$E, 5, FALSE), " ")</f>
        <v>0</v>
      </c>
      <c r="AA1229" s="8">
        <f>IFERROR(VLOOKUP(B1229, PlumX_snapshot!$A:$F, 6, FALSE), " ")</f>
        <v>0</v>
      </c>
      <c r="AB1229" s="9">
        <v>44978</v>
      </c>
    </row>
    <row r="1230" spans="1:28" ht="14.5" x14ac:dyDescent="0.35">
      <c r="A1230" s="7" t="s">
        <v>3371</v>
      </c>
      <c r="B1230" s="7" t="s">
        <v>3372</v>
      </c>
      <c r="C1230" s="7" t="s">
        <v>3373</v>
      </c>
      <c r="D1230" s="7" t="s">
        <v>3282</v>
      </c>
      <c r="E1230" s="7" t="s">
        <v>36</v>
      </c>
      <c r="F1230" s="7" t="s">
        <v>37</v>
      </c>
      <c r="G1230" s="7" t="s">
        <v>56</v>
      </c>
      <c r="H1230" s="7" t="s">
        <v>3283</v>
      </c>
      <c r="I1230" s="7" t="s">
        <v>74</v>
      </c>
      <c r="J1230" s="10">
        <v>42949</v>
      </c>
      <c r="K1230" s="10">
        <v>43171</v>
      </c>
      <c r="L1230" s="10">
        <v>43217.506539351853</v>
      </c>
      <c r="M1230" s="10">
        <v>43222</v>
      </c>
      <c r="N1230" s="7">
        <v>2018</v>
      </c>
      <c r="O1230" s="7" t="s">
        <v>3284</v>
      </c>
      <c r="T1230" s="7"/>
      <c r="W1230" s="6">
        <f>IFERROR(VLOOKUP(B1230, PlumX_snapshot!$A:$B, 2, FALSE), " ")</f>
        <v>30</v>
      </c>
      <c r="X1230" s="6">
        <f>IFERROR(VLOOKUP(B1230, PlumX_snapshot!$A:$C, 3, FALSE), " ")</f>
        <v>9</v>
      </c>
      <c r="Y1230" s="8">
        <f>IFERROR(VLOOKUP(B1230, PlumX_snapshot!$A:$D, 4, FALSE), " ")</f>
        <v>165</v>
      </c>
      <c r="Z1230" s="8">
        <f>IFERROR(VLOOKUP(B1230, PlumX_snapshot!$A:$E, 5, FALSE), " ")</f>
        <v>235</v>
      </c>
      <c r="AA1230" s="8">
        <f>IFERROR(VLOOKUP(B1230, PlumX_snapshot!$A:$F, 6, FALSE), " ")</f>
        <v>3</v>
      </c>
      <c r="AB1230" s="9">
        <v>44978</v>
      </c>
    </row>
    <row r="1231" spans="1:28" ht="14.5" x14ac:dyDescent="0.35">
      <c r="A1231" s="7" t="s">
        <v>3374</v>
      </c>
      <c r="B1231" s="7" t="s">
        <v>3375</v>
      </c>
      <c r="C1231" s="7" t="s">
        <v>3376</v>
      </c>
      <c r="D1231" s="7" t="s">
        <v>3282</v>
      </c>
      <c r="E1231" s="7" t="s">
        <v>36</v>
      </c>
      <c r="F1231" s="7" t="s">
        <v>37</v>
      </c>
      <c r="G1231" s="7" t="s">
        <v>56</v>
      </c>
      <c r="H1231" s="7" t="s">
        <v>3291</v>
      </c>
      <c r="I1231" s="7" t="s">
        <v>74</v>
      </c>
      <c r="J1231" s="10"/>
      <c r="K1231" s="10"/>
      <c r="L1231" s="10">
        <v>43628.423541666663</v>
      </c>
      <c r="M1231" s="10">
        <v>43637</v>
      </c>
      <c r="N1231" s="7">
        <v>2019</v>
      </c>
      <c r="O1231" s="7" t="s">
        <v>3284</v>
      </c>
      <c r="R1231" s="7" t="s">
        <v>513</v>
      </c>
      <c r="T1231" s="7"/>
      <c r="W1231" s="6">
        <f>IFERROR(VLOOKUP(B1231, PlumX_snapshot!$A:$B, 2, FALSE), " ")</f>
        <v>81</v>
      </c>
      <c r="X1231" s="6">
        <f>IFERROR(VLOOKUP(B1231, PlumX_snapshot!$A:$C, 3, FALSE), " ")</f>
        <v>2</v>
      </c>
      <c r="Y1231" s="8">
        <f>IFERROR(VLOOKUP(B1231, PlumX_snapshot!$A:$D, 4, FALSE), " ")</f>
        <v>7</v>
      </c>
      <c r="Z1231" s="8">
        <f>IFERROR(VLOOKUP(B1231, PlumX_snapshot!$A:$E, 5, FALSE), " ")</f>
        <v>472</v>
      </c>
      <c r="AA1231" s="8">
        <f>IFERROR(VLOOKUP(B1231, PlumX_snapshot!$A:$F, 6, FALSE), " ")</f>
        <v>0</v>
      </c>
      <c r="AB1231" s="9">
        <v>44978</v>
      </c>
    </row>
    <row r="1232" spans="1:28" ht="14.5" x14ac:dyDescent="0.35">
      <c r="A1232" s="7" t="s">
        <v>3377</v>
      </c>
      <c r="B1232" s="7" t="s">
        <v>3378</v>
      </c>
      <c r="C1232" s="7" t="s">
        <v>3379</v>
      </c>
      <c r="D1232" s="7" t="s">
        <v>3282</v>
      </c>
      <c r="E1232" s="7" t="s">
        <v>36</v>
      </c>
      <c r="F1232" s="7" t="s">
        <v>37</v>
      </c>
      <c r="G1232" s="7" t="s">
        <v>56</v>
      </c>
      <c r="H1232" s="7" t="s">
        <v>3283</v>
      </c>
      <c r="I1232" s="7" t="s">
        <v>74</v>
      </c>
      <c r="J1232" s="10">
        <v>43011</v>
      </c>
      <c r="K1232" s="10">
        <v>43264</v>
      </c>
      <c r="L1232" s="10">
        <v>43271.380208333336</v>
      </c>
      <c r="M1232" s="10">
        <v>43287</v>
      </c>
      <c r="N1232" s="7">
        <v>2018</v>
      </c>
      <c r="O1232" s="7" t="s">
        <v>3284</v>
      </c>
      <c r="T1232" s="7"/>
      <c r="W1232" s="6">
        <f>IFERROR(VLOOKUP(B1232, PlumX_snapshot!$A:$B, 2, FALSE), " ")</f>
        <v>9</v>
      </c>
      <c r="X1232" s="6">
        <f>IFERROR(VLOOKUP(B1232, PlumX_snapshot!$A:$C, 3, FALSE), " ")</f>
        <v>3</v>
      </c>
      <c r="Y1232" s="8">
        <f>IFERROR(VLOOKUP(B1232, PlumX_snapshot!$A:$D, 4, FALSE), " ")</f>
        <v>0</v>
      </c>
      <c r="Z1232" s="8">
        <f>IFERROR(VLOOKUP(B1232, PlumX_snapshot!$A:$E, 5, FALSE), " ")</f>
        <v>59</v>
      </c>
      <c r="AA1232" s="8">
        <f>IFERROR(VLOOKUP(B1232, PlumX_snapshot!$A:$F, 6, FALSE), " ")</f>
        <v>0</v>
      </c>
      <c r="AB1232" s="9">
        <v>44978</v>
      </c>
    </row>
    <row r="1233" spans="1:28" ht="14.5" x14ac:dyDescent="0.35">
      <c r="A1233" s="7" t="s">
        <v>3380</v>
      </c>
      <c r="B1233" s="7" t="s">
        <v>3381</v>
      </c>
      <c r="C1233" s="7" t="s">
        <v>3382</v>
      </c>
      <c r="D1233" s="7" t="s">
        <v>3282</v>
      </c>
      <c r="E1233" s="7" t="s">
        <v>36</v>
      </c>
      <c r="F1233" s="7" t="s">
        <v>37</v>
      </c>
      <c r="G1233" s="7" t="s">
        <v>56</v>
      </c>
      <c r="H1233" s="7" t="s">
        <v>3283</v>
      </c>
      <c r="I1233" s="7" t="s">
        <v>74</v>
      </c>
      <c r="J1233" s="10">
        <v>43089</v>
      </c>
      <c r="K1233" s="10">
        <v>43215</v>
      </c>
      <c r="L1233" s="10">
        <v>43221.501307870371</v>
      </c>
      <c r="M1233" s="10">
        <v>43237</v>
      </c>
      <c r="N1233" s="7">
        <v>2018</v>
      </c>
      <c r="O1233" s="7" t="s">
        <v>3284</v>
      </c>
      <c r="T1233" s="7"/>
      <c r="W1233" s="6">
        <f>IFERROR(VLOOKUP(B1233, PlumX_snapshot!$A:$B, 2, FALSE), " ")</f>
        <v>36</v>
      </c>
      <c r="X1233" s="6">
        <f>IFERROR(VLOOKUP(B1233, PlumX_snapshot!$A:$C, 3, FALSE), " ")</f>
        <v>37</v>
      </c>
      <c r="Y1233" s="8">
        <f>IFERROR(VLOOKUP(B1233, PlumX_snapshot!$A:$D, 4, FALSE), " ")</f>
        <v>0</v>
      </c>
      <c r="Z1233" s="8">
        <f>IFERROR(VLOOKUP(B1233, PlumX_snapshot!$A:$E, 5, FALSE), " ")</f>
        <v>24</v>
      </c>
      <c r="AA1233" s="8">
        <f>IFERROR(VLOOKUP(B1233, PlumX_snapshot!$A:$F, 6, FALSE), " ")</f>
        <v>0</v>
      </c>
      <c r="AB1233" s="9">
        <v>44978</v>
      </c>
    </row>
    <row r="1234" spans="1:28" ht="14.5" x14ac:dyDescent="0.35">
      <c r="A1234" s="7" t="s">
        <v>3383</v>
      </c>
      <c r="B1234" s="7" t="s">
        <v>3384</v>
      </c>
      <c r="C1234" s="7" t="s">
        <v>3385</v>
      </c>
      <c r="D1234" s="7" t="s">
        <v>3282</v>
      </c>
      <c r="E1234" s="7" t="s">
        <v>36</v>
      </c>
      <c r="F1234" s="7" t="s">
        <v>37</v>
      </c>
      <c r="G1234" s="7" t="s">
        <v>56</v>
      </c>
      <c r="H1234" s="7" t="s">
        <v>3315</v>
      </c>
      <c r="I1234" s="7" t="s">
        <v>74</v>
      </c>
      <c r="J1234" s="10"/>
      <c r="K1234" s="10"/>
      <c r="L1234" s="10">
        <v>43899.474351851852</v>
      </c>
      <c r="M1234" s="10">
        <v>43903</v>
      </c>
      <c r="N1234" s="7">
        <v>2020</v>
      </c>
      <c r="O1234" s="7" t="s">
        <v>3284</v>
      </c>
      <c r="T1234" s="7"/>
      <c r="W1234" s="6">
        <f>IFERROR(VLOOKUP(B1234, PlumX_snapshot!$A:$B, 2, FALSE), " ")</f>
        <v>23</v>
      </c>
      <c r="X1234" s="6">
        <f>IFERROR(VLOOKUP(B1234, PlumX_snapshot!$A:$C, 3, FALSE), " ")</f>
        <v>11</v>
      </c>
      <c r="Y1234" s="8">
        <f>IFERROR(VLOOKUP(B1234, PlumX_snapshot!$A:$D, 4, FALSE), " ")</f>
        <v>366</v>
      </c>
      <c r="Z1234" s="8">
        <f>IFERROR(VLOOKUP(B1234, PlumX_snapshot!$A:$E, 5, FALSE), " ")</f>
        <v>0</v>
      </c>
      <c r="AA1234" s="8">
        <f>IFERROR(VLOOKUP(B1234, PlumX_snapshot!$A:$F, 6, FALSE), " ")</f>
        <v>1</v>
      </c>
      <c r="AB1234" s="9">
        <v>44978</v>
      </c>
    </row>
    <row r="1235" spans="1:28" ht="14.5" x14ac:dyDescent="0.35">
      <c r="A1235" s="7" t="s">
        <v>3386</v>
      </c>
      <c r="B1235" s="7" t="s">
        <v>3387</v>
      </c>
      <c r="C1235" s="7" t="s">
        <v>3388</v>
      </c>
      <c r="D1235" s="7" t="s">
        <v>3282</v>
      </c>
      <c r="E1235" s="7" t="s">
        <v>36</v>
      </c>
      <c r="F1235" s="7" t="s">
        <v>37</v>
      </c>
      <c r="G1235" s="7" t="s">
        <v>56</v>
      </c>
      <c r="H1235" s="7" t="s">
        <v>3291</v>
      </c>
      <c r="I1235" s="7" t="s">
        <v>74</v>
      </c>
      <c r="J1235" s="10">
        <v>43206</v>
      </c>
      <c r="K1235" s="10">
        <v>43652</v>
      </c>
      <c r="L1235" s="10">
        <v>43656.435081018521</v>
      </c>
      <c r="M1235" s="10">
        <v>43671</v>
      </c>
      <c r="N1235" s="7">
        <v>2019</v>
      </c>
      <c r="O1235" s="7" t="s">
        <v>3284</v>
      </c>
      <c r="T1235" s="7"/>
      <c r="W1235" s="6">
        <f>IFERROR(VLOOKUP(B1235, PlumX_snapshot!$A:$B, 2, FALSE), " ")</f>
        <v>59</v>
      </c>
      <c r="X1235" s="6">
        <f>IFERROR(VLOOKUP(B1235, PlumX_snapshot!$A:$C, 3, FALSE), " ")</f>
        <v>15</v>
      </c>
      <c r="Y1235" s="8">
        <f>IFERROR(VLOOKUP(B1235, PlumX_snapshot!$A:$D, 4, FALSE), " ")</f>
        <v>25</v>
      </c>
      <c r="Z1235" s="8">
        <f>IFERROR(VLOOKUP(B1235, PlumX_snapshot!$A:$E, 5, FALSE), " ")</f>
        <v>23</v>
      </c>
      <c r="AA1235" s="8">
        <f>IFERROR(VLOOKUP(B1235, PlumX_snapshot!$A:$F, 6, FALSE), " ")</f>
        <v>0</v>
      </c>
      <c r="AB1235" s="9">
        <v>44978</v>
      </c>
    </row>
    <row r="1236" spans="1:28" ht="14.5" x14ac:dyDescent="0.35">
      <c r="A1236" s="7" t="s">
        <v>3389</v>
      </c>
      <c r="B1236" s="7" t="s">
        <v>3390</v>
      </c>
      <c r="C1236" s="7" t="s">
        <v>3391</v>
      </c>
      <c r="D1236" s="7" t="s">
        <v>3282</v>
      </c>
      <c r="E1236" s="7" t="s">
        <v>36</v>
      </c>
      <c r="F1236" s="7" t="s">
        <v>37</v>
      </c>
      <c r="G1236" s="7" t="s">
        <v>56</v>
      </c>
      <c r="H1236" s="7" t="s">
        <v>3291</v>
      </c>
      <c r="I1236" s="7" t="s">
        <v>74</v>
      </c>
      <c r="J1236" s="10">
        <v>43552</v>
      </c>
      <c r="K1236" s="10">
        <v>43714</v>
      </c>
      <c r="L1236" s="10">
        <v>43717.448495370372</v>
      </c>
      <c r="M1236" s="10">
        <v>43728</v>
      </c>
      <c r="N1236" s="7">
        <v>2019</v>
      </c>
      <c r="O1236" s="7" t="s">
        <v>3284</v>
      </c>
      <c r="T1236" s="7"/>
      <c r="W1236" s="6">
        <f>IFERROR(VLOOKUP(B1236, PlumX_snapshot!$A:$B, 2, FALSE), " ")</f>
        <v>4</v>
      </c>
      <c r="X1236" s="6">
        <f>IFERROR(VLOOKUP(B1236, PlumX_snapshot!$A:$C, 3, FALSE), " ")</f>
        <v>0</v>
      </c>
      <c r="Y1236" s="8">
        <f>IFERROR(VLOOKUP(B1236, PlumX_snapshot!$A:$D, 4, FALSE), " ")</f>
        <v>3</v>
      </c>
      <c r="Z1236" s="8">
        <f>IFERROR(VLOOKUP(B1236, PlumX_snapshot!$A:$E, 5, FALSE), " ")</f>
        <v>0</v>
      </c>
      <c r="AA1236" s="8">
        <f>IFERROR(VLOOKUP(B1236, PlumX_snapshot!$A:$F, 6, FALSE), " ")</f>
        <v>0</v>
      </c>
      <c r="AB1236" s="9">
        <v>44978</v>
      </c>
    </row>
    <row r="1237" spans="1:28" ht="14.5" x14ac:dyDescent="0.35">
      <c r="A1237" s="7" t="s">
        <v>3392</v>
      </c>
      <c r="B1237" s="7" t="s">
        <v>3393</v>
      </c>
      <c r="C1237" s="7" t="s">
        <v>3394</v>
      </c>
      <c r="D1237" s="7" t="s">
        <v>3282</v>
      </c>
      <c r="E1237" s="7" t="s">
        <v>36</v>
      </c>
      <c r="F1237" s="7" t="s">
        <v>37</v>
      </c>
      <c r="G1237" s="7" t="s">
        <v>56</v>
      </c>
      <c r="H1237" s="7" t="s">
        <v>3291</v>
      </c>
      <c r="I1237" s="7" t="s">
        <v>74</v>
      </c>
      <c r="J1237" s="10">
        <v>43496</v>
      </c>
      <c r="K1237" s="10">
        <v>43640</v>
      </c>
      <c r="L1237" s="10">
        <v>43654.383020833331</v>
      </c>
      <c r="M1237" s="10">
        <v>43658</v>
      </c>
      <c r="N1237" s="7">
        <v>2019</v>
      </c>
      <c r="O1237" s="7" t="s">
        <v>3284</v>
      </c>
      <c r="T1237" s="7"/>
      <c r="W1237" s="6">
        <f>IFERROR(VLOOKUP(B1237, PlumX_snapshot!$A:$B, 2, FALSE), " ")</f>
        <v>36</v>
      </c>
      <c r="X1237" s="6">
        <f>IFERROR(VLOOKUP(B1237, PlumX_snapshot!$A:$C, 3, FALSE), " ")</f>
        <v>6</v>
      </c>
      <c r="Y1237" s="8">
        <f>IFERROR(VLOOKUP(B1237, PlumX_snapshot!$A:$D, 4, FALSE), " ")</f>
        <v>10</v>
      </c>
      <c r="Z1237" s="8">
        <f>IFERROR(VLOOKUP(B1237, PlumX_snapshot!$A:$E, 5, FALSE), " ")</f>
        <v>26</v>
      </c>
      <c r="AA1237" s="8">
        <f>IFERROR(VLOOKUP(B1237, PlumX_snapshot!$A:$F, 6, FALSE), " ")</f>
        <v>0</v>
      </c>
      <c r="AB1237" s="9">
        <v>44978</v>
      </c>
    </row>
    <row r="1238" spans="1:28" ht="14.5" x14ac:dyDescent="0.35">
      <c r="A1238" s="7" t="s">
        <v>3395</v>
      </c>
      <c r="B1238" s="7" t="s">
        <v>3396</v>
      </c>
      <c r="C1238" s="7" t="s">
        <v>3397</v>
      </c>
      <c r="D1238" s="7" t="s">
        <v>3282</v>
      </c>
      <c r="E1238" s="7" t="s">
        <v>36</v>
      </c>
      <c r="F1238" s="7" t="s">
        <v>37</v>
      </c>
      <c r="G1238" s="7" t="s">
        <v>56</v>
      </c>
      <c r="H1238" s="7" t="s">
        <v>3283</v>
      </c>
      <c r="I1238" s="7" t="s">
        <v>74</v>
      </c>
      <c r="J1238" s="10">
        <v>43213</v>
      </c>
      <c r="K1238" s="10">
        <v>43336</v>
      </c>
      <c r="L1238" s="10">
        <v>43343.582743055558</v>
      </c>
      <c r="M1238" s="10">
        <v>43351</v>
      </c>
      <c r="N1238" s="7">
        <v>2018</v>
      </c>
      <c r="O1238" s="7" t="s">
        <v>3284</v>
      </c>
      <c r="T1238" s="7"/>
      <c r="W1238" s="6">
        <f>IFERROR(VLOOKUP(B1238, PlumX_snapshot!$A:$B, 2, FALSE), " ")</f>
        <v>0</v>
      </c>
      <c r="X1238" s="6">
        <f>IFERROR(VLOOKUP(B1238, PlumX_snapshot!$A:$C, 3, FALSE), " ")</f>
        <v>13</v>
      </c>
      <c r="Y1238" s="8">
        <f>IFERROR(VLOOKUP(B1238, PlumX_snapshot!$A:$D, 4, FALSE), " ")</f>
        <v>1</v>
      </c>
      <c r="Z1238" s="8">
        <f>IFERROR(VLOOKUP(B1238, PlumX_snapshot!$A:$E, 5, FALSE), " ")</f>
        <v>6</v>
      </c>
      <c r="AA1238" s="8">
        <f>IFERROR(VLOOKUP(B1238, PlumX_snapshot!$A:$F, 6, FALSE), " ")</f>
        <v>0</v>
      </c>
      <c r="AB1238" s="9">
        <v>44978</v>
      </c>
    </row>
    <row r="1239" spans="1:28" ht="14.5" x14ac:dyDescent="0.35">
      <c r="A1239" s="7" t="s">
        <v>3398</v>
      </c>
      <c r="B1239" s="7" t="s">
        <v>3399</v>
      </c>
      <c r="C1239" s="7" t="s">
        <v>3388</v>
      </c>
      <c r="D1239" s="7" t="s">
        <v>3282</v>
      </c>
      <c r="E1239" s="7" t="s">
        <v>36</v>
      </c>
      <c r="F1239" s="7" t="s">
        <v>37</v>
      </c>
      <c r="G1239" s="7" t="s">
        <v>56</v>
      </c>
      <c r="H1239" s="7" t="s">
        <v>3291</v>
      </c>
      <c r="I1239" s="7" t="s">
        <v>74</v>
      </c>
      <c r="J1239" s="10">
        <v>43437</v>
      </c>
      <c r="K1239" s="10">
        <v>43766</v>
      </c>
      <c r="L1239" s="10">
        <v>43770.651701388888</v>
      </c>
      <c r="M1239" s="10">
        <v>43778</v>
      </c>
      <c r="N1239" s="7">
        <v>2019</v>
      </c>
      <c r="O1239" s="7" t="s">
        <v>3284</v>
      </c>
      <c r="T1239" s="7"/>
      <c r="W1239" s="6">
        <f>IFERROR(VLOOKUP(B1239, PlumX_snapshot!$A:$B, 2, FALSE), " ")</f>
        <v>41</v>
      </c>
      <c r="X1239" s="6">
        <f>IFERROR(VLOOKUP(B1239, PlumX_snapshot!$A:$C, 3, FALSE), " ")</f>
        <v>37</v>
      </c>
      <c r="Y1239" s="8">
        <f>IFERROR(VLOOKUP(B1239, PlumX_snapshot!$A:$D, 4, FALSE), " ")</f>
        <v>2</v>
      </c>
      <c r="Z1239" s="8">
        <f>IFERROR(VLOOKUP(B1239, PlumX_snapshot!$A:$E, 5, FALSE), " ")</f>
        <v>0</v>
      </c>
      <c r="AA1239" s="8">
        <f>IFERROR(VLOOKUP(B1239, PlumX_snapshot!$A:$F, 6, FALSE), " ")</f>
        <v>0</v>
      </c>
      <c r="AB1239" s="9">
        <v>44978</v>
      </c>
    </row>
    <row r="1240" spans="1:28" ht="14.5" x14ac:dyDescent="0.35">
      <c r="A1240" s="7" t="s">
        <v>3400</v>
      </c>
      <c r="B1240" s="7" t="s">
        <v>3401</v>
      </c>
      <c r="C1240" s="7" t="s">
        <v>3402</v>
      </c>
      <c r="D1240" s="7" t="s">
        <v>3282</v>
      </c>
      <c r="E1240" s="7" t="s">
        <v>36</v>
      </c>
      <c r="F1240" s="7" t="s">
        <v>37</v>
      </c>
      <c r="G1240" s="7" t="s">
        <v>56</v>
      </c>
      <c r="H1240" s="7" t="s">
        <v>3283</v>
      </c>
      <c r="I1240" s="7" t="s">
        <v>74</v>
      </c>
      <c r="J1240" s="10"/>
      <c r="K1240" s="10">
        <v>43256</v>
      </c>
      <c r="L1240" s="10">
        <v>43257.446770833332</v>
      </c>
      <c r="M1240" s="10">
        <v>43259</v>
      </c>
      <c r="N1240" s="7">
        <v>2018</v>
      </c>
      <c r="O1240" s="7" t="s">
        <v>3284</v>
      </c>
      <c r="T1240" s="7"/>
      <c r="W1240" s="6">
        <f>IFERROR(VLOOKUP(B1240, PlumX_snapshot!$A:$B, 2, FALSE), " ")</f>
        <v>76</v>
      </c>
      <c r="X1240" s="6">
        <f>IFERROR(VLOOKUP(B1240, PlumX_snapshot!$A:$C, 3, FALSE), " ")</f>
        <v>7</v>
      </c>
      <c r="Y1240" s="8">
        <f>IFERROR(VLOOKUP(B1240, PlumX_snapshot!$A:$D, 4, FALSE), " ")</f>
        <v>14</v>
      </c>
      <c r="Z1240" s="8">
        <f>IFERROR(VLOOKUP(B1240, PlumX_snapshot!$A:$E, 5, FALSE), " ")</f>
        <v>234</v>
      </c>
      <c r="AA1240" s="8">
        <f>IFERROR(VLOOKUP(B1240, PlumX_snapshot!$A:$F, 6, FALSE), " ")</f>
        <v>0</v>
      </c>
      <c r="AB1240" s="9">
        <v>44978</v>
      </c>
    </row>
    <row r="1241" spans="1:28" ht="14.5" x14ac:dyDescent="0.35">
      <c r="A1241" s="7" t="s">
        <v>3403</v>
      </c>
      <c r="B1241" s="7" t="s">
        <v>3404</v>
      </c>
      <c r="C1241" s="7" t="s">
        <v>3405</v>
      </c>
      <c r="D1241" s="7" t="s">
        <v>3282</v>
      </c>
      <c r="E1241" s="7" t="s">
        <v>36</v>
      </c>
      <c r="F1241" s="7" t="s">
        <v>37</v>
      </c>
      <c r="G1241" s="7" t="s">
        <v>56</v>
      </c>
      <c r="H1241" s="7" t="s">
        <v>3283</v>
      </c>
      <c r="I1241" s="7" t="s">
        <v>74</v>
      </c>
      <c r="J1241" s="10">
        <v>43180</v>
      </c>
      <c r="K1241" s="10">
        <v>43257</v>
      </c>
      <c r="L1241" s="10">
        <v>43259.530405092592</v>
      </c>
      <c r="M1241" s="10">
        <v>43265</v>
      </c>
      <c r="N1241" s="7">
        <v>2018</v>
      </c>
      <c r="O1241" s="7" t="s">
        <v>3284</v>
      </c>
      <c r="R1241" s="7" t="s">
        <v>3406</v>
      </c>
      <c r="T1241" s="7"/>
      <c r="W1241" s="6">
        <f>IFERROR(VLOOKUP(B1241, PlumX_snapshot!$A:$B, 2, FALSE), " ")</f>
        <v>40</v>
      </c>
      <c r="X1241" s="6">
        <f>IFERROR(VLOOKUP(B1241, PlumX_snapshot!$A:$C, 3, FALSE), " ")</f>
        <v>6</v>
      </c>
      <c r="Y1241" s="8">
        <f>IFERROR(VLOOKUP(B1241, PlumX_snapshot!$A:$D, 4, FALSE), " ")</f>
        <v>28</v>
      </c>
      <c r="Z1241" s="8">
        <f>IFERROR(VLOOKUP(B1241, PlumX_snapshot!$A:$E, 5, FALSE), " ")</f>
        <v>34</v>
      </c>
      <c r="AA1241" s="8">
        <f>IFERROR(VLOOKUP(B1241, PlumX_snapshot!$A:$F, 6, FALSE), " ")</f>
        <v>0</v>
      </c>
      <c r="AB1241" s="9">
        <v>44978</v>
      </c>
    </row>
    <row r="1242" spans="1:28" ht="14.5" x14ac:dyDescent="0.35">
      <c r="A1242" s="7" t="s">
        <v>3407</v>
      </c>
      <c r="B1242" s="7" t="s">
        <v>3408</v>
      </c>
      <c r="C1242" s="7" t="s">
        <v>3320</v>
      </c>
      <c r="D1242" s="7" t="s">
        <v>3282</v>
      </c>
      <c r="E1242" s="7" t="s">
        <v>36</v>
      </c>
      <c r="F1242" s="7" t="s">
        <v>37</v>
      </c>
      <c r="G1242" s="7" t="s">
        <v>56</v>
      </c>
      <c r="H1242" s="7" t="s">
        <v>3283</v>
      </c>
      <c r="I1242" s="7" t="s">
        <v>74</v>
      </c>
      <c r="J1242" s="10">
        <v>42704</v>
      </c>
      <c r="K1242" s="10">
        <v>43266</v>
      </c>
      <c r="L1242" s="10">
        <v>43277.658645833333</v>
      </c>
      <c r="M1242" s="10">
        <v>43280</v>
      </c>
      <c r="N1242" s="7">
        <v>2018</v>
      </c>
      <c r="O1242" s="7" t="s">
        <v>3284</v>
      </c>
      <c r="T1242" s="7"/>
      <c r="W1242" s="6">
        <f>IFERROR(VLOOKUP(B1242, PlumX_snapshot!$A:$B, 2, FALSE), " ")</f>
        <v>159</v>
      </c>
      <c r="X1242" s="6">
        <f>IFERROR(VLOOKUP(B1242, PlumX_snapshot!$A:$C, 3, FALSE), " ")</f>
        <v>25</v>
      </c>
      <c r="Y1242" s="8">
        <f>IFERROR(VLOOKUP(B1242, PlumX_snapshot!$A:$D, 4, FALSE), " ")</f>
        <v>5</v>
      </c>
      <c r="Z1242" s="8">
        <f>IFERROR(VLOOKUP(B1242, PlumX_snapshot!$A:$E, 5, FALSE), " ")</f>
        <v>358</v>
      </c>
      <c r="AA1242" s="8">
        <f>IFERROR(VLOOKUP(B1242, PlumX_snapshot!$A:$F, 6, FALSE), " ")</f>
        <v>1</v>
      </c>
      <c r="AB1242" s="9">
        <v>44978</v>
      </c>
    </row>
    <row r="1243" spans="1:28" ht="14.5" x14ac:dyDescent="0.35">
      <c r="A1243" s="7" t="s">
        <v>3409</v>
      </c>
      <c r="B1243" s="7" t="s">
        <v>3410</v>
      </c>
      <c r="C1243" s="7" t="s">
        <v>3411</v>
      </c>
      <c r="D1243" s="7" t="s">
        <v>3282</v>
      </c>
      <c r="E1243" s="7" t="s">
        <v>36</v>
      </c>
      <c r="F1243" s="7" t="s">
        <v>37</v>
      </c>
      <c r="G1243" s="7" t="s">
        <v>56</v>
      </c>
      <c r="H1243" s="7" t="s">
        <v>3283</v>
      </c>
      <c r="I1243" s="7" t="s">
        <v>74</v>
      </c>
      <c r="J1243" s="10"/>
      <c r="K1243" s="10"/>
      <c r="L1243" s="10">
        <v>43244.512071759258</v>
      </c>
      <c r="M1243" s="10">
        <v>43273</v>
      </c>
      <c r="N1243" s="7">
        <v>2018</v>
      </c>
      <c r="O1243" s="7" t="s">
        <v>3284</v>
      </c>
      <c r="T1243" s="7"/>
      <c r="W1243" s="6">
        <f>IFERROR(VLOOKUP(B1243, PlumX_snapshot!$A:$B, 2, FALSE), " ")</f>
        <v>18</v>
      </c>
      <c r="X1243" s="6">
        <f>IFERROR(VLOOKUP(B1243, PlumX_snapshot!$A:$C, 3, FALSE), " ")</f>
        <v>4</v>
      </c>
      <c r="Y1243" s="8">
        <f>IFERROR(VLOOKUP(B1243, PlumX_snapshot!$A:$D, 4, FALSE), " ")</f>
        <v>22</v>
      </c>
      <c r="Z1243" s="8">
        <f>IFERROR(VLOOKUP(B1243, PlumX_snapshot!$A:$E, 5, FALSE), " ")</f>
        <v>152</v>
      </c>
      <c r="AA1243" s="8">
        <f>IFERROR(VLOOKUP(B1243, PlumX_snapshot!$A:$F, 6, FALSE), " ")</f>
        <v>0</v>
      </c>
      <c r="AB1243" s="9">
        <v>44978</v>
      </c>
    </row>
    <row r="1244" spans="1:28" ht="14.5" x14ac:dyDescent="0.35">
      <c r="A1244" s="7" t="s">
        <v>3412</v>
      </c>
      <c r="B1244" s="7" t="s">
        <v>3413</v>
      </c>
      <c r="C1244" s="7" t="s">
        <v>3414</v>
      </c>
      <c r="D1244" s="7" t="s">
        <v>3282</v>
      </c>
      <c r="E1244" s="7" t="s">
        <v>36</v>
      </c>
      <c r="F1244" s="7" t="s">
        <v>37</v>
      </c>
      <c r="G1244" s="7" t="s">
        <v>56</v>
      </c>
      <c r="H1244" s="7" t="s">
        <v>3291</v>
      </c>
      <c r="I1244" s="7" t="s">
        <v>74</v>
      </c>
      <c r="J1244" s="10">
        <v>43150</v>
      </c>
      <c r="K1244" s="10">
        <v>43479</v>
      </c>
      <c r="L1244" s="10">
        <v>43486.585405092592</v>
      </c>
      <c r="M1244" s="10">
        <v>43494</v>
      </c>
      <c r="N1244" s="7">
        <v>2019</v>
      </c>
      <c r="O1244" s="7" t="s">
        <v>3284</v>
      </c>
      <c r="T1244" s="7"/>
      <c r="W1244" s="6">
        <f>IFERROR(VLOOKUP(B1244, PlumX_snapshot!$A:$B, 2, FALSE), " ")</f>
        <v>2</v>
      </c>
      <c r="X1244" s="6">
        <f>IFERROR(VLOOKUP(B1244, PlumX_snapshot!$A:$C, 3, FALSE), " ")</f>
        <v>1</v>
      </c>
      <c r="Y1244" s="8">
        <f>IFERROR(VLOOKUP(B1244, PlumX_snapshot!$A:$D, 4, FALSE), " ")</f>
        <v>0</v>
      </c>
      <c r="Z1244" s="8">
        <f>IFERROR(VLOOKUP(B1244, PlumX_snapshot!$A:$E, 5, FALSE), " ")</f>
        <v>0</v>
      </c>
      <c r="AA1244" s="8">
        <f>IFERROR(VLOOKUP(B1244, PlumX_snapshot!$A:$F, 6, FALSE), " ")</f>
        <v>0</v>
      </c>
      <c r="AB1244" s="9">
        <v>44978</v>
      </c>
    </row>
    <row r="1245" spans="1:28" ht="14.5" x14ac:dyDescent="0.35">
      <c r="A1245" s="7" t="s">
        <v>3415</v>
      </c>
      <c r="B1245" s="7" t="s">
        <v>3416</v>
      </c>
      <c r="C1245" s="7" t="s">
        <v>3306</v>
      </c>
      <c r="D1245" s="7" t="s">
        <v>3282</v>
      </c>
      <c r="E1245" s="7" t="s">
        <v>36</v>
      </c>
      <c r="F1245" s="7" t="s">
        <v>37</v>
      </c>
      <c r="G1245" s="7" t="s">
        <v>56</v>
      </c>
      <c r="H1245" s="7" t="s">
        <v>3283</v>
      </c>
      <c r="I1245" s="7" t="s">
        <v>74</v>
      </c>
      <c r="J1245" s="10"/>
      <c r="K1245" s="10"/>
      <c r="L1245" s="10">
        <v>43383.555034722223</v>
      </c>
      <c r="M1245" s="10">
        <v>43501</v>
      </c>
      <c r="N1245" s="7">
        <v>2018</v>
      </c>
      <c r="O1245" s="7" t="s">
        <v>3284</v>
      </c>
      <c r="T1245" s="7"/>
      <c r="W1245" s="6">
        <f>IFERROR(VLOOKUP(B1245, PlumX_snapshot!$A:$B, 2, FALSE), " ")</f>
        <v>20</v>
      </c>
      <c r="X1245" s="6">
        <f>IFERROR(VLOOKUP(B1245, PlumX_snapshot!$A:$C, 3, FALSE), " ")</f>
        <v>1</v>
      </c>
      <c r="Y1245" s="8">
        <f>IFERROR(VLOOKUP(B1245, PlumX_snapshot!$A:$D, 4, FALSE), " ")</f>
        <v>1</v>
      </c>
      <c r="Z1245" s="8">
        <f>IFERROR(VLOOKUP(B1245, PlumX_snapshot!$A:$E, 5, FALSE), " ")</f>
        <v>620</v>
      </c>
      <c r="AA1245" s="8">
        <f>IFERROR(VLOOKUP(B1245, PlumX_snapshot!$A:$F, 6, FALSE), " ")</f>
        <v>0</v>
      </c>
      <c r="AB1245" s="9">
        <v>44978</v>
      </c>
    </row>
    <row r="1246" spans="1:28" ht="14.5" x14ac:dyDescent="0.35">
      <c r="A1246" s="7" t="s">
        <v>3417</v>
      </c>
      <c r="B1246" s="7" t="s">
        <v>3418</v>
      </c>
      <c r="C1246" s="7" t="s">
        <v>3419</v>
      </c>
      <c r="D1246" s="7" t="s">
        <v>3282</v>
      </c>
      <c r="E1246" s="7" t="s">
        <v>36</v>
      </c>
      <c r="F1246" s="7" t="s">
        <v>37</v>
      </c>
      <c r="G1246" s="7" t="s">
        <v>56</v>
      </c>
      <c r="H1246" s="7" t="s">
        <v>3283</v>
      </c>
      <c r="I1246" s="7" t="s">
        <v>74</v>
      </c>
      <c r="J1246" s="10">
        <v>43297</v>
      </c>
      <c r="K1246" s="10"/>
      <c r="L1246" s="10">
        <v>43440.576724537037</v>
      </c>
      <c r="M1246" s="10">
        <v>43482</v>
      </c>
      <c r="N1246" s="7">
        <v>2018</v>
      </c>
      <c r="O1246" s="7" t="s">
        <v>3284</v>
      </c>
      <c r="P1246" s="7" t="s">
        <v>56</v>
      </c>
      <c r="R1246" s="7" t="s">
        <v>3420</v>
      </c>
      <c r="T1246" s="7"/>
      <c r="W1246" s="6">
        <f>IFERROR(VLOOKUP(B1246, PlumX_snapshot!$A:$B, 2, FALSE), " ")</f>
        <v>1</v>
      </c>
      <c r="X1246" s="6">
        <f>IFERROR(VLOOKUP(B1246, PlumX_snapshot!$A:$C, 3, FALSE), " ")</f>
        <v>2</v>
      </c>
      <c r="Y1246" s="8">
        <f>IFERROR(VLOOKUP(B1246, PlumX_snapshot!$A:$D, 4, FALSE), " ")</f>
        <v>1</v>
      </c>
      <c r="Z1246" s="8">
        <f>IFERROR(VLOOKUP(B1246, PlumX_snapshot!$A:$E, 5, FALSE), " ")</f>
        <v>0</v>
      </c>
      <c r="AA1246" s="8">
        <f>IFERROR(VLOOKUP(B1246, PlumX_snapshot!$A:$F, 6, FALSE), " ")</f>
        <v>2</v>
      </c>
      <c r="AB1246" s="9">
        <v>44978</v>
      </c>
    </row>
    <row r="1247" spans="1:28" ht="14.5" x14ac:dyDescent="0.35">
      <c r="A1247" s="7" t="s">
        <v>3421</v>
      </c>
      <c r="B1247" s="7" t="s">
        <v>3422</v>
      </c>
      <c r="C1247" s="7" t="s">
        <v>3423</v>
      </c>
      <c r="D1247" s="7" t="s">
        <v>3282</v>
      </c>
      <c r="E1247" s="7" t="s">
        <v>36</v>
      </c>
      <c r="F1247" s="7" t="s">
        <v>37</v>
      </c>
      <c r="G1247" s="7" t="s">
        <v>56</v>
      </c>
      <c r="H1247" s="7" t="s">
        <v>3315</v>
      </c>
      <c r="I1247" s="7" t="s">
        <v>74</v>
      </c>
      <c r="J1247" s="10">
        <v>43529</v>
      </c>
      <c r="K1247" s="10">
        <v>43838</v>
      </c>
      <c r="L1247" s="10">
        <v>43843.415925925925</v>
      </c>
      <c r="M1247" s="10">
        <v>43848</v>
      </c>
      <c r="N1247" s="7">
        <v>2020</v>
      </c>
      <c r="O1247" s="7" t="s">
        <v>3284</v>
      </c>
      <c r="T1247" s="7"/>
      <c r="W1247" s="6">
        <f>IFERROR(VLOOKUP(B1247, PlumX_snapshot!$A:$B, 2, FALSE), " ")</f>
        <v>10</v>
      </c>
      <c r="X1247" s="6">
        <f>IFERROR(VLOOKUP(B1247, PlumX_snapshot!$A:$C, 3, FALSE), " ")</f>
        <v>0</v>
      </c>
      <c r="Y1247" s="8">
        <f>IFERROR(VLOOKUP(B1247, PlumX_snapshot!$A:$D, 4, FALSE), " ")</f>
        <v>0</v>
      </c>
      <c r="Z1247" s="8">
        <f>IFERROR(VLOOKUP(B1247, PlumX_snapshot!$A:$E, 5, FALSE), " ")</f>
        <v>0</v>
      </c>
      <c r="AA1247" s="8">
        <f>IFERROR(VLOOKUP(B1247, PlumX_snapshot!$A:$F, 6, FALSE), " ")</f>
        <v>0</v>
      </c>
      <c r="AB1247" s="9">
        <v>44978</v>
      </c>
    </row>
    <row r="1248" spans="1:28" ht="14.5" x14ac:dyDescent="0.35">
      <c r="A1248" s="7" t="s">
        <v>3424</v>
      </c>
      <c r="B1248" s="7" t="s">
        <v>3425</v>
      </c>
      <c r="C1248" s="7" t="s">
        <v>3402</v>
      </c>
      <c r="D1248" s="7" t="s">
        <v>3282</v>
      </c>
      <c r="E1248" s="7" t="s">
        <v>36</v>
      </c>
      <c r="F1248" s="7" t="s">
        <v>37</v>
      </c>
      <c r="G1248" s="7" t="s">
        <v>56</v>
      </c>
      <c r="H1248" s="7" t="s">
        <v>3283</v>
      </c>
      <c r="I1248" s="7" t="s">
        <v>74</v>
      </c>
      <c r="J1248" s="10"/>
      <c r="K1248" s="10">
        <v>43262</v>
      </c>
      <c r="L1248" s="10">
        <v>43264.359409722223</v>
      </c>
      <c r="M1248" s="10">
        <v>43270</v>
      </c>
      <c r="N1248" s="7">
        <v>2018</v>
      </c>
      <c r="O1248" s="7" t="s">
        <v>3284</v>
      </c>
      <c r="T1248" s="7"/>
      <c r="W1248" s="6">
        <f>IFERROR(VLOOKUP(B1248, PlumX_snapshot!$A:$B, 2, FALSE), " ")</f>
        <v>122</v>
      </c>
      <c r="X1248" s="6">
        <f>IFERROR(VLOOKUP(B1248, PlumX_snapshot!$A:$C, 3, FALSE), " ")</f>
        <v>6</v>
      </c>
      <c r="Y1248" s="8">
        <f>IFERROR(VLOOKUP(B1248, PlumX_snapshot!$A:$D, 4, FALSE), " ")</f>
        <v>49</v>
      </c>
      <c r="Z1248" s="8">
        <f>IFERROR(VLOOKUP(B1248, PlumX_snapshot!$A:$E, 5, FALSE), " ")</f>
        <v>369</v>
      </c>
      <c r="AA1248" s="8">
        <f>IFERROR(VLOOKUP(B1248, PlumX_snapshot!$A:$F, 6, FALSE), " ")</f>
        <v>0</v>
      </c>
      <c r="AB1248" s="9">
        <v>44978</v>
      </c>
    </row>
    <row r="1249" spans="1:28" ht="14.5" x14ac:dyDescent="0.35">
      <c r="A1249" s="7" t="s">
        <v>3426</v>
      </c>
      <c r="B1249" s="7" t="s">
        <v>3427</v>
      </c>
      <c r="C1249" s="7" t="s">
        <v>3428</v>
      </c>
      <c r="D1249" s="7" t="s">
        <v>3282</v>
      </c>
      <c r="E1249" s="7" t="s">
        <v>36</v>
      </c>
      <c r="F1249" s="7" t="s">
        <v>37</v>
      </c>
      <c r="G1249" s="7" t="s">
        <v>56</v>
      </c>
      <c r="H1249" s="7" t="s">
        <v>3291</v>
      </c>
      <c r="I1249" s="7" t="s">
        <v>74</v>
      </c>
      <c r="J1249" s="10">
        <v>43306</v>
      </c>
      <c r="K1249" s="10">
        <v>43567</v>
      </c>
      <c r="L1249" s="10">
        <v>43579.589953703704</v>
      </c>
      <c r="M1249" s="10">
        <v>43596</v>
      </c>
      <c r="N1249" s="7">
        <v>2019</v>
      </c>
      <c r="O1249" s="7" t="s">
        <v>3284</v>
      </c>
      <c r="T1249" s="7"/>
      <c r="W1249" s="6">
        <f>IFERROR(VLOOKUP(B1249, PlumX_snapshot!$A:$B, 2, FALSE), " ")</f>
        <v>24</v>
      </c>
      <c r="X1249" s="6">
        <f>IFERROR(VLOOKUP(B1249, PlumX_snapshot!$A:$C, 3, FALSE), " ")</f>
        <v>4</v>
      </c>
      <c r="Y1249" s="8">
        <f>IFERROR(VLOOKUP(B1249, PlumX_snapshot!$A:$D, 4, FALSE), " ")</f>
        <v>10</v>
      </c>
      <c r="Z1249" s="8">
        <f>IFERROR(VLOOKUP(B1249, PlumX_snapshot!$A:$E, 5, FALSE), " ")</f>
        <v>0</v>
      </c>
      <c r="AA1249" s="8">
        <f>IFERROR(VLOOKUP(B1249, PlumX_snapshot!$A:$F, 6, FALSE), " ")</f>
        <v>0</v>
      </c>
      <c r="AB1249" s="9">
        <v>44978</v>
      </c>
    </row>
    <row r="1250" spans="1:28" ht="14.5" x14ac:dyDescent="0.35">
      <c r="A1250" s="7" t="s">
        <v>3429</v>
      </c>
      <c r="B1250" s="7" t="s">
        <v>3430</v>
      </c>
      <c r="C1250" s="7" t="s">
        <v>3431</v>
      </c>
      <c r="D1250" s="7" t="s">
        <v>3282</v>
      </c>
      <c r="E1250" s="7" t="s">
        <v>36</v>
      </c>
      <c r="F1250" s="7" t="s">
        <v>37</v>
      </c>
      <c r="G1250" s="7" t="s">
        <v>56</v>
      </c>
      <c r="H1250" s="7" t="s">
        <v>3283</v>
      </c>
      <c r="I1250" s="7" t="s">
        <v>74</v>
      </c>
      <c r="J1250" s="10"/>
      <c r="K1250" s="10"/>
      <c r="L1250" s="10">
        <v>43294.57136574074</v>
      </c>
      <c r="M1250" s="10">
        <v>43304</v>
      </c>
      <c r="N1250" s="7">
        <v>2018</v>
      </c>
      <c r="O1250" s="7" t="s">
        <v>3284</v>
      </c>
      <c r="T1250" s="7"/>
      <c r="W1250" s="6">
        <f>IFERROR(VLOOKUP(B1250, PlumX_snapshot!$A:$B, 2, FALSE), " ")</f>
        <v>10</v>
      </c>
      <c r="X1250" s="6">
        <f>IFERROR(VLOOKUP(B1250, PlumX_snapshot!$A:$C, 3, FALSE), " ")</f>
        <v>2</v>
      </c>
      <c r="Y1250" s="8">
        <f>IFERROR(VLOOKUP(B1250, PlumX_snapshot!$A:$D, 4, FALSE), " ")</f>
        <v>7</v>
      </c>
      <c r="Z1250" s="8">
        <f>IFERROR(VLOOKUP(B1250, PlumX_snapshot!$A:$E, 5, FALSE), " ")</f>
        <v>0</v>
      </c>
      <c r="AA1250" s="8">
        <f>IFERROR(VLOOKUP(B1250, PlumX_snapshot!$A:$F, 6, FALSE), " ")</f>
        <v>0</v>
      </c>
      <c r="AB1250" s="9">
        <v>44978</v>
      </c>
    </row>
    <row r="1251" spans="1:28" ht="14.5" x14ac:dyDescent="0.35">
      <c r="A1251" s="7" t="s">
        <v>3432</v>
      </c>
      <c r="B1251" s="7" t="s">
        <v>3433</v>
      </c>
      <c r="C1251" s="7" t="s">
        <v>3434</v>
      </c>
      <c r="D1251" s="7" t="s">
        <v>3282</v>
      </c>
      <c r="E1251" s="7" t="s">
        <v>36</v>
      </c>
      <c r="F1251" s="7" t="s">
        <v>37</v>
      </c>
      <c r="G1251" s="7" t="s">
        <v>56</v>
      </c>
      <c r="H1251" s="7" t="s">
        <v>3291</v>
      </c>
      <c r="I1251" s="7" t="s">
        <v>74</v>
      </c>
      <c r="J1251" s="10">
        <v>43405</v>
      </c>
      <c r="K1251" s="10"/>
      <c r="L1251" s="10">
        <v>43518.430590277778</v>
      </c>
      <c r="M1251" s="10">
        <v>43538</v>
      </c>
      <c r="N1251" s="7">
        <v>2019</v>
      </c>
      <c r="O1251" s="7" t="s">
        <v>3284</v>
      </c>
      <c r="T1251" s="7"/>
      <c r="W1251" s="6">
        <f>IFERROR(VLOOKUP(B1251, PlumX_snapshot!$A:$B, 2, FALSE), " ")</f>
        <v>9</v>
      </c>
      <c r="X1251" s="6">
        <f>IFERROR(VLOOKUP(B1251, PlumX_snapshot!$A:$C, 3, FALSE), " ")</f>
        <v>3</v>
      </c>
      <c r="Y1251" s="8">
        <f>IFERROR(VLOOKUP(B1251, PlumX_snapshot!$A:$D, 4, FALSE), " ")</f>
        <v>2</v>
      </c>
      <c r="Z1251" s="8">
        <f>IFERROR(VLOOKUP(B1251, PlumX_snapshot!$A:$E, 5, FALSE), " ")</f>
        <v>0</v>
      </c>
      <c r="AA1251" s="8">
        <f>IFERROR(VLOOKUP(B1251, PlumX_snapshot!$A:$F, 6, FALSE), " ")</f>
        <v>0</v>
      </c>
      <c r="AB1251" s="9">
        <v>44978</v>
      </c>
    </row>
    <row r="1252" spans="1:28" ht="14.5" x14ac:dyDescent="0.35">
      <c r="A1252" s="7" t="s">
        <v>3435</v>
      </c>
      <c r="B1252" s="7" t="s">
        <v>3436</v>
      </c>
      <c r="C1252" s="7" t="s">
        <v>3437</v>
      </c>
      <c r="D1252" s="7" t="s">
        <v>3282</v>
      </c>
      <c r="E1252" s="7" t="s">
        <v>36</v>
      </c>
      <c r="F1252" s="7" t="s">
        <v>37</v>
      </c>
      <c r="G1252" s="7" t="s">
        <v>56</v>
      </c>
      <c r="H1252" s="7" t="s">
        <v>3291</v>
      </c>
      <c r="I1252" s="7" t="s">
        <v>74</v>
      </c>
      <c r="J1252" s="10">
        <v>42761</v>
      </c>
      <c r="K1252" s="10">
        <v>43434</v>
      </c>
      <c r="L1252" s="10">
        <v>43476.466944444444</v>
      </c>
      <c r="M1252" s="10">
        <v>43488</v>
      </c>
      <c r="N1252" s="7">
        <v>2019</v>
      </c>
      <c r="O1252" s="7" t="s">
        <v>3284</v>
      </c>
      <c r="T1252" s="7"/>
      <c r="W1252" s="6">
        <f>IFERROR(VLOOKUP(B1252, PlumX_snapshot!$A:$B, 2, FALSE), " ")</f>
        <v>3</v>
      </c>
      <c r="X1252" s="6">
        <f>IFERROR(VLOOKUP(B1252, PlumX_snapshot!$A:$C, 3, FALSE), " ")</f>
        <v>1</v>
      </c>
      <c r="Y1252" s="8">
        <f>IFERROR(VLOOKUP(B1252, PlumX_snapshot!$A:$D, 4, FALSE), " ")</f>
        <v>0</v>
      </c>
      <c r="Z1252" s="8">
        <f>IFERROR(VLOOKUP(B1252, PlumX_snapshot!$A:$E, 5, FALSE), " ")</f>
        <v>0</v>
      </c>
      <c r="AA1252" s="8">
        <f>IFERROR(VLOOKUP(B1252, PlumX_snapshot!$A:$F, 6, FALSE), " ")</f>
        <v>0</v>
      </c>
      <c r="AB1252" s="9">
        <v>44978</v>
      </c>
    </row>
    <row r="1253" spans="1:28" ht="14.5" x14ac:dyDescent="0.35">
      <c r="A1253" s="7" t="s">
        <v>3438</v>
      </c>
      <c r="B1253" s="7" t="s">
        <v>3439</v>
      </c>
      <c r="C1253" s="7" t="s">
        <v>3428</v>
      </c>
      <c r="D1253" s="7" t="s">
        <v>3282</v>
      </c>
      <c r="E1253" s="7" t="s">
        <v>36</v>
      </c>
      <c r="F1253" s="7" t="s">
        <v>37</v>
      </c>
      <c r="G1253" s="7" t="s">
        <v>56</v>
      </c>
      <c r="H1253" s="7" t="s">
        <v>3291</v>
      </c>
      <c r="I1253" s="7" t="s">
        <v>74</v>
      </c>
      <c r="J1253" s="10">
        <v>43272</v>
      </c>
      <c r="K1253" s="10">
        <v>43455</v>
      </c>
      <c r="L1253" s="10">
        <v>43467.480578703704</v>
      </c>
      <c r="M1253" s="10">
        <v>43488</v>
      </c>
      <c r="N1253" s="7">
        <v>2019</v>
      </c>
      <c r="O1253" s="7" t="s">
        <v>3284</v>
      </c>
      <c r="P1253" s="7" t="s">
        <v>56</v>
      </c>
      <c r="R1253" s="7" t="s">
        <v>3440</v>
      </c>
      <c r="T1253" s="7"/>
      <c r="W1253" s="6">
        <f>IFERROR(VLOOKUP(B1253, PlumX_snapshot!$A:$B, 2, FALSE), " ")</f>
        <v>55</v>
      </c>
      <c r="X1253" s="6">
        <f>IFERROR(VLOOKUP(B1253, PlumX_snapshot!$A:$C, 3, FALSE), " ")</f>
        <v>47</v>
      </c>
      <c r="Y1253" s="8">
        <f>IFERROR(VLOOKUP(B1253, PlumX_snapshot!$A:$D, 4, FALSE), " ")</f>
        <v>1</v>
      </c>
      <c r="Z1253" s="8">
        <f>IFERROR(VLOOKUP(B1253, PlumX_snapshot!$A:$E, 5, FALSE), " ")</f>
        <v>0</v>
      </c>
      <c r="AA1253" s="8">
        <f>IFERROR(VLOOKUP(B1253, PlumX_snapshot!$A:$F, 6, FALSE), " ")</f>
        <v>0</v>
      </c>
      <c r="AB1253" s="9">
        <v>44978</v>
      </c>
    </row>
    <row r="1254" spans="1:28" ht="14.5" x14ac:dyDescent="0.35">
      <c r="A1254" s="7" t="s">
        <v>3441</v>
      </c>
      <c r="B1254" s="7" t="s">
        <v>3442</v>
      </c>
      <c r="C1254" s="7" t="s">
        <v>3443</v>
      </c>
      <c r="D1254" s="7" t="s">
        <v>3282</v>
      </c>
      <c r="E1254" s="7" t="s">
        <v>36</v>
      </c>
      <c r="F1254" s="7" t="s">
        <v>37</v>
      </c>
      <c r="G1254" s="7" t="s">
        <v>56</v>
      </c>
      <c r="H1254" s="7" t="s">
        <v>3321</v>
      </c>
      <c r="I1254" s="7" t="s">
        <v>74</v>
      </c>
      <c r="J1254" s="10"/>
      <c r="K1254" s="10"/>
      <c r="L1254" s="10">
        <v>44497.652824074074</v>
      </c>
      <c r="M1254" s="10">
        <v>44504</v>
      </c>
      <c r="N1254" s="7">
        <v>2021</v>
      </c>
      <c r="O1254" s="7" t="s">
        <v>3284</v>
      </c>
      <c r="P1254" s="7" t="s">
        <v>56</v>
      </c>
      <c r="Q1254" s="7" t="s">
        <v>56</v>
      </c>
      <c r="R1254" s="7" t="s">
        <v>3444</v>
      </c>
      <c r="T1254" s="7"/>
      <c r="W1254" s="6">
        <f>IFERROR(VLOOKUP(B1254, PlumX_snapshot!$A:$B, 2, FALSE), " ")</f>
        <v>15</v>
      </c>
      <c r="X1254" s="6">
        <f>IFERROR(VLOOKUP(B1254, PlumX_snapshot!$A:$C, 3, FALSE), " ")</f>
        <v>4</v>
      </c>
      <c r="Y1254" s="8">
        <f>IFERROR(VLOOKUP(B1254, PlumX_snapshot!$A:$D, 4, FALSE), " ")</f>
        <v>1</v>
      </c>
      <c r="Z1254" s="8">
        <f>IFERROR(VLOOKUP(B1254, PlumX_snapshot!$A:$E, 5, FALSE), " ")</f>
        <v>0</v>
      </c>
      <c r="AA1254" s="8">
        <f>IFERROR(VLOOKUP(B1254, PlumX_snapshot!$A:$F, 6, FALSE), " ")</f>
        <v>0</v>
      </c>
      <c r="AB1254" s="9">
        <v>44978</v>
      </c>
    </row>
    <row r="1255" spans="1:28" ht="14.5" x14ac:dyDescent="0.35">
      <c r="A1255" s="7" t="s">
        <v>3445</v>
      </c>
      <c r="B1255" s="7" t="s">
        <v>3446</v>
      </c>
      <c r="C1255" s="7" t="s">
        <v>3281</v>
      </c>
      <c r="D1255" s="7" t="s">
        <v>3282</v>
      </c>
      <c r="E1255" s="7" t="s">
        <v>36</v>
      </c>
      <c r="F1255" s="7" t="s">
        <v>37</v>
      </c>
      <c r="G1255" s="7" t="s">
        <v>56</v>
      </c>
      <c r="H1255" s="7" t="s">
        <v>3291</v>
      </c>
      <c r="I1255" s="7" t="s">
        <v>74</v>
      </c>
      <c r="J1255" s="10"/>
      <c r="K1255" s="10"/>
      <c r="L1255" s="10">
        <v>43489.536631944444</v>
      </c>
      <c r="M1255" s="10">
        <v>43498</v>
      </c>
      <c r="N1255" s="7">
        <v>2019</v>
      </c>
      <c r="O1255" s="7" t="s">
        <v>3284</v>
      </c>
      <c r="T1255" s="7"/>
      <c r="W1255" s="6">
        <f>IFERROR(VLOOKUP(B1255, PlumX_snapshot!$A:$B, 2, FALSE), " ")</f>
        <v>182</v>
      </c>
      <c r="X1255" s="6">
        <f>IFERROR(VLOOKUP(B1255, PlumX_snapshot!$A:$C, 3, FALSE), " ")</f>
        <v>8</v>
      </c>
      <c r="Y1255" s="8">
        <f>IFERROR(VLOOKUP(B1255, PlumX_snapshot!$A:$D, 4, FALSE), " ")</f>
        <v>3</v>
      </c>
      <c r="Z1255" s="8">
        <f>IFERROR(VLOOKUP(B1255, PlumX_snapshot!$A:$E, 5, FALSE), " ")</f>
        <v>963</v>
      </c>
      <c r="AA1255" s="8">
        <f>IFERROR(VLOOKUP(B1255, PlumX_snapshot!$A:$F, 6, FALSE), " ")</f>
        <v>1</v>
      </c>
      <c r="AB1255" s="9">
        <v>44978</v>
      </c>
    </row>
    <row r="1256" spans="1:28" ht="14.5" x14ac:dyDescent="0.35">
      <c r="A1256" s="7" t="s">
        <v>3447</v>
      </c>
      <c r="B1256" s="7" t="s">
        <v>3448</v>
      </c>
      <c r="C1256" s="7" t="s">
        <v>3449</v>
      </c>
      <c r="D1256" s="7" t="s">
        <v>3282</v>
      </c>
      <c r="E1256" s="7" t="s">
        <v>36</v>
      </c>
      <c r="F1256" s="7" t="s">
        <v>37</v>
      </c>
      <c r="G1256" s="7" t="s">
        <v>56</v>
      </c>
      <c r="H1256" s="7" t="s">
        <v>3291</v>
      </c>
      <c r="I1256" s="7" t="s">
        <v>74</v>
      </c>
      <c r="J1256" s="10"/>
      <c r="K1256" s="10"/>
      <c r="L1256" s="10">
        <v>43483.500208333331</v>
      </c>
      <c r="M1256" s="10">
        <v>43510</v>
      </c>
      <c r="N1256" s="7">
        <v>2019</v>
      </c>
      <c r="O1256" s="7" t="s">
        <v>3284</v>
      </c>
      <c r="T1256" s="7"/>
      <c r="W1256" s="6">
        <f>IFERROR(VLOOKUP(B1256, PlumX_snapshot!$A:$B, 2, FALSE), " ")</f>
        <v>4</v>
      </c>
      <c r="X1256" s="6">
        <f>IFERROR(VLOOKUP(B1256, PlumX_snapshot!$A:$C, 3, FALSE), " ")</f>
        <v>7</v>
      </c>
      <c r="Y1256" s="8">
        <f>IFERROR(VLOOKUP(B1256, PlumX_snapshot!$A:$D, 4, FALSE), " ")</f>
        <v>296</v>
      </c>
      <c r="Z1256" s="8">
        <f>IFERROR(VLOOKUP(B1256, PlumX_snapshot!$A:$E, 5, FALSE), " ")</f>
        <v>0</v>
      </c>
      <c r="AA1256" s="8">
        <f>IFERROR(VLOOKUP(B1256, PlumX_snapshot!$A:$F, 6, FALSE), " ")</f>
        <v>0</v>
      </c>
      <c r="AB1256" s="9">
        <v>44978</v>
      </c>
    </row>
    <row r="1257" spans="1:28" ht="14.5" x14ac:dyDescent="0.35">
      <c r="A1257" s="7" t="s">
        <v>3450</v>
      </c>
      <c r="B1257" s="7" t="s">
        <v>3451</v>
      </c>
      <c r="C1257" s="7" t="s">
        <v>3452</v>
      </c>
      <c r="D1257" s="7" t="s">
        <v>3282</v>
      </c>
      <c r="E1257" s="7" t="s">
        <v>36</v>
      </c>
      <c r="F1257" s="7" t="s">
        <v>37</v>
      </c>
      <c r="G1257" s="7" t="s">
        <v>56</v>
      </c>
      <c r="H1257" s="7" t="s">
        <v>3291</v>
      </c>
      <c r="I1257" s="7" t="s">
        <v>74</v>
      </c>
      <c r="J1257" s="10"/>
      <c r="K1257" s="10"/>
      <c r="L1257" s="10">
        <v>43689.552557870367</v>
      </c>
      <c r="M1257" s="10">
        <v>43694</v>
      </c>
      <c r="N1257" s="7">
        <v>2019</v>
      </c>
      <c r="O1257" s="7" t="s">
        <v>3284</v>
      </c>
      <c r="T1257" s="7"/>
      <c r="W1257" s="6">
        <f>IFERROR(VLOOKUP(B1257, PlumX_snapshot!$A:$B, 2, FALSE), " ")</f>
        <v>2</v>
      </c>
      <c r="X1257" s="6">
        <f>IFERROR(VLOOKUP(B1257, PlumX_snapshot!$A:$C, 3, FALSE), " ")</f>
        <v>2</v>
      </c>
      <c r="Y1257" s="8">
        <f>IFERROR(VLOOKUP(B1257, PlumX_snapshot!$A:$D, 4, FALSE), " ")</f>
        <v>0</v>
      </c>
      <c r="Z1257" s="8">
        <f>IFERROR(VLOOKUP(B1257, PlumX_snapshot!$A:$E, 5, FALSE), " ")</f>
        <v>0</v>
      </c>
      <c r="AA1257" s="8">
        <f>IFERROR(VLOOKUP(B1257, PlumX_snapshot!$A:$F, 6, FALSE), " ")</f>
        <v>0</v>
      </c>
      <c r="AB1257" s="9">
        <v>44978</v>
      </c>
    </row>
    <row r="1258" spans="1:28" ht="14.5" x14ac:dyDescent="0.35">
      <c r="A1258" s="7" t="s">
        <v>3453</v>
      </c>
      <c r="B1258" s="7" t="s">
        <v>3454</v>
      </c>
      <c r="C1258" s="7" t="s">
        <v>3402</v>
      </c>
      <c r="D1258" s="7" t="s">
        <v>3282</v>
      </c>
      <c r="E1258" s="7" t="s">
        <v>36</v>
      </c>
      <c r="F1258" s="7" t="s">
        <v>37</v>
      </c>
      <c r="G1258" s="7" t="s">
        <v>56</v>
      </c>
      <c r="H1258" s="7" t="s">
        <v>3283</v>
      </c>
      <c r="I1258" s="7" t="s">
        <v>74</v>
      </c>
      <c r="J1258" s="10"/>
      <c r="K1258" s="10">
        <v>43272</v>
      </c>
      <c r="L1258" s="10">
        <v>43276.361608796295</v>
      </c>
      <c r="M1258" s="10">
        <v>43285</v>
      </c>
      <c r="N1258" s="7">
        <v>2018</v>
      </c>
      <c r="O1258" s="7" t="s">
        <v>3284</v>
      </c>
      <c r="T1258" s="7"/>
      <c r="W1258" s="6">
        <f>IFERROR(VLOOKUP(B1258, PlumX_snapshot!$A:$B, 2, FALSE), " ")</f>
        <v>35</v>
      </c>
      <c r="X1258" s="6">
        <f>IFERROR(VLOOKUP(B1258, PlumX_snapshot!$A:$C, 3, FALSE), " ")</f>
        <v>5</v>
      </c>
      <c r="Y1258" s="8">
        <f>IFERROR(VLOOKUP(B1258, PlumX_snapshot!$A:$D, 4, FALSE), " ")</f>
        <v>6</v>
      </c>
      <c r="Z1258" s="8">
        <f>IFERROR(VLOOKUP(B1258, PlumX_snapshot!$A:$E, 5, FALSE), " ")</f>
        <v>19</v>
      </c>
      <c r="AA1258" s="8">
        <f>IFERROR(VLOOKUP(B1258, PlumX_snapshot!$A:$F, 6, FALSE), " ")</f>
        <v>0</v>
      </c>
      <c r="AB1258" s="9">
        <v>44978</v>
      </c>
    </row>
    <row r="1259" spans="1:28" ht="14.5" x14ac:dyDescent="0.35">
      <c r="A1259" s="7" t="s">
        <v>3455</v>
      </c>
      <c r="B1259" s="7" t="s">
        <v>3456</v>
      </c>
      <c r="C1259" s="7" t="s">
        <v>3320</v>
      </c>
      <c r="D1259" s="7" t="s">
        <v>3282</v>
      </c>
      <c r="E1259" s="7" t="s">
        <v>36</v>
      </c>
      <c r="F1259" s="7" t="s">
        <v>37</v>
      </c>
      <c r="G1259" s="7" t="s">
        <v>56</v>
      </c>
      <c r="H1259" s="7" t="s">
        <v>3315</v>
      </c>
      <c r="I1259" s="7" t="s">
        <v>74</v>
      </c>
      <c r="J1259" s="10">
        <v>43949</v>
      </c>
      <c r="K1259" s="10">
        <v>44055</v>
      </c>
      <c r="L1259" s="10">
        <v>44057.457754629628</v>
      </c>
      <c r="M1259" s="10">
        <v>44062</v>
      </c>
      <c r="N1259" s="7">
        <v>2020</v>
      </c>
      <c r="O1259" s="7" t="s">
        <v>3284</v>
      </c>
      <c r="T1259" s="7"/>
      <c r="W1259" s="6">
        <f>IFERROR(VLOOKUP(B1259, PlumX_snapshot!$A:$B, 2, FALSE), " ")</f>
        <v>19</v>
      </c>
      <c r="X1259" s="6">
        <f>IFERROR(VLOOKUP(B1259, PlumX_snapshot!$A:$C, 3, FALSE), " ")</f>
        <v>6</v>
      </c>
      <c r="Y1259" s="8">
        <f>IFERROR(VLOOKUP(B1259, PlumX_snapshot!$A:$D, 4, FALSE), " ")</f>
        <v>7</v>
      </c>
      <c r="Z1259" s="8">
        <f>IFERROR(VLOOKUP(B1259, PlumX_snapshot!$A:$E, 5, FALSE), " ")</f>
        <v>0</v>
      </c>
      <c r="AA1259" s="8">
        <f>IFERROR(VLOOKUP(B1259, PlumX_snapshot!$A:$F, 6, FALSE), " ")</f>
        <v>0</v>
      </c>
      <c r="AB1259" s="9">
        <v>44978</v>
      </c>
    </row>
    <row r="1260" spans="1:28" ht="14.5" x14ac:dyDescent="0.35">
      <c r="A1260" s="7" t="s">
        <v>3457</v>
      </c>
      <c r="B1260" s="7" t="s">
        <v>3458</v>
      </c>
      <c r="C1260" s="7" t="s">
        <v>3459</v>
      </c>
      <c r="D1260" s="7" t="s">
        <v>3282</v>
      </c>
      <c r="E1260" s="7" t="s">
        <v>36</v>
      </c>
      <c r="F1260" s="7" t="s">
        <v>37</v>
      </c>
      <c r="G1260" s="7" t="s">
        <v>56</v>
      </c>
      <c r="H1260" s="7" t="s">
        <v>3291</v>
      </c>
      <c r="I1260" s="7" t="s">
        <v>74</v>
      </c>
      <c r="J1260" s="10">
        <v>43263</v>
      </c>
      <c r="K1260" s="10">
        <v>43490</v>
      </c>
      <c r="L1260" s="10">
        <v>43496.54042824074</v>
      </c>
      <c r="M1260" s="10">
        <v>43504</v>
      </c>
      <c r="N1260" s="7">
        <v>2019</v>
      </c>
      <c r="O1260" s="7" t="s">
        <v>3284</v>
      </c>
      <c r="R1260" s="7" t="s">
        <v>3460</v>
      </c>
      <c r="T1260" s="7"/>
      <c r="W1260" s="6">
        <f>IFERROR(VLOOKUP(B1260, PlumX_snapshot!$A:$B, 2, FALSE), " ")</f>
        <v>225</v>
      </c>
      <c r="X1260" s="6">
        <f>IFERROR(VLOOKUP(B1260, PlumX_snapshot!$A:$C, 3, FALSE), " ")</f>
        <v>32</v>
      </c>
      <c r="Y1260" s="8">
        <f>IFERROR(VLOOKUP(B1260, PlumX_snapshot!$A:$D, 4, FALSE), " ")</f>
        <v>0</v>
      </c>
      <c r="Z1260" s="8">
        <f>IFERROR(VLOOKUP(B1260, PlumX_snapshot!$A:$E, 5, FALSE), " ")</f>
        <v>0</v>
      </c>
      <c r="AA1260" s="8">
        <f>IFERROR(VLOOKUP(B1260, PlumX_snapshot!$A:$F, 6, FALSE), " ")</f>
        <v>0</v>
      </c>
      <c r="AB1260" s="9">
        <v>44978</v>
      </c>
    </row>
    <row r="1261" spans="1:28" ht="14.5" x14ac:dyDescent="0.35">
      <c r="A1261" s="7" t="s">
        <v>3461</v>
      </c>
      <c r="B1261" s="7" t="s">
        <v>3462</v>
      </c>
      <c r="C1261" s="7" t="s">
        <v>3463</v>
      </c>
      <c r="D1261" s="7" t="s">
        <v>3282</v>
      </c>
      <c r="E1261" s="7" t="s">
        <v>36</v>
      </c>
      <c r="F1261" s="7" t="s">
        <v>37</v>
      </c>
      <c r="G1261" s="7" t="s">
        <v>56</v>
      </c>
      <c r="H1261" s="7" t="s">
        <v>3291</v>
      </c>
      <c r="I1261" s="7" t="s">
        <v>74</v>
      </c>
      <c r="J1261" s="10"/>
      <c r="K1261" s="10"/>
      <c r="L1261" s="10">
        <v>43791.644768518519</v>
      </c>
      <c r="M1261" s="10">
        <v>43801</v>
      </c>
      <c r="N1261" s="7">
        <v>2019</v>
      </c>
      <c r="O1261" s="7" t="s">
        <v>3284</v>
      </c>
      <c r="T1261" s="7"/>
      <c r="W1261" s="6">
        <f>IFERROR(VLOOKUP(B1261, PlumX_snapshot!$A:$B, 2, FALSE), " ")</f>
        <v>11</v>
      </c>
      <c r="X1261" s="6">
        <f>IFERROR(VLOOKUP(B1261, PlumX_snapshot!$A:$C, 3, FALSE), " ")</f>
        <v>2</v>
      </c>
      <c r="Y1261" s="8">
        <f>IFERROR(VLOOKUP(B1261, PlumX_snapshot!$A:$D, 4, FALSE), " ")</f>
        <v>0</v>
      </c>
      <c r="Z1261" s="8">
        <f>IFERROR(VLOOKUP(B1261, PlumX_snapshot!$A:$E, 5, FALSE), " ")</f>
        <v>0</v>
      </c>
      <c r="AA1261" s="8">
        <f>IFERROR(VLOOKUP(B1261, PlumX_snapshot!$A:$F, 6, FALSE), " ")</f>
        <v>0</v>
      </c>
      <c r="AB1261" s="9">
        <v>44978</v>
      </c>
    </row>
    <row r="1262" spans="1:28" ht="14.5" x14ac:dyDescent="0.35">
      <c r="A1262" s="7" t="s">
        <v>3464</v>
      </c>
      <c r="B1262" s="7" t="s">
        <v>3465</v>
      </c>
      <c r="C1262" s="7" t="s">
        <v>3309</v>
      </c>
      <c r="D1262" s="7" t="s">
        <v>3282</v>
      </c>
      <c r="E1262" s="7" t="s">
        <v>36</v>
      </c>
      <c r="F1262" s="7" t="s">
        <v>37</v>
      </c>
      <c r="G1262" s="7" t="s">
        <v>56</v>
      </c>
      <c r="H1262" s="7" t="s">
        <v>3291</v>
      </c>
      <c r="I1262" s="7" t="s">
        <v>74</v>
      </c>
      <c r="J1262" s="10">
        <v>43427</v>
      </c>
      <c r="K1262" s="10">
        <v>43495</v>
      </c>
      <c r="L1262" s="10">
        <v>43496.62091435185</v>
      </c>
      <c r="M1262" s="10">
        <v>43511</v>
      </c>
      <c r="N1262" s="7">
        <v>2019</v>
      </c>
      <c r="O1262" s="7" t="s">
        <v>3284</v>
      </c>
      <c r="R1262" s="7" t="s">
        <v>3466</v>
      </c>
      <c r="T1262" s="7"/>
      <c r="W1262" s="6">
        <f>IFERROR(VLOOKUP(B1262, PlumX_snapshot!$A:$B, 2, FALSE), " ")</f>
        <v>46</v>
      </c>
      <c r="X1262" s="6">
        <f>IFERROR(VLOOKUP(B1262, PlumX_snapshot!$A:$C, 3, FALSE), " ")</f>
        <v>22</v>
      </c>
      <c r="Y1262" s="8">
        <f>IFERROR(VLOOKUP(B1262, PlumX_snapshot!$A:$D, 4, FALSE), " ")</f>
        <v>15</v>
      </c>
      <c r="Z1262" s="8">
        <f>IFERROR(VLOOKUP(B1262, PlumX_snapshot!$A:$E, 5, FALSE), " ")</f>
        <v>0</v>
      </c>
      <c r="AA1262" s="8">
        <f>IFERROR(VLOOKUP(B1262, PlumX_snapshot!$A:$F, 6, FALSE), " ")</f>
        <v>1</v>
      </c>
      <c r="AB1262" s="9">
        <v>44978</v>
      </c>
    </row>
    <row r="1263" spans="1:28" ht="14.5" x14ac:dyDescent="0.35">
      <c r="A1263" s="7" t="s">
        <v>3467</v>
      </c>
      <c r="B1263" s="7" t="s">
        <v>3468</v>
      </c>
      <c r="C1263" s="7" t="s">
        <v>3348</v>
      </c>
      <c r="D1263" s="7" t="s">
        <v>3282</v>
      </c>
      <c r="E1263" s="7" t="s">
        <v>36</v>
      </c>
      <c r="F1263" s="7" t="s">
        <v>37</v>
      </c>
      <c r="G1263" s="7" t="s">
        <v>56</v>
      </c>
      <c r="H1263" s="7" t="s">
        <v>3291</v>
      </c>
      <c r="I1263" s="7" t="s">
        <v>74</v>
      </c>
      <c r="J1263" s="10"/>
      <c r="K1263" s="10"/>
      <c r="L1263" s="10">
        <v>43705.59615740741</v>
      </c>
      <c r="M1263" s="12">
        <v>43749</v>
      </c>
      <c r="N1263" s="7">
        <v>2019</v>
      </c>
      <c r="O1263" s="7" t="s">
        <v>3284</v>
      </c>
      <c r="T1263" s="7"/>
      <c r="W1263" s="6">
        <f>IFERROR(VLOOKUP(B1263, PlumX_snapshot!$A:$B, 2, FALSE), " ")</f>
        <v>41</v>
      </c>
      <c r="X1263" s="6">
        <f>IFERROR(VLOOKUP(B1263, PlumX_snapshot!$A:$C, 3, FALSE), " ")</f>
        <v>13</v>
      </c>
      <c r="Y1263" s="8">
        <f>IFERROR(VLOOKUP(B1263, PlumX_snapshot!$A:$D, 4, FALSE), " ")</f>
        <v>0</v>
      </c>
      <c r="Z1263" s="8">
        <f>IFERROR(VLOOKUP(B1263, PlumX_snapshot!$A:$E, 5, FALSE), " ")</f>
        <v>0</v>
      </c>
      <c r="AA1263" s="8">
        <f>IFERROR(VLOOKUP(B1263, PlumX_snapshot!$A:$F, 6, FALSE), " ")</f>
        <v>0</v>
      </c>
      <c r="AB1263" s="9">
        <v>44978</v>
      </c>
    </row>
    <row r="1264" spans="1:28" ht="14.5" x14ac:dyDescent="0.35">
      <c r="A1264" s="7" t="s">
        <v>3469</v>
      </c>
      <c r="B1264" s="7" t="s">
        <v>3470</v>
      </c>
      <c r="C1264" s="7" t="s">
        <v>3471</v>
      </c>
      <c r="D1264" s="7" t="s">
        <v>3282</v>
      </c>
      <c r="E1264" s="7" t="s">
        <v>36</v>
      </c>
      <c r="F1264" s="7" t="s">
        <v>37</v>
      </c>
      <c r="G1264" s="7" t="s">
        <v>56</v>
      </c>
      <c r="H1264" s="7" t="s">
        <v>3291</v>
      </c>
      <c r="I1264" s="7" t="s">
        <v>74</v>
      </c>
      <c r="J1264" s="10">
        <v>43444</v>
      </c>
      <c r="K1264" s="10">
        <v>43500</v>
      </c>
      <c r="L1264" s="10">
        <v>43504.65934027778</v>
      </c>
      <c r="M1264" s="10">
        <v>43515</v>
      </c>
      <c r="N1264" s="7">
        <v>2019</v>
      </c>
      <c r="O1264" s="7" t="s">
        <v>3284</v>
      </c>
      <c r="T1264" s="7"/>
      <c r="W1264" s="6">
        <f>IFERROR(VLOOKUP(B1264, PlumX_snapshot!$A:$B, 2, FALSE), " ")</f>
        <v>1</v>
      </c>
      <c r="X1264" s="6">
        <f>IFERROR(VLOOKUP(B1264, PlumX_snapshot!$A:$C, 3, FALSE), " ")</f>
        <v>5</v>
      </c>
      <c r="Y1264" s="8">
        <f>IFERROR(VLOOKUP(B1264, PlumX_snapshot!$A:$D, 4, FALSE), " ")</f>
        <v>0</v>
      </c>
      <c r="Z1264" s="8">
        <f>IFERROR(VLOOKUP(B1264, PlumX_snapshot!$A:$E, 5, FALSE), " ")</f>
        <v>0</v>
      </c>
      <c r="AA1264" s="8">
        <f>IFERROR(VLOOKUP(B1264, PlumX_snapshot!$A:$F, 6, FALSE), " ")</f>
        <v>0</v>
      </c>
      <c r="AB1264" s="9">
        <v>44978</v>
      </c>
    </row>
    <row r="1265" spans="1:28" ht="14.5" x14ac:dyDescent="0.35">
      <c r="A1265" s="7" t="s">
        <v>3472</v>
      </c>
      <c r="B1265" s="7" t="s">
        <v>3473</v>
      </c>
      <c r="C1265" s="7" t="s">
        <v>3474</v>
      </c>
      <c r="D1265" s="7" t="s">
        <v>3282</v>
      </c>
      <c r="E1265" s="7" t="s">
        <v>36</v>
      </c>
      <c r="F1265" s="7" t="s">
        <v>37</v>
      </c>
      <c r="G1265" s="7" t="s">
        <v>56</v>
      </c>
      <c r="H1265" s="7" t="s">
        <v>3321</v>
      </c>
      <c r="I1265" s="7" t="s">
        <v>74</v>
      </c>
      <c r="J1265" s="10"/>
      <c r="K1265" s="10"/>
      <c r="L1265" s="10">
        <v>44496.451342592591</v>
      </c>
      <c r="N1265" s="7">
        <v>2021</v>
      </c>
      <c r="O1265" s="7" t="s">
        <v>3284</v>
      </c>
      <c r="R1265" s="7" t="s">
        <v>513</v>
      </c>
      <c r="T1265" s="7"/>
      <c r="W1265" s="6">
        <f>IFERROR(VLOOKUP(B1265, PlumX_snapshot!$A:$B, 2, FALSE), " ")</f>
        <v>23</v>
      </c>
      <c r="X1265" s="6">
        <f>IFERROR(VLOOKUP(B1265, PlumX_snapshot!$A:$C, 3, FALSE), " ")</f>
        <v>2</v>
      </c>
      <c r="Y1265" s="8">
        <f>IFERROR(VLOOKUP(B1265, PlumX_snapshot!$A:$D, 4, FALSE), " ")</f>
        <v>43</v>
      </c>
      <c r="Z1265" s="8">
        <f>IFERROR(VLOOKUP(B1265, PlumX_snapshot!$A:$E, 5, FALSE), " ")</f>
        <v>0</v>
      </c>
      <c r="AA1265" s="8">
        <f>IFERROR(VLOOKUP(B1265, PlumX_snapshot!$A:$F, 6, FALSE), " ")</f>
        <v>0</v>
      </c>
      <c r="AB1265" s="9">
        <v>44978</v>
      </c>
    </row>
    <row r="1266" spans="1:28" ht="14.5" x14ac:dyDescent="0.35">
      <c r="A1266" s="7" t="s">
        <v>3475</v>
      </c>
      <c r="B1266" s="7" t="s">
        <v>3476</v>
      </c>
      <c r="C1266" s="7" t="s">
        <v>3295</v>
      </c>
      <c r="D1266" s="7" t="s">
        <v>3282</v>
      </c>
      <c r="E1266" s="7" t="s">
        <v>36</v>
      </c>
      <c r="F1266" s="7" t="s">
        <v>37</v>
      </c>
      <c r="G1266" s="7" t="s">
        <v>56</v>
      </c>
      <c r="H1266" s="7" t="s">
        <v>3315</v>
      </c>
      <c r="I1266" s="7" t="s">
        <v>74</v>
      </c>
      <c r="J1266" s="10"/>
      <c r="K1266" s="10">
        <v>44075</v>
      </c>
      <c r="L1266" s="10">
        <v>44077.628611111111</v>
      </c>
      <c r="M1266" s="10">
        <v>44092</v>
      </c>
      <c r="N1266" s="7">
        <v>2020</v>
      </c>
      <c r="O1266" s="7" t="s">
        <v>3284</v>
      </c>
      <c r="T1266" s="7"/>
      <c r="W1266" s="6">
        <f>IFERROR(VLOOKUP(B1266, PlumX_snapshot!$A:$B, 2, FALSE), " ")</f>
        <v>3</v>
      </c>
      <c r="X1266" s="6">
        <f>IFERROR(VLOOKUP(B1266, PlumX_snapshot!$A:$C, 3, FALSE), " ")</f>
        <v>2</v>
      </c>
      <c r="Y1266" s="8">
        <f>IFERROR(VLOOKUP(B1266, PlumX_snapshot!$A:$D, 4, FALSE), " ")</f>
        <v>1</v>
      </c>
      <c r="Z1266" s="8">
        <f>IFERROR(VLOOKUP(B1266, PlumX_snapshot!$A:$E, 5, FALSE), " ")</f>
        <v>0</v>
      </c>
      <c r="AA1266" s="8">
        <f>IFERROR(VLOOKUP(B1266, PlumX_snapshot!$A:$F, 6, FALSE), " ")</f>
        <v>0</v>
      </c>
      <c r="AB1266" s="9">
        <v>44978</v>
      </c>
    </row>
    <row r="1267" spans="1:28" ht="14.5" x14ac:dyDescent="0.35">
      <c r="A1267" s="7" t="s">
        <v>3477</v>
      </c>
      <c r="B1267" s="7" t="s">
        <v>3478</v>
      </c>
      <c r="C1267" s="7" t="s">
        <v>3330</v>
      </c>
      <c r="D1267" s="7" t="s">
        <v>3282</v>
      </c>
      <c r="E1267" s="7" t="s">
        <v>36</v>
      </c>
      <c r="F1267" s="7" t="s">
        <v>37</v>
      </c>
      <c r="G1267" s="7" t="s">
        <v>56</v>
      </c>
      <c r="H1267" s="7" t="s">
        <v>3321</v>
      </c>
      <c r="I1267" s="7" t="s">
        <v>74</v>
      </c>
      <c r="J1267" s="10"/>
      <c r="K1267" s="10"/>
      <c r="L1267" s="10">
        <v>44496.45039351852</v>
      </c>
      <c r="N1267" s="7">
        <v>2021</v>
      </c>
      <c r="O1267" s="7" t="s">
        <v>3284</v>
      </c>
      <c r="R1267" s="7" t="s">
        <v>309</v>
      </c>
      <c r="T1267" s="7"/>
      <c r="W1267" s="6">
        <f>IFERROR(VLOOKUP(B1267, PlumX_snapshot!$A:$B, 2, FALSE), " ")</f>
        <v>2</v>
      </c>
      <c r="X1267" s="6">
        <f>IFERROR(VLOOKUP(B1267, PlumX_snapshot!$A:$C, 3, FALSE), " ")</f>
        <v>3</v>
      </c>
      <c r="Y1267" s="8">
        <f>IFERROR(VLOOKUP(B1267, PlumX_snapshot!$A:$D, 4, FALSE), " ")</f>
        <v>5</v>
      </c>
      <c r="Z1267" s="8">
        <f>IFERROR(VLOOKUP(B1267, PlumX_snapshot!$A:$E, 5, FALSE), " ")</f>
        <v>0</v>
      </c>
      <c r="AA1267" s="8">
        <f>IFERROR(VLOOKUP(B1267, PlumX_snapshot!$A:$F, 6, FALSE), " ")</f>
        <v>2</v>
      </c>
      <c r="AB1267" s="9">
        <v>44978</v>
      </c>
    </row>
    <row r="1268" spans="1:28" ht="14.5" x14ac:dyDescent="0.35">
      <c r="A1268" s="7" t="s">
        <v>3479</v>
      </c>
      <c r="B1268" s="7" t="s">
        <v>3480</v>
      </c>
      <c r="C1268" s="7" t="s">
        <v>3309</v>
      </c>
      <c r="D1268" s="7" t="s">
        <v>3282</v>
      </c>
      <c r="E1268" s="7" t="s">
        <v>36</v>
      </c>
      <c r="F1268" s="7" t="s">
        <v>37</v>
      </c>
      <c r="G1268" s="7" t="s">
        <v>56</v>
      </c>
      <c r="H1268" s="7" t="s">
        <v>3291</v>
      </c>
      <c r="I1268" s="7" t="s">
        <v>74</v>
      </c>
      <c r="J1268" s="10">
        <v>43187</v>
      </c>
      <c r="K1268" s="10">
        <v>43535</v>
      </c>
      <c r="L1268" s="10">
        <v>43536.544849537036</v>
      </c>
      <c r="M1268" s="10">
        <v>43557</v>
      </c>
      <c r="N1268" s="7">
        <v>2019</v>
      </c>
      <c r="O1268" s="7" t="s">
        <v>3284</v>
      </c>
      <c r="P1268" s="7" t="s">
        <v>56</v>
      </c>
      <c r="R1268" s="7" t="s">
        <v>3481</v>
      </c>
      <c r="T1268" s="7"/>
      <c r="W1268" s="6">
        <f>IFERROR(VLOOKUP(B1268, PlumX_snapshot!$A:$B, 2, FALSE), " ")</f>
        <v>49</v>
      </c>
      <c r="X1268" s="6">
        <f>IFERROR(VLOOKUP(B1268, PlumX_snapshot!$A:$C, 3, FALSE), " ")</f>
        <v>17</v>
      </c>
      <c r="Y1268" s="8">
        <f>IFERROR(VLOOKUP(B1268, PlumX_snapshot!$A:$D, 4, FALSE), " ")</f>
        <v>317</v>
      </c>
      <c r="Z1268" s="8">
        <f>IFERROR(VLOOKUP(B1268, PlumX_snapshot!$A:$E, 5, FALSE), " ")</f>
        <v>0</v>
      </c>
      <c r="AA1268" s="8">
        <f>IFERROR(VLOOKUP(B1268, PlumX_snapshot!$A:$F, 6, FALSE), " ")</f>
        <v>0</v>
      </c>
      <c r="AB1268" s="9">
        <v>44978</v>
      </c>
    </row>
    <row r="1269" spans="1:28" ht="14.5" x14ac:dyDescent="0.35">
      <c r="A1269" s="7" t="s">
        <v>3482</v>
      </c>
      <c r="B1269" s="7" t="s">
        <v>3483</v>
      </c>
      <c r="C1269" s="7" t="s">
        <v>3330</v>
      </c>
      <c r="D1269" s="7" t="s">
        <v>3282</v>
      </c>
      <c r="E1269" s="7" t="s">
        <v>36</v>
      </c>
      <c r="F1269" s="7" t="s">
        <v>37</v>
      </c>
      <c r="G1269" s="7" t="s">
        <v>56</v>
      </c>
      <c r="H1269" s="7" t="s">
        <v>3321</v>
      </c>
      <c r="I1269" s="7" t="s">
        <v>74</v>
      </c>
      <c r="J1269" s="10">
        <v>44049</v>
      </c>
      <c r="K1269" s="10">
        <v>44259</v>
      </c>
      <c r="L1269" s="10">
        <v>44270.602037037039</v>
      </c>
      <c r="M1269" s="10">
        <v>44291</v>
      </c>
      <c r="N1269" s="7">
        <v>2021</v>
      </c>
      <c r="O1269" s="7" t="s">
        <v>3284</v>
      </c>
      <c r="R1269" s="7" t="s">
        <v>3484</v>
      </c>
      <c r="T1269" s="7"/>
      <c r="W1269" s="6">
        <f>IFERROR(VLOOKUP(B1269, PlumX_snapshot!$A:$B, 2, FALSE), " ")</f>
        <v>8</v>
      </c>
      <c r="X1269" s="6">
        <f>IFERROR(VLOOKUP(B1269, PlumX_snapshot!$A:$C, 3, FALSE), " ")</f>
        <v>70</v>
      </c>
      <c r="Y1269" s="8">
        <f>IFERROR(VLOOKUP(B1269, PlumX_snapshot!$A:$D, 4, FALSE), " ")</f>
        <v>2</v>
      </c>
      <c r="Z1269" s="8">
        <f>IFERROR(VLOOKUP(B1269, PlumX_snapshot!$A:$E, 5, FALSE), " ")</f>
        <v>0</v>
      </c>
      <c r="AA1269" s="8">
        <f>IFERROR(VLOOKUP(B1269, PlumX_snapshot!$A:$F, 6, FALSE), " ")</f>
        <v>0</v>
      </c>
      <c r="AB1269" s="9">
        <v>44978</v>
      </c>
    </row>
    <row r="1270" spans="1:28" ht="14.5" x14ac:dyDescent="0.35">
      <c r="A1270" s="7" t="s">
        <v>3485</v>
      </c>
      <c r="B1270" s="7" t="s">
        <v>3486</v>
      </c>
      <c r="C1270" s="7" t="s">
        <v>3487</v>
      </c>
      <c r="D1270" s="7" t="s">
        <v>3282</v>
      </c>
      <c r="E1270" s="7" t="s">
        <v>36</v>
      </c>
      <c r="F1270" s="7" t="s">
        <v>37</v>
      </c>
      <c r="G1270" s="7" t="s">
        <v>56</v>
      </c>
      <c r="H1270" s="7" t="s">
        <v>3315</v>
      </c>
      <c r="I1270" s="7" t="s">
        <v>74</v>
      </c>
      <c r="J1270" s="10">
        <v>43312</v>
      </c>
      <c r="K1270" s="10">
        <v>43854</v>
      </c>
      <c r="L1270" s="10">
        <v>43854.655925925923</v>
      </c>
      <c r="M1270" s="10">
        <v>43861</v>
      </c>
      <c r="N1270" s="7">
        <v>2020</v>
      </c>
      <c r="O1270" s="7" t="s">
        <v>3284</v>
      </c>
      <c r="T1270" s="7"/>
      <c r="W1270" s="6">
        <f>IFERROR(VLOOKUP(B1270, PlumX_snapshot!$A:$B, 2, FALSE), " ")</f>
        <v>44</v>
      </c>
      <c r="X1270" s="6">
        <f>IFERROR(VLOOKUP(B1270, PlumX_snapshot!$A:$C, 3, FALSE), " ")</f>
        <v>18</v>
      </c>
      <c r="Y1270" s="8">
        <f>IFERROR(VLOOKUP(B1270, PlumX_snapshot!$A:$D, 4, FALSE), " ")</f>
        <v>27</v>
      </c>
      <c r="Z1270" s="8">
        <f>IFERROR(VLOOKUP(B1270, PlumX_snapshot!$A:$E, 5, FALSE), " ")</f>
        <v>0</v>
      </c>
      <c r="AA1270" s="8">
        <f>IFERROR(VLOOKUP(B1270, PlumX_snapshot!$A:$F, 6, FALSE), " ")</f>
        <v>0</v>
      </c>
      <c r="AB1270" s="9">
        <v>44978</v>
      </c>
    </row>
    <row r="1271" spans="1:28" ht="14.5" x14ac:dyDescent="0.35">
      <c r="A1271" s="7" t="s">
        <v>3488</v>
      </c>
      <c r="B1271" s="7" t="s">
        <v>3489</v>
      </c>
      <c r="C1271" s="7" t="s">
        <v>3428</v>
      </c>
      <c r="D1271" s="7" t="s">
        <v>3282</v>
      </c>
      <c r="E1271" s="7" t="s">
        <v>36</v>
      </c>
      <c r="F1271" s="7" t="s">
        <v>37</v>
      </c>
      <c r="G1271" s="7" t="s">
        <v>56</v>
      </c>
      <c r="H1271" s="7" t="s">
        <v>3291</v>
      </c>
      <c r="I1271" s="7" t="s">
        <v>74</v>
      </c>
      <c r="J1271" s="10">
        <v>43790</v>
      </c>
      <c r="K1271" s="10">
        <v>43803</v>
      </c>
      <c r="L1271" s="10">
        <v>43811.689120370371</v>
      </c>
      <c r="M1271" s="10">
        <v>43836</v>
      </c>
      <c r="N1271" s="7">
        <v>2019</v>
      </c>
      <c r="O1271" s="7" t="s">
        <v>3284</v>
      </c>
      <c r="T1271" s="7"/>
      <c r="W1271" s="6">
        <f>IFERROR(VLOOKUP(B1271, PlumX_snapshot!$A:$B, 2, FALSE), " ")</f>
        <v>97</v>
      </c>
      <c r="X1271" s="6">
        <f>IFERROR(VLOOKUP(B1271, PlumX_snapshot!$A:$C, 3, FALSE), " ")</f>
        <v>77</v>
      </c>
      <c r="Y1271" s="8">
        <f>IFERROR(VLOOKUP(B1271, PlumX_snapshot!$A:$D, 4, FALSE), " ")</f>
        <v>52</v>
      </c>
      <c r="Z1271" s="8">
        <f>IFERROR(VLOOKUP(B1271, PlumX_snapshot!$A:$E, 5, FALSE), " ")</f>
        <v>0</v>
      </c>
      <c r="AA1271" s="8">
        <f>IFERROR(VLOOKUP(B1271, PlumX_snapshot!$A:$F, 6, FALSE), " ")</f>
        <v>0</v>
      </c>
      <c r="AB1271" s="9">
        <v>44978</v>
      </c>
    </row>
    <row r="1272" spans="1:28" ht="14.5" x14ac:dyDescent="0.35">
      <c r="A1272" s="7" t="s">
        <v>3490</v>
      </c>
      <c r="B1272" s="7" t="s">
        <v>3491</v>
      </c>
      <c r="C1272" s="7" t="s">
        <v>3492</v>
      </c>
      <c r="D1272" s="7" t="s">
        <v>3282</v>
      </c>
      <c r="E1272" s="7" t="s">
        <v>36</v>
      </c>
      <c r="F1272" s="7" t="s">
        <v>37</v>
      </c>
      <c r="G1272" s="7" t="s">
        <v>56</v>
      </c>
      <c r="H1272" s="7" t="s">
        <v>3291</v>
      </c>
      <c r="I1272" s="7" t="s">
        <v>74</v>
      </c>
      <c r="J1272" s="10"/>
      <c r="K1272" s="10"/>
      <c r="L1272" s="10">
        <v>43592.573310185187</v>
      </c>
      <c r="M1272" s="10">
        <v>43620</v>
      </c>
      <c r="N1272" s="7">
        <v>2019</v>
      </c>
      <c r="O1272" s="7" t="s">
        <v>3284</v>
      </c>
      <c r="T1272" s="7"/>
      <c r="W1272" s="6">
        <f>IFERROR(VLOOKUP(B1272, PlumX_snapshot!$A:$B, 2, FALSE), " ")</f>
        <v>163</v>
      </c>
      <c r="X1272" s="6">
        <f>IFERROR(VLOOKUP(B1272, PlumX_snapshot!$A:$C, 3, FALSE), " ")</f>
        <v>37</v>
      </c>
      <c r="Y1272" s="8">
        <f>IFERROR(VLOOKUP(B1272, PlumX_snapshot!$A:$D, 4, FALSE), " ")</f>
        <v>178</v>
      </c>
      <c r="Z1272" s="8">
        <f>IFERROR(VLOOKUP(B1272, PlumX_snapshot!$A:$E, 5, FALSE), " ")</f>
        <v>0</v>
      </c>
      <c r="AA1272" s="8">
        <f>IFERROR(VLOOKUP(B1272, PlumX_snapshot!$A:$F, 6, FALSE), " ")</f>
        <v>14</v>
      </c>
      <c r="AB1272" s="9">
        <v>44978</v>
      </c>
    </row>
    <row r="1273" spans="1:28" ht="14.5" x14ac:dyDescent="0.35">
      <c r="A1273" s="7" t="s">
        <v>3493</v>
      </c>
      <c r="B1273" s="7" t="s">
        <v>3494</v>
      </c>
      <c r="C1273" s="7" t="s">
        <v>3314</v>
      </c>
      <c r="D1273" s="7" t="s">
        <v>3282</v>
      </c>
      <c r="E1273" s="7" t="s">
        <v>36</v>
      </c>
      <c r="F1273" s="7" t="s">
        <v>37</v>
      </c>
      <c r="G1273" s="7" t="s">
        <v>56</v>
      </c>
      <c r="H1273" s="7" t="s">
        <v>3291</v>
      </c>
      <c r="I1273" s="7" t="s">
        <v>74</v>
      </c>
      <c r="J1273" s="10"/>
      <c r="K1273" s="10"/>
      <c r="L1273" s="10">
        <v>43812.425532407404</v>
      </c>
      <c r="M1273" s="12">
        <v>43826</v>
      </c>
      <c r="N1273" s="7">
        <v>2019</v>
      </c>
      <c r="O1273" s="7" t="s">
        <v>3284</v>
      </c>
      <c r="T1273" s="7"/>
      <c r="W1273" s="6">
        <f>IFERROR(VLOOKUP(B1273, PlumX_snapshot!$A:$B, 2, FALSE), " ")</f>
        <v>446</v>
      </c>
      <c r="X1273" s="6">
        <f>IFERROR(VLOOKUP(B1273, PlumX_snapshot!$A:$C, 3, FALSE), " ")</f>
        <v>24</v>
      </c>
      <c r="Y1273" s="8">
        <f>IFERROR(VLOOKUP(B1273, PlumX_snapshot!$A:$D, 4, FALSE), " ")</f>
        <v>381</v>
      </c>
      <c r="Z1273" s="8">
        <f>IFERROR(VLOOKUP(B1273, PlumX_snapshot!$A:$E, 5, FALSE), " ")</f>
        <v>0</v>
      </c>
      <c r="AA1273" s="8">
        <f>IFERROR(VLOOKUP(B1273, PlumX_snapshot!$A:$F, 6, FALSE), " ")</f>
        <v>1</v>
      </c>
      <c r="AB1273" s="9">
        <v>44978</v>
      </c>
    </row>
    <row r="1274" spans="1:28" ht="14.5" x14ac:dyDescent="0.35">
      <c r="A1274" s="7" t="s">
        <v>3495</v>
      </c>
      <c r="B1274" s="7" t="s">
        <v>3496</v>
      </c>
      <c r="C1274" s="7" t="s">
        <v>3497</v>
      </c>
      <c r="D1274" s="7" t="s">
        <v>3282</v>
      </c>
      <c r="E1274" s="7" t="s">
        <v>36</v>
      </c>
      <c r="F1274" s="7" t="s">
        <v>37</v>
      </c>
      <c r="G1274" s="7" t="s">
        <v>56</v>
      </c>
      <c r="H1274" s="7" t="s">
        <v>3337</v>
      </c>
      <c r="I1274" s="7" t="s">
        <v>74</v>
      </c>
      <c r="J1274" s="10">
        <v>42706</v>
      </c>
      <c r="K1274" s="10">
        <v>42795</v>
      </c>
      <c r="L1274" s="10">
        <v>42800.450474537036</v>
      </c>
      <c r="M1274" s="10">
        <v>42809</v>
      </c>
      <c r="N1274" s="7">
        <v>2017</v>
      </c>
      <c r="O1274" s="7" t="s">
        <v>3284</v>
      </c>
      <c r="T1274" s="7"/>
      <c r="W1274" s="6">
        <f>IFERROR(VLOOKUP(B1274, PlumX_snapshot!$A:$B, 2, FALSE), " ")</f>
        <v>34</v>
      </c>
      <c r="X1274" s="6">
        <f>IFERROR(VLOOKUP(B1274, PlumX_snapshot!$A:$C, 3, FALSE), " ")</f>
        <v>24</v>
      </c>
      <c r="Y1274" s="8">
        <f>IFERROR(VLOOKUP(B1274, PlumX_snapshot!$A:$D, 4, FALSE), " ")</f>
        <v>0</v>
      </c>
      <c r="Z1274" s="8">
        <f>IFERROR(VLOOKUP(B1274, PlumX_snapshot!$A:$E, 5, FALSE), " ")</f>
        <v>17</v>
      </c>
      <c r="AA1274" s="8">
        <f>IFERROR(VLOOKUP(B1274, PlumX_snapshot!$A:$F, 6, FALSE), " ")</f>
        <v>0</v>
      </c>
      <c r="AB1274" s="9">
        <v>44978</v>
      </c>
    </row>
    <row r="1275" spans="1:28" ht="14.5" x14ac:dyDescent="0.35">
      <c r="A1275" s="7" t="s">
        <v>3498</v>
      </c>
      <c r="B1275" s="7" t="s">
        <v>3499</v>
      </c>
      <c r="C1275" s="7" t="s">
        <v>3295</v>
      </c>
      <c r="D1275" s="7" t="s">
        <v>3282</v>
      </c>
      <c r="E1275" s="7" t="s">
        <v>36</v>
      </c>
      <c r="F1275" s="7" t="s">
        <v>37</v>
      </c>
      <c r="G1275" s="7" t="s">
        <v>56</v>
      </c>
      <c r="H1275" s="7" t="s">
        <v>3291</v>
      </c>
      <c r="I1275" s="7" t="s">
        <v>74</v>
      </c>
      <c r="J1275" s="10"/>
      <c r="K1275" s="10"/>
      <c r="L1275" s="10">
        <v>43566.544340277775</v>
      </c>
      <c r="M1275" s="10">
        <v>43579</v>
      </c>
      <c r="N1275" s="7">
        <v>2019</v>
      </c>
      <c r="O1275" s="7" t="s">
        <v>3284</v>
      </c>
      <c r="T1275" s="7"/>
      <c r="W1275" s="6">
        <f>IFERROR(VLOOKUP(B1275, PlumX_snapshot!$A:$B, 2, FALSE), " ")</f>
        <v>12</v>
      </c>
      <c r="X1275" s="6">
        <f>IFERROR(VLOOKUP(B1275, PlumX_snapshot!$A:$C, 3, FALSE), " ")</f>
        <v>7</v>
      </c>
      <c r="Y1275" s="8">
        <f>IFERROR(VLOOKUP(B1275, PlumX_snapshot!$A:$D, 4, FALSE), " ")</f>
        <v>1</v>
      </c>
      <c r="Z1275" s="8">
        <f>IFERROR(VLOOKUP(B1275, PlumX_snapshot!$A:$E, 5, FALSE), " ")</f>
        <v>0</v>
      </c>
      <c r="AA1275" s="8">
        <f>IFERROR(VLOOKUP(B1275, PlumX_snapshot!$A:$F, 6, FALSE), " ")</f>
        <v>0</v>
      </c>
      <c r="AB1275" s="9">
        <v>44978</v>
      </c>
    </row>
    <row r="1276" spans="1:28" ht="14.5" x14ac:dyDescent="0.35">
      <c r="A1276" s="7" t="s">
        <v>3500</v>
      </c>
      <c r="B1276" s="7" t="s">
        <v>3501</v>
      </c>
      <c r="C1276" s="7" t="s">
        <v>3502</v>
      </c>
      <c r="D1276" s="7" t="s">
        <v>3282</v>
      </c>
      <c r="E1276" s="7" t="s">
        <v>36</v>
      </c>
      <c r="F1276" s="7" t="s">
        <v>37</v>
      </c>
      <c r="G1276" s="7" t="s">
        <v>56</v>
      </c>
      <c r="H1276" s="7" t="s">
        <v>3291</v>
      </c>
      <c r="I1276" s="7" t="s">
        <v>74</v>
      </c>
      <c r="J1276" s="10"/>
      <c r="K1276" s="10"/>
      <c r="L1276" s="10">
        <v>43759.44326388889</v>
      </c>
      <c r="M1276" s="10">
        <v>43803</v>
      </c>
      <c r="N1276" s="7">
        <v>2019</v>
      </c>
      <c r="O1276" s="7" t="s">
        <v>3284</v>
      </c>
      <c r="T1276" s="7"/>
      <c r="W1276" s="6">
        <f>IFERROR(VLOOKUP(B1276, PlumX_snapshot!$A:$B, 2, FALSE), " ")</f>
        <v>89</v>
      </c>
      <c r="X1276" s="6">
        <f>IFERROR(VLOOKUP(B1276, PlumX_snapshot!$A:$C, 3, FALSE), " ")</f>
        <v>20</v>
      </c>
      <c r="Y1276" s="8">
        <f>IFERROR(VLOOKUP(B1276, PlumX_snapshot!$A:$D, 4, FALSE), " ")</f>
        <v>3</v>
      </c>
      <c r="Z1276" s="8">
        <f>IFERROR(VLOOKUP(B1276, PlumX_snapshot!$A:$E, 5, FALSE), " ")</f>
        <v>0</v>
      </c>
      <c r="AA1276" s="8">
        <f>IFERROR(VLOOKUP(B1276, PlumX_snapshot!$A:$F, 6, FALSE), " ")</f>
        <v>0</v>
      </c>
      <c r="AB1276" s="9">
        <v>44978</v>
      </c>
    </row>
    <row r="1277" spans="1:28" ht="14.5" x14ac:dyDescent="0.35">
      <c r="A1277" s="7" t="s">
        <v>3503</v>
      </c>
      <c r="B1277" s="7" t="s">
        <v>3504</v>
      </c>
      <c r="C1277" s="7" t="s">
        <v>3405</v>
      </c>
      <c r="D1277" s="7" t="s">
        <v>3282</v>
      </c>
      <c r="E1277" s="7" t="s">
        <v>36</v>
      </c>
      <c r="F1277" s="7" t="s">
        <v>37</v>
      </c>
      <c r="G1277" s="7" t="s">
        <v>56</v>
      </c>
      <c r="H1277" s="7" t="s">
        <v>3291</v>
      </c>
      <c r="I1277" s="7" t="s">
        <v>74</v>
      </c>
      <c r="J1277" s="10">
        <v>43595</v>
      </c>
      <c r="K1277" s="10">
        <v>43657</v>
      </c>
      <c r="L1277" s="10">
        <v>43664.633599537039</v>
      </c>
      <c r="M1277" s="10">
        <v>43669</v>
      </c>
      <c r="N1277" s="7">
        <v>2019</v>
      </c>
      <c r="O1277" s="7" t="s">
        <v>3284</v>
      </c>
      <c r="T1277" s="7"/>
      <c r="W1277" s="6">
        <f>IFERROR(VLOOKUP(B1277, PlumX_snapshot!$A:$B, 2, FALSE), " ")</f>
        <v>46</v>
      </c>
      <c r="X1277" s="6">
        <f>IFERROR(VLOOKUP(B1277, PlumX_snapshot!$A:$C, 3, FALSE), " ")</f>
        <v>50</v>
      </c>
      <c r="Y1277" s="8">
        <f>IFERROR(VLOOKUP(B1277, PlumX_snapshot!$A:$D, 4, FALSE), " ")</f>
        <v>19</v>
      </c>
      <c r="Z1277" s="8">
        <f>IFERROR(VLOOKUP(B1277, PlumX_snapshot!$A:$E, 5, FALSE), " ")</f>
        <v>10</v>
      </c>
      <c r="AA1277" s="8">
        <f>IFERROR(VLOOKUP(B1277, PlumX_snapshot!$A:$F, 6, FALSE), " ")</f>
        <v>0</v>
      </c>
      <c r="AB1277" s="9">
        <v>44978</v>
      </c>
    </row>
    <row r="1278" spans="1:28" ht="14.5" x14ac:dyDescent="0.35">
      <c r="A1278" s="7" t="s">
        <v>3505</v>
      </c>
      <c r="B1278" s="7" t="s">
        <v>3506</v>
      </c>
      <c r="C1278" s="7" t="s">
        <v>3507</v>
      </c>
      <c r="D1278" s="7" t="s">
        <v>3282</v>
      </c>
      <c r="E1278" s="7" t="s">
        <v>36</v>
      </c>
      <c r="F1278" s="7" t="s">
        <v>37</v>
      </c>
      <c r="G1278" s="7" t="s">
        <v>56</v>
      </c>
      <c r="H1278" s="7" t="s">
        <v>3283</v>
      </c>
      <c r="I1278" s="7" t="s">
        <v>74</v>
      </c>
      <c r="J1278" s="10"/>
      <c r="K1278" s="10">
        <v>43110</v>
      </c>
      <c r="L1278" s="10">
        <v>43145.68854166667</v>
      </c>
      <c r="M1278" s="10">
        <v>43150</v>
      </c>
      <c r="N1278" s="7">
        <v>2018</v>
      </c>
      <c r="O1278" s="7" t="s">
        <v>3284</v>
      </c>
      <c r="T1278" s="7"/>
      <c r="W1278" s="6">
        <f>IFERROR(VLOOKUP(B1278, PlumX_snapshot!$A:$B, 2, FALSE), " ")</f>
        <v>74</v>
      </c>
      <c r="X1278" s="6">
        <f>IFERROR(VLOOKUP(B1278, PlumX_snapshot!$A:$C, 3, FALSE), " ")</f>
        <v>13</v>
      </c>
      <c r="Y1278" s="8">
        <f>IFERROR(VLOOKUP(B1278, PlumX_snapshot!$A:$D, 4, FALSE), " ")</f>
        <v>51</v>
      </c>
      <c r="Z1278" s="8">
        <f>IFERROR(VLOOKUP(B1278, PlumX_snapshot!$A:$E, 5, FALSE), " ")</f>
        <v>635</v>
      </c>
      <c r="AA1278" s="8">
        <f>IFERROR(VLOOKUP(B1278, PlumX_snapshot!$A:$F, 6, FALSE), " ")</f>
        <v>0</v>
      </c>
      <c r="AB1278" s="9">
        <v>44978</v>
      </c>
    </row>
    <row r="1279" spans="1:28" ht="14.5" x14ac:dyDescent="0.35">
      <c r="A1279" s="7" t="s">
        <v>3508</v>
      </c>
      <c r="B1279" s="7" t="s">
        <v>3509</v>
      </c>
      <c r="C1279" s="7" t="s">
        <v>3510</v>
      </c>
      <c r="D1279" s="7" t="s">
        <v>3282</v>
      </c>
      <c r="E1279" s="7" t="s">
        <v>36</v>
      </c>
      <c r="F1279" s="7" t="s">
        <v>37</v>
      </c>
      <c r="G1279" s="7" t="s">
        <v>56</v>
      </c>
      <c r="H1279" s="7" t="s">
        <v>3283</v>
      </c>
      <c r="I1279" s="7" t="s">
        <v>74</v>
      </c>
      <c r="J1279" s="10"/>
      <c r="K1279" s="10"/>
      <c r="L1279" s="10">
        <v>43230.554490740738</v>
      </c>
      <c r="M1279" s="10">
        <v>43242</v>
      </c>
      <c r="N1279" s="7">
        <v>2018</v>
      </c>
      <c r="O1279" s="7" t="s">
        <v>3284</v>
      </c>
      <c r="T1279" s="7"/>
      <c r="W1279" s="6">
        <f>IFERROR(VLOOKUP(B1279, PlumX_snapshot!$A:$B, 2, FALSE), " ")</f>
        <v>97</v>
      </c>
      <c r="X1279" s="6">
        <f>IFERROR(VLOOKUP(B1279, PlumX_snapshot!$A:$C, 3, FALSE), " ")</f>
        <v>37</v>
      </c>
      <c r="Y1279" s="8">
        <f>IFERROR(VLOOKUP(B1279, PlumX_snapshot!$A:$D, 4, FALSE), " ")</f>
        <v>97</v>
      </c>
      <c r="Z1279" s="8">
        <f>IFERROR(VLOOKUP(B1279, PlumX_snapshot!$A:$E, 5, FALSE), " ")</f>
        <v>380</v>
      </c>
      <c r="AA1279" s="8">
        <f>IFERROR(VLOOKUP(B1279, PlumX_snapshot!$A:$F, 6, FALSE), " ")</f>
        <v>1</v>
      </c>
      <c r="AB1279" s="9">
        <v>44978</v>
      </c>
    </row>
    <row r="1280" spans="1:28" ht="14.5" x14ac:dyDescent="0.35">
      <c r="A1280" s="7" t="s">
        <v>3511</v>
      </c>
      <c r="B1280" s="7" t="s">
        <v>3512</v>
      </c>
      <c r="C1280" s="7" t="s">
        <v>3414</v>
      </c>
      <c r="D1280" s="7" t="s">
        <v>3282</v>
      </c>
      <c r="E1280" s="7" t="s">
        <v>36</v>
      </c>
      <c r="F1280" s="7" t="s">
        <v>37</v>
      </c>
      <c r="G1280" s="7" t="s">
        <v>56</v>
      </c>
      <c r="H1280" s="7" t="s">
        <v>3291</v>
      </c>
      <c r="I1280" s="7" t="s">
        <v>74</v>
      </c>
      <c r="J1280" s="10">
        <v>43614</v>
      </c>
      <c r="K1280" s="10">
        <v>43614</v>
      </c>
      <c r="L1280" s="10">
        <v>43623.369259259256</v>
      </c>
      <c r="M1280" s="10">
        <v>43633</v>
      </c>
      <c r="N1280" s="7">
        <v>2019</v>
      </c>
      <c r="O1280" s="7" t="s">
        <v>3284</v>
      </c>
      <c r="T1280" s="7"/>
      <c r="W1280" s="6">
        <f>IFERROR(VLOOKUP(B1280, PlumX_snapshot!$A:$B, 2, FALSE), " ")</f>
        <v>2</v>
      </c>
      <c r="X1280" s="6">
        <f>IFERROR(VLOOKUP(B1280, PlumX_snapshot!$A:$C, 3, FALSE), " ")</f>
        <v>1</v>
      </c>
      <c r="Y1280" s="8">
        <f>IFERROR(VLOOKUP(B1280, PlumX_snapshot!$A:$D, 4, FALSE), " ")</f>
        <v>0</v>
      </c>
      <c r="Z1280" s="8">
        <f>IFERROR(VLOOKUP(B1280, PlumX_snapshot!$A:$E, 5, FALSE), " ")</f>
        <v>0</v>
      </c>
      <c r="AA1280" s="8">
        <f>IFERROR(VLOOKUP(B1280, PlumX_snapshot!$A:$F, 6, FALSE), " ")</f>
        <v>0</v>
      </c>
      <c r="AB1280" s="9">
        <v>44978</v>
      </c>
    </row>
    <row r="1281" spans="1:28" ht="14.5" x14ac:dyDescent="0.35">
      <c r="A1281" s="7" t="s">
        <v>3513</v>
      </c>
      <c r="B1281" s="7" t="s">
        <v>3514</v>
      </c>
      <c r="C1281" s="7" t="s">
        <v>3515</v>
      </c>
      <c r="D1281" s="7" t="s">
        <v>3282</v>
      </c>
      <c r="E1281" s="7" t="s">
        <v>36</v>
      </c>
      <c r="F1281" s="7" t="s">
        <v>37</v>
      </c>
      <c r="G1281" s="7" t="s">
        <v>56</v>
      </c>
      <c r="H1281" s="7" t="s">
        <v>3315</v>
      </c>
      <c r="I1281" s="7" t="s">
        <v>74</v>
      </c>
      <c r="J1281" s="10">
        <v>43670</v>
      </c>
      <c r="K1281" s="10">
        <v>44123</v>
      </c>
      <c r="L1281" s="10">
        <v>44123.553923611114</v>
      </c>
      <c r="M1281" s="12">
        <v>44134</v>
      </c>
      <c r="N1281" s="7">
        <v>2020</v>
      </c>
      <c r="O1281" s="7" t="s">
        <v>3284</v>
      </c>
      <c r="T1281" s="7"/>
      <c r="W1281" s="6">
        <f>IFERROR(VLOOKUP(B1281, PlumX_snapshot!$A:$B, 2, FALSE), " ")</f>
        <v>0</v>
      </c>
      <c r="X1281" s="6">
        <f>IFERROR(VLOOKUP(B1281, PlumX_snapshot!$A:$C, 3, FALSE), " ")</f>
        <v>1</v>
      </c>
      <c r="Y1281" s="8">
        <f>IFERROR(VLOOKUP(B1281, PlumX_snapshot!$A:$D, 4, FALSE), " ")</f>
        <v>0</v>
      </c>
      <c r="Z1281" s="8">
        <f>IFERROR(VLOOKUP(B1281, PlumX_snapshot!$A:$E, 5, FALSE), " ")</f>
        <v>0</v>
      </c>
      <c r="AA1281" s="8">
        <f>IFERROR(VLOOKUP(B1281, PlumX_snapshot!$A:$F, 6, FALSE), " ")</f>
        <v>0</v>
      </c>
      <c r="AB1281" s="9">
        <v>44978</v>
      </c>
    </row>
    <row r="1282" spans="1:28" ht="14.5" x14ac:dyDescent="0.35">
      <c r="A1282" s="7" t="s">
        <v>3516</v>
      </c>
      <c r="B1282" s="7" t="s">
        <v>3517</v>
      </c>
      <c r="C1282" s="7" t="s">
        <v>3518</v>
      </c>
      <c r="D1282" s="7" t="s">
        <v>3282</v>
      </c>
      <c r="E1282" s="7" t="s">
        <v>36</v>
      </c>
      <c r="F1282" s="7" t="s">
        <v>37</v>
      </c>
      <c r="G1282" s="7" t="s">
        <v>56</v>
      </c>
      <c r="H1282" s="7" t="s">
        <v>3291</v>
      </c>
      <c r="I1282" s="7" t="s">
        <v>74</v>
      </c>
      <c r="J1282" s="10"/>
      <c r="K1282" s="10"/>
      <c r="L1282" s="10">
        <v>43669.608518518522</v>
      </c>
      <c r="M1282" s="10">
        <v>43673</v>
      </c>
      <c r="N1282" s="7">
        <v>2019</v>
      </c>
      <c r="O1282" s="7" t="s">
        <v>3284</v>
      </c>
      <c r="T1282" s="7"/>
      <c r="W1282" s="6">
        <f>IFERROR(VLOOKUP(B1282, PlumX_snapshot!$A:$B, 2, FALSE), " ")</f>
        <v>14</v>
      </c>
      <c r="X1282" s="6">
        <f>IFERROR(VLOOKUP(B1282, PlumX_snapshot!$A:$C, 3, FALSE), " ")</f>
        <v>5</v>
      </c>
      <c r="Y1282" s="8">
        <f>IFERROR(VLOOKUP(B1282, PlumX_snapshot!$A:$D, 4, FALSE), " ")</f>
        <v>8</v>
      </c>
      <c r="Z1282" s="8">
        <f>IFERROR(VLOOKUP(B1282, PlumX_snapshot!$A:$E, 5, FALSE), " ")</f>
        <v>0</v>
      </c>
      <c r="AA1282" s="8">
        <f>IFERROR(VLOOKUP(B1282, PlumX_snapshot!$A:$F, 6, FALSE), " ")</f>
        <v>0</v>
      </c>
      <c r="AB1282" s="9">
        <v>44978</v>
      </c>
    </row>
    <row r="1283" spans="1:28" ht="14.5" x14ac:dyDescent="0.35">
      <c r="A1283" s="7" t="s">
        <v>3519</v>
      </c>
      <c r="B1283" s="7" t="s">
        <v>3520</v>
      </c>
      <c r="C1283" s="7" t="s">
        <v>3330</v>
      </c>
      <c r="D1283" s="7" t="s">
        <v>3282</v>
      </c>
      <c r="E1283" s="7" t="s">
        <v>36</v>
      </c>
      <c r="F1283" s="7" t="s">
        <v>37</v>
      </c>
      <c r="G1283" s="7" t="s">
        <v>56</v>
      </c>
      <c r="H1283" s="7" t="s">
        <v>3283</v>
      </c>
      <c r="I1283" s="7" t="s">
        <v>74</v>
      </c>
      <c r="J1283" s="10">
        <v>42887</v>
      </c>
      <c r="K1283" s="10">
        <v>43053</v>
      </c>
      <c r="L1283" s="10">
        <v>43123.645312499997</v>
      </c>
      <c r="M1283" s="10">
        <v>43146</v>
      </c>
      <c r="N1283" s="7">
        <v>2018</v>
      </c>
      <c r="O1283" s="7" t="s">
        <v>3284</v>
      </c>
      <c r="T1283" s="7"/>
      <c r="W1283" s="6">
        <f>IFERROR(VLOOKUP(B1283, PlumX_snapshot!$A:$B, 2, FALSE), " ")</f>
        <v>9</v>
      </c>
      <c r="X1283" s="6">
        <f>IFERROR(VLOOKUP(B1283, PlumX_snapshot!$A:$C, 3, FALSE), " ")</f>
        <v>4</v>
      </c>
      <c r="Y1283" s="8">
        <f>IFERROR(VLOOKUP(B1283, PlumX_snapshot!$A:$D, 4, FALSE), " ")</f>
        <v>0</v>
      </c>
      <c r="Z1283" s="8">
        <f>IFERROR(VLOOKUP(B1283, PlumX_snapshot!$A:$E, 5, FALSE), " ")</f>
        <v>30</v>
      </c>
      <c r="AA1283" s="8">
        <f>IFERROR(VLOOKUP(B1283, PlumX_snapshot!$A:$F, 6, FALSE), " ")</f>
        <v>0</v>
      </c>
      <c r="AB1283" s="9">
        <v>44978</v>
      </c>
    </row>
    <row r="1284" spans="1:28" ht="14.5" x14ac:dyDescent="0.35">
      <c r="A1284" s="7" t="s">
        <v>3521</v>
      </c>
      <c r="B1284" s="7" t="s">
        <v>3522</v>
      </c>
      <c r="C1284" s="7" t="s">
        <v>3523</v>
      </c>
      <c r="D1284" s="7" t="s">
        <v>3282</v>
      </c>
      <c r="E1284" s="7" t="s">
        <v>36</v>
      </c>
      <c r="F1284" s="7" t="s">
        <v>37</v>
      </c>
      <c r="G1284" s="7" t="s">
        <v>56</v>
      </c>
      <c r="H1284" s="7" t="s">
        <v>3291</v>
      </c>
      <c r="I1284" s="7" t="s">
        <v>74</v>
      </c>
      <c r="J1284" s="10">
        <v>43298</v>
      </c>
      <c r="K1284" s="10">
        <v>43558</v>
      </c>
      <c r="L1284" s="10">
        <v>43598.354837962965</v>
      </c>
      <c r="M1284" s="10">
        <v>43642</v>
      </c>
      <c r="N1284" s="7">
        <v>2019</v>
      </c>
      <c r="O1284" s="7" t="s">
        <v>3284</v>
      </c>
      <c r="T1284" s="7"/>
      <c r="W1284" s="6">
        <f>IFERROR(VLOOKUP(B1284, PlumX_snapshot!$A:$B, 2, FALSE), " ")</f>
        <v>180</v>
      </c>
      <c r="X1284" s="6">
        <f>IFERROR(VLOOKUP(B1284, PlumX_snapshot!$A:$C, 3, FALSE), " ")</f>
        <v>17</v>
      </c>
      <c r="Y1284" s="8">
        <f>IFERROR(VLOOKUP(B1284, PlumX_snapshot!$A:$D, 4, FALSE), " ")</f>
        <v>18</v>
      </c>
      <c r="Z1284" s="8">
        <f>IFERROR(VLOOKUP(B1284, PlumX_snapshot!$A:$E, 5, FALSE), " ")</f>
        <v>82</v>
      </c>
      <c r="AA1284" s="8">
        <f>IFERROR(VLOOKUP(B1284, PlumX_snapshot!$A:$F, 6, FALSE), " ")</f>
        <v>0</v>
      </c>
      <c r="AB1284" s="9">
        <v>44978</v>
      </c>
    </row>
    <row r="1285" spans="1:28" ht="14.5" x14ac:dyDescent="0.35">
      <c r="A1285" s="7" t="s">
        <v>3524</v>
      </c>
      <c r="B1285" s="7" t="s">
        <v>3525</v>
      </c>
      <c r="C1285" s="7" t="s">
        <v>3309</v>
      </c>
      <c r="D1285" s="7" t="s">
        <v>3282</v>
      </c>
      <c r="E1285" s="7" t="s">
        <v>36</v>
      </c>
      <c r="F1285" s="7" t="s">
        <v>37</v>
      </c>
      <c r="G1285" s="7" t="s">
        <v>56</v>
      </c>
      <c r="H1285" s="7" t="s">
        <v>3291</v>
      </c>
      <c r="I1285" s="7" t="s">
        <v>74</v>
      </c>
      <c r="J1285" s="10">
        <v>43407</v>
      </c>
      <c r="K1285" s="10">
        <v>43591</v>
      </c>
      <c r="L1285" s="10">
        <v>43592.581238425926</v>
      </c>
      <c r="M1285" s="10">
        <v>43624</v>
      </c>
      <c r="N1285" s="7">
        <v>2019</v>
      </c>
      <c r="O1285" s="7" t="s">
        <v>3284</v>
      </c>
      <c r="T1285" s="7"/>
      <c r="W1285" s="6">
        <f>IFERROR(VLOOKUP(B1285, PlumX_snapshot!$A:$B, 2, FALSE), " ")</f>
        <v>45</v>
      </c>
      <c r="X1285" s="6">
        <f>IFERROR(VLOOKUP(B1285, PlumX_snapshot!$A:$C, 3, FALSE), " ")</f>
        <v>31</v>
      </c>
      <c r="Y1285" s="8">
        <f>IFERROR(VLOOKUP(B1285, PlumX_snapshot!$A:$D, 4, FALSE), " ")</f>
        <v>1</v>
      </c>
      <c r="Z1285" s="8">
        <f>IFERROR(VLOOKUP(B1285, PlumX_snapshot!$A:$E, 5, FALSE), " ")</f>
        <v>0</v>
      </c>
      <c r="AA1285" s="8">
        <f>IFERROR(VLOOKUP(B1285, PlumX_snapshot!$A:$F, 6, FALSE), " ")</f>
        <v>0</v>
      </c>
      <c r="AB1285" s="9">
        <v>44978</v>
      </c>
    </row>
    <row r="1286" spans="1:28" ht="14.5" x14ac:dyDescent="0.35">
      <c r="A1286" s="7" t="s">
        <v>3526</v>
      </c>
      <c r="B1286" s="7" t="s">
        <v>3527</v>
      </c>
      <c r="C1286" s="7" t="s">
        <v>3528</v>
      </c>
      <c r="D1286" s="7" t="s">
        <v>3282</v>
      </c>
      <c r="E1286" s="7" t="s">
        <v>36</v>
      </c>
      <c r="F1286" s="7" t="s">
        <v>37</v>
      </c>
      <c r="G1286" s="7" t="s">
        <v>56</v>
      </c>
      <c r="H1286" s="7" t="s">
        <v>3291</v>
      </c>
      <c r="I1286" s="7" t="s">
        <v>74</v>
      </c>
      <c r="J1286" s="10"/>
      <c r="K1286" s="10"/>
      <c r="L1286" s="10">
        <v>43549.385254629633</v>
      </c>
      <c r="M1286" s="10">
        <v>43586</v>
      </c>
      <c r="N1286" s="7">
        <v>2019</v>
      </c>
      <c r="O1286" s="7" t="s">
        <v>3284</v>
      </c>
      <c r="R1286" s="7" t="s">
        <v>3529</v>
      </c>
      <c r="T1286" s="7"/>
      <c r="W1286" s="6">
        <f>IFERROR(VLOOKUP(B1286, PlumX_snapshot!$A:$B, 2, FALSE), " ")</f>
        <v>32</v>
      </c>
      <c r="X1286" s="6">
        <f>IFERROR(VLOOKUP(B1286, PlumX_snapshot!$A:$C, 3, FALSE), " ")</f>
        <v>9</v>
      </c>
      <c r="Y1286" s="8">
        <f>IFERROR(VLOOKUP(B1286, PlumX_snapshot!$A:$D, 4, FALSE), " ")</f>
        <v>45</v>
      </c>
      <c r="Z1286" s="8">
        <f>IFERROR(VLOOKUP(B1286, PlumX_snapshot!$A:$E, 5, FALSE), " ")</f>
        <v>0</v>
      </c>
      <c r="AA1286" s="8">
        <f>IFERROR(VLOOKUP(B1286, PlumX_snapshot!$A:$F, 6, FALSE), " ")</f>
        <v>0</v>
      </c>
      <c r="AB1286" s="9">
        <v>44978</v>
      </c>
    </row>
    <row r="1287" spans="1:28" ht="14.5" x14ac:dyDescent="0.35">
      <c r="A1287" s="7" t="s">
        <v>3530</v>
      </c>
      <c r="B1287" s="7" t="s">
        <v>3531</v>
      </c>
      <c r="C1287" s="7" t="s">
        <v>3532</v>
      </c>
      <c r="D1287" s="7" t="s">
        <v>3282</v>
      </c>
      <c r="E1287" s="7" t="s">
        <v>36</v>
      </c>
      <c r="F1287" s="7" t="s">
        <v>37</v>
      </c>
      <c r="G1287" s="7" t="s">
        <v>56</v>
      </c>
      <c r="H1287" s="7" t="s">
        <v>3291</v>
      </c>
      <c r="I1287" s="7" t="s">
        <v>74</v>
      </c>
      <c r="J1287" s="10">
        <v>43515</v>
      </c>
      <c r="K1287" s="10">
        <v>43608</v>
      </c>
      <c r="L1287" s="10">
        <v>43614.537962962961</v>
      </c>
      <c r="M1287" s="10">
        <v>43619</v>
      </c>
      <c r="N1287" s="7">
        <v>2019</v>
      </c>
      <c r="O1287" s="7" t="s">
        <v>3284</v>
      </c>
      <c r="R1287" s="7" t="s">
        <v>3533</v>
      </c>
      <c r="T1287" s="7"/>
      <c r="W1287" s="6">
        <f>IFERROR(VLOOKUP(B1287, PlumX_snapshot!$A:$B, 2, FALSE), " ")</f>
        <v>47</v>
      </c>
      <c r="X1287" s="6">
        <f>IFERROR(VLOOKUP(B1287, PlumX_snapshot!$A:$C, 3, FALSE), " ")</f>
        <v>14</v>
      </c>
      <c r="Y1287" s="8">
        <f>IFERROR(VLOOKUP(B1287, PlumX_snapshot!$A:$D, 4, FALSE), " ")</f>
        <v>39</v>
      </c>
      <c r="Z1287" s="8">
        <f>IFERROR(VLOOKUP(B1287, PlumX_snapshot!$A:$E, 5, FALSE), " ")</f>
        <v>0</v>
      </c>
      <c r="AA1287" s="8">
        <f>IFERROR(VLOOKUP(B1287, PlumX_snapshot!$A:$F, 6, FALSE), " ")</f>
        <v>0</v>
      </c>
      <c r="AB1287" s="9">
        <v>44978</v>
      </c>
    </row>
    <row r="1288" spans="1:28" ht="14.5" x14ac:dyDescent="0.35">
      <c r="A1288" s="7" t="s">
        <v>3534</v>
      </c>
      <c r="B1288" s="7" t="s">
        <v>3535</v>
      </c>
      <c r="C1288" s="7" t="s">
        <v>3536</v>
      </c>
      <c r="D1288" s="7" t="s">
        <v>3282</v>
      </c>
      <c r="E1288" s="7" t="s">
        <v>36</v>
      </c>
      <c r="F1288" s="7" t="s">
        <v>37</v>
      </c>
      <c r="G1288" s="7" t="s">
        <v>56</v>
      </c>
      <c r="H1288" s="7" t="s">
        <v>3337</v>
      </c>
      <c r="I1288" s="7" t="s">
        <v>74</v>
      </c>
      <c r="J1288" s="10"/>
      <c r="K1288" s="10"/>
      <c r="L1288" s="10">
        <v>42878.405011574076</v>
      </c>
      <c r="M1288" s="10">
        <v>42882</v>
      </c>
      <c r="N1288" s="7">
        <v>2017</v>
      </c>
      <c r="O1288" s="7" t="s">
        <v>3284</v>
      </c>
      <c r="T1288" s="7"/>
      <c r="W1288" s="6">
        <f>IFERROR(VLOOKUP(B1288, PlumX_snapshot!$A:$B, 2, FALSE), " ")</f>
        <v>16</v>
      </c>
      <c r="X1288" s="6">
        <f>IFERROR(VLOOKUP(B1288, PlumX_snapshot!$A:$C, 3, FALSE), " ")</f>
        <v>3</v>
      </c>
      <c r="Y1288" s="8">
        <f>IFERROR(VLOOKUP(B1288, PlumX_snapshot!$A:$D, 4, FALSE), " ")</f>
        <v>81</v>
      </c>
      <c r="Z1288" s="8">
        <f>IFERROR(VLOOKUP(B1288, PlumX_snapshot!$A:$E, 5, FALSE), " ")</f>
        <v>243</v>
      </c>
      <c r="AA1288" s="8">
        <f>IFERROR(VLOOKUP(B1288, PlumX_snapshot!$A:$F, 6, FALSE), " ")</f>
        <v>0</v>
      </c>
      <c r="AB1288" s="9">
        <v>44978</v>
      </c>
    </row>
    <row r="1289" spans="1:28" ht="14.5" x14ac:dyDescent="0.35">
      <c r="A1289" s="7" t="s">
        <v>3537</v>
      </c>
      <c r="B1289" s="7" t="s">
        <v>3538</v>
      </c>
      <c r="C1289" s="7" t="s">
        <v>3539</v>
      </c>
      <c r="D1289" s="7" t="s">
        <v>3282</v>
      </c>
      <c r="E1289" s="7" t="s">
        <v>36</v>
      </c>
      <c r="F1289" s="7" t="s">
        <v>37</v>
      </c>
      <c r="G1289" s="7" t="s">
        <v>56</v>
      </c>
      <c r="H1289" s="7" t="s">
        <v>3291</v>
      </c>
      <c r="I1289" s="7" t="s">
        <v>74</v>
      </c>
      <c r="J1289" s="10">
        <v>43500</v>
      </c>
      <c r="K1289" s="10">
        <v>43621</v>
      </c>
      <c r="L1289" s="10">
        <v>43622.626863425925</v>
      </c>
      <c r="M1289" s="10">
        <v>43628</v>
      </c>
      <c r="N1289" s="7">
        <v>2019</v>
      </c>
      <c r="O1289" s="7" t="s">
        <v>3284</v>
      </c>
      <c r="T1289" s="7"/>
      <c r="W1289" s="6">
        <f>IFERROR(VLOOKUP(B1289, PlumX_snapshot!$A:$B, 2, FALSE), " ")</f>
        <v>4</v>
      </c>
      <c r="X1289" s="6">
        <f>IFERROR(VLOOKUP(B1289, PlumX_snapshot!$A:$C, 3, FALSE), " ")</f>
        <v>0</v>
      </c>
      <c r="Y1289" s="8">
        <f>IFERROR(VLOOKUP(B1289, PlumX_snapshot!$A:$D, 4, FALSE), " ")</f>
        <v>0</v>
      </c>
      <c r="Z1289" s="8">
        <f>IFERROR(VLOOKUP(B1289, PlumX_snapshot!$A:$E, 5, FALSE), " ")</f>
        <v>0</v>
      </c>
      <c r="AA1289" s="8">
        <f>IFERROR(VLOOKUP(B1289, PlumX_snapshot!$A:$F, 6, FALSE), " ")</f>
        <v>0</v>
      </c>
      <c r="AB1289" s="9">
        <v>44978</v>
      </c>
    </row>
    <row r="1290" spans="1:28" ht="14.5" x14ac:dyDescent="0.35">
      <c r="A1290" s="7" t="s">
        <v>3540</v>
      </c>
      <c r="B1290" s="7" t="s">
        <v>3541</v>
      </c>
      <c r="C1290" s="7" t="s">
        <v>3542</v>
      </c>
      <c r="D1290" s="7" t="s">
        <v>3282</v>
      </c>
      <c r="E1290" s="7" t="s">
        <v>36</v>
      </c>
      <c r="F1290" s="7" t="s">
        <v>37</v>
      </c>
      <c r="G1290" s="7" t="s">
        <v>56</v>
      </c>
      <c r="H1290" s="7" t="s">
        <v>3291</v>
      </c>
      <c r="I1290" s="7" t="s">
        <v>74</v>
      </c>
      <c r="J1290" s="10"/>
      <c r="K1290" s="10"/>
      <c r="L1290" s="10">
        <v>43628.59983796296</v>
      </c>
      <c r="M1290" s="10">
        <v>43636</v>
      </c>
      <c r="N1290" s="7">
        <v>2019</v>
      </c>
      <c r="O1290" s="7" t="s">
        <v>3284</v>
      </c>
      <c r="T1290" s="7"/>
      <c r="W1290" s="6">
        <f>IFERROR(VLOOKUP(B1290, PlumX_snapshot!$A:$B, 2, FALSE), " ")</f>
        <v>146</v>
      </c>
      <c r="X1290" s="6">
        <f>IFERROR(VLOOKUP(B1290, PlumX_snapshot!$A:$C, 3, FALSE), " ")</f>
        <v>21</v>
      </c>
      <c r="Y1290" s="8">
        <f>IFERROR(VLOOKUP(B1290, PlumX_snapshot!$A:$D, 4, FALSE), " ")</f>
        <v>49</v>
      </c>
      <c r="Z1290" s="8">
        <f>IFERROR(VLOOKUP(B1290, PlumX_snapshot!$A:$E, 5, FALSE), " ")</f>
        <v>107</v>
      </c>
      <c r="AA1290" s="8">
        <f>IFERROR(VLOOKUP(B1290, PlumX_snapshot!$A:$F, 6, FALSE), " ")</f>
        <v>2</v>
      </c>
      <c r="AB1290" s="9">
        <v>44978</v>
      </c>
    </row>
    <row r="1291" spans="1:28" ht="14.5" x14ac:dyDescent="0.35">
      <c r="A1291" s="7" t="s">
        <v>3543</v>
      </c>
      <c r="B1291" s="7" t="s">
        <v>3544</v>
      </c>
      <c r="C1291" s="7" t="s">
        <v>3545</v>
      </c>
      <c r="D1291" s="7" t="s">
        <v>3282</v>
      </c>
      <c r="E1291" s="7" t="s">
        <v>36</v>
      </c>
      <c r="F1291" s="7" t="s">
        <v>37</v>
      </c>
      <c r="G1291" s="7" t="s">
        <v>56</v>
      </c>
      <c r="H1291" s="7" t="s">
        <v>3291</v>
      </c>
      <c r="I1291" s="7" t="s">
        <v>74</v>
      </c>
      <c r="J1291" s="10">
        <v>43404</v>
      </c>
      <c r="K1291" s="10"/>
      <c r="L1291" s="10">
        <v>43595.442511574074</v>
      </c>
      <c r="M1291" s="10">
        <v>43640</v>
      </c>
      <c r="N1291" s="7">
        <v>2019</v>
      </c>
      <c r="O1291" s="7" t="s">
        <v>3284</v>
      </c>
      <c r="T1291" s="7"/>
      <c r="W1291" s="6">
        <f>IFERROR(VLOOKUP(B1291, PlumX_snapshot!$A:$B, 2, FALSE), " ")</f>
        <v>1</v>
      </c>
      <c r="X1291" s="6">
        <f>IFERROR(VLOOKUP(B1291, PlumX_snapshot!$A:$C, 3, FALSE), " ")</f>
        <v>2</v>
      </c>
      <c r="Y1291" s="8">
        <f>IFERROR(VLOOKUP(B1291, PlumX_snapshot!$A:$D, 4, FALSE), " ")</f>
        <v>0</v>
      </c>
      <c r="Z1291" s="8">
        <f>IFERROR(VLOOKUP(B1291, PlumX_snapshot!$A:$E, 5, FALSE), " ")</f>
        <v>0</v>
      </c>
      <c r="AA1291" s="8">
        <f>IFERROR(VLOOKUP(B1291, PlumX_snapshot!$A:$F, 6, FALSE), " ")</f>
        <v>0</v>
      </c>
      <c r="AB1291" s="9">
        <v>44978</v>
      </c>
    </row>
    <row r="1292" spans="1:28" ht="14.5" x14ac:dyDescent="0.35">
      <c r="A1292" s="7" t="s">
        <v>3546</v>
      </c>
      <c r="B1292" s="7" t="s">
        <v>3547</v>
      </c>
      <c r="C1292" s="7" t="s">
        <v>3548</v>
      </c>
      <c r="D1292" s="7" t="s">
        <v>3282</v>
      </c>
      <c r="E1292" s="7" t="s">
        <v>36</v>
      </c>
      <c r="F1292" s="7" t="s">
        <v>37</v>
      </c>
      <c r="G1292" s="7" t="s">
        <v>56</v>
      </c>
      <c r="H1292" s="7" t="s">
        <v>3337</v>
      </c>
      <c r="I1292" s="7" t="s">
        <v>74</v>
      </c>
      <c r="J1292" s="10">
        <v>42571</v>
      </c>
      <c r="K1292" s="10"/>
      <c r="L1292" s="10">
        <v>42866.632604166669</v>
      </c>
      <c r="M1292" s="10">
        <v>42880</v>
      </c>
      <c r="N1292" s="7">
        <v>2017</v>
      </c>
      <c r="O1292" s="7" t="s">
        <v>3284</v>
      </c>
      <c r="T1292" s="7"/>
      <c r="W1292" s="6">
        <f>IFERROR(VLOOKUP(B1292, PlumX_snapshot!$A:$B, 2, FALSE), " ")</f>
        <v>34</v>
      </c>
      <c r="X1292" s="6">
        <f>IFERROR(VLOOKUP(B1292, PlumX_snapshot!$A:$C, 3, FALSE), " ")</f>
        <v>66</v>
      </c>
      <c r="Y1292" s="8">
        <f>IFERROR(VLOOKUP(B1292, PlumX_snapshot!$A:$D, 4, FALSE), " ")</f>
        <v>1</v>
      </c>
      <c r="Z1292" s="8">
        <f>IFERROR(VLOOKUP(B1292, PlumX_snapshot!$A:$E, 5, FALSE), " ")</f>
        <v>39</v>
      </c>
      <c r="AA1292" s="8">
        <f>IFERROR(VLOOKUP(B1292, PlumX_snapshot!$A:$F, 6, FALSE), " ")</f>
        <v>2</v>
      </c>
      <c r="AB1292" s="9">
        <v>44978</v>
      </c>
    </row>
    <row r="1293" spans="1:28" ht="14.5" x14ac:dyDescent="0.35">
      <c r="A1293" s="7" t="s">
        <v>3549</v>
      </c>
      <c r="B1293" s="7" t="s">
        <v>3550</v>
      </c>
      <c r="C1293" s="7" t="s">
        <v>3414</v>
      </c>
      <c r="D1293" s="7" t="s">
        <v>3282</v>
      </c>
      <c r="E1293" s="7" t="s">
        <v>36</v>
      </c>
      <c r="F1293" s="7" t="s">
        <v>37</v>
      </c>
      <c r="G1293" s="7" t="s">
        <v>56</v>
      </c>
      <c r="H1293" s="7" t="s">
        <v>3337</v>
      </c>
      <c r="I1293" s="7" t="s">
        <v>74</v>
      </c>
      <c r="J1293" s="10">
        <v>42504</v>
      </c>
      <c r="K1293" s="10">
        <v>42860</v>
      </c>
      <c r="L1293" s="10">
        <v>42867.548333333332</v>
      </c>
      <c r="M1293" s="10">
        <v>42878</v>
      </c>
      <c r="N1293" s="7">
        <v>2017</v>
      </c>
      <c r="O1293" s="7" t="s">
        <v>3284</v>
      </c>
      <c r="T1293" s="7"/>
      <c r="W1293" s="6">
        <f>IFERROR(VLOOKUP(B1293, PlumX_snapshot!$A:$B, 2, FALSE), " ")</f>
        <v>0</v>
      </c>
      <c r="X1293" s="6">
        <f>IFERROR(VLOOKUP(B1293, PlumX_snapshot!$A:$C, 3, FALSE), " ")</f>
        <v>3</v>
      </c>
      <c r="Y1293" s="8">
        <f>IFERROR(VLOOKUP(B1293, PlumX_snapshot!$A:$D, 4, FALSE), " ")</f>
        <v>0</v>
      </c>
      <c r="Z1293" s="8">
        <f>IFERROR(VLOOKUP(B1293, PlumX_snapshot!$A:$E, 5, FALSE), " ")</f>
        <v>0</v>
      </c>
      <c r="AA1293" s="8">
        <f>IFERROR(VLOOKUP(B1293, PlumX_snapshot!$A:$F, 6, FALSE), " ")</f>
        <v>0</v>
      </c>
      <c r="AB1293" s="9">
        <v>44978</v>
      </c>
    </row>
    <row r="1294" spans="1:28" ht="14.5" x14ac:dyDescent="0.35">
      <c r="A1294" s="7" t="s">
        <v>3551</v>
      </c>
      <c r="B1294" s="7" t="s">
        <v>3552</v>
      </c>
      <c r="C1294" s="7" t="s">
        <v>3402</v>
      </c>
      <c r="D1294" s="7" t="s">
        <v>3282</v>
      </c>
      <c r="E1294" s="7" t="s">
        <v>36</v>
      </c>
      <c r="F1294" s="7" t="s">
        <v>37</v>
      </c>
      <c r="G1294" s="7" t="s">
        <v>56</v>
      </c>
      <c r="H1294" s="7" t="s">
        <v>3321</v>
      </c>
      <c r="I1294" s="7" t="s">
        <v>74</v>
      </c>
      <c r="J1294" s="10"/>
      <c r="K1294" s="10">
        <v>44245</v>
      </c>
      <c r="L1294" s="10">
        <v>44258.476458333331</v>
      </c>
      <c r="M1294" s="10">
        <v>44296</v>
      </c>
      <c r="N1294" s="7">
        <v>2021</v>
      </c>
      <c r="O1294" s="7" t="s">
        <v>3284</v>
      </c>
      <c r="P1294" s="7" t="s">
        <v>56</v>
      </c>
      <c r="Q1294" s="7" t="s">
        <v>56</v>
      </c>
      <c r="R1294" s="7" t="s">
        <v>3553</v>
      </c>
      <c r="T1294" s="7"/>
      <c r="W1294" s="6">
        <f>IFERROR(VLOOKUP(B1294, PlumX_snapshot!$A:$B, 2, FALSE), " ")</f>
        <v>14</v>
      </c>
      <c r="X1294" s="6">
        <f>IFERROR(VLOOKUP(B1294, PlumX_snapshot!$A:$C, 3, FALSE), " ")</f>
        <v>0</v>
      </c>
      <c r="Y1294" s="8">
        <f>IFERROR(VLOOKUP(B1294, PlumX_snapshot!$A:$D, 4, FALSE), " ")</f>
        <v>6</v>
      </c>
      <c r="Z1294" s="8">
        <f>IFERROR(VLOOKUP(B1294, PlumX_snapshot!$A:$E, 5, FALSE), " ")</f>
        <v>0</v>
      </c>
      <c r="AA1294" s="8">
        <f>IFERROR(VLOOKUP(B1294, PlumX_snapshot!$A:$F, 6, FALSE), " ")</f>
        <v>0</v>
      </c>
      <c r="AB1294" s="9">
        <v>44978</v>
      </c>
    </row>
    <row r="1295" spans="1:28" ht="14.5" x14ac:dyDescent="0.35">
      <c r="A1295" s="7" t="s">
        <v>3554</v>
      </c>
      <c r="B1295" s="7" t="s">
        <v>3555</v>
      </c>
      <c r="C1295" s="7" t="s">
        <v>3405</v>
      </c>
      <c r="D1295" s="7" t="s">
        <v>3282</v>
      </c>
      <c r="E1295" s="7" t="s">
        <v>36</v>
      </c>
      <c r="F1295" s="7" t="s">
        <v>37</v>
      </c>
      <c r="G1295" s="7" t="s">
        <v>56</v>
      </c>
      <c r="H1295" s="7" t="s">
        <v>3315</v>
      </c>
      <c r="I1295" s="7" t="s">
        <v>74</v>
      </c>
      <c r="J1295" s="10">
        <v>43569</v>
      </c>
      <c r="K1295" s="10">
        <v>43846</v>
      </c>
      <c r="L1295" s="10">
        <v>43851.498796296299</v>
      </c>
      <c r="M1295" s="10">
        <v>43866</v>
      </c>
      <c r="N1295" s="7">
        <v>2020</v>
      </c>
      <c r="O1295" s="7" t="s">
        <v>3284</v>
      </c>
      <c r="T1295" s="7"/>
      <c r="W1295" s="6">
        <f>IFERROR(VLOOKUP(B1295, PlumX_snapshot!$A:$B, 2, FALSE), " ")</f>
        <v>33</v>
      </c>
      <c r="X1295" s="6">
        <f>IFERROR(VLOOKUP(B1295, PlumX_snapshot!$A:$C, 3, FALSE), " ")</f>
        <v>4</v>
      </c>
      <c r="Y1295" s="8">
        <f>IFERROR(VLOOKUP(B1295, PlumX_snapshot!$A:$D, 4, FALSE), " ")</f>
        <v>67</v>
      </c>
      <c r="Z1295" s="8">
        <f>IFERROR(VLOOKUP(B1295, PlumX_snapshot!$A:$E, 5, FALSE), " ")</f>
        <v>0</v>
      </c>
      <c r="AA1295" s="8">
        <f>IFERROR(VLOOKUP(B1295, PlumX_snapshot!$A:$F, 6, FALSE), " ")</f>
        <v>1</v>
      </c>
      <c r="AB1295" s="9">
        <v>44978</v>
      </c>
    </row>
    <row r="1296" spans="1:28" ht="14.5" x14ac:dyDescent="0.35">
      <c r="A1296" s="7" t="s">
        <v>3556</v>
      </c>
      <c r="B1296" s="7" t="s">
        <v>3557</v>
      </c>
      <c r="C1296" s="7" t="s">
        <v>3558</v>
      </c>
      <c r="D1296" s="7" t="s">
        <v>3282</v>
      </c>
      <c r="E1296" s="7" t="s">
        <v>36</v>
      </c>
      <c r="F1296" s="7" t="s">
        <v>37</v>
      </c>
      <c r="G1296" s="7" t="s">
        <v>56</v>
      </c>
      <c r="H1296" s="7" t="s">
        <v>3291</v>
      </c>
      <c r="I1296" s="7" t="s">
        <v>74</v>
      </c>
      <c r="J1296" s="10">
        <v>43502</v>
      </c>
      <c r="K1296" s="10">
        <v>43654</v>
      </c>
      <c r="L1296" s="10">
        <v>43656.437222222223</v>
      </c>
      <c r="M1296" s="10">
        <v>43666</v>
      </c>
      <c r="N1296" s="7">
        <v>2019</v>
      </c>
      <c r="O1296" s="7" t="s">
        <v>3284</v>
      </c>
      <c r="T1296" s="7"/>
      <c r="W1296" s="6">
        <f>IFERROR(VLOOKUP(B1296, PlumX_snapshot!$A:$B, 2, FALSE), " ")</f>
        <v>33</v>
      </c>
      <c r="X1296" s="6">
        <f>IFERROR(VLOOKUP(B1296, PlumX_snapshot!$A:$C, 3, FALSE), " ")</f>
        <v>19</v>
      </c>
      <c r="Y1296" s="8">
        <f>IFERROR(VLOOKUP(B1296, PlumX_snapshot!$A:$D, 4, FALSE), " ")</f>
        <v>3</v>
      </c>
      <c r="Z1296" s="8">
        <f>IFERROR(VLOOKUP(B1296, PlumX_snapshot!$A:$E, 5, FALSE), " ")</f>
        <v>0</v>
      </c>
      <c r="AA1296" s="8">
        <f>IFERROR(VLOOKUP(B1296, PlumX_snapshot!$A:$F, 6, FALSE), " ")</f>
        <v>0</v>
      </c>
      <c r="AB1296" s="9">
        <v>44978</v>
      </c>
    </row>
    <row r="1297" spans="1:28" ht="14.5" x14ac:dyDescent="0.35">
      <c r="A1297" s="7" t="s">
        <v>3559</v>
      </c>
      <c r="B1297" s="7" t="s">
        <v>3560</v>
      </c>
      <c r="C1297" s="7" t="s">
        <v>3561</v>
      </c>
      <c r="D1297" s="7" t="s">
        <v>3282</v>
      </c>
      <c r="E1297" s="7" t="s">
        <v>36</v>
      </c>
      <c r="F1297" s="7" t="s">
        <v>37</v>
      </c>
      <c r="G1297" s="7" t="s">
        <v>56</v>
      </c>
      <c r="H1297" s="7" t="s">
        <v>3291</v>
      </c>
      <c r="I1297" s="7" t="s">
        <v>74</v>
      </c>
      <c r="J1297" s="10">
        <v>43314</v>
      </c>
      <c r="K1297" s="10">
        <v>43643</v>
      </c>
      <c r="L1297" s="10">
        <v>43648.434236111112</v>
      </c>
      <c r="M1297" s="10">
        <v>43669</v>
      </c>
      <c r="N1297" s="7">
        <v>2019</v>
      </c>
      <c r="O1297" s="7" t="s">
        <v>3284</v>
      </c>
      <c r="T1297" s="7"/>
      <c r="W1297" s="6">
        <f>IFERROR(VLOOKUP(B1297, PlumX_snapshot!$A:$B, 2, FALSE), " ")</f>
        <v>173</v>
      </c>
      <c r="X1297" s="6">
        <f>IFERROR(VLOOKUP(B1297, PlumX_snapshot!$A:$C, 3, FALSE), " ")</f>
        <v>43</v>
      </c>
      <c r="Y1297" s="8">
        <f>IFERROR(VLOOKUP(B1297, PlumX_snapshot!$A:$D, 4, FALSE), " ")</f>
        <v>18</v>
      </c>
      <c r="Z1297" s="8">
        <f>IFERROR(VLOOKUP(B1297, PlumX_snapshot!$A:$E, 5, FALSE), " ")</f>
        <v>0</v>
      </c>
      <c r="AA1297" s="8">
        <f>IFERROR(VLOOKUP(B1297, PlumX_snapshot!$A:$F, 6, FALSE), " ")</f>
        <v>0</v>
      </c>
      <c r="AB1297" s="9">
        <v>44978</v>
      </c>
    </row>
    <row r="1298" spans="1:28" ht="14.5" x14ac:dyDescent="0.35">
      <c r="A1298" s="7" t="s">
        <v>3562</v>
      </c>
      <c r="B1298" s="7" t="s">
        <v>3563</v>
      </c>
      <c r="C1298" s="7" t="s">
        <v>3379</v>
      </c>
      <c r="D1298" s="7" t="s">
        <v>3282</v>
      </c>
      <c r="E1298" s="7" t="s">
        <v>36</v>
      </c>
      <c r="F1298" s="7" t="s">
        <v>37</v>
      </c>
      <c r="G1298" s="7" t="s">
        <v>56</v>
      </c>
      <c r="H1298" s="7" t="s">
        <v>3315</v>
      </c>
      <c r="I1298" s="7" t="s">
        <v>74</v>
      </c>
      <c r="J1298" s="10">
        <v>43990</v>
      </c>
      <c r="K1298" s="10">
        <v>44098</v>
      </c>
      <c r="L1298" s="10">
        <v>44103.425138888888</v>
      </c>
      <c r="M1298" s="12">
        <v>44123</v>
      </c>
      <c r="N1298" s="7">
        <v>2020</v>
      </c>
      <c r="O1298" s="7" t="s">
        <v>3284</v>
      </c>
      <c r="T1298" s="7"/>
      <c r="W1298" s="6">
        <f>IFERROR(VLOOKUP(B1298, PlumX_snapshot!$A:$B, 2, FALSE), " ")</f>
        <v>2</v>
      </c>
      <c r="X1298" s="6">
        <f>IFERROR(VLOOKUP(B1298, PlumX_snapshot!$A:$C, 3, FALSE), " ")</f>
        <v>4</v>
      </c>
      <c r="Y1298" s="8">
        <f>IFERROR(VLOOKUP(B1298, PlumX_snapshot!$A:$D, 4, FALSE), " ")</f>
        <v>0</v>
      </c>
      <c r="Z1298" s="8">
        <f>IFERROR(VLOOKUP(B1298, PlumX_snapshot!$A:$E, 5, FALSE), " ")</f>
        <v>0</v>
      </c>
      <c r="AA1298" s="8">
        <f>IFERROR(VLOOKUP(B1298, PlumX_snapshot!$A:$F, 6, FALSE), " ")</f>
        <v>0</v>
      </c>
      <c r="AB1298" s="9">
        <v>44978</v>
      </c>
    </row>
    <row r="1299" spans="1:28" ht="14.5" x14ac:dyDescent="0.35">
      <c r="A1299" s="7" t="s">
        <v>3564</v>
      </c>
      <c r="B1299" s="7" t="s">
        <v>3565</v>
      </c>
      <c r="C1299" s="7" t="s">
        <v>3361</v>
      </c>
      <c r="D1299" s="7" t="s">
        <v>3282</v>
      </c>
      <c r="E1299" s="7" t="s">
        <v>36</v>
      </c>
      <c r="F1299" s="7" t="s">
        <v>37</v>
      </c>
      <c r="G1299" s="7" t="s">
        <v>56</v>
      </c>
      <c r="H1299" s="7" t="s">
        <v>3291</v>
      </c>
      <c r="I1299" s="7" t="s">
        <v>74</v>
      </c>
      <c r="J1299" s="10"/>
      <c r="K1299" s="10"/>
      <c r="L1299" s="10">
        <v>43630.424861111111</v>
      </c>
      <c r="M1299" s="10">
        <v>43668</v>
      </c>
      <c r="N1299" s="7">
        <v>2019</v>
      </c>
      <c r="O1299" s="7" t="s">
        <v>3284</v>
      </c>
      <c r="T1299" s="7"/>
      <c r="W1299" s="6">
        <f>IFERROR(VLOOKUP(B1299, PlumX_snapshot!$A:$B, 2, FALSE), " ")</f>
        <v>108</v>
      </c>
      <c r="X1299" s="6">
        <f>IFERROR(VLOOKUP(B1299, PlumX_snapshot!$A:$C, 3, FALSE), " ")</f>
        <v>15</v>
      </c>
      <c r="Y1299" s="8">
        <f>IFERROR(VLOOKUP(B1299, PlumX_snapshot!$A:$D, 4, FALSE), " ")</f>
        <v>70</v>
      </c>
      <c r="Z1299" s="8">
        <f>IFERROR(VLOOKUP(B1299, PlumX_snapshot!$A:$E, 5, FALSE), " ")</f>
        <v>49</v>
      </c>
      <c r="AA1299" s="8">
        <f>IFERROR(VLOOKUP(B1299, PlumX_snapshot!$A:$F, 6, FALSE), " ")</f>
        <v>5</v>
      </c>
      <c r="AB1299" s="9">
        <v>44978</v>
      </c>
    </row>
    <row r="1300" spans="1:28" ht="14.5" x14ac:dyDescent="0.35">
      <c r="A1300" s="7" t="s">
        <v>3566</v>
      </c>
      <c r="B1300" s="7" t="s">
        <v>3567</v>
      </c>
      <c r="C1300" s="7" t="s">
        <v>3528</v>
      </c>
      <c r="D1300" s="7" t="s">
        <v>3282</v>
      </c>
      <c r="E1300" s="7" t="s">
        <v>36</v>
      </c>
      <c r="F1300" s="7" t="s">
        <v>37</v>
      </c>
      <c r="G1300" s="7" t="s">
        <v>56</v>
      </c>
      <c r="H1300" s="7" t="s">
        <v>3291</v>
      </c>
      <c r="I1300" s="7" t="s">
        <v>74</v>
      </c>
      <c r="J1300" s="10"/>
      <c r="K1300" s="10"/>
      <c r="L1300" s="10">
        <v>43677.448078703703</v>
      </c>
      <c r="M1300" s="10">
        <v>43693</v>
      </c>
      <c r="N1300" s="7">
        <v>2019</v>
      </c>
      <c r="O1300" s="7" t="s">
        <v>3284</v>
      </c>
      <c r="T1300" s="7"/>
      <c r="W1300" s="6">
        <f>IFERROR(VLOOKUP(B1300, PlumX_snapshot!$A:$B, 2, FALSE), " ")</f>
        <v>179</v>
      </c>
      <c r="X1300" s="6">
        <f>IFERROR(VLOOKUP(B1300, PlumX_snapshot!$A:$C, 3, FALSE), " ")</f>
        <v>54</v>
      </c>
      <c r="Y1300" s="8">
        <f>IFERROR(VLOOKUP(B1300, PlumX_snapshot!$A:$D, 4, FALSE), " ")</f>
        <v>23</v>
      </c>
      <c r="Z1300" s="8">
        <f>IFERROR(VLOOKUP(B1300, PlumX_snapshot!$A:$E, 5, FALSE), " ")</f>
        <v>83</v>
      </c>
      <c r="AA1300" s="8">
        <f>IFERROR(VLOOKUP(B1300, PlumX_snapshot!$A:$F, 6, FALSE), " ")</f>
        <v>0</v>
      </c>
      <c r="AB1300" s="9">
        <v>44978</v>
      </c>
    </row>
    <row r="1301" spans="1:28" ht="14.5" x14ac:dyDescent="0.35">
      <c r="A1301" s="7" t="s">
        <v>3568</v>
      </c>
      <c r="B1301" s="7" t="s">
        <v>3569</v>
      </c>
      <c r="C1301" s="7" t="s">
        <v>3570</v>
      </c>
      <c r="D1301" s="7" t="s">
        <v>3282</v>
      </c>
      <c r="E1301" s="7" t="s">
        <v>36</v>
      </c>
      <c r="F1301" s="7" t="s">
        <v>37</v>
      </c>
      <c r="G1301" s="7" t="s">
        <v>56</v>
      </c>
      <c r="H1301" s="7" t="s">
        <v>3291</v>
      </c>
      <c r="I1301" s="7" t="s">
        <v>74</v>
      </c>
      <c r="J1301" s="10"/>
      <c r="K1301" s="10"/>
      <c r="L1301" s="10">
        <v>43633.372523148151</v>
      </c>
      <c r="M1301" s="10">
        <v>43697</v>
      </c>
      <c r="N1301" s="7">
        <v>2019</v>
      </c>
      <c r="O1301" s="7" t="s">
        <v>3284</v>
      </c>
      <c r="T1301" s="7"/>
      <c r="W1301" s="6">
        <f>IFERROR(VLOOKUP(B1301, PlumX_snapshot!$A:$B, 2, FALSE), " ")</f>
        <v>3</v>
      </c>
      <c r="X1301" s="6">
        <f>IFERROR(VLOOKUP(B1301, PlumX_snapshot!$A:$C, 3, FALSE), " ")</f>
        <v>2</v>
      </c>
      <c r="Y1301" s="8">
        <f>IFERROR(VLOOKUP(B1301, PlumX_snapshot!$A:$D, 4, FALSE), " ")</f>
        <v>43</v>
      </c>
      <c r="Z1301" s="8">
        <f>IFERROR(VLOOKUP(B1301, PlumX_snapshot!$A:$E, 5, FALSE), " ")</f>
        <v>0</v>
      </c>
      <c r="AA1301" s="8">
        <f>IFERROR(VLOOKUP(B1301, PlumX_snapshot!$A:$F, 6, FALSE), " ")</f>
        <v>0</v>
      </c>
      <c r="AB1301" s="9">
        <v>44978</v>
      </c>
    </row>
    <row r="1302" spans="1:28" ht="14.5" x14ac:dyDescent="0.35">
      <c r="A1302" s="7" t="s">
        <v>3571</v>
      </c>
      <c r="B1302" s="7" t="s">
        <v>3572</v>
      </c>
      <c r="C1302" s="7" t="s">
        <v>3361</v>
      </c>
      <c r="D1302" s="7" t="s">
        <v>3282</v>
      </c>
      <c r="E1302" s="7" t="s">
        <v>36</v>
      </c>
      <c r="F1302" s="7" t="s">
        <v>37</v>
      </c>
      <c r="G1302" s="7" t="s">
        <v>56</v>
      </c>
      <c r="H1302" s="7" t="s">
        <v>3283</v>
      </c>
      <c r="I1302" s="7" t="s">
        <v>74</v>
      </c>
      <c r="J1302" s="10"/>
      <c r="K1302" s="10"/>
      <c r="L1302" s="10">
        <v>43132.670891203707</v>
      </c>
      <c r="M1302" s="10">
        <v>43139</v>
      </c>
      <c r="N1302" s="7">
        <v>2018</v>
      </c>
      <c r="O1302" s="7" t="s">
        <v>3284</v>
      </c>
      <c r="T1302" s="7"/>
      <c r="W1302" s="6">
        <f>IFERROR(VLOOKUP(B1302, PlumX_snapshot!$A:$B, 2, FALSE), " ")</f>
        <v>212</v>
      </c>
      <c r="X1302" s="6">
        <f>IFERROR(VLOOKUP(B1302, PlumX_snapshot!$A:$C, 3, FALSE), " ")</f>
        <v>22</v>
      </c>
      <c r="Y1302" s="8">
        <f>IFERROR(VLOOKUP(B1302, PlumX_snapshot!$A:$D, 4, FALSE), " ")</f>
        <v>24</v>
      </c>
      <c r="Z1302" s="8">
        <f>IFERROR(VLOOKUP(B1302, PlumX_snapshot!$A:$E, 5, FALSE), " ")</f>
        <v>1688</v>
      </c>
      <c r="AA1302" s="8">
        <f>IFERROR(VLOOKUP(B1302, PlumX_snapshot!$A:$F, 6, FALSE), " ")</f>
        <v>1</v>
      </c>
      <c r="AB1302" s="9">
        <v>44978</v>
      </c>
    </row>
    <row r="1303" spans="1:28" ht="14.5" x14ac:dyDescent="0.35">
      <c r="A1303" s="7" t="s">
        <v>3573</v>
      </c>
      <c r="B1303" s="7" t="s">
        <v>3574</v>
      </c>
      <c r="C1303" s="7" t="s">
        <v>3575</v>
      </c>
      <c r="D1303" s="7" t="s">
        <v>3282</v>
      </c>
      <c r="E1303" s="7" t="s">
        <v>36</v>
      </c>
      <c r="F1303" s="7" t="s">
        <v>37</v>
      </c>
      <c r="G1303" s="7" t="s">
        <v>56</v>
      </c>
      <c r="H1303" s="7" t="s">
        <v>3283</v>
      </c>
      <c r="I1303" s="7" t="s">
        <v>74</v>
      </c>
      <c r="J1303" s="10">
        <v>42955</v>
      </c>
      <c r="K1303" s="10">
        <v>43105</v>
      </c>
      <c r="L1303" s="10">
        <v>43108.727719907409</v>
      </c>
      <c r="M1303" s="10">
        <v>43134</v>
      </c>
      <c r="N1303" s="7">
        <v>2018</v>
      </c>
      <c r="O1303" s="7" t="s">
        <v>3284</v>
      </c>
      <c r="T1303" s="7"/>
      <c r="W1303" s="6">
        <f>IFERROR(VLOOKUP(B1303, PlumX_snapshot!$A:$B, 2, FALSE), " ")</f>
        <v>46</v>
      </c>
      <c r="X1303" s="6">
        <f>IFERROR(VLOOKUP(B1303, PlumX_snapshot!$A:$C, 3, FALSE), " ")</f>
        <v>10</v>
      </c>
      <c r="Y1303" s="8">
        <f>IFERROR(VLOOKUP(B1303, PlumX_snapshot!$A:$D, 4, FALSE), " ")</f>
        <v>10</v>
      </c>
      <c r="Z1303" s="8">
        <f>IFERROR(VLOOKUP(B1303, PlumX_snapshot!$A:$E, 5, FALSE), " ")</f>
        <v>360</v>
      </c>
      <c r="AA1303" s="8">
        <f>IFERROR(VLOOKUP(B1303, PlumX_snapshot!$A:$F, 6, FALSE), " ")</f>
        <v>1</v>
      </c>
      <c r="AB1303" s="9">
        <v>44978</v>
      </c>
    </row>
    <row r="1304" spans="1:28" ht="14.5" x14ac:dyDescent="0.35">
      <c r="A1304" s="7" t="s">
        <v>3576</v>
      </c>
      <c r="B1304" s="7" t="s">
        <v>3577</v>
      </c>
      <c r="C1304" s="7" t="s">
        <v>3361</v>
      </c>
      <c r="D1304" s="7" t="s">
        <v>3282</v>
      </c>
      <c r="E1304" s="7" t="s">
        <v>36</v>
      </c>
      <c r="F1304" s="7" t="s">
        <v>37</v>
      </c>
      <c r="G1304" s="7" t="s">
        <v>56</v>
      </c>
      <c r="H1304" s="7" t="s">
        <v>3283</v>
      </c>
      <c r="I1304" s="7" t="s">
        <v>74</v>
      </c>
      <c r="J1304" s="10"/>
      <c r="K1304" s="10"/>
      <c r="L1304" s="10">
        <v>43140.494131944448</v>
      </c>
      <c r="M1304" s="10">
        <v>43147</v>
      </c>
      <c r="N1304" s="7">
        <v>2018</v>
      </c>
      <c r="O1304" s="7" t="s">
        <v>3284</v>
      </c>
      <c r="T1304" s="7"/>
      <c r="W1304" s="6">
        <f>IFERROR(VLOOKUP(B1304, PlumX_snapshot!$A:$B, 2, FALSE), " ")</f>
        <v>157</v>
      </c>
      <c r="X1304" s="6">
        <f>IFERROR(VLOOKUP(B1304, PlumX_snapshot!$A:$C, 3, FALSE), " ")</f>
        <v>13</v>
      </c>
      <c r="Y1304" s="8">
        <f>IFERROR(VLOOKUP(B1304, PlumX_snapshot!$A:$D, 4, FALSE), " ")</f>
        <v>4</v>
      </c>
      <c r="Z1304" s="8">
        <f>IFERROR(VLOOKUP(B1304, PlumX_snapshot!$A:$E, 5, FALSE), " ")</f>
        <v>1208</v>
      </c>
      <c r="AA1304" s="8">
        <f>IFERROR(VLOOKUP(B1304, PlumX_snapshot!$A:$F, 6, FALSE), " ")</f>
        <v>0</v>
      </c>
      <c r="AB1304" s="9">
        <v>44978</v>
      </c>
    </row>
    <row r="1305" spans="1:28" ht="14.5" x14ac:dyDescent="0.35">
      <c r="A1305" s="7" t="s">
        <v>3578</v>
      </c>
      <c r="B1305" s="7" t="s">
        <v>3579</v>
      </c>
      <c r="C1305" s="7" t="s">
        <v>3580</v>
      </c>
      <c r="D1305" s="7" t="s">
        <v>3282</v>
      </c>
      <c r="E1305" s="7" t="s">
        <v>36</v>
      </c>
      <c r="F1305" s="7" t="s">
        <v>37</v>
      </c>
      <c r="G1305" s="7" t="s">
        <v>56</v>
      </c>
      <c r="H1305" s="7" t="s">
        <v>3315</v>
      </c>
      <c r="I1305" s="7" t="s">
        <v>74</v>
      </c>
      <c r="J1305" s="10">
        <v>43608</v>
      </c>
      <c r="K1305" s="10">
        <v>43853</v>
      </c>
      <c r="L1305" s="10">
        <v>43860.576793981483</v>
      </c>
      <c r="M1305" s="10">
        <v>43888</v>
      </c>
      <c r="N1305" s="7">
        <v>2020</v>
      </c>
      <c r="O1305" s="7" t="s">
        <v>3284</v>
      </c>
      <c r="T1305" s="7"/>
      <c r="W1305" s="6">
        <f>IFERROR(VLOOKUP(B1305, PlumX_snapshot!$A:$B, 2, FALSE), " ")</f>
        <v>36</v>
      </c>
      <c r="X1305" s="6">
        <f>IFERROR(VLOOKUP(B1305, PlumX_snapshot!$A:$C, 3, FALSE), " ")</f>
        <v>4</v>
      </c>
      <c r="Y1305" s="8">
        <f>IFERROR(VLOOKUP(B1305, PlumX_snapshot!$A:$D, 4, FALSE), " ")</f>
        <v>14</v>
      </c>
      <c r="Z1305" s="8">
        <f>IFERROR(VLOOKUP(B1305, PlumX_snapshot!$A:$E, 5, FALSE), " ")</f>
        <v>0</v>
      </c>
      <c r="AA1305" s="8">
        <f>IFERROR(VLOOKUP(B1305, PlumX_snapshot!$A:$F, 6, FALSE), " ")</f>
        <v>0</v>
      </c>
      <c r="AB1305" s="9">
        <v>44978</v>
      </c>
    </row>
    <row r="1306" spans="1:28" ht="14.5" x14ac:dyDescent="0.35">
      <c r="A1306" s="7" t="s">
        <v>3581</v>
      </c>
      <c r="B1306" s="7" t="s">
        <v>3582</v>
      </c>
      <c r="C1306" s="7" t="s">
        <v>3561</v>
      </c>
      <c r="D1306" s="7" t="s">
        <v>3282</v>
      </c>
      <c r="E1306" s="7" t="s">
        <v>36</v>
      </c>
      <c r="F1306" s="7" t="s">
        <v>37</v>
      </c>
      <c r="G1306" s="7" t="s">
        <v>56</v>
      </c>
      <c r="H1306" s="7" t="s">
        <v>3291</v>
      </c>
      <c r="I1306" s="7" t="s">
        <v>74</v>
      </c>
      <c r="J1306" s="10">
        <v>43308</v>
      </c>
      <c r="K1306" s="10">
        <v>43558</v>
      </c>
      <c r="L1306" s="10">
        <v>43559.568831018521</v>
      </c>
      <c r="M1306" s="10">
        <v>43589</v>
      </c>
      <c r="N1306" s="7">
        <v>2019</v>
      </c>
      <c r="O1306" s="7" t="s">
        <v>3284</v>
      </c>
      <c r="T1306" s="7"/>
      <c r="W1306" s="6">
        <f>IFERROR(VLOOKUP(B1306, PlumX_snapshot!$A:$B, 2, FALSE), " ")</f>
        <v>104</v>
      </c>
      <c r="X1306" s="6">
        <f>IFERROR(VLOOKUP(B1306, PlumX_snapshot!$A:$C, 3, FALSE), " ")</f>
        <v>21</v>
      </c>
      <c r="Y1306" s="8">
        <f>IFERROR(VLOOKUP(B1306, PlumX_snapshot!$A:$D, 4, FALSE), " ")</f>
        <v>29</v>
      </c>
      <c r="Z1306" s="8">
        <f>IFERROR(VLOOKUP(B1306, PlumX_snapshot!$A:$E, 5, FALSE), " ")</f>
        <v>0</v>
      </c>
      <c r="AA1306" s="8">
        <f>IFERROR(VLOOKUP(B1306, PlumX_snapshot!$A:$F, 6, FALSE), " ")</f>
        <v>1</v>
      </c>
      <c r="AB1306" s="9">
        <v>44978</v>
      </c>
    </row>
    <row r="1307" spans="1:28" ht="14.5" x14ac:dyDescent="0.35">
      <c r="A1307" s="7" t="s">
        <v>3583</v>
      </c>
      <c r="B1307" s="7" t="s">
        <v>3584</v>
      </c>
      <c r="C1307" s="7" t="s">
        <v>3585</v>
      </c>
      <c r="D1307" s="7" t="s">
        <v>3282</v>
      </c>
      <c r="E1307" s="7" t="s">
        <v>36</v>
      </c>
      <c r="F1307" s="7" t="s">
        <v>37</v>
      </c>
      <c r="G1307" s="7" t="s">
        <v>56</v>
      </c>
      <c r="H1307" s="7" t="s">
        <v>3315</v>
      </c>
      <c r="I1307" s="7" t="s">
        <v>74</v>
      </c>
      <c r="J1307" s="10">
        <v>43636</v>
      </c>
      <c r="K1307" s="10">
        <v>43839</v>
      </c>
      <c r="L1307" s="10">
        <v>43843.562523148146</v>
      </c>
      <c r="M1307" s="10">
        <v>43862</v>
      </c>
      <c r="N1307" s="7">
        <v>2020</v>
      </c>
      <c r="O1307" s="7" t="s">
        <v>3284</v>
      </c>
      <c r="T1307" s="7"/>
      <c r="W1307" s="6">
        <f>IFERROR(VLOOKUP(B1307, PlumX_snapshot!$A:$B, 2, FALSE), " ")</f>
        <v>64</v>
      </c>
      <c r="X1307" s="6">
        <f>IFERROR(VLOOKUP(B1307, PlumX_snapshot!$A:$C, 3, FALSE), " ")</f>
        <v>43</v>
      </c>
      <c r="Y1307" s="8">
        <f>IFERROR(VLOOKUP(B1307, PlumX_snapshot!$A:$D, 4, FALSE), " ")</f>
        <v>8</v>
      </c>
      <c r="Z1307" s="8">
        <f>IFERROR(VLOOKUP(B1307, PlumX_snapshot!$A:$E, 5, FALSE), " ")</f>
        <v>0</v>
      </c>
      <c r="AA1307" s="8">
        <f>IFERROR(VLOOKUP(B1307, PlumX_snapshot!$A:$F, 6, FALSE), " ")</f>
        <v>0</v>
      </c>
      <c r="AB1307" s="9">
        <v>44978</v>
      </c>
    </row>
    <row r="1308" spans="1:28" ht="14.5" x14ac:dyDescent="0.35">
      <c r="A1308" s="7" t="s">
        <v>3586</v>
      </c>
      <c r="B1308" s="7" t="s">
        <v>3587</v>
      </c>
      <c r="C1308" s="7" t="s">
        <v>3588</v>
      </c>
      <c r="D1308" s="7" t="s">
        <v>3282</v>
      </c>
      <c r="E1308" s="7" t="s">
        <v>36</v>
      </c>
      <c r="F1308" s="7" t="s">
        <v>37</v>
      </c>
      <c r="G1308" s="7" t="s">
        <v>56</v>
      </c>
      <c r="H1308" s="7" t="s">
        <v>3337</v>
      </c>
      <c r="I1308" s="7" t="s">
        <v>74</v>
      </c>
      <c r="J1308" s="10">
        <v>42542</v>
      </c>
      <c r="K1308" s="10">
        <v>42819</v>
      </c>
      <c r="L1308" s="10">
        <v>42845.321122685185</v>
      </c>
      <c r="M1308" s="10">
        <v>42851</v>
      </c>
      <c r="N1308" s="7">
        <v>2017</v>
      </c>
      <c r="O1308" s="7" t="s">
        <v>3284</v>
      </c>
      <c r="T1308" s="7"/>
      <c r="W1308" s="6">
        <f>IFERROR(VLOOKUP(B1308, PlumX_snapshot!$A:$B, 2, FALSE), " ")</f>
        <v>7</v>
      </c>
      <c r="X1308" s="6">
        <f>IFERROR(VLOOKUP(B1308, PlumX_snapshot!$A:$C, 3, FALSE), " ")</f>
        <v>56</v>
      </c>
      <c r="Y1308" s="8">
        <f>IFERROR(VLOOKUP(B1308, PlumX_snapshot!$A:$D, 4, FALSE), " ")</f>
        <v>16</v>
      </c>
      <c r="Z1308" s="8">
        <f>IFERROR(VLOOKUP(B1308, PlumX_snapshot!$A:$E, 5, FALSE), " ")</f>
        <v>298</v>
      </c>
      <c r="AA1308" s="8">
        <f>IFERROR(VLOOKUP(B1308, PlumX_snapshot!$A:$F, 6, FALSE), " ")</f>
        <v>0</v>
      </c>
      <c r="AB1308" s="9">
        <v>44978</v>
      </c>
    </row>
    <row r="1309" spans="1:28" ht="14.5" x14ac:dyDescent="0.35">
      <c r="A1309" s="7" t="s">
        <v>3589</v>
      </c>
      <c r="B1309" s="7" t="s">
        <v>3590</v>
      </c>
      <c r="C1309" s="7" t="s">
        <v>3452</v>
      </c>
      <c r="D1309" s="7" t="s">
        <v>3282</v>
      </c>
      <c r="E1309" s="7" t="s">
        <v>36</v>
      </c>
      <c r="F1309" s="7" t="s">
        <v>37</v>
      </c>
      <c r="G1309" s="7" t="s">
        <v>56</v>
      </c>
      <c r="H1309" s="7" t="s">
        <v>3337</v>
      </c>
      <c r="I1309" s="7" t="s">
        <v>74</v>
      </c>
      <c r="J1309" s="10"/>
      <c r="K1309" s="10"/>
      <c r="L1309" s="10">
        <v>42844.521770833337</v>
      </c>
      <c r="M1309" s="10">
        <v>42852</v>
      </c>
      <c r="N1309" s="7">
        <v>2017</v>
      </c>
      <c r="O1309" s="7" t="s">
        <v>3284</v>
      </c>
      <c r="T1309" s="7"/>
      <c r="W1309" s="6">
        <f>IFERROR(VLOOKUP(B1309, PlumX_snapshot!$A:$B, 2, FALSE), " ")</f>
        <v>20</v>
      </c>
      <c r="X1309" s="6">
        <f>IFERROR(VLOOKUP(B1309, PlumX_snapshot!$A:$C, 3, FALSE), " ")</f>
        <v>14</v>
      </c>
      <c r="Y1309" s="8">
        <f>IFERROR(VLOOKUP(B1309, PlumX_snapshot!$A:$D, 4, FALSE), " ")</f>
        <v>50</v>
      </c>
      <c r="Z1309" s="8">
        <f>IFERROR(VLOOKUP(B1309, PlumX_snapshot!$A:$E, 5, FALSE), " ")</f>
        <v>60</v>
      </c>
      <c r="AA1309" s="8">
        <f>IFERROR(VLOOKUP(B1309, PlumX_snapshot!$A:$F, 6, FALSE), " ")</f>
        <v>0</v>
      </c>
      <c r="AB1309" s="9">
        <v>44978</v>
      </c>
    </row>
    <row r="1310" spans="1:28" ht="14.5" x14ac:dyDescent="0.35">
      <c r="A1310" s="7" t="s">
        <v>3591</v>
      </c>
      <c r="B1310" s="7" t="s">
        <v>3592</v>
      </c>
      <c r="C1310" s="7" t="s">
        <v>3593</v>
      </c>
      <c r="D1310" s="7" t="s">
        <v>3282</v>
      </c>
      <c r="E1310" s="7" t="s">
        <v>36</v>
      </c>
      <c r="F1310" s="7" t="s">
        <v>37</v>
      </c>
      <c r="G1310" s="7" t="s">
        <v>56</v>
      </c>
      <c r="H1310" s="7" t="s">
        <v>3283</v>
      </c>
      <c r="I1310" s="7" t="s">
        <v>74</v>
      </c>
      <c r="J1310" s="10">
        <v>42761</v>
      </c>
      <c r="K1310" s="10">
        <v>43117</v>
      </c>
      <c r="L1310" s="10">
        <v>43126.613680555558</v>
      </c>
      <c r="M1310" s="10">
        <v>43143</v>
      </c>
      <c r="N1310" s="7">
        <v>2018</v>
      </c>
      <c r="O1310" s="7" t="s">
        <v>3284</v>
      </c>
      <c r="T1310" s="7"/>
      <c r="W1310" s="6">
        <f>IFERROR(VLOOKUP(B1310, PlumX_snapshot!$A:$B, 2, FALSE), " ")</f>
        <v>42</v>
      </c>
      <c r="X1310" s="6">
        <f>IFERROR(VLOOKUP(B1310, PlumX_snapshot!$A:$C, 3, FALSE), " ")</f>
        <v>3</v>
      </c>
      <c r="Y1310" s="8">
        <f>IFERROR(VLOOKUP(B1310, PlumX_snapshot!$A:$D, 4, FALSE), " ")</f>
        <v>0</v>
      </c>
      <c r="Z1310" s="8">
        <f>IFERROR(VLOOKUP(B1310, PlumX_snapshot!$A:$E, 5, FALSE), " ")</f>
        <v>94</v>
      </c>
      <c r="AA1310" s="8">
        <f>IFERROR(VLOOKUP(B1310, PlumX_snapshot!$A:$F, 6, FALSE), " ")</f>
        <v>0</v>
      </c>
      <c r="AB1310" s="9">
        <v>44978</v>
      </c>
    </row>
    <row r="1311" spans="1:28" ht="14.5" x14ac:dyDescent="0.35">
      <c r="A1311" s="7" t="s">
        <v>3594</v>
      </c>
      <c r="B1311" s="7" t="s">
        <v>3595</v>
      </c>
      <c r="C1311" s="7" t="s">
        <v>3596</v>
      </c>
      <c r="D1311" s="7" t="s">
        <v>3282</v>
      </c>
      <c r="E1311" s="7" t="s">
        <v>36</v>
      </c>
      <c r="F1311" s="7" t="s">
        <v>37</v>
      </c>
      <c r="G1311" s="7" t="s">
        <v>56</v>
      </c>
      <c r="H1311" s="7" t="s">
        <v>3337</v>
      </c>
      <c r="I1311" s="7" t="s">
        <v>74</v>
      </c>
      <c r="J1311" s="10">
        <v>41620</v>
      </c>
      <c r="K1311" s="10">
        <v>42779</v>
      </c>
      <c r="L1311" s="10">
        <v>42782.408252314817</v>
      </c>
      <c r="M1311" s="10">
        <v>42794</v>
      </c>
      <c r="N1311" s="7">
        <v>2017</v>
      </c>
      <c r="O1311" s="7" t="s">
        <v>3284</v>
      </c>
      <c r="T1311" s="7"/>
      <c r="W1311" s="6">
        <f>IFERROR(VLOOKUP(B1311, PlumX_snapshot!$A:$B, 2, FALSE), " ")</f>
        <v>48</v>
      </c>
      <c r="X1311" s="6">
        <f>IFERROR(VLOOKUP(B1311, PlumX_snapshot!$A:$C, 3, FALSE), " ")</f>
        <v>27</v>
      </c>
      <c r="Y1311" s="8">
        <f>IFERROR(VLOOKUP(B1311, PlumX_snapshot!$A:$D, 4, FALSE), " ")</f>
        <v>11</v>
      </c>
      <c r="Z1311" s="8">
        <f>IFERROR(VLOOKUP(B1311, PlumX_snapshot!$A:$E, 5, FALSE), " ")</f>
        <v>75</v>
      </c>
      <c r="AA1311" s="8">
        <f>IFERROR(VLOOKUP(B1311, PlumX_snapshot!$A:$F, 6, FALSE), " ")</f>
        <v>0</v>
      </c>
      <c r="AB1311" s="9">
        <v>44978</v>
      </c>
    </row>
    <row r="1312" spans="1:28" ht="14.5" x14ac:dyDescent="0.35">
      <c r="A1312" s="7" t="s">
        <v>3597</v>
      </c>
      <c r="B1312" s="7" t="s">
        <v>3598</v>
      </c>
      <c r="C1312" s="7" t="s">
        <v>3599</v>
      </c>
      <c r="D1312" s="7" t="s">
        <v>3282</v>
      </c>
      <c r="E1312" s="7" t="s">
        <v>36</v>
      </c>
      <c r="F1312" s="7" t="s">
        <v>37</v>
      </c>
      <c r="G1312" s="7" t="s">
        <v>56</v>
      </c>
      <c r="H1312" s="7" t="s">
        <v>3291</v>
      </c>
      <c r="I1312" s="7" t="s">
        <v>74</v>
      </c>
      <c r="J1312" s="10">
        <v>43607</v>
      </c>
      <c r="K1312" s="10">
        <v>43648</v>
      </c>
      <c r="L1312" s="10">
        <v>43651.590150462966</v>
      </c>
      <c r="M1312" s="10">
        <v>43656</v>
      </c>
      <c r="N1312" s="7">
        <v>2019</v>
      </c>
      <c r="O1312" s="7" t="s">
        <v>3284</v>
      </c>
      <c r="P1312" s="7" t="s">
        <v>56</v>
      </c>
      <c r="R1312" s="7" t="s">
        <v>864</v>
      </c>
      <c r="T1312" s="7"/>
      <c r="W1312" s="6">
        <f>IFERROR(VLOOKUP(B1312, PlumX_snapshot!$A:$B, 2, FALSE), " ")</f>
        <v>13</v>
      </c>
      <c r="X1312" s="6">
        <f>IFERROR(VLOOKUP(B1312, PlumX_snapshot!$A:$C, 3, FALSE), " ")</f>
        <v>9</v>
      </c>
      <c r="Y1312" s="8">
        <f>IFERROR(VLOOKUP(B1312, PlumX_snapshot!$A:$D, 4, FALSE), " ")</f>
        <v>2</v>
      </c>
      <c r="Z1312" s="8">
        <f>IFERROR(VLOOKUP(B1312, PlumX_snapshot!$A:$E, 5, FALSE), " ")</f>
        <v>0</v>
      </c>
      <c r="AA1312" s="8">
        <f>IFERROR(VLOOKUP(B1312, PlumX_snapshot!$A:$F, 6, FALSE), " ")</f>
        <v>0</v>
      </c>
      <c r="AB1312" s="9">
        <v>44978</v>
      </c>
    </row>
    <row r="1313" spans="1:28" ht="14.5" x14ac:dyDescent="0.35">
      <c r="A1313" s="7" t="s">
        <v>3600</v>
      </c>
      <c r="B1313" s="7" t="s">
        <v>3601</v>
      </c>
      <c r="C1313" s="7" t="s">
        <v>3340</v>
      </c>
      <c r="D1313" s="7" t="s">
        <v>3282</v>
      </c>
      <c r="E1313" s="7" t="s">
        <v>36</v>
      </c>
      <c r="F1313" s="7" t="s">
        <v>37</v>
      </c>
      <c r="G1313" s="7" t="s">
        <v>56</v>
      </c>
      <c r="H1313" s="7" t="s">
        <v>3283</v>
      </c>
      <c r="I1313" s="7" t="s">
        <v>74</v>
      </c>
      <c r="J1313" s="10"/>
      <c r="K1313" s="10"/>
      <c r="L1313" s="10">
        <v>43399.616273148145</v>
      </c>
      <c r="M1313" s="10">
        <v>43410</v>
      </c>
      <c r="N1313" s="7">
        <v>2018</v>
      </c>
      <c r="O1313" s="7" t="s">
        <v>3284</v>
      </c>
      <c r="T1313" s="7"/>
      <c r="W1313" s="6">
        <f>IFERROR(VLOOKUP(B1313, PlumX_snapshot!$A:$B, 2, FALSE), " ")</f>
        <v>59</v>
      </c>
      <c r="X1313" s="6">
        <f>IFERROR(VLOOKUP(B1313, PlumX_snapshot!$A:$C, 3, FALSE), " ")</f>
        <v>16</v>
      </c>
      <c r="Y1313" s="8">
        <f>IFERROR(VLOOKUP(B1313, PlumX_snapshot!$A:$D, 4, FALSE), " ")</f>
        <v>9</v>
      </c>
      <c r="Z1313" s="8">
        <f>IFERROR(VLOOKUP(B1313, PlumX_snapshot!$A:$E, 5, FALSE), " ")</f>
        <v>55</v>
      </c>
      <c r="AA1313" s="8">
        <f>IFERROR(VLOOKUP(B1313, PlumX_snapshot!$A:$F, 6, FALSE), " ")</f>
        <v>1</v>
      </c>
      <c r="AB1313" s="9">
        <v>44978</v>
      </c>
    </row>
    <row r="1314" spans="1:28" ht="14.5" x14ac:dyDescent="0.35">
      <c r="A1314" s="7" t="s">
        <v>3602</v>
      </c>
      <c r="B1314" s="7" t="s">
        <v>3603</v>
      </c>
      <c r="C1314" s="7" t="s">
        <v>3434</v>
      </c>
      <c r="D1314" s="7" t="s">
        <v>3282</v>
      </c>
      <c r="E1314" s="7" t="s">
        <v>36</v>
      </c>
      <c r="F1314" s="7" t="s">
        <v>37</v>
      </c>
      <c r="G1314" s="7" t="s">
        <v>56</v>
      </c>
      <c r="H1314" s="7" t="s">
        <v>3291</v>
      </c>
      <c r="I1314" s="7" t="s">
        <v>74</v>
      </c>
      <c r="J1314" s="10">
        <v>43385</v>
      </c>
      <c r="K1314" s="10"/>
      <c r="L1314" s="10">
        <v>43664.639930555553</v>
      </c>
      <c r="M1314" s="10">
        <v>43683</v>
      </c>
      <c r="N1314" s="7">
        <v>2019</v>
      </c>
      <c r="O1314" s="7" t="s">
        <v>3284</v>
      </c>
      <c r="T1314" s="7"/>
      <c r="W1314" s="6">
        <f>IFERROR(VLOOKUP(B1314, PlumX_snapshot!$A:$B, 2, FALSE), " ")</f>
        <v>59</v>
      </c>
      <c r="X1314" s="6">
        <f>IFERROR(VLOOKUP(B1314, PlumX_snapshot!$A:$C, 3, FALSE), " ")</f>
        <v>33</v>
      </c>
      <c r="Y1314" s="8">
        <f>IFERROR(VLOOKUP(B1314, PlumX_snapshot!$A:$D, 4, FALSE), " ")</f>
        <v>0</v>
      </c>
      <c r="Z1314" s="8">
        <f>IFERROR(VLOOKUP(B1314, PlumX_snapshot!$A:$E, 5, FALSE), " ")</f>
        <v>0</v>
      </c>
      <c r="AA1314" s="8">
        <f>IFERROR(VLOOKUP(B1314, PlumX_snapshot!$A:$F, 6, FALSE), " ")</f>
        <v>0</v>
      </c>
      <c r="AB1314" s="9">
        <v>44978</v>
      </c>
    </row>
    <row r="1315" spans="1:28" ht="14.5" x14ac:dyDescent="0.35">
      <c r="A1315" s="7" t="s">
        <v>3604</v>
      </c>
      <c r="B1315" s="7" t="s">
        <v>3605</v>
      </c>
      <c r="C1315" s="7" t="s">
        <v>3558</v>
      </c>
      <c r="D1315" s="7" t="s">
        <v>3282</v>
      </c>
      <c r="E1315" s="7" t="s">
        <v>36</v>
      </c>
      <c r="F1315" s="7" t="s">
        <v>37</v>
      </c>
      <c r="G1315" s="7" t="s">
        <v>56</v>
      </c>
      <c r="H1315" s="7" t="s">
        <v>3283</v>
      </c>
      <c r="I1315" s="7" t="s">
        <v>74</v>
      </c>
      <c r="J1315" s="10">
        <v>42808</v>
      </c>
      <c r="K1315" s="10">
        <v>43129</v>
      </c>
      <c r="L1315" s="10">
        <v>43130.435370370367</v>
      </c>
      <c r="M1315" s="10">
        <v>43152</v>
      </c>
      <c r="N1315" s="7">
        <v>2018</v>
      </c>
      <c r="O1315" s="7" t="s">
        <v>3284</v>
      </c>
      <c r="T1315" s="7"/>
      <c r="W1315" s="6">
        <f>IFERROR(VLOOKUP(B1315, PlumX_snapshot!$A:$B, 2, FALSE), " ")</f>
        <v>34</v>
      </c>
      <c r="X1315" s="6">
        <f>IFERROR(VLOOKUP(B1315, PlumX_snapshot!$A:$C, 3, FALSE), " ")</f>
        <v>9</v>
      </c>
      <c r="Y1315" s="8">
        <f>IFERROR(VLOOKUP(B1315, PlumX_snapshot!$A:$D, 4, FALSE), " ")</f>
        <v>1</v>
      </c>
      <c r="Z1315" s="8">
        <f>IFERROR(VLOOKUP(B1315, PlumX_snapshot!$A:$E, 5, FALSE), " ")</f>
        <v>21</v>
      </c>
      <c r="AA1315" s="8">
        <f>IFERROR(VLOOKUP(B1315, PlumX_snapshot!$A:$F, 6, FALSE), " ")</f>
        <v>0</v>
      </c>
      <c r="AB1315" s="9">
        <v>44978</v>
      </c>
    </row>
    <row r="1316" spans="1:28" ht="14.5" x14ac:dyDescent="0.35">
      <c r="A1316" s="7" t="s">
        <v>3606</v>
      </c>
      <c r="B1316" s="7" t="s">
        <v>3607</v>
      </c>
      <c r="C1316" s="7" t="s">
        <v>3402</v>
      </c>
      <c r="D1316" s="7" t="s">
        <v>3282</v>
      </c>
      <c r="E1316" s="7" t="s">
        <v>36</v>
      </c>
      <c r="F1316" s="7" t="s">
        <v>37</v>
      </c>
      <c r="G1316" s="7" t="s">
        <v>56</v>
      </c>
      <c r="H1316" s="7" t="s">
        <v>3283</v>
      </c>
      <c r="I1316" s="7" t="s">
        <v>74</v>
      </c>
      <c r="J1316" s="10"/>
      <c r="K1316" s="10">
        <v>43427</v>
      </c>
      <c r="L1316" s="10">
        <v>43430.42628472222</v>
      </c>
      <c r="M1316" s="12">
        <v>43431</v>
      </c>
      <c r="N1316" s="7">
        <v>2018</v>
      </c>
      <c r="O1316" s="7" t="s">
        <v>3284</v>
      </c>
      <c r="P1316" s="7" t="s">
        <v>56</v>
      </c>
      <c r="R1316" s="7" t="s">
        <v>3608</v>
      </c>
      <c r="T1316" s="7"/>
      <c r="W1316" s="6">
        <f>IFERROR(VLOOKUP(B1316, PlumX_snapshot!$A:$B, 2, FALSE), " ")</f>
        <v>66</v>
      </c>
      <c r="X1316" s="6">
        <f>IFERROR(VLOOKUP(B1316, PlumX_snapshot!$A:$C, 3, FALSE), " ")</f>
        <v>10</v>
      </c>
      <c r="Y1316" s="8">
        <f>IFERROR(VLOOKUP(B1316, PlumX_snapshot!$A:$D, 4, FALSE), " ")</f>
        <v>3</v>
      </c>
      <c r="Z1316" s="8">
        <f>IFERROR(VLOOKUP(B1316, PlumX_snapshot!$A:$E, 5, FALSE), " ")</f>
        <v>60</v>
      </c>
      <c r="AA1316" s="8">
        <f>IFERROR(VLOOKUP(B1316, PlumX_snapshot!$A:$F, 6, FALSE), " ")</f>
        <v>0</v>
      </c>
      <c r="AB1316" s="9">
        <v>44978</v>
      </c>
    </row>
    <row r="1317" spans="1:28" ht="14.5" x14ac:dyDescent="0.35">
      <c r="A1317" s="7" t="s">
        <v>3609</v>
      </c>
      <c r="B1317" s="7" t="s">
        <v>3610</v>
      </c>
      <c r="C1317" s="7" t="s">
        <v>3611</v>
      </c>
      <c r="D1317" s="7" t="s">
        <v>3282</v>
      </c>
      <c r="E1317" s="7" t="s">
        <v>36</v>
      </c>
      <c r="F1317" s="7" t="s">
        <v>37</v>
      </c>
      <c r="G1317" s="7" t="s">
        <v>56</v>
      </c>
      <c r="H1317" s="7" t="s">
        <v>3321</v>
      </c>
      <c r="I1317" s="7" t="s">
        <v>74</v>
      </c>
      <c r="J1317" s="10">
        <v>44085</v>
      </c>
      <c r="K1317" s="10">
        <v>44210</v>
      </c>
      <c r="L1317" s="10">
        <v>44242.457812499997</v>
      </c>
      <c r="M1317" s="10">
        <v>44257</v>
      </c>
      <c r="N1317" s="7">
        <v>2021</v>
      </c>
      <c r="O1317" s="7" t="s">
        <v>3284</v>
      </c>
      <c r="R1317" s="7" t="s">
        <v>3612</v>
      </c>
      <c r="T1317" s="7"/>
      <c r="W1317" s="6">
        <f>IFERROR(VLOOKUP(B1317, PlumX_snapshot!$A:$B, 2, FALSE), " ")</f>
        <v>13</v>
      </c>
      <c r="X1317" s="6">
        <f>IFERROR(VLOOKUP(B1317, PlumX_snapshot!$A:$C, 3, FALSE), " ")</f>
        <v>4</v>
      </c>
      <c r="Y1317" s="8">
        <f>IFERROR(VLOOKUP(B1317, PlumX_snapshot!$A:$D, 4, FALSE), " ")</f>
        <v>1</v>
      </c>
      <c r="Z1317" s="8">
        <f>IFERROR(VLOOKUP(B1317, PlumX_snapshot!$A:$E, 5, FALSE), " ")</f>
        <v>0</v>
      </c>
      <c r="AA1317" s="8">
        <f>IFERROR(VLOOKUP(B1317, PlumX_snapshot!$A:$F, 6, FALSE), " ")</f>
        <v>0</v>
      </c>
      <c r="AB1317" s="9">
        <v>44978</v>
      </c>
    </row>
    <row r="1318" spans="1:28" ht="14.5" x14ac:dyDescent="0.35">
      <c r="A1318" s="7" t="s">
        <v>3613</v>
      </c>
      <c r="B1318" s="7" t="s">
        <v>3614</v>
      </c>
      <c r="C1318" s="7" t="s">
        <v>3615</v>
      </c>
      <c r="D1318" s="7" t="s">
        <v>3282</v>
      </c>
      <c r="E1318" s="7" t="s">
        <v>36</v>
      </c>
      <c r="F1318" s="7" t="s">
        <v>37</v>
      </c>
      <c r="G1318" s="7" t="s">
        <v>56</v>
      </c>
      <c r="H1318" s="7" t="s">
        <v>3283</v>
      </c>
      <c r="I1318" s="7" t="s">
        <v>74</v>
      </c>
      <c r="J1318" s="10"/>
      <c r="K1318" s="10"/>
      <c r="L1318" s="10">
        <v>43397.593321759261</v>
      </c>
      <c r="M1318" s="10">
        <v>43409</v>
      </c>
      <c r="N1318" s="7">
        <v>2018</v>
      </c>
      <c r="O1318" s="7" t="s">
        <v>3284</v>
      </c>
      <c r="T1318" s="7"/>
      <c r="W1318" s="6">
        <f>IFERROR(VLOOKUP(B1318, PlumX_snapshot!$A:$B, 2, FALSE), " ")</f>
        <v>87</v>
      </c>
      <c r="X1318" s="6">
        <f>IFERROR(VLOOKUP(B1318, PlumX_snapshot!$A:$C, 3, FALSE), " ")</f>
        <v>17</v>
      </c>
      <c r="Y1318" s="8">
        <f>IFERROR(VLOOKUP(B1318, PlumX_snapshot!$A:$D, 4, FALSE), " ")</f>
        <v>9</v>
      </c>
      <c r="Z1318" s="8">
        <f>IFERROR(VLOOKUP(B1318, PlumX_snapshot!$A:$E, 5, FALSE), " ")</f>
        <v>404</v>
      </c>
      <c r="AA1318" s="8">
        <f>IFERROR(VLOOKUP(B1318, PlumX_snapshot!$A:$F, 6, FALSE), " ")</f>
        <v>0</v>
      </c>
      <c r="AB1318" s="9">
        <v>44978</v>
      </c>
    </row>
    <row r="1319" spans="1:28" ht="14.5" x14ac:dyDescent="0.35">
      <c r="A1319" s="7" t="s">
        <v>3616</v>
      </c>
      <c r="B1319" s="7" t="s">
        <v>3617</v>
      </c>
      <c r="C1319" s="7" t="s">
        <v>3618</v>
      </c>
      <c r="D1319" s="7" t="s">
        <v>3282</v>
      </c>
      <c r="E1319" s="7" t="s">
        <v>36</v>
      </c>
      <c r="F1319" s="7" t="s">
        <v>37</v>
      </c>
      <c r="G1319" s="7" t="s">
        <v>56</v>
      </c>
      <c r="H1319" s="7" t="s">
        <v>3315</v>
      </c>
      <c r="I1319" s="7" t="s">
        <v>74</v>
      </c>
      <c r="J1319" s="10"/>
      <c r="K1319" s="10"/>
      <c r="L1319" s="10">
        <v>43880.469699074078</v>
      </c>
      <c r="M1319" s="10">
        <v>43895</v>
      </c>
      <c r="N1319" s="7">
        <v>2020</v>
      </c>
      <c r="O1319" s="7" t="s">
        <v>3284</v>
      </c>
      <c r="T1319" s="7"/>
      <c r="W1319" s="6">
        <f>IFERROR(VLOOKUP(B1319, PlumX_snapshot!$A:$B, 2, FALSE), " ")</f>
        <v>12</v>
      </c>
      <c r="X1319" s="6">
        <f>IFERROR(VLOOKUP(B1319, PlumX_snapshot!$A:$C, 3, FALSE), " ")</f>
        <v>3</v>
      </c>
      <c r="Y1319" s="8">
        <f>IFERROR(VLOOKUP(B1319, PlumX_snapshot!$A:$D, 4, FALSE), " ")</f>
        <v>58</v>
      </c>
      <c r="Z1319" s="8">
        <f>IFERROR(VLOOKUP(B1319, PlumX_snapshot!$A:$E, 5, FALSE), " ")</f>
        <v>0</v>
      </c>
      <c r="AA1319" s="8">
        <f>IFERROR(VLOOKUP(B1319, PlumX_snapshot!$A:$F, 6, FALSE), " ")</f>
        <v>0</v>
      </c>
      <c r="AB1319" s="9">
        <v>44978</v>
      </c>
    </row>
    <row r="1320" spans="1:28" ht="14.5" x14ac:dyDescent="0.35">
      <c r="A1320" s="7" t="s">
        <v>3619</v>
      </c>
      <c r="B1320" s="7" t="s">
        <v>3620</v>
      </c>
      <c r="C1320" s="7" t="s">
        <v>3497</v>
      </c>
      <c r="D1320" s="7" t="s">
        <v>3282</v>
      </c>
      <c r="E1320" s="7" t="s">
        <v>36</v>
      </c>
      <c r="F1320" s="7" t="s">
        <v>37</v>
      </c>
      <c r="G1320" s="7" t="s">
        <v>56</v>
      </c>
      <c r="H1320" s="7" t="s">
        <v>3283</v>
      </c>
      <c r="I1320" s="7" t="s">
        <v>74</v>
      </c>
      <c r="J1320" s="10">
        <v>42977</v>
      </c>
      <c r="K1320" s="10">
        <v>43095</v>
      </c>
      <c r="L1320" s="10">
        <v>43108.698553240742</v>
      </c>
      <c r="M1320" s="10">
        <v>43117</v>
      </c>
      <c r="N1320" s="7">
        <v>2018</v>
      </c>
      <c r="O1320" s="7" t="s">
        <v>3284</v>
      </c>
      <c r="T1320" s="7"/>
      <c r="W1320" s="6">
        <f>IFERROR(VLOOKUP(B1320, PlumX_snapshot!$A:$B, 2, FALSE), " ")</f>
        <v>412</v>
      </c>
      <c r="X1320" s="6">
        <f>IFERROR(VLOOKUP(B1320, PlumX_snapshot!$A:$C, 3, FALSE), " ")</f>
        <v>100</v>
      </c>
      <c r="Y1320" s="8">
        <f>IFERROR(VLOOKUP(B1320, PlumX_snapshot!$A:$D, 4, FALSE), " ")</f>
        <v>0</v>
      </c>
      <c r="Z1320" s="8">
        <f>IFERROR(VLOOKUP(B1320, PlumX_snapshot!$A:$E, 5, FALSE), " ")</f>
        <v>6</v>
      </c>
      <c r="AA1320" s="8">
        <f>IFERROR(VLOOKUP(B1320, PlumX_snapshot!$A:$F, 6, FALSE), " ")</f>
        <v>0</v>
      </c>
      <c r="AB1320" s="9">
        <v>44978</v>
      </c>
    </row>
    <row r="1321" spans="1:28" ht="14.5" x14ac:dyDescent="0.35">
      <c r="A1321" s="7" t="s">
        <v>3621</v>
      </c>
      <c r="B1321" s="7" t="s">
        <v>3622</v>
      </c>
      <c r="C1321" s="7" t="s">
        <v>3309</v>
      </c>
      <c r="D1321" s="7" t="s">
        <v>3282</v>
      </c>
      <c r="E1321" s="7" t="s">
        <v>36</v>
      </c>
      <c r="F1321" s="7" t="s">
        <v>37</v>
      </c>
      <c r="G1321" s="7" t="s">
        <v>56</v>
      </c>
      <c r="H1321" s="7" t="s">
        <v>3321</v>
      </c>
      <c r="I1321" s="7" t="s">
        <v>74</v>
      </c>
      <c r="J1321" s="10">
        <v>44078</v>
      </c>
      <c r="K1321" s="10">
        <v>44215</v>
      </c>
      <c r="L1321" s="10">
        <v>44228.496527777781</v>
      </c>
      <c r="M1321" s="10">
        <v>44257</v>
      </c>
      <c r="N1321" s="7">
        <v>2021</v>
      </c>
      <c r="O1321" s="7" t="s">
        <v>3284</v>
      </c>
      <c r="P1321" s="7" t="s">
        <v>56</v>
      </c>
      <c r="R1321" s="7" t="s">
        <v>3623</v>
      </c>
      <c r="T1321" s="7"/>
      <c r="W1321" s="6">
        <f>IFERROR(VLOOKUP(B1321, PlumX_snapshot!$A:$B, 2, FALSE), " ")</f>
        <v>7</v>
      </c>
      <c r="X1321" s="6">
        <f>IFERROR(VLOOKUP(B1321, PlumX_snapshot!$A:$C, 3, FALSE), " ")</f>
        <v>1</v>
      </c>
      <c r="Y1321" s="8">
        <f>IFERROR(VLOOKUP(B1321, PlumX_snapshot!$A:$D, 4, FALSE), " ")</f>
        <v>56</v>
      </c>
      <c r="Z1321" s="8">
        <f>IFERROR(VLOOKUP(B1321, PlumX_snapshot!$A:$E, 5, FALSE), " ")</f>
        <v>0</v>
      </c>
      <c r="AA1321" s="8">
        <f>IFERROR(VLOOKUP(B1321, PlumX_snapshot!$A:$F, 6, FALSE), " ")</f>
        <v>6</v>
      </c>
      <c r="AB1321" s="9">
        <v>44978</v>
      </c>
    </row>
    <row r="1322" spans="1:28" ht="14.5" x14ac:dyDescent="0.35">
      <c r="A1322" s="7" t="s">
        <v>3624</v>
      </c>
      <c r="B1322" s="7" t="s">
        <v>3625</v>
      </c>
      <c r="C1322" s="7" t="s">
        <v>3626</v>
      </c>
      <c r="D1322" s="7" t="s">
        <v>3282</v>
      </c>
      <c r="E1322" s="7" t="s">
        <v>36</v>
      </c>
      <c r="F1322" s="7" t="s">
        <v>37</v>
      </c>
      <c r="G1322" s="7" t="s">
        <v>56</v>
      </c>
      <c r="H1322" s="7" t="s">
        <v>3337</v>
      </c>
      <c r="I1322" s="7" t="s">
        <v>74</v>
      </c>
      <c r="J1322" s="10"/>
      <c r="K1322" s="10"/>
      <c r="L1322" s="10">
        <v>42998.436261574076</v>
      </c>
      <c r="M1322" s="10">
        <v>43138</v>
      </c>
      <c r="N1322" s="7">
        <v>2017</v>
      </c>
      <c r="O1322" s="7" t="s">
        <v>3284</v>
      </c>
      <c r="T1322" s="7"/>
      <c r="W1322" s="6">
        <f>IFERROR(VLOOKUP(B1322, PlumX_snapshot!$A:$B, 2, FALSE), " ")</f>
        <v>8</v>
      </c>
      <c r="X1322" s="6">
        <f>IFERROR(VLOOKUP(B1322, PlumX_snapshot!$A:$C, 3, FALSE), " ")</f>
        <v>3</v>
      </c>
      <c r="Y1322" s="8">
        <f>IFERROR(VLOOKUP(B1322, PlumX_snapshot!$A:$D, 4, FALSE), " ")</f>
        <v>63</v>
      </c>
      <c r="Z1322" s="8">
        <f>IFERROR(VLOOKUP(B1322, PlumX_snapshot!$A:$E, 5, FALSE), " ")</f>
        <v>6</v>
      </c>
      <c r="AA1322" s="8">
        <f>IFERROR(VLOOKUP(B1322, PlumX_snapshot!$A:$F, 6, FALSE), " ")</f>
        <v>0</v>
      </c>
      <c r="AB1322" s="9">
        <v>44978</v>
      </c>
    </row>
    <row r="1323" spans="1:28" ht="14.5" x14ac:dyDescent="0.35">
      <c r="A1323" s="7" t="s">
        <v>3627</v>
      </c>
      <c r="B1323" s="7" t="s">
        <v>3628</v>
      </c>
      <c r="C1323" s="7" t="s">
        <v>3629</v>
      </c>
      <c r="D1323" s="7" t="s">
        <v>3282</v>
      </c>
      <c r="E1323" s="7" t="s">
        <v>36</v>
      </c>
      <c r="F1323" s="7" t="s">
        <v>37</v>
      </c>
      <c r="G1323" s="7" t="s">
        <v>56</v>
      </c>
      <c r="H1323" s="7" t="s">
        <v>3283</v>
      </c>
      <c r="I1323" s="7" t="s">
        <v>74</v>
      </c>
      <c r="J1323" s="10">
        <v>43026</v>
      </c>
      <c r="K1323" s="10">
        <v>43150</v>
      </c>
      <c r="L1323" s="10">
        <v>43153.582118055558</v>
      </c>
      <c r="M1323" s="10">
        <v>43155</v>
      </c>
      <c r="N1323" s="7">
        <v>2018</v>
      </c>
      <c r="O1323" s="7" t="s">
        <v>3284</v>
      </c>
      <c r="T1323" s="7"/>
      <c r="W1323" s="6">
        <f>IFERROR(VLOOKUP(B1323, PlumX_snapshot!$A:$B, 2, FALSE), " ")</f>
        <v>47</v>
      </c>
      <c r="X1323" s="6">
        <f>IFERROR(VLOOKUP(B1323, PlumX_snapshot!$A:$C, 3, FALSE), " ")</f>
        <v>7</v>
      </c>
      <c r="Y1323" s="8">
        <f>IFERROR(VLOOKUP(B1323, PlumX_snapshot!$A:$D, 4, FALSE), " ")</f>
        <v>3</v>
      </c>
      <c r="Z1323" s="8">
        <f>IFERROR(VLOOKUP(B1323, PlumX_snapshot!$A:$E, 5, FALSE), " ")</f>
        <v>7</v>
      </c>
      <c r="AA1323" s="8">
        <f>IFERROR(VLOOKUP(B1323, PlumX_snapshot!$A:$F, 6, FALSE), " ")</f>
        <v>0</v>
      </c>
      <c r="AB1323" s="9">
        <v>44978</v>
      </c>
    </row>
    <row r="1324" spans="1:28" ht="14.5" x14ac:dyDescent="0.35">
      <c r="A1324" s="7" t="s">
        <v>3630</v>
      </c>
      <c r="B1324" s="7" t="s">
        <v>3631</v>
      </c>
      <c r="C1324" s="7" t="s">
        <v>3632</v>
      </c>
      <c r="D1324" s="7" t="s">
        <v>3282</v>
      </c>
      <c r="E1324" s="7" t="s">
        <v>36</v>
      </c>
      <c r="F1324" s="7" t="s">
        <v>37</v>
      </c>
      <c r="G1324" s="7" t="s">
        <v>56</v>
      </c>
      <c r="H1324" s="7" t="s">
        <v>3283</v>
      </c>
      <c r="I1324" s="7" t="s">
        <v>74</v>
      </c>
      <c r="J1324" s="10">
        <v>43037</v>
      </c>
      <c r="K1324" s="10">
        <v>43118</v>
      </c>
      <c r="L1324" s="10">
        <v>43119.599016203705</v>
      </c>
      <c r="M1324" s="10">
        <v>43125</v>
      </c>
      <c r="N1324" s="7">
        <v>2018</v>
      </c>
      <c r="O1324" s="7" t="s">
        <v>3284</v>
      </c>
      <c r="T1324" s="7"/>
      <c r="W1324" s="6">
        <f>IFERROR(VLOOKUP(B1324, PlumX_snapshot!$A:$B, 2, FALSE), " ")</f>
        <v>6</v>
      </c>
      <c r="X1324" s="6">
        <f>IFERROR(VLOOKUP(B1324, PlumX_snapshot!$A:$C, 3, FALSE), " ")</f>
        <v>38</v>
      </c>
      <c r="Y1324" s="8">
        <f>IFERROR(VLOOKUP(B1324, PlumX_snapshot!$A:$D, 4, FALSE), " ")</f>
        <v>2</v>
      </c>
      <c r="Z1324" s="8">
        <f>IFERROR(VLOOKUP(B1324, PlumX_snapshot!$A:$E, 5, FALSE), " ")</f>
        <v>30</v>
      </c>
      <c r="AA1324" s="8">
        <f>IFERROR(VLOOKUP(B1324, PlumX_snapshot!$A:$F, 6, FALSE), " ")</f>
        <v>0</v>
      </c>
      <c r="AB1324" s="9">
        <v>44978</v>
      </c>
    </row>
    <row r="1325" spans="1:28" ht="14.5" x14ac:dyDescent="0.35">
      <c r="A1325" s="7" t="s">
        <v>3633</v>
      </c>
      <c r="B1325" s="7" t="s">
        <v>3634</v>
      </c>
      <c r="C1325" s="7" t="s">
        <v>3635</v>
      </c>
      <c r="D1325" s="7" t="s">
        <v>3282</v>
      </c>
      <c r="E1325" s="7" t="s">
        <v>36</v>
      </c>
      <c r="F1325" s="7" t="s">
        <v>37</v>
      </c>
      <c r="G1325" s="7" t="s">
        <v>56</v>
      </c>
      <c r="H1325" s="7" t="s">
        <v>3291</v>
      </c>
      <c r="I1325" s="7" t="s">
        <v>74</v>
      </c>
      <c r="J1325" s="10"/>
      <c r="K1325" s="10"/>
      <c r="L1325" s="10">
        <v>43727.423842592594</v>
      </c>
      <c r="M1325" s="10">
        <v>43734</v>
      </c>
      <c r="N1325" s="7">
        <v>2019</v>
      </c>
      <c r="O1325" s="7" t="s">
        <v>3284</v>
      </c>
      <c r="T1325" s="7"/>
      <c r="W1325" s="6">
        <f>IFERROR(VLOOKUP(B1325, PlumX_snapshot!$A:$B, 2, FALSE), " ")</f>
        <v>63</v>
      </c>
      <c r="X1325" s="6">
        <f>IFERROR(VLOOKUP(B1325, PlumX_snapshot!$A:$C, 3, FALSE), " ")</f>
        <v>13</v>
      </c>
      <c r="Y1325" s="8">
        <f>IFERROR(VLOOKUP(B1325, PlumX_snapshot!$A:$D, 4, FALSE), " ")</f>
        <v>6</v>
      </c>
      <c r="Z1325" s="8">
        <f>IFERROR(VLOOKUP(B1325, PlumX_snapshot!$A:$E, 5, FALSE), " ")</f>
        <v>2</v>
      </c>
      <c r="AA1325" s="8">
        <f>IFERROR(VLOOKUP(B1325, PlumX_snapshot!$A:$F, 6, FALSE), " ")</f>
        <v>0</v>
      </c>
      <c r="AB1325" s="9">
        <v>44978</v>
      </c>
    </row>
    <row r="1326" spans="1:28" ht="14.5" x14ac:dyDescent="0.35">
      <c r="A1326" s="7" t="s">
        <v>3636</v>
      </c>
      <c r="B1326" s="7" t="s">
        <v>3637</v>
      </c>
      <c r="C1326" s="7" t="s">
        <v>3638</v>
      </c>
      <c r="D1326" s="7" t="s">
        <v>3282</v>
      </c>
      <c r="E1326" s="7" t="s">
        <v>36</v>
      </c>
      <c r="F1326" s="7" t="s">
        <v>37</v>
      </c>
      <c r="G1326" s="7" t="s">
        <v>56</v>
      </c>
      <c r="H1326" s="7" t="s">
        <v>3321</v>
      </c>
      <c r="I1326" s="7" t="s">
        <v>74</v>
      </c>
      <c r="J1326" s="10"/>
      <c r="K1326" s="10">
        <v>44308</v>
      </c>
      <c r="L1326" s="10">
        <v>44320.524201388886</v>
      </c>
      <c r="M1326" s="10">
        <v>44334</v>
      </c>
      <c r="N1326" s="7">
        <v>2021</v>
      </c>
      <c r="O1326" s="7" t="s">
        <v>3284</v>
      </c>
      <c r="R1326" s="7" t="s">
        <v>3639</v>
      </c>
      <c r="T1326" s="7"/>
      <c r="W1326" s="6">
        <f>IFERROR(VLOOKUP(B1326, PlumX_snapshot!$A:$B, 2, FALSE), " ")</f>
        <v>3</v>
      </c>
      <c r="X1326" s="6">
        <f>IFERROR(VLOOKUP(B1326, PlumX_snapshot!$A:$C, 3, FALSE), " ")</f>
        <v>0</v>
      </c>
      <c r="Y1326" s="8">
        <f>IFERROR(VLOOKUP(B1326, PlumX_snapshot!$A:$D, 4, FALSE), " ")</f>
        <v>0</v>
      </c>
      <c r="Z1326" s="8">
        <f>IFERROR(VLOOKUP(B1326, PlumX_snapshot!$A:$E, 5, FALSE), " ")</f>
        <v>0</v>
      </c>
      <c r="AA1326" s="8">
        <f>IFERROR(VLOOKUP(B1326, PlumX_snapshot!$A:$F, 6, FALSE), " ")</f>
        <v>0</v>
      </c>
      <c r="AB1326" s="9">
        <v>44978</v>
      </c>
    </row>
    <row r="1327" spans="1:28" ht="14.5" x14ac:dyDescent="0.35">
      <c r="A1327" s="7" t="s">
        <v>3640</v>
      </c>
      <c r="B1327" s="7" t="s">
        <v>3641</v>
      </c>
      <c r="C1327" s="7" t="s">
        <v>3642</v>
      </c>
      <c r="D1327" s="7" t="s">
        <v>3282</v>
      </c>
      <c r="E1327" s="7" t="s">
        <v>36</v>
      </c>
      <c r="F1327" s="7" t="s">
        <v>37</v>
      </c>
      <c r="G1327" s="7" t="s">
        <v>56</v>
      </c>
      <c r="H1327" s="7" t="s">
        <v>3337</v>
      </c>
      <c r="I1327" s="7" t="s">
        <v>74</v>
      </c>
      <c r="J1327" s="10">
        <v>42702</v>
      </c>
      <c r="K1327" s="10">
        <v>43004</v>
      </c>
      <c r="L1327" s="10">
        <v>43013.57440972222</v>
      </c>
      <c r="M1327" s="12">
        <v>43034</v>
      </c>
      <c r="N1327" s="7">
        <v>2017</v>
      </c>
      <c r="O1327" s="7" t="s">
        <v>3284</v>
      </c>
      <c r="T1327" s="7"/>
      <c r="W1327" s="6">
        <f>IFERROR(VLOOKUP(B1327, PlumX_snapshot!$A:$B, 2, FALSE), " ")</f>
        <v>79</v>
      </c>
      <c r="X1327" s="6">
        <f>IFERROR(VLOOKUP(B1327, PlumX_snapshot!$A:$C, 3, FALSE), " ")</f>
        <v>3</v>
      </c>
      <c r="Y1327" s="8">
        <f>IFERROR(VLOOKUP(B1327, PlumX_snapshot!$A:$D, 4, FALSE), " ")</f>
        <v>0</v>
      </c>
      <c r="Z1327" s="8">
        <f>IFERROR(VLOOKUP(B1327, PlumX_snapshot!$A:$E, 5, FALSE), " ")</f>
        <v>243</v>
      </c>
      <c r="AA1327" s="8">
        <f>IFERROR(VLOOKUP(B1327, PlumX_snapshot!$A:$F, 6, FALSE), " ")</f>
        <v>0</v>
      </c>
      <c r="AB1327" s="9">
        <v>44978</v>
      </c>
    </row>
    <row r="1328" spans="1:28" ht="14.5" x14ac:dyDescent="0.35">
      <c r="A1328" s="7" t="s">
        <v>3643</v>
      </c>
      <c r="B1328" s="7" t="s">
        <v>3644</v>
      </c>
      <c r="C1328" s="7" t="s">
        <v>3645</v>
      </c>
      <c r="D1328" s="7" t="s">
        <v>3282</v>
      </c>
      <c r="E1328" s="7" t="s">
        <v>36</v>
      </c>
      <c r="F1328" s="7" t="s">
        <v>37</v>
      </c>
      <c r="G1328" s="7" t="s">
        <v>56</v>
      </c>
      <c r="H1328" s="7" t="s">
        <v>3283</v>
      </c>
      <c r="I1328" s="7" t="s">
        <v>74</v>
      </c>
      <c r="J1328" s="10">
        <v>42603</v>
      </c>
      <c r="K1328" s="10">
        <v>43284</v>
      </c>
      <c r="L1328" s="10">
        <v>43364.397002314814</v>
      </c>
      <c r="M1328" s="10">
        <v>43371</v>
      </c>
      <c r="N1328" s="7">
        <v>2018</v>
      </c>
      <c r="O1328" s="7" t="s">
        <v>3284</v>
      </c>
      <c r="T1328" s="7"/>
      <c r="W1328" s="6">
        <f>IFERROR(VLOOKUP(B1328, PlumX_snapshot!$A:$B, 2, FALSE), " ")</f>
        <v>2</v>
      </c>
      <c r="X1328" s="6">
        <f>IFERROR(VLOOKUP(B1328, PlumX_snapshot!$A:$C, 3, FALSE), " ")</f>
        <v>2</v>
      </c>
      <c r="Y1328" s="8">
        <f>IFERROR(VLOOKUP(B1328, PlumX_snapshot!$A:$D, 4, FALSE), " ")</f>
        <v>0</v>
      </c>
      <c r="Z1328" s="8">
        <f>IFERROR(VLOOKUP(B1328, PlumX_snapshot!$A:$E, 5, FALSE), " ")</f>
        <v>18</v>
      </c>
      <c r="AA1328" s="8">
        <f>IFERROR(VLOOKUP(B1328, PlumX_snapshot!$A:$F, 6, FALSE), " ")</f>
        <v>0</v>
      </c>
      <c r="AB1328" s="9">
        <v>44978</v>
      </c>
    </row>
    <row r="1329" spans="1:28" ht="14.5" x14ac:dyDescent="0.35">
      <c r="A1329" s="7" t="s">
        <v>3646</v>
      </c>
      <c r="B1329" s="7" t="s">
        <v>3647</v>
      </c>
      <c r="C1329" s="7" t="s">
        <v>3648</v>
      </c>
      <c r="D1329" s="7" t="s">
        <v>3282</v>
      </c>
      <c r="E1329" s="7" t="s">
        <v>36</v>
      </c>
      <c r="F1329" s="7" t="s">
        <v>37</v>
      </c>
      <c r="G1329" s="7" t="s">
        <v>56</v>
      </c>
      <c r="H1329" s="7" t="s">
        <v>3337</v>
      </c>
      <c r="I1329" s="7" t="s">
        <v>74</v>
      </c>
      <c r="J1329" s="10"/>
      <c r="K1329" s="10"/>
      <c r="L1329" s="10">
        <v>42990.68377314815</v>
      </c>
      <c r="M1329" s="10">
        <v>42996</v>
      </c>
      <c r="N1329" s="7">
        <v>2017</v>
      </c>
      <c r="O1329" s="7" t="s">
        <v>3284</v>
      </c>
      <c r="T1329" s="7"/>
      <c r="W1329" s="6">
        <f>IFERROR(VLOOKUP(B1329, PlumX_snapshot!$A:$B, 2, FALSE), " ")</f>
        <v>1</v>
      </c>
      <c r="X1329" s="6">
        <f>IFERROR(VLOOKUP(B1329, PlumX_snapshot!$A:$C, 3, FALSE), " ")</f>
        <v>0</v>
      </c>
      <c r="Y1329" s="8">
        <f>IFERROR(VLOOKUP(B1329, PlumX_snapshot!$A:$D, 4, FALSE), " ")</f>
        <v>0</v>
      </c>
      <c r="Z1329" s="8">
        <f>IFERROR(VLOOKUP(B1329, PlumX_snapshot!$A:$E, 5, FALSE), " ")</f>
        <v>0</v>
      </c>
      <c r="AA1329" s="8">
        <f>IFERROR(VLOOKUP(B1329, PlumX_snapshot!$A:$F, 6, FALSE), " ")</f>
        <v>0</v>
      </c>
      <c r="AB1329" s="9">
        <v>44978</v>
      </c>
    </row>
    <row r="1330" spans="1:28" ht="14.5" x14ac:dyDescent="0.35">
      <c r="A1330" s="7" t="s">
        <v>3649</v>
      </c>
      <c r="B1330" s="7" t="s">
        <v>3650</v>
      </c>
      <c r="C1330" s="7" t="s">
        <v>3419</v>
      </c>
      <c r="D1330" s="7" t="s">
        <v>3282</v>
      </c>
      <c r="E1330" s="7" t="s">
        <v>36</v>
      </c>
      <c r="F1330" s="7" t="s">
        <v>37</v>
      </c>
      <c r="G1330" s="7" t="s">
        <v>56</v>
      </c>
      <c r="H1330" s="7" t="s">
        <v>3283</v>
      </c>
      <c r="I1330" s="7" t="s">
        <v>74</v>
      </c>
      <c r="J1330" s="10">
        <v>43249</v>
      </c>
      <c r="K1330" s="10"/>
      <c r="L1330" s="10">
        <v>43306.545972222222</v>
      </c>
      <c r="M1330" s="10">
        <v>43368</v>
      </c>
      <c r="N1330" s="7">
        <v>2018</v>
      </c>
      <c r="O1330" s="7" t="s">
        <v>3284</v>
      </c>
      <c r="P1330" s="7" t="s">
        <v>56</v>
      </c>
      <c r="R1330" s="7" t="s">
        <v>3651</v>
      </c>
      <c r="T1330" s="7"/>
      <c r="W1330" s="6">
        <f>IFERROR(VLOOKUP(B1330, PlumX_snapshot!$A:$B, 2, FALSE), " ")</f>
        <v>6</v>
      </c>
      <c r="X1330" s="6">
        <f>IFERROR(VLOOKUP(B1330, PlumX_snapshot!$A:$C, 3, FALSE), " ")</f>
        <v>7</v>
      </c>
      <c r="Y1330" s="8">
        <f>IFERROR(VLOOKUP(B1330, PlumX_snapshot!$A:$D, 4, FALSE), " ")</f>
        <v>1</v>
      </c>
      <c r="Z1330" s="8">
        <f>IFERROR(VLOOKUP(B1330, PlumX_snapshot!$A:$E, 5, FALSE), " ")</f>
        <v>0</v>
      </c>
      <c r="AA1330" s="8">
        <f>IFERROR(VLOOKUP(B1330, PlumX_snapshot!$A:$F, 6, FALSE), " ")</f>
        <v>0</v>
      </c>
      <c r="AB1330" s="9">
        <v>44978</v>
      </c>
    </row>
    <row r="1331" spans="1:28" ht="14.5" x14ac:dyDescent="0.35">
      <c r="A1331" s="7" t="s">
        <v>3652</v>
      </c>
      <c r="B1331" s="7" t="s">
        <v>3653</v>
      </c>
      <c r="C1331" s="7" t="s">
        <v>3654</v>
      </c>
      <c r="D1331" s="7" t="s">
        <v>3282</v>
      </c>
      <c r="E1331" s="7" t="s">
        <v>36</v>
      </c>
      <c r="F1331" s="7" t="s">
        <v>37</v>
      </c>
      <c r="G1331" s="7" t="s">
        <v>56</v>
      </c>
      <c r="H1331" s="7" t="s">
        <v>3315</v>
      </c>
      <c r="I1331" s="7" t="s">
        <v>74</v>
      </c>
      <c r="J1331" s="10">
        <v>43082</v>
      </c>
      <c r="K1331" s="10">
        <v>43853</v>
      </c>
      <c r="L1331" s="10">
        <v>43854.476388888892</v>
      </c>
      <c r="M1331" s="10">
        <v>43876</v>
      </c>
      <c r="N1331" s="7">
        <v>2020</v>
      </c>
      <c r="O1331" s="7" t="s">
        <v>3284</v>
      </c>
      <c r="T1331" s="7"/>
      <c r="W1331" s="6">
        <f>IFERROR(VLOOKUP(B1331, PlumX_snapshot!$A:$B, 2, FALSE), " ")</f>
        <v>4</v>
      </c>
      <c r="X1331" s="6">
        <f>IFERROR(VLOOKUP(B1331, PlumX_snapshot!$A:$C, 3, FALSE), " ")</f>
        <v>2</v>
      </c>
      <c r="Y1331" s="8">
        <f>IFERROR(VLOOKUP(B1331, PlumX_snapshot!$A:$D, 4, FALSE), " ")</f>
        <v>0</v>
      </c>
      <c r="Z1331" s="8">
        <f>IFERROR(VLOOKUP(B1331, PlumX_snapshot!$A:$E, 5, FALSE), " ")</f>
        <v>0</v>
      </c>
      <c r="AA1331" s="8">
        <f>IFERROR(VLOOKUP(B1331, PlumX_snapshot!$A:$F, 6, FALSE), " ")</f>
        <v>0</v>
      </c>
      <c r="AB1331" s="9">
        <v>44978</v>
      </c>
    </row>
    <row r="1332" spans="1:28" ht="14.5" x14ac:dyDescent="0.35">
      <c r="A1332" s="7" t="s">
        <v>3655</v>
      </c>
      <c r="B1332" s="7" t="s">
        <v>3656</v>
      </c>
      <c r="C1332" s="7" t="s">
        <v>3657</v>
      </c>
      <c r="D1332" s="7" t="s">
        <v>3282</v>
      </c>
      <c r="E1332" s="7" t="s">
        <v>36</v>
      </c>
      <c r="F1332" s="7" t="s">
        <v>37</v>
      </c>
      <c r="G1332" s="7" t="s">
        <v>56</v>
      </c>
      <c r="H1332" s="7" t="s">
        <v>3337</v>
      </c>
      <c r="I1332" s="7" t="s">
        <v>74</v>
      </c>
      <c r="J1332" s="10"/>
      <c r="K1332" s="10"/>
      <c r="L1332" s="10">
        <v>42755.619641203702</v>
      </c>
      <c r="M1332" s="10">
        <v>42760</v>
      </c>
      <c r="N1332" s="7">
        <v>2017</v>
      </c>
      <c r="O1332" s="7" t="s">
        <v>3284</v>
      </c>
      <c r="T1332" s="7"/>
      <c r="W1332" s="6">
        <f>IFERROR(VLOOKUP(B1332, PlumX_snapshot!$A:$B, 2, FALSE), " ")</f>
        <v>1</v>
      </c>
      <c r="X1332" s="6">
        <f>IFERROR(VLOOKUP(B1332, PlumX_snapshot!$A:$C, 3, FALSE), " ")</f>
        <v>0</v>
      </c>
      <c r="Y1332" s="8">
        <f>IFERROR(VLOOKUP(B1332, PlumX_snapshot!$A:$D, 4, FALSE), " ")</f>
        <v>0</v>
      </c>
      <c r="Z1332" s="8">
        <f>IFERROR(VLOOKUP(B1332, PlumX_snapshot!$A:$E, 5, FALSE), " ")</f>
        <v>6</v>
      </c>
      <c r="AA1332" s="8">
        <f>IFERROR(VLOOKUP(B1332, PlumX_snapshot!$A:$F, 6, FALSE), " ")</f>
        <v>0</v>
      </c>
      <c r="AB1332" s="9">
        <v>44978</v>
      </c>
    </row>
    <row r="1333" spans="1:28" ht="14.5" x14ac:dyDescent="0.35">
      <c r="A1333" s="7" t="s">
        <v>3658</v>
      </c>
      <c r="B1333" s="7" t="s">
        <v>3659</v>
      </c>
      <c r="C1333" s="7" t="s">
        <v>3373</v>
      </c>
      <c r="D1333" s="7" t="s">
        <v>3282</v>
      </c>
      <c r="E1333" s="7" t="s">
        <v>36</v>
      </c>
      <c r="F1333" s="7" t="s">
        <v>37</v>
      </c>
      <c r="G1333" s="7" t="s">
        <v>56</v>
      </c>
      <c r="H1333" s="7" t="s">
        <v>3283</v>
      </c>
      <c r="I1333" s="7" t="s">
        <v>74</v>
      </c>
      <c r="J1333" s="10">
        <v>42800</v>
      </c>
      <c r="K1333" s="10">
        <v>43202</v>
      </c>
      <c r="L1333" s="10">
        <v>43209.585428240738</v>
      </c>
      <c r="M1333" s="10">
        <v>43218</v>
      </c>
      <c r="N1333" s="7">
        <v>2018</v>
      </c>
      <c r="O1333" s="7" t="s">
        <v>3284</v>
      </c>
      <c r="T1333" s="7"/>
      <c r="W1333" s="6">
        <f>IFERROR(VLOOKUP(B1333, PlumX_snapshot!$A:$B, 2, FALSE), " ")</f>
        <v>36</v>
      </c>
      <c r="X1333" s="6">
        <f>IFERROR(VLOOKUP(B1333, PlumX_snapshot!$A:$C, 3, FALSE), " ")</f>
        <v>19</v>
      </c>
      <c r="Y1333" s="8">
        <f>IFERROR(VLOOKUP(B1333, PlumX_snapshot!$A:$D, 4, FALSE), " ")</f>
        <v>3</v>
      </c>
      <c r="Z1333" s="8">
        <f>IFERROR(VLOOKUP(B1333, PlumX_snapshot!$A:$E, 5, FALSE), " ")</f>
        <v>70</v>
      </c>
      <c r="AA1333" s="8">
        <f>IFERROR(VLOOKUP(B1333, PlumX_snapshot!$A:$F, 6, FALSE), " ")</f>
        <v>0</v>
      </c>
      <c r="AB1333" s="9">
        <v>44978</v>
      </c>
    </row>
    <row r="1334" spans="1:28" ht="14.5" x14ac:dyDescent="0.35">
      <c r="A1334" s="7" t="s">
        <v>3660</v>
      </c>
      <c r="B1334" s="7" t="s">
        <v>3661</v>
      </c>
      <c r="C1334" s="7" t="s">
        <v>3662</v>
      </c>
      <c r="D1334" s="7" t="s">
        <v>3282</v>
      </c>
      <c r="E1334" s="7" t="s">
        <v>36</v>
      </c>
      <c r="F1334" s="7" t="s">
        <v>37</v>
      </c>
      <c r="G1334" s="7" t="s">
        <v>56</v>
      </c>
      <c r="H1334" s="7" t="s">
        <v>3321</v>
      </c>
      <c r="I1334" s="7" t="s">
        <v>74</v>
      </c>
      <c r="J1334" s="10"/>
      <c r="K1334" s="10">
        <v>44380</v>
      </c>
      <c r="L1334" s="10">
        <v>44389.455972222226</v>
      </c>
      <c r="M1334" s="10">
        <v>44395</v>
      </c>
      <c r="N1334" s="7">
        <v>2021</v>
      </c>
      <c r="O1334" s="7" t="s">
        <v>3284</v>
      </c>
      <c r="R1334" s="7" t="s">
        <v>3663</v>
      </c>
      <c r="T1334" s="7"/>
      <c r="W1334" s="6">
        <f>IFERROR(VLOOKUP(B1334, PlumX_snapshot!$A:$B, 2, FALSE), " ")</f>
        <v>23</v>
      </c>
      <c r="X1334" s="6">
        <f>IFERROR(VLOOKUP(B1334, PlumX_snapshot!$A:$C, 3, FALSE), " ")</f>
        <v>1</v>
      </c>
      <c r="Y1334" s="8">
        <f>IFERROR(VLOOKUP(B1334, PlumX_snapshot!$A:$D, 4, FALSE), " ")</f>
        <v>23</v>
      </c>
      <c r="Z1334" s="8">
        <f>IFERROR(VLOOKUP(B1334, PlumX_snapshot!$A:$E, 5, FALSE), " ")</f>
        <v>0</v>
      </c>
      <c r="AA1334" s="8">
        <f>IFERROR(VLOOKUP(B1334, PlumX_snapshot!$A:$F, 6, FALSE), " ")</f>
        <v>0</v>
      </c>
      <c r="AB1334" s="9">
        <v>44978</v>
      </c>
    </row>
    <row r="1335" spans="1:28" ht="14.5" x14ac:dyDescent="0.35">
      <c r="A1335" s="7" t="s">
        <v>3664</v>
      </c>
      <c r="B1335" s="7" t="s">
        <v>3665</v>
      </c>
      <c r="C1335" s="7" t="s">
        <v>3394</v>
      </c>
      <c r="D1335" s="7" t="s">
        <v>3282</v>
      </c>
      <c r="E1335" s="7" t="s">
        <v>36</v>
      </c>
      <c r="F1335" s="7" t="s">
        <v>37</v>
      </c>
      <c r="G1335" s="7" t="s">
        <v>56</v>
      </c>
      <c r="H1335" s="7" t="s">
        <v>3337</v>
      </c>
      <c r="I1335" s="7" t="s">
        <v>74</v>
      </c>
      <c r="J1335" s="10">
        <v>42691</v>
      </c>
      <c r="K1335" s="10">
        <v>42792</v>
      </c>
      <c r="L1335" s="10">
        <v>42794.484837962962</v>
      </c>
      <c r="M1335" s="10">
        <v>42806</v>
      </c>
      <c r="N1335" s="7">
        <v>2017</v>
      </c>
      <c r="O1335" s="7" t="s">
        <v>3284</v>
      </c>
      <c r="T1335" s="7"/>
      <c r="W1335" s="6">
        <f>IFERROR(VLOOKUP(B1335, PlumX_snapshot!$A:$B, 2, FALSE), " ")</f>
        <v>491</v>
      </c>
      <c r="X1335" s="6">
        <f>IFERROR(VLOOKUP(B1335, PlumX_snapshot!$A:$C, 3, FALSE), " ")</f>
        <v>99</v>
      </c>
      <c r="Y1335" s="8">
        <f>IFERROR(VLOOKUP(B1335, PlumX_snapshot!$A:$D, 4, FALSE), " ")</f>
        <v>61</v>
      </c>
      <c r="Z1335" s="8">
        <f>IFERROR(VLOOKUP(B1335, PlumX_snapshot!$A:$E, 5, FALSE), " ")</f>
        <v>1663</v>
      </c>
      <c r="AA1335" s="8">
        <f>IFERROR(VLOOKUP(B1335, PlumX_snapshot!$A:$F, 6, FALSE), " ")</f>
        <v>3</v>
      </c>
      <c r="AB1335" s="9">
        <v>44978</v>
      </c>
    </row>
    <row r="1336" spans="1:28" ht="14.5" x14ac:dyDescent="0.35">
      <c r="A1336" s="7" t="s">
        <v>3666</v>
      </c>
      <c r="B1336" s="7" t="s">
        <v>3667</v>
      </c>
      <c r="C1336" s="7" t="s">
        <v>3668</v>
      </c>
      <c r="D1336" s="7" t="s">
        <v>3282</v>
      </c>
      <c r="E1336" s="7" t="s">
        <v>36</v>
      </c>
      <c r="F1336" s="7" t="s">
        <v>37</v>
      </c>
      <c r="G1336" s="7" t="s">
        <v>56</v>
      </c>
      <c r="H1336" s="7" t="s">
        <v>3315</v>
      </c>
      <c r="I1336" s="7" t="s">
        <v>74</v>
      </c>
      <c r="J1336" s="10"/>
      <c r="K1336" s="10"/>
      <c r="L1336" s="10">
        <v>44064.357905092591</v>
      </c>
      <c r="M1336" s="10">
        <v>44090</v>
      </c>
      <c r="N1336" s="7">
        <v>2020</v>
      </c>
      <c r="O1336" s="7" t="s">
        <v>3284</v>
      </c>
      <c r="T1336" s="7"/>
      <c r="W1336" s="6">
        <f>IFERROR(VLOOKUP(B1336, PlumX_snapshot!$A:$B, 2, FALSE), " ")</f>
        <v>24</v>
      </c>
      <c r="X1336" s="6">
        <f>IFERROR(VLOOKUP(B1336, PlumX_snapshot!$A:$C, 3, FALSE), " ")</f>
        <v>3</v>
      </c>
      <c r="Y1336" s="8">
        <f>IFERROR(VLOOKUP(B1336, PlumX_snapshot!$A:$D, 4, FALSE), " ")</f>
        <v>5</v>
      </c>
      <c r="Z1336" s="8">
        <f>IFERROR(VLOOKUP(B1336, PlumX_snapshot!$A:$E, 5, FALSE), " ")</f>
        <v>0</v>
      </c>
      <c r="AA1336" s="8">
        <f>IFERROR(VLOOKUP(B1336, PlumX_snapshot!$A:$F, 6, FALSE), " ")</f>
        <v>0</v>
      </c>
      <c r="AB1336" s="9">
        <v>44978</v>
      </c>
    </row>
    <row r="1337" spans="1:28" ht="14.5" x14ac:dyDescent="0.35">
      <c r="A1337" s="7" t="s">
        <v>3669</v>
      </c>
      <c r="B1337" s="7" t="s">
        <v>3670</v>
      </c>
      <c r="C1337" s="7" t="s">
        <v>3671</v>
      </c>
      <c r="D1337" s="7" t="s">
        <v>3282</v>
      </c>
      <c r="E1337" s="7" t="s">
        <v>36</v>
      </c>
      <c r="F1337" s="7" t="s">
        <v>37</v>
      </c>
      <c r="G1337" s="7" t="s">
        <v>56</v>
      </c>
      <c r="H1337" s="7" t="s">
        <v>3337</v>
      </c>
      <c r="I1337" s="7" t="s">
        <v>74</v>
      </c>
      <c r="J1337" s="10"/>
      <c r="K1337" s="10">
        <v>42799</v>
      </c>
      <c r="L1337" s="10">
        <v>43049.629444444443</v>
      </c>
      <c r="M1337" s="12">
        <v>43067</v>
      </c>
      <c r="N1337" s="7">
        <v>2017</v>
      </c>
      <c r="O1337" s="7" t="s">
        <v>3284</v>
      </c>
      <c r="T1337" s="7"/>
      <c r="W1337" s="6">
        <f>IFERROR(VLOOKUP(B1337, PlumX_snapshot!$A:$B, 2, FALSE), " ")</f>
        <v>5</v>
      </c>
      <c r="X1337" s="6">
        <f>IFERROR(VLOOKUP(B1337, PlumX_snapshot!$A:$C, 3, FALSE), " ")</f>
        <v>13</v>
      </c>
      <c r="Y1337" s="8">
        <f>IFERROR(VLOOKUP(B1337, PlumX_snapshot!$A:$D, 4, FALSE), " ")</f>
        <v>0</v>
      </c>
      <c r="Z1337" s="8">
        <f>IFERROR(VLOOKUP(B1337, PlumX_snapshot!$A:$E, 5, FALSE), " ")</f>
        <v>3</v>
      </c>
      <c r="AA1337" s="8">
        <f>IFERROR(VLOOKUP(B1337, PlumX_snapshot!$A:$F, 6, FALSE), " ")</f>
        <v>0</v>
      </c>
      <c r="AB1337" s="9">
        <v>44978</v>
      </c>
    </row>
    <row r="1338" spans="1:28" ht="14.5" x14ac:dyDescent="0.35">
      <c r="A1338" s="7" t="s">
        <v>3672</v>
      </c>
      <c r="B1338" s="7" t="s">
        <v>3673</v>
      </c>
      <c r="C1338" s="7" t="s">
        <v>3674</v>
      </c>
      <c r="D1338" s="7" t="s">
        <v>3282</v>
      </c>
      <c r="E1338" s="7" t="s">
        <v>36</v>
      </c>
      <c r="F1338" s="7" t="s">
        <v>37</v>
      </c>
      <c r="G1338" s="7" t="s">
        <v>56</v>
      </c>
      <c r="H1338" s="7" t="s">
        <v>3337</v>
      </c>
      <c r="I1338" s="7" t="s">
        <v>74</v>
      </c>
      <c r="J1338" s="10">
        <v>42298</v>
      </c>
      <c r="K1338" s="10">
        <v>42788</v>
      </c>
      <c r="L1338" s="10">
        <v>42789.647175925929</v>
      </c>
      <c r="M1338" s="10">
        <v>42795</v>
      </c>
      <c r="N1338" s="7">
        <v>2017</v>
      </c>
      <c r="O1338" s="7" t="s">
        <v>3284</v>
      </c>
      <c r="T1338" s="7"/>
      <c r="W1338" s="6">
        <f>IFERROR(VLOOKUP(B1338, PlumX_snapshot!$A:$B, 2, FALSE), " ")</f>
        <v>14</v>
      </c>
      <c r="X1338" s="6">
        <f>IFERROR(VLOOKUP(B1338, PlumX_snapshot!$A:$C, 3, FALSE), " ")</f>
        <v>4</v>
      </c>
      <c r="Y1338" s="8">
        <f>IFERROR(VLOOKUP(B1338, PlumX_snapshot!$A:$D, 4, FALSE), " ")</f>
        <v>0</v>
      </c>
      <c r="Z1338" s="8">
        <f>IFERROR(VLOOKUP(B1338, PlumX_snapshot!$A:$E, 5, FALSE), " ")</f>
        <v>168</v>
      </c>
      <c r="AA1338" s="8">
        <f>IFERROR(VLOOKUP(B1338, PlumX_snapshot!$A:$F, 6, FALSE), " ")</f>
        <v>0</v>
      </c>
      <c r="AB1338" s="9">
        <v>44978</v>
      </c>
    </row>
    <row r="1339" spans="1:28" ht="14.5" x14ac:dyDescent="0.35">
      <c r="A1339" s="7" t="s">
        <v>3675</v>
      </c>
      <c r="B1339" s="7" t="s">
        <v>3676</v>
      </c>
      <c r="C1339" s="7" t="s">
        <v>3575</v>
      </c>
      <c r="D1339" s="7" t="s">
        <v>3282</v>
      </c>
      <c r="E1339" s="7" t="s">
        <v>36</v>
      </c>
      <c r="F1339" s="7" t="s">
        <v>37</v>
      </c>
      <c r="G1339" s="7" t="s">
        <v>56</v>
      </c>
      <c r="H1339" s="7" t="s">
        <v>3315</v>
      </c>
      <c r="I1339" s="7" t="s">
        <v>74</v>
      </c>
      <c r="J1339" s="10">
        <v>43945</v>
      </c>
      <c r="K1339" s="10">
        <v>44140</v>
      </c>
      <c r="L1339" s="10">
        <v>44144.481041666666</v>
      </c>
      <c r="M1339" s="10">
        <v>44241</v>
      </c>
      <c r="N1339" s="7">
        <v>2020</v>
      </c>
      <c r="O1339" s="7" t="s">
        <v>3284</v>
      </c>
      <c r="T1339" s="7"/>
      <c r="W1339" s="6">
        <f>IFERROR(VLOOKUP(B1339, PlumX_snapshot!$A:$B, 2, FALSE), " ")</f>
        <v>57</v>
      </c>
      <c r="X1339" s="6">
        <f>IFERROR(VLOOKUP(B1339, PlumX_snapshot!$A:$C, 3, FALSE), " ")</f>
        <v>6</v>
      </c>
      <c r="Y1339" s="8">
        <f>IFERROR(VLOOKUP(B1339, PlumX_snapshot!$A:$D, 4, FALSE), " ")</f>
        <v>34</v>
      </c>
      <c r="Z1339" s="8">
        <f>IFERROR(VLOOKUP(B1339, PlumX_snapshot!$A:$E, 5, FALSE), " ")</f>
        <v>0</v>
      </c>
      <c r="AA1339" s="8">
        <f>IFERROR(VLOOKUP(B1339, PlumX_snapshot!$A:$F, 6, FALSE), " ")</f>
        <v>0</v>
      </c>
      <c r="AB1339" s="9">
        <v>44978</v>
      </c>
    </row>
    <row r="1340" spans="1:28" ht="14.5" x14ac:dyDescent="0.35">
      <c r="A1340" s="7" t="s">
        <v>3677</v>
      </c>
      <c r="B1340" s="7" t="s">
        <v>3678</v>
      </c>
      <c r="C1340" s="7" t="s">
        <v>3679</v>
      </c>
      <c r="D1340" s="7" t="s">
        <v>3282</v>
      </c>
      <c r="E1340" s="7" t="s">
        <v>36</v>
      </c>
      <c r="F1340" s="7" t="s">
        <v>37</v>
      </c>
      <c r="G1340" s="7" t="s">
        <v>56</v>
      </c>
      <c r="H1340" s="7" t="s">
        <v>3283</v>
      </c>
      <c r="I1340" s="7" t="s">
        <v>74</v>
      </c>
      <c r="J1340" s="10">
        <v>42997</v>
      </c>
      <c r="K1340" s="10">
        <v>43372</v>
      </c>
      <c r="L1340" s="10">
        <v>43374.560393518521</v>
      </c>
      <c r="M1340" s="10">
        <v>43382</v>
      </c>
      <c r="N1340" s="7">
        <v>2018</v>
      </c>
      <c r="O1340" s="7" t="s">
        <v>3284</v>
      </c>
      <c r="T1340" s="7"/>
      <c r="W1340" s="6">
        <f>IFERROR(VLOOKUP(B1340, PlumX_snapshot!$A:$B, 2, FALSE), " ")</f>
        <v>2</v>
      </c>
      <c r="X1340" s="6">
        <f>IFERROR(VLOOKUP(B1340, PlumX_snapshot!$A:$C, 3, FALSE), " ")</f>
        <v>1</v>
      </c>
      <c r="Y1340" s="8">
        <f>IFERROR(VLOOKUP(B1340, PlumX_snapshot!$A:$D, 4, FALSE), " ")</f>
        <v>0</v>
      </c>
      <c r="Z1340" s="8">
        <f>IFERROR(VLOOKUP(B1340, PlumX_snapshot!$A:$E, 5, FALSE), " ")</f>
        <v>0</v>
      </c>
      <c r="AA1340" s="8">
        <f>IFERROR(VLOOKUP(B1340, PlumX_snapshot!$A:$F, 6, FALSE), " ")</f>
        <v>0</v>
      </c>
      <c r="AB1340" s="9">
        <v>44978</v>
      </c>
    </row>
    <row r="1341" spans="1:28" ht="14.5" x14ac:dyDescent="0.35">
      <c r="A1341" s="7" t="s">
        <v>3680</v>
      </c>
      <c r="B1341" s="7" t="s">
        <v>3681</v>
      </c>
      <c r="C1341" s="7" t="s">
        <v>3528</v>
      </c>
      <c r="D1341" s="7" t="s">
        <v>3282</v>
      </c>
      <c r="E1341" s="7" t="s">
        <v>36</v>
      </c>
      <c r="F1341" s="7" t="s">
        <v>37</v>
      </c>
      <c r="G1341" s="7" t="s">
        <v>56</v>
      </c>
      <c r="H1341" s="7" t="s">
        <v>3337</v>
      </c>
      <c r="I1341" s="7" t="s">
        <v>74</v>
      </c>
      <c r="J1341" s="10"/>
      <c r="K1341" s="10"/>
      <c r="L1341" s="10">
        <v>42899.595312500001</v>
      </c>
      <c r="M1341" s="10">
        <v>42921</v>
      </c>
      <c r="N1341" s="7">
        <v>2017</v>
      </c>
      <c r="O1341" s="7" t="s">
        <v>3284</v>
      </c>
      <c r="T1341" s="7"/>
      <c r="W1341" s="6">
        <f>IFERROR(VLOOKUP(B1341, PlumX_snapshot!$A:$B, 2, FALSE), " ")</f>
        <v>89</v>
      </c>
      <c r="X1341" s="6">
        <f>IFERROR(VLOOKUP(B1341, PlumX_snapshot!$A:$C, 3, FALSE), " ")</f>
        <v>24</v>
      </c>
      <c r="Y1341" s="8">
        <f>IFERROR(VLOOKUP(B1341, PlumX_snapshot!$A:$D, 4, FALSE), " ")</f>
        <v>2</v>
      </c>
      <c r="Z1341" s="8">
        <f>IFERROR(VLOOKUP(B1341, PlumX_snapshot!$A:$E, 5, FALSE), " ")</f>
        <v>196</v>
      </c>
      <c r="AA1341" s="8">
        <f>IFERROR(VLOOKUP(B1341, PlumX_snapshot!$A:$F, 6, FALSE), " ")</f>
        <v>0</v>
      </c>
      <c r="AB1341" s="9">
        <v>44978</v>
      </c>
    </row>
    <row r="1342" spans="1:28" ht="14.5" x14ac:dyDescent="0.35">
      <c r="A1342" s="7" t="s">
        <v>3682</v>
      </c>
      <c r="B1342" s="7" t="s">
        <v>3683</v>
      </c>
      <c r="C1342" s="7" t="s">
        <v>3449</v>
      </c>
      <c r="D1342" s="7" t="s">
        <v>3282</v>
      </c>
      <c r="E1342" s="7" t="s">
        <v>36</v>
      </c>
      <c r="F1342" s="7" t="s">
        <v>37</v>
      </c>
      <c r="G1342" s="7" t="s">
        <v>56</v>
      </c>
      <c r="H1342" s="7" t="s">
        <v>3283</v>
      </c>
      <c r="I1342" s="7" t="s">
        <v>74</v>
      </c>
      <c r="J1342" s="10"/>
      <c r="K1342" s="10"/>
      <c r="L1342" s="10">
        <v>43264.645462962966</v>
      </c>
      <c r="M1342" s="10">
        <v>43299</v>
      </c>
      <c r="N1342" s="7">
        <v>2018</v>
      </c>
      <c r="O1342" s="7" t="s">
        <v>3284</v>
      </c>
      <c r="T1342" s="7"/>
      <c r="W1342" s="6">
        <f>IFERROR(VLOOKUP(B1342, PlumX_snapshot!$A:$B, 2, FALSE), " ")</f>
        <v>5</v>
      </c>
      <c r="X1342" s="6">
        <f>IFERROR(VLOOKUP(B1342, PlumX_snapshot!$A:$C, 3, FALSE), " ")</f>
        <v>3</v>
      </c>
      <c r="Y1342" s="8">
        <f>IFERROR(VLOOKUP(B1342, PlumX_snapshot!$A:$D, 4, FALSE), " ")</f>
        <v>1</v>
      </c>
      <c r="Z1342" s="8">
        <f>IFERROR(VLOOKUP(B1342, PlumX_snapshot!$A:$E, 5, FALSE), " ")</f>
        <v>24</v>
      </c>
      <c r="AA1342" s="8">
        <f>IFERROR(VLOOKUP(B1342, PlumX_snapshot!$A:$F, 6, FALSE), " ")</f>
        <v>0</v>
      </c>
      <c r="AB1342" s="9">
        <v>44978</v>
      </c>
    </row>
    <row r="1343" spans="1:28" ht="14.5" x14ac:dyDescent="0.35">
      <c r="A1343" s="7" t="s">
        <v>3684</v>
      </c>
      <c r="B1343" s="7" t="s">
        <v>3685</v>
      </c>
      <c r="C1343" s="7" t="s">
        <v>3528</v>
      </c>
      <c r="D1343" s="7" t="s">
        <v>3282</v>
      </c>
      <c r="E1343" s="7" t="s">
        <v>36</v>
      </c>
      <c r="F1343" s="7" t="s">
        <v>37</v>
      </c>
      <c r="G1343" s="7" t="s">
        <v>56</v>
      </c>
      <c r="H1343" s="7" t="s">
        <v>3291</v>
      </c>
      <c r="I1343" s="7" t="s">
        <v>74</v>
      </c>
      <c r="J1343" s="10"/>
      <c r="K1343" s="10"/>
      <c r="L1343" s="10">
        <v>43726.574108796296</v>
      </c>
      <c r="M1343" s="12">
        <v>43823</v>
      </c>
      <c r="N1343" s="7">
        <v>2019</v>
      </c>
      <c r="O1343" s="7" t="s">
        <v>3284</v>
      </c>
      <c r="T1343" s="7"/>
      <c r="W1343" s="6">
        <f>IFERROR(VLOOKUP(B1343, PlumX_snapshot!$A:$B, 2, FALSE), " ")</f>
        <v>27</v>
      </c>
      <c r="X1343" s="6">
        <f>IFERROR(VLOOKUP(B1343, PlumX_snapshot!$A:$C, 3, FALSE), " ")</f>
        <v>97</v>
      </c>
      <c r="Y1343" s="8">
        <f>IFERROR(VLOOKUP(B1343, PlumX_snapshot!$A:$D, 4, FALSE), " ")</f>
        <v>66</v>
      </c>
      <c r="Z1343" s="8">
        <f>IFERROR(VLOOKUP(B1343, PlumX_snapshot!$A:$E, 5, FALSE), " ")</f>
        <v>0</v>
      </c>
      <c r="AA1343" s="8">
        <f>IFERROR(VLOOKUP(B1343, PlumX_snapshot!$A:$F, 6, FALSE), " ")</f>
        <v>0</v>
      </c>
      <c r="AB1343" s="9">
        <v>44978</v>
      </c>
    </row>
    <row r="1344" spans="1:28" ht="14.5" x14ac:dyDescent="0.35">
      <c r="A1344" s="7" t="s">
        <v>3686</v>
      </c>
      <c r="B1344" s="7" t="s">
        <v>3687</v>
      </c>
      <c r="C1344" s="7" t="s">
        <v>3688</v>
      </c>
      <c r="D1344" s="7" t="s">
        <v>3282</v>
      </c>
      <c r="E1344" s="7" t="s">
        <v>36</v>
      </c>
      <c r="F1344" s="7" t="s">
        <v>37</v>
      </c>
      <c r="G1344" s="7" t="s">
        <v>56</v>
      </c>
      <c r="H1344" s="7" t="s">
        <v>3315</v>
      </c>
      <c r="I1344" s="7" t="s">
        <v>74</v>
      </c>
      <c r="J1344" s="10">
        <v>43895</v>
      </c>
      <c r="K1344" s="10">
        <v>43986</v>
      </c>
      <c r="L1344" s="10">
        <v>43990.441261574073</v>
      </c>
      <c r="M1344" s="10">
        <v>43998</v>
      </c>
      <c r="N1344" s="7">
        <v>2020</v>
      </c>
      <c r="O1344" s="7" t="s">
        <v>3284</v>
      </c>
      <c r="T1344" s="7"/>
      <c r="W1344" s="6">
        <f>IFERROR(VLOOKUP(B1344, PlumX_snapshot!$A:$B, 2, FALSE), " ")</f>
        <v>13</v>
      </c>
      <c r="X1344" s="6">
        <f>IFERROR(VLOOKUP(B1344, PlumX_snapshot!$A:$C, 3, FALSE), " ")</f>
        <v>3</v>
      </c>
      <c r="Y1344" s="8">
        <f>IFERROR(VLOOKUP(B1344, PlumX_snapshot!$A:$D, 4, FALSE), " ")</f>
        <v>13</v>
      </c>
      <c r="Z1344" s="8">
        <f>IFERROR(VLOOKUP(B1344, PlumX_snapshot!$A:$E, 5, FALSE), " ")</f>
        <v>0</v>
      </c>
      <c r="AA1344" s="8">
        <f>IFERROR(VLOOKUP(B1344, PlumX_snapshot!$A:$F, 6, FALSE), " ")</f>
        <v>0</v>
      </c>
      <c r="AB1344" s="9">
        <v>44978</v>
      </c>
    </row>
    <row r="1345" spans="1:28" ht="14.5" x14ac:dyDescent="0.35">
      <c r="A1345" s="7" t="s">
        <v>3689</v>
      </c>
      <c r="B1345" s="7" t="s">
        <v>3690</v>
      </c>
      <c r="C1345" s="7" t="s">
        <v>3691</v>
      </c>
      <c r="D1345" s="7" t="s">
        <v>3282</v>
      </c>
      <c r="E1345" s="7" t="s">
        <v>36</v>
      </c>
      <c r="F1345" s="7" t="s">
        <v>37</v>
      </c>
      <c r="G1345" s="7" t="s">
        <v>56</v>
      </c>
      <c r="H1345" s="7" t="s">
        <v>3337</v>
      </c>
      <c r="I1345" s="7" t="s">
        <v>74</v>
      </c>
      <c r="J1345" s="10"/>
      <c r="K1345" s="10">
        <v>42797</v>
      </c>
      <c r="L1345" s="10">
        <v>42802.376898148148</v>
      </c>
      <c r="M1345" s="10">
        <v>42815</v>
      </c>
      <c r="N1345" s="7">
        <v>2017</v>
      </c>
      <c r="O1345" s="7" t="s">
        <v>3284</v>
      </c>
      <c r="T1345" s="7"/>
      <c r="W1345" s="6">
        <f>IFERROR(VLOOKUP(B1345, PlumX_snapshot!$A:$B, 2, FALSE), " ")</f>
        <v>29</v>
      </c>
      <c r="X1345" s="6">
        <f>IFERROR(VLOOKUP(B1345, PlumX_snapshot!$A:$C, 3, FALSE), " ")</f>
        <v>0</v>
      </c>
      <c r="Y1345" s="8">
        <f>IFERROR(VLOOKUP(B1345, PlumX_snapshot!$A:$D, 4, FALSE), " ")</f>
        <v>9</v>
      </c>
      <c r="Z1345" s="8">
        <f>IFERROR(VLOOKUP(B1345, PlumX_snapshot!$A:$E, 5, FALSE), " ")</f>
        <v>434</v>
      </c>
      <c r="AA1345" s="8">
        <f>IFERROR(VLOOKUP(B1345, PlumX_snapshot!$A:$F, 6, FALSE), " ")</f>
        <v>0</v>
      </c>
      <c r="AB1345" s="9">
        <v>44978</v>
      </c>
    </row>
    <row r="1346" spans="1:28" ht="14.5" x14ac:dyDescent="0.35">
      <c r="A1346" s="7" t="s">
        <v>3692</v>
      </c>
      <c r="B1346" s="7" t="s">
        <v>3693</v>
      </c>
      <c r="C1346" s="7" t="s">
        <v>3694</v>
      </c>
      <c r="D1346" s="7" t="s">
        <v>3282</v>
      </c>
      <c r="E1346" s="7" t="s">
        <v>36</v>
      </c>
      <c r="F1346" s="7" t="s">
        <v>37</v>
      </c>
      <c r="G1346" s="7" t="s">
        <v>56</v>
      </c>
      <c r="H1346" s="7" t="s">
        <v>3321</v>
      </c>
      <c r="I1346" s="7" t="s">
        <v>74</v>
      </c>
      <c r="J1346" s="10"/>
      <c r="K1346" s="10">
        <v>44305</v>
      </c>
      <c r="L1346" s="10">
        <v>44321.546759259261</v>
      </c>
      <c r="M1346" s="10">
        <v>44328</v>
      </c>
      <c r="N1346" s="7">
        <v>2021</v>
      </c>
      <c r="O1346" s="7" t="s">
        <v>3284</v>
      </c>
      <c r="R1346" s="7" t="s">
        <v>315</v>
      </c>
      <c r="T1346" s="7"/>
      <c r="W1346" s="6">
        <f>IFERROR(VLOOKUP(B1346, PlumX_snapshot!$A:$B, 2, FALSE), " ")</f>
        <v>3</v>
      </c>
      <c r="X1346" s="6">
        <f>IFERROR(VLOOKUP(B1346, PlumX_snapshot!$A:$C, 3, FALSE), " ")</f>
        <v>0</v>
      </c>
      <c r="Y1346" s="8">
        <f>IFERROR(VLOOKUP(B1346, PlumX_snapshot!$A:$D, 4, FALSE), " ")</f>
        <v>0</v>
      </c>
      <c r="Z1346" s="8">
        <f>IFERROR(VLOOKUP(B1346, PlumX_snapshot!$A:$E, 5, FALSE), " ")</f>
        <v>0</v>
      </c>
      <c r="AA1346" s="8">
        <f>IFERROR(VLOOKUP(B1346, PlumX_snapshot!$A:$F, 6, FALSE), " ")</f>
        <v>0</v>
      </c>
      <c r="AB1346" s="9">
        <v>44978</v>
      </c>
    </row>
    <row r="1347" spans="1:28" ht="14.5" x14ac:dyDescent="0.35">
      <c r="A1347" s="7" t="s">
        <v>3695</v>
      </c>
      <c r="B1347" s="7" t="s">
        <v>3696</v>
      </c>
      <c r="C1347" s="7" t="s">
        <v>3405</v>
      </c>
      <c r="D1347" s="7" t="s">
        <v>3282</v>
      </c>
      <c r="E1347" s="7" t="s">
        <v>36</v>
      </c>
      <c r="F1347" s="7" t="s">
        <v>37</v>
      </c>
      <c r="G1347" s="7" t="s">
        <v>56</v>
      </c>
      <c r="H1347" s="7" t="s">
        <v>3291</v>
      </c>
      <c r="I1347" s="7" t="s">
        <v>74</v>
      </c>
      <c r="J1347" s="10">
        <v>43595</v>
      </c>
      <c r="K1347" s="10">
        <v>43731</v>
      </c>
      <c r="L1347" s="10">
        <v>43747.606481481482</v>
      </c>
      <c r="M1347" s="12">
        <v>43762</v>
      </c>
      <c r="N1347" s="7">
        <v>2019</v>
      </c>
      <c r="O1347" s="7" t="s">
        <v>3284</v>
      </c>
      <c r="T1347" s="7"/>
      <c r="W1347" s="6">
        <f>IFERROR(VLOOKUP(B1347, PlumX_snapshot!$A:$B, 2, FALSE), " ")</f>
        <v>54</v>
      </c>
      <c r="X1347" s="6">
        <f>IFERROR(VLOOKUP(B1347, PlumX_snapshot!$A:$C, 3, FALSE), " ")</f>
        <v>5</v>
      </c>
      <c r="Y1347" s="8">
        <f>IFERROR(VLOOKUP(B1347, PlumX_snapshot!$A:$D, 4, FALSE), " ")</f>
        <v>35</v>
      </c>
      <c r="Z1347" s="8">
        <f>IFERROR(VLOOKUP(B1347, PlumX_snapshot!$A:$E, 5, FALSE), " ")</f>
        <v>0</v>
      </c>
      <c r="AA1347" s="8">
        <f>IFERROR(VLOOKUP(B1347, PlumX_snapshot!$A:$F, 6, FALSE), " ")</f>
        <v>7</v>
      </c>
      <c r="AB1347" s="9">
        <v>44978</v>
      </c>
    </row>
    <row r="1348" spans="1:28" ht="14.5" x14ac:dyDescent="0.35">
      <c r="A1348" s="7" t="s">
        <v>3697</v>
      </c>
      <c r="B1348" s="7" t="s">
        <v>3698</v>
      </c>
      <c r="C1348" s="7" t="s">
        <v>3699</v>
      </c>
      <c r="D1348" s="7" t="s">
        <v>3282</v>
      </c>
      <c r="E1348" s="7" t="s">
        <v>36</v>
      </c>
      <c r="F1348" s="7" t="s">
        <v>37</v>
      </c>
      <c r="G1348" s="7" t="s">
        <v>56</v>
      </c>
      <c r="H1348" s="7" t="s">
        <v>3337</v>
      </c>
      <c r="I1348" s="7" t="s">
        <v>74</v>
      </c>
      <c r="J1348" s="10"/>
      <c r="K1348" s="10"/>
      <c r="L1348" s="10">
        <v>42786.695740740739</v>
      </c>
      <c r="M1348" s="10">
        <v>42803</v>
      </c>
      <c r="N1348" s="7">
        <v>2017</v>
      </c>
      <c r="O1348" s="7" t="s">
        <v>3284</v>
      </c>
      <c r="T1348" s="7"/>
      <c r="W1348" s="6">
        <f>IFERROR(VLOOKUP(B1348, PlumX_snapshot!$A:$B, 2, FALSE), " ")</f>
        <v>14</v>
      </c>
      <c r="X1348" s="6">
        <f>IFERROR(VLOOKUP(B1348, PlumX_snapshot!$A:$C, 3, FALSE), " ")</f>
        <v>7</v>
      </c>
      <c r="Y1348" s="8">
        <f>IFERROR(VLOOKUP(B1348, PlumX_snapshot!$A:$D, 4, FALSE), " ")</f>
        <v>3</v>
      </c>
      <c r="Z1348" s="8">
        <f>IFERROR(VLOOKUP(B1348, PlumX_snapshot!$A:$E, 5, FALSE), " ")</f>
        <v>12</v>
      </c>
      <c r="AA1348" s="8">
        <f>IFERROR(VLOOKUP(B1348, PlumX_snapshot!$A:$F, 6, FALSE), " ")</f>
        <v>0</v>
      </c>
      <c r="AB1348" s="9">
        <v>44978</v>
      </c>
    </row>
    <row r="1349" spans="1:28" ht="14.5" x14ac:dyDescent="0.35">
      <c r="A1349" s="7" t="s">
        <v>3700</v>
      </c>
      <c r="B1349" s="7" t="s">
        <v>3701</v>
      </c>
      <c r="C1349" s="7" t="s">
        <v>3702</v>
      </c>
      <c r="D1349" s="7" t="s">
        <v>3282</v>
      </c>
      <c r="E1349" s="7" t="s">
        <v>36</v>
      </c>
      <c r="F1349" s="7" t="s">
        <v>37</v>
      </c>
      <c r="G1349" s="7" t="s">
        <v>56</v>
      </c>
      <c r="H1349" s="7" t="s">
        <v>3337</v>
      </c>
      <c r="I1349" s="7" t="s">
        <v>74</v>
      </c>
      <c r="J1349" s="10">
        <v>42315</v>
      </c>
      <c r="K1349" s="10">
        <v>42794</v>
      </c>
      <c r="L1349" s="10">
        <v>42794.487511574072</v>
      </c>
      <c r="M1349" s="10">
        <v>42801</v>
      </c>
      <c r="N1349" s="7">
        <v>2017</v>
      </c>
      <c r="O1349" s="7" t="s">
        <v>3284</v>
      </c>
      <c r="T1349" s="7"/>
      <c r="W1349" s="6">
        <f>IFERROR(VLOOKUP(B1349, PlumX_snapshot!$A:$B, 2, FALSE), " ")</f>
        <v>15</v>
      </c>
      <c r="X1349" s="6">
        <f>IFERROR(VLOOKUP(B1349, PlumX_snapshot!$A:$C, 3, FALSE), " ")</f>
        <v>52</v>
      </c>
      <c r="Y1349" s="8">
        <f>IFERROR(VLOOKUP(B1349, PlumX_snapshot!$A:$D, 4, FALSE), " ")</f>
        <v>4</v>
      </c>
      <c r="Z1349" s="8">
        <f>IFERROR(VLOOKUP(B1349, PlumX_snapshot!$A:$E, 5, FALSE), " ")</f>
        <v>9</v>
      </c>
      <c r="AA1349" s="8">
        <f>IFERROR(VLOOKUP(B1349, PlumX_snapshot!$A:$F, 6, FALSE), " ")</f>
        <v>0</v>
      </c>
      <c r="AB1349" s="9">
        <v>44978</v>
      </c>
    </row>
    <row r="1350" spans="1:28" ht="14.5" x14ac:dyDescent="0.35">
      <c r="A1350" s="7" t="s">
        <v>3703</v>
      </c>
      <c r="B1350" s="7" t="s">
        <v>3704</v>
      </c>
      <c r="C1350" s="7" t="s">
        <v>3561</v>
      </c>
      <c r="D1350" s="7" t="s">
        <v>3282</v>
      </c>
      <c r="E1350" s="7" t="s">
        <v>36</v>
      </c>
      <c r="F1350" s="7" t="s">
        <v>37</v>
      </c>
      <c r="G1350" s="7" t="s">
        <v>56</v>
      </c>
      <c r="H1350" s="7" t="s">
        <v>3283</v>
      </c>
      <c r="I1350" s="7" t="s">
        <v>74</v>
      </c>
      <c r="J1350" s="10">
        <v>43132</v>
      </c>
      <c r="K1350" s="10">
        <v>43323</v>
      </c>
      <c r="L1350" s="10">
        <v>43325.608993055554</v>
      </c>
      <c r="M1350" s="10">
        <v>43341</v>
      </c>
      <c r="N1350" s="7">
        <v>2018</v>
      </c>
      <c r="O1350" s="7" t="s">
        <v>3284</v>
      </c>
      <c r="R1350" s="7" t="s">
        <v>3705</v>
      </c>
      <c r="T1350" s="7"/>
      <c r="W1350" s="6">
        <f>IFERROR(VLOOKUP(B1350, PlumX_snapshot!$A:$B, 2, FALSE), " ")</f>
        <v>190</v>
      </c>
      <c r="X1350" s="6">
        <f>IFERROR(VLOOKUP(B1350, PlumX_snapshot!$A:$C, 3, FALSE), " ")</f>
        <v>30</v>
      </c>
      <c r="Y1350" s="8">
        <f>IFERROR(VLOOKUP(B1350, PlumX_snapshot!$A:$D, 4, FALSE), " ")</f>
        <v>31</v>
      </c>
      <c r="Z1350" s="8">
        <f>IFERROR(VLOOKUP(B1350, PlumX_snapshot!$A:$E, 5, FALSE), " ")</f>
        <v>57</v>
      </c>
      <c r="AA1350" s="8">
        <f>IFERROR(VLOOKUP(B1350, PlumX_snapshot!$A:$F, 6, FALSE), " ")</f>
        <v>1</v>
      </c>
      <c r="AB1350" s="9">
        <v>44978</v>
      </c>
    </row>
    <row r="1351" spans="1:28" ht="14.5" x14ac:dyDescent="0.35">
      <c r="A1351" s="7" t="s">
        <v>3706</v>
      </c>
      <c r="B1351" s="7" t="s">
        <v>3707</v>
      </c>
      <c r="C1351" s="7" t="s">
        <v>3449</v>
      </c>
      <c r="D1351" s="7" t="s">
        <v>3282</v>
      </c>
      <c r="E1351" s="7" t="s">
        <v>36</v>
      </c>
      <c r="F1351" s="7" t="s">
        <v>37</v>
      </c>
      <c r="G1351" s="7" t="s">
        <v>56</v>
      </c>
      <c r="H1351" s="7" t="s">
        <v>3337</v>
      </c>
      <c r="I1351" s="7" t="s">
        <v>74</v>
      </c>
      <c r="J1351" s="10"/>
      <c r="K1351" s="10"/>
      <c r="L1351" s="10">
        <v>42794.483055555553</v>
      </c>
      <c r="M1351" s="10">
        <v>42802</v>
      </c>
      <c r="N1351" s="7">
        <v>2017</v>
      </c>
      <c r="O1351" s="7" t="s">
        <v>3284</v>
      </c>
      <c r="T1351" s="7"/>
      <c r="W1351" s="6">
        <f>IFERROR(VLOOKUP(B1351, PlumX_snapshot!$A:$B, 2, FALSE), " ")</f>
        <v>13</v>
      </c>
      <c r="X1351" s="6">
        <f>IFERROR(VLOOKUP(B1351, PlumX_snapshot!$A:$C, 3, FALSE), " ")</f>
        <v>4</v>
      </c>
      <c r="Y1351" s="8">
        <f>IFERROR(VLOOKUP(B1351, PlumX_snapshot!$A:$D, 4, FALSE), " ")</f>
        <v>1</v>
      </c>
      <c r="Z1351" s="8">
        <f>IFERROR(VLOOKUP(B1351, PlumX_snapshot!$A:$E, 5, FALSE), " ")</f>
        <v>89</v>
      </c>
      <c r="AA1351" s="8">
        <f>IFERROR(VLOOKUP(B1351, PlumX_snapshot!$A:$F, 6, FALSE), " ")</f>
        <v>0</v>
      </c>
      <c r="AB1351" s="9">
        <v>44978</v>
      </c>
    </row>
    <row r="1352" spans="1:28" ht="14.5" x14ac:dyDescent="0.35">
      <c r="A1352" s="7" t="s">
        <v>3708</v>
      </c>
      <c r="B1352" s="7" t="s">
        <v>3709</v>
      </c>
      <c r="C1352" s="7" t="s">
        <v>3411</v>
      </c>
      <c r="D1352" s="7" t="s">
        <v>3282</v>
      </c>
      <c r="E1352" s="7" t="s">
        <v>36</v>
      </c>
      <c r="F1352" s="7" t="s">
        <v>37</v>
      </c>
      <c r="G1352" s="7" t="s">
        <v>56</v>
      </c>
      <c r="H1352" s="7" t="s">
        <v>3283</v>
      </c>
      <c r="I1352" s="7" t="s">
        <v>74</v>
      </c>
      <c r="J1352" s="10"/>
      <c r="K1352" s="10"/>
      <c r="L1352" s="10">
        <v>43292.632094907407</v>
      </c>
      <c r="M1352" s="10">
        <v>43321</v>
      </c>
      <c r="N1352" s="7">
        <v>2018</v>
      </c>
      <c r="O1352" s="7" t="s">
        <v>3284</v>
      </c>
      <c r="T1352" s="7"/>
      <c r="W1352" s="6">
        <f>IFERROR(VLOOKUP(B1352, PlumX_snapshot!$A:$B, 2, FALSE), " ")</f>
        <v>5</v>
      </c>
      <c r="X1352" s="6">
        <f>IFERROR(VLOOKUP(B1352, PlumX_snapshot!$A:$C, 3, FALSE), " ")</f>
        <v>2</v>
      </c>
      <c r="Y1352" s="8">
        <f>IFERROR(VLOOKUP(B1352, PlumX_snapshot!$A:$D, 4, FALSE), " ")</f>
        <v>28</v>
      </c>
      <c r="Z1352" s="8">
        <f>IFERROR(VLOOKUP(B1352, PlumX_snapshot!$A:$E, 5, FALSE), " ")</f>
        <v>184</v>
      </c>
      <c r="AA1352" s="8">
        <f>IFERROR(VLOOKUP(B1352, PlumX_snapshot!$A:$F, 6, FALSE), " ")</f>
        <v>0</v>
      </c>
      <c r="AB1352" s="9">
        <v>44978</v>
      </c>
    </row>
    <row r="1353" spans="1:28" ht="14.5" x14ac:dyDescent="0.35">
      <c r="A1353" s="7" t="s">
        <v>3710</v>
      </c>
      <c r="B1353" s="7" t="s">
        <v>3711</v>
      </c>
      <c r="C1353" s="7" t="s">
        <v>3712</v>
      </c>
      <c r="D1353" s="7" t="s">
        <v>3282</v>
      </c>
      <c r="E1353" s="7" t="s">
        <v>36</v>
      </c>
      <c r="F1353" s="7" t="s">
        <v>37</v>
      </c>
      <c r="G1353" s="7" t="s">
        <v>56</v>
      </c>
      <c r="H1353" s="7" t="s">
        <v>3283</v>
      </c>
      <c r="I1353" s="7" t="s">
        <v>74</v>
      </c>
      <c r="J1353" s="10">
        <v>43102</v>
      </c>
      <c r="K1353" s="10"/>
      <c r="L1353" s="10">
        <v>43395.351331018515</v>
      </c>
      <c r="M1353" s="10">
        <v>43405</v>
      </c>
      <c r="N1353" s="7">
        <v>2018</v>
      </c>
      <c r="O1353" s="7" t="s">
        <v>3284</v>
      </c>
      <c r="T1353" s="7"/>
      <c r="W1353" s="6">
        <f>IFERROR(VLOOKUP(B1353, PlumX_snapshot!$A:$B, 2, FALSE), " ")</f>
        <v>4</v>
      </c>
      <c r="X1353" s="6">
        <f>IFERROR(VLOOKUP(B1353, PlumX_snapshot!$A:$C, 3, FALSE), " ")</f>
        <v>10</v>
      </c>
      <c r="Y1353" s="8">
        <f>IFERROR(VLOOKUP(B1353, PlumX_snapshot!$A:$D, 4, FALSE), " ")</f>
        <v>0</v>
      </c>
      <c r="Z1353" s="8">
        <f>IFERROR(VLOOKUP(B1353, PlumX_snapshot!$A:$E, 5, FALSE), " ")</f>
        <v>0</v>
      </c>
      <c r="AA1353" s="8">
        <f>IFERROR(VLOOKUP(B1353, PlumX_snapshot!$A:$F, 6, FALSE), " ")</f>
        <v>0</v>
      </c>
      <c r="AB1353" s="9">
        <v>44978</v>
      </c>
    </row>
    <row r="1354" spans="1:28" ht="14.5" x14ac:dyDescent="0.35">
      <c r="A1354" s="7" t="s">
        <v>3713</v>
      </c>
      <c r="B1354" s="7" t="s">
        <v>3714</v>
      </c>
      <c r="C1354" s="7" t="s">
        <v>3715</v>
      </c>
      <c r="D1354" s="7" t="s">
        <v>3282</v>
      </c>
      <c r="E1354" s="7" t="s">
        <v>36</v>
      </c>
      <c r="F1354" s="7" t="s">
        <v>37</v>
      </c>
      <c r="G1354" s="7" t="s">
        <v>56</v>
      </c>
      <c r="H1354" s="7" t="s">
        <v>3337</v>
      </c>
      <c r="I1354" s="7" t="s">
        <v>74</v>
      </c>
      <c r="J1354" s="10"/>
      <c r="K1354" s="10"/>
      <c r="L1354" s="10">
        <v>42968.616388888891</v>
      </c>
      <c r="M1354" s="10">
        <v>42978</v>
      </c>
      <c r="N1354" s="7">
        <v>2017</v>
      </c>
      <c r="O1354" s="7" t="s">
        <v>3284</v>
      </c>
      <c r="T1354" s="7"/>
      <c r="W1354" s="6">
        <f>IFERROR(VLOOKUP(B1354, PlumX_snapshot!$A:$B, 2, FALSE), " ")</f>
        <v>51</v>
      </c>
      <c r="X1354" s="6">
        <f>IFERROR(VLOOKUP(B1354, PlumX_snapshot!$A:$C, 3, FALSE), " ")</f>
        <v>15</v>
      </c>
      <c r="Y1354" s="8">
        <f>IFERROR(VLOOKUP(B1354, PlumX_snapshot!$A:$D, 4, FALSE), " ")</f>
        <v>72</v>
      </c>
      <c r="Z1354" s="8">
        <f>IFERROR(VLOOKUP(B1354, PlumX_snapshot!$A:$E, 5, FALSE), " ")</f>
        <v>8</v>
      </c>
      <c r="AA1354" s="8">
        <f>IFERROR(VLOOKUP(B1354, PlumX_snapshot!$A:$F, 6, FALSE), " ")</f>
        <v>0</v>
      </c>
      <c r="AB1354" s="9">
        <v>44978</v>
      </c>
    </row>
    <row r="1355" spans="1:28" ht="14.5" x14ac:dyDescent="0.35">
      <c r="A1355" s="7" t="s">
        <v>3716</v>
      </c>
      <c r="B1355" s="7" t="s">
        <v>3717</v>
      </c>
      <c r="C1355" s="7" t="s">
        <v>3718</v>
      </c>
      <c r="D1355" s="7" t="s">
        <v>3282</v>
      </c>
      <c r="E1355" s="7" t="s">
        <v>36</v>
      </c>
      <c r="F1355" s="7" t="s">
        <v>37</v>
      </c>
      <c r="G1355" s="7" t="s">
        <v>56</v>
      </c>
      <c r="H1355" s="7" t="s">
        <v>3321</v>
      </c>
      <c r="I1355" s="7" t="s">
        <v>74</v>
      </c>
      <c r="J1355" s="10">
        <v>44178</v>
      </c>
      <c r="K1355" s="10">
        <v>44343</v>
      </c>
      <c r="L1355" s="10">
        <v>44355.6406712963</v>
      </c>
      <c r="M1355" s="10">
        <v>44368</v>
      </c>
      <c r="N1355" s="7">
        <v>2021</v>
      </c>
      <c r="O1355" s="7" t="s">
        <v>3284</v>
      </c>
      <c r="R1355" s="7" t="s">
        <v>3719</v>
      </c>
      <c r="T1355" s="7"/>
      <c r="W1355" s="6">
        <f>IFERROR(VLOOKUP(B1355, PlumX_snapshot!$A:$B, 2, FALSE), " ")</f>
        <v>4</v>
      </c>
      <c r="X1355" s="6">
        <f>IFERROR(VLOOKUP(B1355, PlumX_snapshot!$A:$C, 3, FALSE), " ")</f>
        <v>0</v>
      </c>
      <c r="Y1355" s="8">
        <f>IFERROR(VLOOKUP(B1355, PlumX_snapshot!$A:$D, 4, FALSE), " ")</f>
        <v>0</v>
      </c>
      <c r="Z1355" s="8">
        <f>IFERROR(VLOOKUP(B1355, PlumX_snapshot!$A:$E, 5, FALSE), " ")</f>
        <v>0</v>
      </c>
      <c r="AA1355" s="8">
        <f>IFERROR(VLOOKUP(B1355, PlumX_snapshot!$A:$F, 6, FALSE), " ")</f>
        <v>0</v>
      </c>
      <c r="AB1355" s="9">
        <v>44978</v>
      </c>
    </row>
    <row r="1356" spans="1:28" ht="14.5" x14ac:dyDescent="0.35">
      <c r="A1356" s="7" t="s">
        <v>3720</v>
      </c>
      <c r="B1356" s="7" t="s">
        <v>3721</v>
      </c>
      <c r="C1356" s="7" t="s">
        <v>3545</v>
      </c>
      <c r="D1356" s="7" t="s">
        <v>3282</v>
      </c>
      <c r="E1356" s="7" t="s">
        <v>36</v>
      </c>
      <c r="F1356" s="7" t="s">
        <v>37</v>
      </c>
      <c r="G1356" s="7" t="s">
        <v>56</v>
      </c>
      <c r="H1356" s="7" t="s">
        <v>3283</v>
      </c>
      <c r="I1356" s="7" t="s">
        <v>74</v>
      </c>
      <c r="J1356" s="10">
        <v>43178</v>
      </c>
      <c r="K1356" s="10"/>
      <c r="L1356" s="10">
        <v>43306.542650462965</v>
      </c>
      <c r="M1356" s="12">
        <v>43383</v>
      </c>
      <c r="N1356" s="7">
        <v>2018</v>
      </c>
      <c r="O1356" s="7" t="s">
        <v>3284</v>
      </c>
      <c r="R1356" s="7" t="s">
        <v>3722</v>
      </c>
      <c r="T1356" s="7"/>
      <c r="W1356" s="6">
        <f>IFERROR(VLOOKUP(B1356, PlumX_snapshot!$A:$B, 2, FALSE), " ")</f>
        <v>8</v>
      </c>
      <c r="X1356" s="6">
        <f>IFERROR(VLOOKUP(B1356, PlumX_snapshot!$A:$C, 3, FALSE), " ")</f>
        <v>7</v>
      </c>
      <c r="Y1356" s="8">
        <f>IFERROR(VLOOKUP(B1356, PlumX_snapshot!$A:$D, 4, FALSE), " ")</f>
        <v>5</v>
      </c>
      <c r="Z1356" s="8">
        <f>IFERROR(VLOOKUP(B1356, PlumX_snapshot!$A:$E, 5, FALSE), " ")</f>
        <v>3</v>
      </c>
      <c r="AA1356" s="8">
        <f>IFERROR(VLOOKUP(B1356, PlumX_snapshot!$A:$F, 6, FALSE), " ")</f>
        <v>0</v>
      </c>
      <c r="AB1356" s="9">
        <v>44978</v>
      </c>
    </row>
    <row r="1357" spans="1:28" ht="14.5" x14ac:dyDescent="0.35">
      <c r="A1357" s="7" t="s">
        <v>3723</v>
      </c>
      <c r="B1357" s="7" t="s">
        <v>3724</v>
      </c>
      <c r="C1357" s="7" t="s">
        <v>3725</v>
      </c>
      <c r="D1357" s="7" t="s">
        <v>3282</v>
      </c>
      <c r="E1357" s="7" t="s">
        <v>36</v>
      </c>
      <c r="F1357" s="7" t="s">
        <v>37</v>
      </c>
      <c r="G1357" s="7" t="s">
        <v>56</v>
      </c>
      <c r="H1357" s="7" t="s">
        <v>3283</v>
      </c>
      <c r="I1357" s="7" t="s">
        <v>74</v>
      </c>
      <c r="J1357" s="10">
        <v>43250</v>
      </c>
      <c r="K1357" s="10">
        <v>43355</v>
      </c>
      <c r="L1357" s="10">
        <v>43367.49287037037</v>
      </c>
      <c r="M1357" s="12">
        <v>43385</v>
      </c>
      <c r="N1357" s="7">
        <v>2018</v>
      </c>
      <c r="O1357" s="7" t="s">
        <v>3284</v>
      </c>
      <c r="P1357" s="7" t="s">
        <v>56</v>
      </c>
      <c r="R1357" s="7" t="s">
        <v>3726</v>
      </c>
      <c r="T1357" s="7"/>
      <c r="W1357" s="6">
        <f>IFERROR(VLOOKUP(B1357, PlumX_snapshot!$A:$B, 2, FALSE), " ")</f>
        <v>8</v>
      </c>
      <c r="X1357" s="6">
        <f>IFERROR(VLOOKUP(B1357, PlumX_snapshot!$A:$C, 3, FALSE), " ")</f>
        <v>1</v>
      </c>
      <c r="Y1357" s="8">
        <f>IFERROR(VLOOKUP(B1357, PlumX_snapshot!$A:$D, 4, FALSE), " ")</f>
        <v>0</v>
      </c>
      <c r="Z1357" s="8">
        <f>IFERROR(VLOOKUP(B1357, PlumX_snapshot!$A:$E, 5, FALSE), " ")</f>
        <v>0</v>
      </c>
      <c r="AA1357" s="8">
        <f>IFERROR(VLOOKUP(B1357, PlumX_snapshot!$A:$F, 6, FALSE), " ")</f>
        <v>0</v>
      </c>
      <c r="AB1357" s="9">
        <v>44978</v>
      </c>
    </row>
    <row r="1358" spans="1:28" ht="14.5" x14ac:dyDescent="0.35">
      <c r="A1358" s="7" t="s">
        <v>3727</v>
      </c>
      <c r="B1358" s="7" t="s">
        <v>3728</v>
      </c>
      <c r="C1358" s="7" t="s">
        <v>3309</v>
      </c>
      <c r="D1358" s="7" t="s">
        <v>3282</v>
      </c>
      <c r="E1358" s="7" t="s">
        <v>36</v>
      </c>
      <c r="F1358" s="7" t="s">
        <v>37</v>
      </c>
      <c r="G1358" s="7" t="s">
        <v>56</v>
      </c>
      <c r="H1358" s="7" t="s">
        <v>3283</v>
      </c>
      <c r="I1358" s="7" t="s">
        <v>74</v>
      </c>
      <c r="J1358" s="10">
        <v>43206</v>
      </c>
      <c r="K1358" s="10">
        <v>43410</v>
      </c>
      <c r="L1358" s="10">
        <v>43411.418865740743</v>
      </c>
      <c r="M1358" s="12">
        <v>43433</v>
      </c>
      <c r="N1358" s="7">
        <v>2018</v>
      </c>
      <c r="O1358" s="7" t="s">
        <v>3284</v>
      </c>
      <c r="T1358" s="7"/>
      <c r="W1358" s="6">
        <f>IFERROR(VLOOKUP(B1358, PlumX_snapshot!$A:$B, 2, FALSE), " ")</f>
        <v>67</v>
      </c>
      <c r="X1358" s="6">
        <f>IFERROR(VLOOKUP(B1358, PlumX_snapshot!$A:$C, 3, FALSE), " ")</f>
        <v>22</v>
      </c>
      <c r="Y1358" s="8">
        <f>IFERROR(VLOOKUP(B1358, PlumX_snapshot!$A:$D, 4, FALSE), " ")</f>
        <v>57</v>
      </c>
      <c r="Z1358" s="8">
        <f>IFERROR(VLOOKUP(B1358, PlumX_snapshot!$A:$E, 5, FALSE), " ")</f>
        <v>10</v>
      </c>
      <c r="AA1358" s="8">
        <f>IFERROR(VLOOKUP(B1358, PlumX_snapshot!$A:$F, 6, FALSE), " ")</f>
        <v>0</v>
      </c>
      <c r="AB1358" s="9">
        <v>44978</v>
      </c>
    </row>
    <row r="1359" spans="1:28" ht="14.5" x14ac:dyDescent="0.35">
      <c r="A1359" s="7" t="s">
        <v>3729</v>
      </c>
      <c r="B1359" s="7" t="s">
        <v>3730</v>
      </c>
      <c r="C1359" s="7" t="s">
        <v>3731</v>
      </c>
      <c r="D1359" s="7" t="s">
        <v>3282</v>
      </c>
      <c r="E1359" s="7" t="s">
        <v>36</v>
      </c>
      <c r="F1359" s="7" t="s">
        <v>37</v>
      </c>
      <c r="G1359" s="7" t="s">
        <v>56</v>
      </c>
      <c r="H1359" s="7" t="s">
        <v>3283</v>
      </c>
      <c r="I1359" s="7" t="s">
        <v>74</v>
      </c>
      <c r="J1359" s="10">
        <v>43116</v>
      </c>
      <c r="K1359" s="10">
        <v>43348</v>
      </c>
      <c r="L1359" s="10">
        <v>43349.460324074076</v>
      </c>
      <c r="M1359" s="10">
        <v>43357</v>
      </c>
      <c r="N1359" s="7">
        <v>2018</v>
      </c>
      <c r="O1359" s="7" t="s">
        <v>3284</v>
      </c>
      <c r="T1359" s="7"/>
      <c r="W1359" s="6">
        <f>IFERROR(VLOOKUP(B1359, PlumX_snapshot!$A:$B, 2, FALSE), " ")</f>
        <v>35</v>
      </c>
      <c r="X1359" s="6">
        <f>IFERROR(VLOOKUP(B1359, PlumX_snapshot!$A:$C, 3, FALSE), " ")</f>
        <v>7</v>
      </c>
      <c r="Y1359" s="8">
        <f>IFERROR(VLOOKUP(B1359, PlumX_snapshot!$A:$D, 4, FALSE), " ")</f>
        <v>8</v>
      </c>
      <c r="Z1359" s="8">
        <f>IFERROR(VLOOKUP(B1359, PlumX_snapshot!$A:$E, 5, FALSE), " ")</f>
        <v>0</v>
      </c>
      <c r="AA1359" s="8">
        <f>IFERROR(VLOOKUP(B1359, PlumX_snapshot!$A:$F, 6, FALSE), " ")</f>
        <v>0</v>
      </c>
      <c r="AB1359" s="9">
        <v>44978</v>
      </c>
    </row>
    <row r="1360" spans="1:28" ht="14.5" x14ac:dyDescent="0.35">
      <c r="A1360" s="7" t="s">
        <v>3732</v>
      </c>
      <c r="B1360" s="7" t="s">
        <v>3733</v>
      </c>
      <c r="C1360" s="7" t="s">
        <v>3734</v>
      </c>
      <c r="D1360" s="7" t="s">
        <v>3282</v>
      </c>
      <c r="E1360" s="7" t="s">
        <v>36</v>
      </c>
      <c r="F1360" s="7" t="s">
        <v>37</v>
      </c>
      <c r="G1360" s="7" t="s">
        <v>56</v>
      </c>
      <c r="H1360" s="7" t="s">
        <v>3283</v>
      </c>
      <c r="I1360" s="7" t="s">
        <v>74</v>
      </c>
      <c r="J1360" s="10">
        <v>43183</v>
      </c>
      <c r="K1360" s="10">
        <v>43346</v>
      </c>
      <c r="L1360" s="10">
        <v>43348.63989583333</v>
      </c>
      <c r="M1360" s="10">
        <v>43360</v>
      </c>
      <c r="N1360" s="7">
        <v>2018</v>
      </c>
      <c r="O1360" s="7" t="s">
        <v>3284</v>
      </c>
      <c r="T1360" s="7"/>
      <c r="W1360" s="6">
        <f>IFERROR(VLOOKUP(B1360, PlumX_snapshot!$A:$B, 2, FALSE), " ")</f>
        <v>50</v>
      </c>
      <c r="X1360" s="6">
        <f>IFERROR(VLOOKUP(B1360, PlumX_snapshot!$A:$C, 3, FALSE), " ")</f>
        <v>12</v>
      </c>
      <c r="Y1360" s="8">
        <f>IFERROR(VLOOKUP(B1360, PlumX_snapshot!$A:$D, 4, FALSE), " ")</f>
        <v>59</v>
      </c>
      <c r="Z1360" s="8">
        <f>IFERROR(VLOOKUP(B1360, PlumX_snapshot!$A:$E, 5, FALSE), " ")</f>
        <v>12</v>
      </c>
      <c r="AA1360" s="8">
        <f>IFERROR(VLOOKUP(B1360, PlumX_snapshot!$A:$F, 6, FALSE), " ")</f>
        <v>0</v>
      </c>
      <c r="AB1360" s="9">
        <v>44978</v>
      </c>
    </row>
    <row r="1361" spans="1:28" ht="14.5" x14ac:dyDescent="0.35">
      <c r="A1361" s="7" t="s">
        <v>3735</v>
      </c>
      <c r="B1361" s="7" t="s">
        <v>3736</v>
      </c>
      <c r="C1361" s="7" t="s">
        <v>3737</v>
      </c>
      <c r="D1361" s="7" t="s">
        <v>3282</v>
      </c>
      <c r="E1361" s="7" t="s">
        <v>36</v>
      </c>
      <c r="F1361" s="7" t="s">
        <v>37</v>
      </c>
      <c r="G1361" s="7" t="s">
        <v>56</v>
      </c>
      <c r="H1361" s="7" t="s">
        <v>3283</v>
      </c>
      <c r="I1361" s="7" t="s">
        <v>74</v>
      </c>
      <c r="J1361" s="10">
        <v>43130</v>
      </c>
      <c r="K1361" s="10">
        <v>43413</v>
      </c>
      <c r="L1361" s="10">
        <v>43425.393472222226</v>
      </c>
      <c r="M1361" s="12">
        <v>43432</v>
      </c>
      <c r="N1361" s="7">
        <v>2018</v>
      </c>
      <c r="O1361" s="7" t="s">
        <v>3284</v>
      </c>
      <c r="R1361" s="7" t="s">
        <v>3738</v>
      </c>
      <c r="T1361" s="7"/>
      <c r="W1361" s="6">
        <f>IFERROR(VLOOKUP(B1361, PlumX_snapshot!$A:$B, 2, FALSE), " ")</f>
        <v>56</v>
      </c>
      <c r="X1361" s="6">
        <f>IFERROR(VLOOKUP(B1361, PlumX_snapshot!$A:$C, 3, FALSE), " ")</f>
        <v>9</v>
      </c>
      <c r="Y1361" s="8">
        <f>IFERROR(VLOOKUP(B1361, PlumX_snapshot!$A:$D, 4, FALSE), " ")</f>
        <v>172</v>
      </c>
      <c r="Z1361" s="8">
        <f>IFERROR(VLOOKUP(B1361, PlumX_snapshot!$A:$E, 5, FALSE), " ")</f>
        <v>206</v>
      </c>
      <c r="AA1361" s="8">
        <f>IFERROR(VLOOKUP(B1361, PlumX_snapshot!$A:$F, 6, FALSE), " ")</f>
        <v>0</v>
      </c>
      <c r="AB1361" s="9">
        <v>44978</v>
      </c>
    </row>
    <row r="1362" spans="1:28" ht="14.5" x14ac:dyDescent="0.35">
      <c r="A1362" s="7" t="s">
        <v>3739</v>
      </c>
      <c r="B1362" s="7" t="s">
        <v>3740</v>
      </c>
      <c r="C1362" s="7" t="s">
        <v>3654</v>
      </c>
      <c r="D1362" s="7" t="s">
        <v>3282</v>
      </c>
      <c r="E1362" s="7" t="s">
        <v>36</v>
      </c>
      <c r="F1362" s="7" t="s">
        <v>37</v>
      </c>
      <c r="G1362" s="7" t="s">
        <v>56</v>
      </c>
      <c r="H1362" s="7" t="s">
        <v>3283</v>
      </c>
      <c r="I1362" s="7" t="s">
        <v>74</v>
      </c>
      <c r="J1362" s="10">
        <v>43238</v>
      </c>
      <c r="K1362" s="10">
        <v>43340</v>
      </c>
      <c r="L1362" s="10">
        <v>43343.55909722222</v>
      </c>
      <c r="M1362" s="10">
        <v>43348</v>
      </c>
      <c r="N1362" s="7">
        <v>2018</v>
      </c>
      <c r="O1362" s="7" t="s">
        <v>3284</v>
      </c>
      <c r="R1362" s="7" t="s">
        <v>70</v>
      </c>
      <c r="T1362" s="7"/>
      <c r="W1362" s="6">
        <f>IFERROR(VLOOKUP(B1362, PlumX_snapshot!$A:$B, 2, FALSE), " ")</f>
        <v>8</v>
      </c>
      <c r="X1362" s="6">
        <f>IFERROR(VLOOKUP(B1362, PlumX_snapshot!$A:$C, 3, FALSE), " ")</f>
        <v>7</v>
      </c>
      <c r="Y1362" s="8">
        <f>IFERROR(VLOOKUP(B1362, PlumX_snapshot!$A:$D, 4, FALSE), " ")</f>
        <v>5</v>
      </c>
      <c r="Z1362" s="8">
        <f>IFERROR(VLOOKUP(B1362, PlumX_snapshot!$A:$E, 5, FALSE), " ")</f>
        <v>12</v>
      </c>
      <c r="AA1362" s="8">
        <f>IFERROR(VLOOKUP(B1362, PlumX_snapshot!$A:$F, 6, FALSE), " ")</f>
        <v>0</v>
      </c>
      <c r="AB1362" s="9">
        <v>44978</v>
      </c>
    </row>
    <row r="1363" spans="1:28" ht="14.5" x14ac:dyDescent="0.35">
      <c r="A1363" s="7" t="s">
        <v>3741</v>
      </c>
      <c r="B1363" s="7" t="s">
        <v>3742</v>
      </c>
      <c r="C1363" s="7" t="s">
        <v>3320</v>
      </c>
      <c r="D1363" s="7" t="s">
        <v>3282</v>
      </c>
      <c r="E1363" s="7" t="s">
        <v>36</v>
      </c>
      <c r="F1363" s="7" t="s">
        <v>37</v>
      </c>
      <c r="G1363" s="7" t="s">
        <v>56</v>
      </c>
      <c r="H1363" s="7" t="s">
        <v>3321</v>
      </c>
      <c r="I1363" s="7" t="s">
        <v>74</v>
      </c>
      <c r="J1363" s="10">
        <v>43868</v>
      </c>
      <c r="K1363" s="10">
        <v>44212</v>
      </c>
      <c r="L1363" s="10">
        <v>44230.481620370374</v>
      </c>
      <c r="M1363" s="10">
        <v>44234</v>
      </c>
      <c r="N1363" s="7">
        <v>2021</v>
      </c>
      <c r="O1363" s="7" t="s">
        <v>3284</v>
      </c>
      <c r="R1363" s="7" t="s">
        <v>315</v>
      </c>
      <c r="T1363" s="7"/>
      <c r="W1363" s="6">
        <f>IFERROR(VLOOKUP(B1363, PlumX_snapshot!$A:$B, 2, FALSE), " ")</f>
        <v>16</v>
      </c>
      <c r="X1363" s="6">
        <f>IFERROR(VLOOKUP(B1363, PlumX_snapshot!$A:$C, 3, FALSE), " ")</f>
        <v>2</v>
      </c>
      <c r="Y1363" s="8">
        <f>IFERROR(VLOOKUP(B1363, PlumX_snapshot!$A:$D, 4, FALSE), " ")</f>
        <v>7</v>
      </c>
      <c r="Z1363" s="8">
        <f>IFERROR(VLOOKUP(B1363, PlumX_snapshot!$A:$E, 5, FALSE), " ")</f>
        <v>0</v>
      </c>
      <c r="AA1363" s="8">
        <f>IFERROR(VLOOKUP(B1363, PlumX_snapshot!$A:$F, 6, FALSE), " ")</f>
        <v>0</v>
      </c>
      <c r="AB1363" s="9">
        <v>44978</v>
      </c>
    </row>
    <row r="1364" spans="1:28" ht="14.5" x14ac:dyDescent="0.35">
      <c r="A1364" s="7" t="s">
        <v>3743</v>
      </c>
      <c r="B1364" s="7" t="s">
        <v>3744</v>
      </c>
      <c r="C1364" s="7" t="s">
        <v>3745</v>
      </c>
      <c r="D1364" s="7" t="s">
        <v>3282</v>
      </c>
      <c r="E1364" s="7" t="s">
        <v>36</v>
      </c>
      <c r="F1364" s="7" t="s">
        <v>37</v>
      </c>
      <c r="G1364" s="7" t="s">
        <v>56</v>
      </c>
      <c r="H1364" s="7" t="s">
        <v>3337</v>
      </c>
      <c r="I1364" s="7" t="s">
        <v>74</v>
      </c>
      <c r="J1364" s="10"/>
      <c r="K1364" s="10"/>
      <c r="L1364" s="10">
        <v>42878.44054398148</v>
      </c>
      <c r="M1364" s="10">
        <v>42919</v>
      </c>
      <c r="N1364" s="7">
        <v>2017</v>
      </c>
      <c r="O1364" s="7" t="s">
        <v>3284</v>
      </c>
      <c r="T1364" s="7"/>
      <c r="W1364" s="6">
        <f>IFERROR(VLOOKUP(B1364, PlumX_snapshot!$A:$B, 2, FALSE), " ")</f>
        <v>3</v>
      </c>
      <c r="X1364" s="6">
        <f>IFERROR(VLOOKUP(B1364, PlumX_snapshot!$A:$C, 3, FALSE), " ")</f>
        <v>7</v>
      </c>
      <c r="Y1364" s="8">
        <f>IFERROR(VLOOKUP(B1364, PlumX_snapshot!$A:$D, 4, FALSE), " ")</f>
        <v>59</v>
      </c>
      <c r="Z1364" s="8">
        <f>IFERROR(VLOOKUP(B1364, PlumX_snapshot!$A:$E, 5, FALSE), " ")</f>
        <v>27</v>
      </c>
      <c r="AA1364" s="8">
        <f>IFERROR(VLOOKUP(B1364, PlumX_snapshot!$A:$F, 6, FALSE), " ")</f>
        <v>0</v>
      </c>
      <c r="AB1364" s="9">
        <v>44978</v>
      </c>
    </row>
    <row r="1365" spans="1:28" ht="14.5" x14ac:dyDescent="0.35">
      <c r="A1365" s="7" t="s">
        <v>3746</v>
      </c>
      <c r="B1365" s="7" t="s">
        <v>3747</v>
      </c>
      <c r="C1365" s="7" t="s">
        <v>3330</v>
      </c>
      <c r="D1365" s="7" t="s">
        <v>3282</v>
      </c>
      <c r="E1365" s="7" t="s">
        <v>36</v>
      </c>
      <c r="F1365" s="7" t="s">
        <v>37</v>
      </c>
      <c r="G1365" s="7" t="s">
        <v>56</v>
      </c>
      <c r="H1365" s="7" t="s">
        <v>3337</v>
      </c>
      <c r="I1365" s="7" t="s">
        <v>74</v>
      </c>
      <c r="J1365" s="10">
        <v>42618</v>
      </c>
      <c r="K1365" s="10">
        <v>42700</v>
      </c>
      <c r="L1365" s="10">
        <v>42921.584317129629</v>
      </c>
      <c r="M1365" s="10">
        <v>42935</v>
      </c>
      <c r="N1365" s="7">
        <v>2017</v>
      </c>
      <c r="O1365" s="7" t="s">
        <v>3284</v>
      </c>
      <c r="T1365" s="7"/>
      <c r="W1365" s="6">
        <f>IFERROR(VLOOKUP(B1365, PlumX_snapshot!$A:$B, 2, FALSE), " ")</f>
        <v>17</v>
      </c>
      <c r="X1365" s="6">
        <f>IFERROR(VLOOKUP(B1365, PlumX_snapshot!$A:$C, 3, FALSE), " ")</f>
        <v>2</v>
      </c>
      <c r="Y1365" s="8">
        <f>IFERROR(VLOOKUP(B1365, PlumX_snapshot!$A:$D, 4, FALSE), " ")</f>
        <v>15</v>
      </c>
      <c r="Z1365" s="8">
        <f>IFERROR(VLOOKUP(B1365, PlumX_snapshot!$A:$E, 5, FALSE), " ")</f>
        <v>37</v>
      </c>
      <c r="AA1365" s="8">
        <f>IFERROR(VLOOKUP(B1365, PlumX_snapshot!$A:$F, 6, FALSE), " ")</f>
        <v>0</v>
      </c>
      <c r="AB1365" s="9">
        <v>44978</v>
      </c>
    </row>
    <row r="1366" spans="1:28" ht="14.5" x14ac:dyDescent="0.35">
      <c r="A1366" s="7" t="s">
        <v>3748</v>
      </c>
      <c r="B1366" s="7" t="s">
        <v>3749</v>
      </c>
      <c r="C1366" s="7" t="s">
        <v>3750</v>
      </c>
      <c r="D1366" s="7" t="s">
        <v>3282</v>
      </c>
      <c r="E1366" s="7" t="s">
        <v>36</v>
      </c>
      <c r="F1366" s="7" t="s">
        <v>37</v>
      </c>
      <c r="G1366" s="7" t="s">
        <v>56</v>
      </c>
      <c r="H1366" s="7" t="s">
        <v>3337</v>
      </c>
      <c r="I1366" s="7" t="s">
        <v>74</v>
      </c>
      <c r="J1366" s="10">
        <v>42562</v>
      </c>
      <c r="K1366" s="10">
        <v>42912</v>
      </c>
      <c r="L1366" s="10">
        <v>42919.572627314818</v>
      </c>
      <c r="M1366" s="10">
        <v>42923</v>
      </c>
      <c r="N1366" s="7">
        <v>2017</v>
      </c>
      <c r="O1366" s="7" t="s">
        <v>3284</v>
      </c>
      <c r="T1366" s="7"/>
      <c r="W1366" s="6">
        <f>IFERROR(VLOOKUP(B1366, PlumX_snapshot!$A:$B, 2, FALSE), " ")</f>
        <v>7</v>
      </c>
      <c r="X1366" s="6">
        <f>IFERROR(VLOOKUP(B1366, PlumX_snapshot!$A:$C, 3, FALSE), " ")</f>
        <v>1</v>
      </c>
      <c r="Y1366" s="8">
        <f>IFERROR(VLOOKUP(B1366, PlumX_snapshot!$A:$D, 4, FALSE), " ")</f>
        <v>0</v>
      </c>
      <c r="Z1366" s="8">
        <f>IFERROR(VLOOKUP(B1366, PlumX_snapshot!$A:$E, 5, FALSE), " ")</f>
        <v>14</v>
      </c>
      <c r="AA1366" s="8">
        <f>IFERROR(VLOOKUP(B1366, PlumX_snapshot!$A:$F, 6, FALSE), " ")</f>
        <v>0</v>
      </c>
      <c r="AB1366" s="9">
        <v>44978</v>
      </c>
    </row>
    <row r="1367" spans="1:28" ht="14.5" x14ac:dyDescent="0.35">
      <c r="A1367" s="7" t="s">
        <v>3751</v>
      </c>
      <c r="B1367" s="7" t="s">
        <v>3752</v>
      </c>
      <c r="C1367" s="7" t="s">
        <v>3753</v>
      </c>
      <c r="D1367" s="7" t="s">
        <v>3282</v>
      </c>
      <c r="E1367" s="7" t="s">
        <v>36</v>
      </c>
      <c r="F1367" s="7" t="s">
        <v>37</v>
      </c>
      <c r="G1367" s="7" t="s">
        <v>56</v>
      </c>
      <c r="H1367" s="7" t="s">
        <v>3337</v>
      </c>
      <c r="I1367" s="7" t="s">
        <v>74</v>
      </c>
      <c r="J1367" s="10">
        <v>42599</v>
      </c>
      <c r="K1367" s="10">
        <v>42738</v>
      </c>
      <c r="L1367" s="10">
        <v>42739.709189814814</v>
      </c>
      <c r="M1367" s="10">
        <v>42755</v>
      </c>
      <c r="N1367" s="7">
        <v>2017</v>
      </c>
      <c r="O1367" s="7" t="s">
        <v>3284</v>
      </c>
      <c r="T1367" s="7"/>
      <c r="W1367" s="6">
        <f>IFERROR(VLOOKUP(B1367, PlumX_snapshot!$A:$B, 2, FALSE), " ")</f>
        <v>59</v>
      </c>
      <c r="X1367" s="6">
        <f>IFERROR(VLOOKUP(B1367, PlumX_snapshot!$A:$C, 3, FALSE), " ")</f>
        <v>23</v>
      </c>
      <c r="Y1367" s="8">
        <f>IFERROR(VLOOKUP(B1367, PlumX_snapshot!$A:$D, 4, FALSE), " ")</f>
        <v>0</v>
      </c>
      <c r="Z1367" s="8">
        <f>IFERROR(VLOOKUP(B1367, PlumX_snapshot!$A:$E, 5, FALSE), " ")</f>
        <v>38</v>
      </c>
      <c r="AA1367" s="8">
        <f>IFERROR(VLOOKUP(B1367, PlumX_snapshot!$A:$F, 6, FALSE), " ")</f>
        <v>0</v>
      </c>
      <c r="AB1367" s="9">
        <v>44978</v>
      </c>
    </row>
    <row r="1368" spans="1:28" ht="14.5" x14ac:dyDescent="0.35">
      <c r="A1368" s="7" t="s">
        <v>3754</v>
      </c>
      <c r="B1368" s="7" t="s">
        <v>3755</v>
      </c>
      <c r="C1368" s="7" t="s">
        <v>3515</v>
      </c>
      <c r="D1368" s="7" t="s">
        <v>3282</v>
      </c>
      <c r="E1368" s="7" t="s">
        <v>36</v>
      </c>
      <c r="F1368" s="7" t="s">
        <v>37</v>
      </c>
      <c r="G1368" s="7" t="s">
        <v>56</v>
      </c>
      <c r="H1368" s="7" t="s">
        <v>3337</v>
      </c>
      <c r="I1368" s="7" t="s">
        <v>74</v>
      </c>
      <c r="J1368" s="10">
        <v>42591</v>
      </c>
      <c r="K1368" s="10">
        <v>42727</v>
      </c>
      <c r="L1368" s="10">
        <v>42744.591365740744</v>
      </c>
      <c r="M1368" s="10">
        <v>42748</v>
      </c>
      <c r="N1368" s="7">
        <v>2017</v>
      </c>
      <c r="O1368" s="7" t="s">
        <v>3284</v>
      </c>
      <c r="T1368" s="7"/>
      <c r="W1368" s="6">
        <f>IFERROR(VLOOKUP(B1368, PlumX_snapshot!$A:$B, 2, FALSE), " ")</f>
        <v>3</v>
      </c>
      <c r="X1368" s="6">
        <f>IFERROR(VLOOKUP(B1368, PlumX_snapshot!$A:$C, 3, FALSE), " ")</f>
        <v>10</v>
      </c>
      <c r="Y1368" s="8">
        <f>IFERROR(VLOOKUP(B1368, PlumX_snapshot!$A:$D, 4, FALSE), " ")</f>
        <v>0</v>
      </c>
      <c r="Z1368" s="8">
        <f>IFERROR(VLOOKUP(B1368, PlumX_snapshot!$A:$E, 5, FALSE), " ")</f>
        <v>13</v>
      </c>
      <c r="AA1368" s="8">
        <f>IFERROR(VLOOKUP(B1368, PlumX_snapshot!$A:$F, 6, FALSE), " ")</f>
        <v>0</v>
      </c>
      <c r="AB1368" s="9">
        <v>44978</v>
      </c>
    </row>
    <row r="1369" spans="1:28" ht="14.5" x14ac:dyDescent="0.35">
      <c r="A1369" s="7" t="s">
        <v>3756</v>
      </c>
      <c r="B1369" s="7" t="s">
        <v>3757</v>
      </c>
      <c r="C1369" s="7" t="s">
        <v>3330</v>
      </c>
      <c r="D1369" s="7" t="s">
        <v>3282</v>
      </c>
      <c r="E1369" s="7" t="s">
        <v>36</v>
      </c>
      <c r="F1369" s="7" t="s">
        <v>37</v>
      </c>
      <c r="G1369" s="7" t="s">
        <v>56</v>
      </c>
      <c r="H1369" s="7" t="s">
        <v>3337</v>
      </c>
      <c r="I1369" s="7" t="s">
        <v>74</v>
      </c>
      <c r="J1369" s="10">
        <v>42639</v>
      </c>
      <c r="K1369" s="10">
        <v>42780</v>
      </c>
      <c r="L1369" s="10">
        <v>42921.578240740739</v>
      </c>
      <c r="M1369" s="10">
        <v>42970</v>
      </c>
      <c r="N1369" s="7">
        <v>2017</v>
      </c>
      <c r="O1369" s="7" t="s">
        <v>3284</v>
      </c>
      <c r="T1369" s="7"/>
      <c r="W1369" s="6">
        <f>IFERROR(VLOOKUP(B1369, PlumX_snapshot!$A:$B, 2, FALSE), " ")</f>
        <v>6</v>
      </c>
      <c r="X1369" s="6">
        <f>IFERROR(VLOOKUP(B1369, PlumX_snapshot!$A:$C, 3, FALSE), " ")</f>
        <v>11</v>
      </c>
      <c r="Y1369" s="8">
        <f>IFERROR(VLOOKUP(B1369, PlumX_snapshot!$A:$D, 4, FALSE), " ")</f>
        <v>1</v>
      </c>
      <c r="Z1369" s="8">
        <f>IFERROR(VLOOKUP(B1369, PlumX_snapshot!$A:$E, 5, FALSE), " ")</f>
        <v>49</v>
      </c>
      <c r="AA1369" s="8">
        <f>IFERROR(VLOOKUP(B1369, PlumX_snapshot!$A:$F, 6, FALSE), " ")</f>
        <v>0</v>
      </c>
      <c r="AB1369" s="9">
        <v>44978</v>
      </c>
    </row>
    <row r="1370" spans="1:28" ht="14.5" x14ac:dyDescent="0.35">
      <c r="A1370" s="7" t="s">
        <v>3758</v>
      </c>
      <c r="B1370" s="7" t="s">
        <v>3759</v>
      </c>
      <c r="C1370" s="7" t="s">
        <v>3760</v>
      </c>
      <c r="D1370" s="7" t="s">
        <v>3282</v>
      </c>
      <c r="E1370" s="7" t="s">
        <v>36</v>
      </c>
      <c r="F1370" s="7" t="s">
        <v>37</v>
      </c>
      <c r="G1370" s="7" t="s">
        <v>56</v>
      </c>
      <c r="H1370" s="7" t="s">
        <v>3337</v>
      </c>
      <c r="I1370" s="7" t="s">
        <v>74</v>
      </c>
      <c r="J1370" s="10"/>
      <c r="K1370" s="10"/>
      <c r="L1370" s="10">
        <v>42745.411145833335</v>
      </c>
      <c r="M1370" s="10">
        <v>42767</v>
      </c>
      <c r="N1370" s="7">
        <v>2017</v>
      </c>
      <c r="O1370" s="7" t="s">
        <v>3284</v>
      </c>
      <c r="T1370" s="7"/>
      <c r="W1370" s="6">
        <f>IFERROR(VLOOKUP(B1370, PlumX_snapshot!$A:$B, 2, FALSE), " ")</f>
        <v>60</v>
      </c>
      <c r="X1370" s="6">
        <f>IFERROR(VLOOKUP(B1370, PlumX_snapshot!$A:$C, 3, FALSE), " ")</f>
        <v>4</v>
      </c>
      <c r="Y1370" s="8">
        <f>IFERROR(VLOOKUP(B1370, PlumX_snapshot!$A:$D, 4, FALSE), " ")</f>
        <v>0</v>
      </c>
      <c r="Z1370" s="8">
        <f>IFERROR(VLOOKUP(B1370, PlumX_snapshot!$A:$E, 5, FALSE), " ")</f>
        <v>369</v>
      </c>
      <c r="AA1370" s="8">
        <f>IFERROR(VLOOKUP(B1370, PlumX_snapshot!$A:$F, 6, FALSE), " ")</f>
        <v>0</v>
      </c>
      <c r="AB1370" s="9">
        <v>44978</v>
      </c>
    </row>
    <row r="1371" spans="1:28" ht="14.5" x14ac:dyDescent="0.35">
      <c r="A1371" s="7" t="s">
        <v>3761</v>
      </c>
      <c r="B1371" s="7" t="s">
        <v>3762</v>
      </c>
      <c r="C1371" s="7" t="s">
        <v>3763</v>
      </c>
      <c r="D1371" s="7" t="s">
        <v>3282</v>
      </c>
      <c r="E1371" s="7" t="s">
        <v>36</v>
      </c>
      <c r="F1371" s="7" t="s">
        <v>37</v>
      </c>
      <c r="G1371" s="7" t="s">
        <v>56</v>
      </c>
      <c r="H1371" s="7" t="s">
        <v>3337</v>
      </c>
      <c r="I1371" s="7" t="s">
        <v>74</v>
      </c>
      <c r="J1371" s="10">
        <v>42167</v>
      </c>
      <c r="K1371" s="10">
        <v>42832</v>
      </c>
      <c r="L1371" s="10">
        <v>42836.415914351855</v>
      </c>
      <c r="M1371" s="10">
        <v>42851</v>
      </c>
      <c r="N1371" s="7">
        <v>2017</v>
      </c>
      <c r="O1371" s="7" t="s">
        <v>3284</v>
      </c>
      <c r="T1371" s="7"/>
      <c r="W1371" s="6">
        <f>IFERROR(VLOOKUP(B1371, PlumX_snapshot!$A:$B, 2, FALSE), " ")</f>
        <v>54</v>
      </c>
      <c r="X1371" s="6">
        <f>IFERROR(VLOOKUP(B1371, PlumX_snapshot!$A:$C, 3, FALSE), " ")</f>
        <v>11</v>
      </c>
      <c r="Y1371" s="8">
        <f>IFERROR(VLOOKUP(B1371, PlumX_snapshot!$A:$D, 4, FALSE), " ")</f>
        <v>28</v>
      </c>
      <c r="Z1371" s="8">
        <f>IFERROR(VLOOKUP(B1371, PlumX_snapshot!$A:$E, 5, FALSE), " ")</f>
        <v>33</v>
      </c>
      <c r="AA1371" s="8">
        <f>IFERROR(VLOOKUP(B1371, PlumX_snapshot!$A:$F, 6, FALSE), " ")</f>
        <v>0</v>
      </c>
      <c r="AB1371" s="9">
        <v>44978</v>
      </c>
    </row>
    <row r="1372" spans="1:28" ht="14.5" x14ac:dyDescent="0.35">
      <c r="A1372" s="7" t="s">
        <v>3764</v>
      </c>
      <c r="B1372" s="7" t="s">
        <v>3765</v>
      </c>
      <c r="C1372" s="7" t="s">
        <v>3358</v>
      </c>
      <c r="D1372" s="7" t="s">
        <v>3282</v>
      </c>
      <c r="E1372" s="7" t="s">
        <v>36</v>
      </c>
      <c r="F1372" s="7" t="s">
        <v>37</v>
      </c>
      <c r="G1372" s="7" t="s">
        <v>56</v>
      </c>
      <c r="H1372" s="7" t="s">
        <v>3337</v>
      </c>
      <c r="I1372" s="7" t="s">
        <v>74</v>
      </c>
      <c r="J1372" s="10"/>
      <c r="K1372" s="10"/>
      <c r="L1372" s="10">
        <v>42937.350347222222</v>
      </c>
      <c r="M1372" s="10">
        <v>42989</v>
      </c>
      <c r="N1372" s="7">
        <v>2017</v>
      </c>
      <c r="O1372" s="7" t="s">
        <v>3284</v>
      </c>
      <c r="P1372" s="7" t="s">
        <v>56</v>
      </c>
      <c r="R1372" s="7" t="s">
        <v>147</v>
      </c>
      <c r="T1372" s="7"/>
      <c r="W1372" s="6">
        <f>IFERROR(VLOOKUP(B1372, PlumX_snapshot!$A:$B, 2, FALSE), " ")</f>
        <v>236</v>
      </c>
      <c r="X1372" s="6">
        <f>IFERROR(VLOOKUP(B1372, PlumX_snapshot!$A:$C, 3, FALSE), " ")</f>
        <v>66</v>
      </c>
      <c r="Y1372" s="8">
        <f>IFERROR(VLOOKUP(B1372, PlumX_snapshot!$A:$D, 4, FALSE), " ")</f>
        <v>30</v>
      </c>
      <c r="Z1372" s="8">
        <f>IFERROR(VLOOKUP(B1372, PlumX_snapshot!$A:$E, 5, FALSE), " ")</f>
        <v>227</v>
      </c>
      <c r="AA1372" s="8">
        <f>IFERROR(VLOOKUP(B1372, PlumX_snapshot!$A:$F, 6, FALSE), " ")</f>
        <v>1</v>
      </c>
      <c r="AB1372" s="9">
        <v>44978</v>
      </c>
    </row>
    <row r="1373" spans="1:28" ht="14.5" x14ac:dyDescent="0.35">
      <c r="A1373" s="7" t="s">
        <v>3766</v>
      </c>
      <c r="B1373" s="7" t="s">
        <v>3767</v>
      </c>
      <c r="C1373" s="7" t="s">
        <v>3497</v>
      </c>
      <c r="D1373" s="7" t="s">
        <v>3282</v>
      </c>
      <c r="E1373" s="7" t="s">
        <v>36</v>
      </c>
      <c r="F1373" s="7" t="s">
        <v>37</v>
      </c>
      <c r="G1373" s="7" t="s">
        <v>56</v>
      </c>
      <c r="H1373" s="7" t="s">
        <v>3337</v>
      </c>
      <c r="I1373" s="7" t="s">
        <v>74</v>
      </c>
      <c r="J1373" s="10">
        <v>42622</v>
      </c>
      <c r="K1373" s="10">
        <v>42814</v>
      </c>
      <c r="L1373" s="10">
        <v>42817.601412037038</v>
      </c>
      <c r="M1373" s="10">
        <v>42828</v>
      </c>
      <c r="N1373" s="7">
        <v>2017</v>
      </c>
      <c r="O1373" s="7" t="s">
        <v>3284</v>
      </c>
      <c r="T1373" s="7"/>
      <c r="W1373" s="6">
        <f>IFERROR(VLOOKUP(B1373, PlumX_snapshot!$A:$B, 2, FALSE), " ")</f>
        <v>148</v>
      </c>
      <c r="X1373" s="6">
        <f>IFERROR(VLOOKUP(B1373, PlumX_snapshot!$A:$C, 3, FALSE), " ")</f>
        <v>39</v>
      </c>
      <c r="Y1373" s="8">
        <f>IFERROR(VLOOKUP(B1373, PlumX_snapshot!$A:$D, 4, FALSE), " ")</f>
        <v>0</v>
      </c>
      <c r="Z1373" s="8">
        <f>IFERROR(VLOOKUP(B1373, PlumX_snapshot!$A:$E, 5, FALSE), " ")</f>
        <v>10</v>
      </c>
      <c r="AA1373" s="8">
        <f>IFERROR(VLOOKUP(B1373, PlumX_snapshot!$A:$F, 6, FALSE), " ")</f>
        <v>0</v>
      </c>
      <c r="AB1373" s="9">
        <v>44978</v>
      </c>
    </row>
    <row r="1374" spans="1:28" ht="14.5" x14ac:dyDescent="0.35">
      <c r="A1374" s="7" t="s">
        <v>3768</v>
      </c>
      <c r="B1374" s="7" t="s">
        <v>3769</v>
      </c>
      <c r="C1374" s="7" t="s">
        <v>3753</v>
      </c>
      <c r="D1374" s="7" t="s">
        <v>3282</v>
      </c>
      <c r="E1374" s="7" t="s">
        <v>36</v>
      </c>
      <c r="F1374" s="7" t="s">
        <v>37</v>
      </c>
      <c r="G1374" s="7" t="s">
        <v>56</v>
      </c>
      <c r="H1374" s="7" t="s">
        <v>3337</v>
      </c>
      <c r="I1374" s="7" t="s">
        <v>74</v>
      </c>
      <c r="J1374" s="10">
        <v>42795</v>
      </c>
      <c r="K1374" s="10">
        <v>42979</v>
      </c>
      <c r="L1374" s="10">
        <v>42990.661296296297</v>
      </c>
      <c r="M1374" s="10">
        <v>43003</v>
      </c>
      <c r="N1374" s="7">
        <v>2017</v>
      </c>
      <c r="O1374" s="7" t="s">
        <v>3284</v>
      </c>
      <c r="T1374" s="7"/>
      <c r="W1374" s="6">
        <f>IFERROR(VLOOKUP(B1374, PlumX_snapshot!$A:$B, 2, FALSE), " ")</f>
        <v>39</v>
      </c>
      <c r="X1374" s="6">
        <f>IFERROR(VLOOKUP(B1374, PlumX_snapshot!$A:$C, 3, FALSE), " ")</f>
        <v>9</v>
      </c>
      <c r="Y1374" s="8">
        <f>IFERROR(VLOOKUP(B1374, PlumX_snapshot!$A:$D, 4, FALSE), " ")</f>
        <v>75</v>
      </c>
      <c r="Z1374" s="8">
        <f>IFERROR(VLOOKUP(B1374, PlumX_snapshot!$A:$E, 5, FALSE), " ")</f>
        <v>24</v>
      </c>
      <c r="AA1374" s="8">
        <f>IFERROR(VLOOKUP(B1374, PlumX_snapshot!$A:$F, 6, FALSE), " ")</f>
        <v>0</v>
      </c>
      <c r="AB1374" s="9">
        <v>44978</v>
      </c>
    </row>
    <row r="1375" spans="1:28" ht="14.5" x14ac:dyDescent="0.35">
      <c r="A1375" s="7" t="s">
        <v>3770</v>
      </c>
      <c r="B1375" s="7" t="s">
        <v>3771</v>
      </c>
      <c r="C1375" s="7" t="s">
        <v>3772</v>
      </c>
      <c r="D1375" s="7" t="s">
        <v>3282</v>
      </c>
      <c r="E1375" s="7" t="s">
        <v>36</v>
      </c>
      <c r="F1375" s="7" t="s">
        <v>37</v>
      </c>
      <c r="G1375" s="7" t="s">
        <v>56</v>
      </c>
      <c r="H1375" s="7" t="s">
        <v>3337</v>
      </c>
      <c r="I1375" s="7" t="s">
        <v>74</v>
      </c>
      <c r="J1375" s="10"/>
      <c r="K1375" s="10"/>
      <c r="L1375" s="10">
        <v>42990.696527777778</v>
      </c>
      <c r="M1375" s="10">
        <v>43004</v>
      </c>
      <c r="N1375" s="7">
        <v>2017</v>
      </c>
      <c r="O1375" s="7" t="s">
        <v>3284</v>
      </c>
      <c r="T1375" s="7"/>
      <c r="W1375" s="6">
        <f>IFERROR(VLOOKUP(B1375, PlumX_snapshot!$A:$B, 2, FALSE), " ")</f>
        <v>290</v>
      </c>
      <c r="X1375" s="6">
        <f>IFERROR(VLOOKUP(B1375, PlumX_snapshot!$A:$C, 3, FALSE), " ")</f>
        <v>46</v>
      </c>
      <c r="Y1375" s="8">
        <f>IFERROR(VLOOKUP(B1375, PlumX_snapshot!$A:$D, 4, FALSE), " ")</f>
        <v>54</v>
      </c>
      <c r="Z1375" s="8">
        <f>IFERROR(VLOOKUP(B1375, PlumX_snapshot!$A:$E, 5, FALSE), " ")</f>
        <v>2093</v>
      </c>
      <c r="AA1375" s="8">
        <f>IFERROR(VLOOKUP(B1375, PlumX_snapshot!$A:$F, 6, FALSE), " ")</f>
        <v>0</v>
      </c>
      <c r="AB1375" s="9">
        <v>44978</v>
      </c>
    </row>
    <row r="1376" spans="1:28" ht="14.5" x14ac:dyDescent="0.35">
      <c r="A1376" s="7" t="s">
        <v>3773</v>
      </c>
      <c r="B1376" s="7" t="s">
        <v>3774</v>
      </c>
      <c r="C1376" s="7" t="s">
        <v>3775</v>
      </c>
      <c r="D1376" s="7" t="s">
        <v>3282</v>
      </c>
      <c r="E1376" s="7" t="s">
        <v>36</v>
      </c>
      <c r="F1376" s="7" t="s">
        <v>37</v>
      </c>
      <c r="G1376" s="7" t="s">
        <v>56</v>
      </c>
      <c r="H1376" s="7" t="s">
        <v>3337</v>
      </c>
      <c r="I1376" s="7" t="s">
        <v>74</v>
      </c>
      <c r="J1376" s="10"/>
      <c r="K1376" s="10"/>
      <c r="L1376" s="10">
        <v>42844.578715277778</v>
      </c>
      <c r="M1376" s="10">
        <v>42898</v>
      </c>
      <c r="N1376" s="7">
        <v>2017</v>
      </c>
      <c r="O1376" s="7" t="s">
        <v>3284</v>
      </c>
      <c r="T1376" s="7"/>
      <c r="W1376" s="6">
        <f>IFERROR(VLOOKUP(B1376, PlumX_snapshot!$A:$B, 2, FALSE), " ")</f>
        <v>17</v>
      </c>
      <c r="X1376" s="6">
        <f>IFERROR(VLOOKUP(B1376, PlumX_snapshot!$A:$C, 3, FALSE), " ")</f>
        <v>8</v>
      </c>
      <c r="Y1376" s="8">
        <f>IFERROR(VLOOKUP(B1376, PlumX_snapshot!$A:$D, 4, FALSE), " ")</f>
        <v>0</v>
      </c>
      <c r="Z1376" s="8">
        <f>IFERROR(VLOOKUP(B1376, PlumX_snapshot!$A:$E, 5, FALSE), " ")</f>
        <v>64</v>
      </c>
      <c r="AA1376" s="8">
        <f>IFERROR(VLOOKUP(B1376, PlumX_snapshot!$A:$F, 6, FALSE), " ")</f>
        <v>0</v>
      </c>
      <c r="AB1376" s="9">
        <v>44978</v>
      </c>
    </row>
    <row r="1377" spans="1:28" ht="14.5" x14ac:dyDescent="0.35">
      <c r="A1377" s="7" t="s">
        <v>3776</v>
      </c>
      <c r="B1377" s="7" t="s">
        <v>3777</v>
      </c>
      <c r="C1377" s="7" t="s">
        <v>3449</v>
      </c>
      <c r="D1377" s="7" t="s">
        <v>3282</v>
      </c>
      <c r="E1377" s="7" t="s">
        <v>36</v>
      </c>
      <c r="F1377" s="7" t="s">
        <v>37</v>
      </c>
      <c r="G1377" s="7" t="s">
        <v>56</v>
      </c>
      <c r="H1377" s="7" t="s">
        <v>3337</v>
      </c>
      <c r="I1377" s="7" t="s">
        <v>74</v>
      </c>
      <c r="J1377" s="10"/>
      <c r="K1377" s="10"/>
      <c r="L1377" s="10">
        <v>43021.387962962966</v>
      </c>
      <c r="M1377" s="12">
        <v>43033</v>
      </c>
      <c r="N1377" s="7">
        <v>2017</v>
      </c>
      <c r="O1377" s="7" t="s">
        <v>3284</v>
      </c>
      <c r="T1377" s="7"/>
      <c r="W1377" s="6">
        <f>IFERROR(VLOOKUP(B1377, PlumX_snapshot!$A:$B, 2, FALSE), " ")</f>
        <v>1</v>
      </c>
      <c r="X1377" s="6">
        <f>IFERROR(VLOOKUP(B1377, PlumX_snapshot!$A:$C, 3, FALSE), " ")</f>
        <v>5</v>
      </c>
      <c r="Y1377" s="8">
        <f>IFERROR(VLOOKUP(B1377, PlumX_snapshot!$A:$D, 4, FALSE), " ")</f>
        <v>3</v>
      </c>
      <c r="Z1377" s="8">
        <f>IFERROR(VLOOKUP(B1377, PlumX_snapshot!$A:$E, 5, FALSE), " ")</f>
        <v>10</v>
      </c>
      <c r="AA1377" s="8">
        <f>IFERROR(VLOOKUP(B1377, PlumX_snapshot!$A:$F, 6, FALSE), " ")</f>
        <v>0</v>
      </c>
      <c r="AB1377" s="9">
        <v>44978</v>
      </c>
    </row>
    <row r="1378" spans="1:28" ht="14.5" x14ac:dyDescent="0.35">
      <c r="A1378" s="7" t="s">
        <v>3778</v>
      </c>
      <c r="B1378" s="7" t="s">
        <v>3779</v>
      </c>
      <c r="C1378" s="7" t="s">
        <v>3367</v>
      </c>
      <c r="D1378" s="7" t="s">
        <v>3282</v>
      </c>
      <c r="E1378" s="7" t="s">
        <v>36</v>
      </c>
      <c r="F1378" s="7" t="s">
        <v>37</v>
      </c>
      <c r="G1378" s="7" t="s">
        <v>56</v>
      </c>
      <c r="H1378" s="7" t="s">
        <v>3337</v>
      </c>
      <c r="I1378" s="7" t="s">
        <v>74</v>
      </c>
      <c r="J1378" s="10"/>
      <c r="K1378" s="10"/>
      <c r="L1378" s="10">
        <v>43020.676863425928</v>
      </c>
      <c r="M1378" s="12">
        <v>43036</v>
      </c>
      <c r="N1378" s="7">
        <v>2017</v>
      </c>
      <c r="O1378" s="7" t="s">
        <v>3284</v>
      </c>
      <c r="T1378" s="7"/>
      <c r="W1378" s="6">
        <f>IFERROR(VLOOKUP(B1378, PlumX_snapshot!$A:$B, 2, FALSE), " ")</f>
        <v>6</v>
      </c>
      <c r="X1378" s="6">
        <f>IFERROR(VLOOKUP(B1378, PlumX_snapshot!$A:$C, 3, FALSE), " ")</f>
        <v>3</v>
      </c>
      <c r="Y1378" s="8">
        <f>IFERROR(VLOOKUP(B1378, PlumX_snapshot!$A:$D, 4, FALSE), " ")</f>
        <v>0</v>
      </c>
      <c r="Z1378" s="8">
        <f>IFERROR(VLOOKUP(B1378, PlumX_snapshot!$A:$E, 5, FALSE), " ")</f>
        <v>8</v>
      </c>
      <c r="AA1378" s="8">
        <f>IFERROR(VLOOKUP(B1378, PlumX_snapshot!$A:$F, 6, FALSE), " ")</f>
        <v>0</v>
      </c>
      <c r="AB1378" s="9">
        <v>44978</v>
      </c>
    </row>
    <row r="1379" spans="1:28" ht="14.5" x14ac:dyDescent="0.35">
      <c r="A1379" s="7" t="s">
        <v>3780</v>
      </c>
      <c r="B1379" s="7" t="s">
        <v>3781</v>
      </c>
      <c r="C1379" s="7" t="s">
        <v>3782</v>
      </c>
      <c r="D1379" s="7" t="s">
        <v>3282</v>
      </c>
      <c r="E1379" s="7" t="s">
        <v>36</v>
      </c>
      <c r="F1379" s="7" t="s">
        <v>37</v>
      </c>
      <c r="G1379" s="7" t="s">
        <v>56</v>
      </c>
      <c r="H1379" s="7" t="s">
        <v>3337</v>
      </c>
      <c r="I1379" s="7" t="s">
        <v>74</v>
      </c>
      <c r="J1379" s="10">
        <v>42656</v>
      </c>
      <c r="K1379" s="10">
        <v>43014</v>
      </c>
      <c r="L1379" s="10">
        <v>43018.580046296294</v>
      </c>
      <c r="M1379" s="12">
        <v>43033</v>
      </c>
      <c r="N1379" s="7">
        <v>2017</v>
      </c>
      <c r="O1379" s="7" t="s">
        <v>3284</v>
      </c>
      <c r="T1379" s="7"/>
      <c r="W1379" s="6">
        <f>IFERROR(VLOOKUP(B1379, PlumX_snapshot!$A:$B, 2, FALSE), " ")</f>
        <v>43</v>
      </c>
      <c r="X1379" s="6">
        <f>IFERROR(VLOOKUP(B1379, PlumX_snapshot!$A:$C, 3, FALSE), " ")</f>
        <v>21</v>
      </c>
      <c r="Y1379" s="8">
        <f>IFERROR(VLOOKUP(B1379, PlumX_snapshot!$A:$D, 4, FALSE), " ")</f>
        <v>4</v>
      </c>
      <c r="Z1379" s="8">
        <f>IFERROR(VLOOKUP(B1379, PlumX_snapshot!$A:$E, 5, FALSE), " ")</f>
        <v>21</v>
      </c>
      <c r="AA1379" s="8">
        <f>IFERROR(VLOOKUP(B1379, PlumX_snapshot!$A:$F, 6, FALSE), " ")</f>
        <v>0</v>
      </c>
      <c r="AB1379" s="9">
        <v>44978</v>
      </c>
    </row>
    <row r="1380" spans="1:28" ht="14.5" x14ac:dyDescent="0.35">
      <c r="A1380" s="7" t="s">
        <v>3783</v>
      </c>
      <c r="B1380" s="7" t="s">
        <v>3784</v>
      </c>
      <c r="C1380" s="7" t="s">
        <v>3785</v>
      </c>
      <c r="D1380" s="7" t="s">
        <v>3282</v>
      </c>
      <c r="E1380" s="7" t="s">
        <v>36</v>
      </c>
      <c r="F1380" s="7" t="s">
        <v>37</v>
      </c>
      <c r="G1380" s="7" t="s">
        <v>56</v>
      </c>
      <c r="H1380" s="7" t="s">
        <v>3337</v>
      </c>
      <c r="I1380" s="7" t="s">
        <v>74</v>
      </c>
      <c r="J1380" s="10">
        <v>42788</v>
      </c>
      <c r="K1380" s="10">
        <v>43031</v>
      </c>
      <c r="L1380" s="10">
        <v>43033.65084490741</v>
      </c>
      <c r="M1380" s="10">
        <v>43045</v>
      </c>
      <c r="N1380" s="7">
        <v>2017</v>
      </c>
      <c r="O1380" s="7" t="s">
        <v>3284</v>
      </c>
      <c r="R1380" s="7" t="s">
        <v>3786</v>
      </c>
      <c r="T1380" s="7"/>
      <c r="W1380" s="6">
        <f>IFERROR(VLOOKUP(B1380, PlumX_snapshot!$A:$B, 2, FALSE), " ")</f>
        <v>32</v>
      </c>
      <c r="X1380" s="6">
        <f>IFERROR(VLOOKUP(B1380, PlumX_snapshot!$A:$C, 3, FALSE), " ")</f>
        <v>3</v>
      </c>
      <c r="Y1380" s="8">
        <f>IFERROR(VLOOKUP(B1380, PlumX_snapshot!$A:$D, 4, FALSE), " ")</f>
        <v>2</v>
      </c>
      <c r="Z1380" s="8">
        <f>IFERROR(VLOOKUP(B1380, PlumX_snapshot!$A:$E, 5, FALSE), " ")</f>
        <v>72</v>
      </c>
      <c r="AA1380" s="8">
        <f>IFERROR(VLOOKUP(B1380, PlumX_snapshot!$A:$F, 6, FALSE), " ")</f>
        <v>0</v>
      </c>
      <c r="AB1380" s="9">
        <v>44978</v>
      </c>
    </row>
    <row r="1381" spans="1:28" ht="14.5" x14ac:dyDescent="0.35">
      <c r="A1381" s="7" t="s">
        <v>3787</v>
      </c>
      <c r="B1381" s="7" t="s">
        <v>3788</v>
      </c>
      <c r="C1381" s="7" t="s">
        <v>3789</v>
      </c>
      <c r="D1381" s="7" t="s">
        <v>3282</v>
      </c>
      <c r="E1381" s="7" t="s">
        <v>36</v>
      </c>
      <c r="F1381" s="7" t="s">
        <v>37</v>
      </c>
      <c r="G1381" s="7" t="s">
        <v>56</v>
      </c>
      <c r="H1381" s="7" t="s">
        <v>3337</v>
      </c>
      <c r="I1381" s="7" t="s">
        <v>74</v>
      </c>
      <c r="J1381" s="10">
        <v>42809</v>
      </c>
      <c r="K1381" s="10">
        <v>43031</v>
      </c>
      <c r="L1381" s="10">
        <v>43035.388773148145</v>
      </c>
      <c r="M1381" s="12">
        <v>43057</v>
      </c>
      <c r="N1381" s="7">
        <v>2017</v>
      </c>
      <c r="O1381" s="7" t="s">
        <v>3284</v>
      </c>
      <c r="T1381" s="7"/>
      <c r="W1381" s="6">
        <f>IFERROR(VLOOKUP(B1381, PlumX_snapshot!$A:$B, 2, FALSE), " ")</f>
        <v>104</v>
      </c>
      <c r="X1381" s="6">
        <f>IFERROR(VLOOKUP(B1381, PlumX_snapshot!$A:$C, 3, FALSE), " ")</f>
        <v>14</v>
      </c>
      <c r="Y1381" s="8">
        <f>IFERROR(VLOOKUP(B1381, PlumX_snapshot!$A:$D, 4, FALSE), " ")</f>
        <v>2</v>
      </c>
      <c r="Z1381" s="8">
        <f>IFERROR(VLOOKUP(B1381, PlumX_snapshot!$A:$E, 5, FALSE), " ")</f>
        <v>189</v>
      </c>
      <c r="AA1381" s="8">
        <f>IFERROR(VLOOKUP(B1381, PlumX_snapshot!$A:$F, 6, FALSE), " ")</f>
        <v>1</v>
      </c>
      <c r="AB1381" s="9">
        <v>44978</v>
      </c>
    </row>
    <row r="1382" spans="1:28" ht="14.5" x14ac:dyDescent="0.35">
      <c r="A1382" s="7" t="s">
        <v>3790</v>
      </c>
      <c r="B1382" s="7" t="s">
        <v>3791</v>
      </c>
      <c r="C1382" s="7" t="s">
        <v>3361</v>
      </c>
      <c r="D1382" s="7" t="s">
        <v>3282</v>
      </c>
      <c r="E1382" s="7" t="s">
        <v>36</v>
      </c>
      <c r="F1382" s="7" t="s">
        <v>37</v>
      </c>
      <c r="G1382" s="7" t="s">
        <v>56</v>
      </c>
      <c r="H1382" s="7" t="s">
        <v>3337</v>
      </c>
      <c r="I1382" s="7" t="s">
        <v>74</v>
      </c>
      <c r="J1382" s="10"/>
      <c r="K1382" s="10"/>
      <c r="L1382" s="10">
        <v>43069.664976851855</v>
      </c>
      <c r="M1382" s="10">
        <v>43075</v>
      </c>
      <c r="N1382" s="7">
        <v>2017</v>
      </c>
      <c r="O1382" s="7" t="s">
        <v>3284</v>
      </c>
      <c r="T1382" s="7"/>
      <c r="W1382" s="6">
        <f>IFERROR(VLOOKUP(B1382, PlumX_snapshot!$A:$B, 2, FALSE), " ")</f>
        <v>131</v>
      </c>
      <c r="X1382" s="6">
        <f>IFERROR(VLOOKUP(B1382, PlumX_snapshot!$A:$C, 3, FALSE), " ")</f>
        <v>14</v>
      </c>
      <c r="Y1382" s="8">
        <f>IFERROR(VLOOKUP(B1382, PlumX_snapshot!$A:$D, 4, FALSE), " ")</f>
        <v>9</v>
      </c>
      <c r="Z1382" s="8">
        <f>IFERROR(VLOOKUP(B1382, PlumX_snapshot!$A:$E, 5, FALSE), " ")</f>
        <v>1218</v>
      </c>
      <c r="AA1382" s="8">
        <f>IFERROR(VLOOKUP(B1382, PlumX_snapshot!$A:$F, 6, FALSE), " ")</f>
        <v>0</v>
      </c>
      <c r="AB1382" s="9">
        <v>44978</v>
      </c>
    </row>
    <row r="1383" spans="1:28" ht="14.5" x14ac:dyDescent="0.35">
      <c r="A1383" s="7" t="s">
        <v>3792</v>
      </c>
      <c r="B1383" s="7" t="s">
        <v>3793</v>
      </c>
      <c r="C1383" s="7" t="s">
        <v>3452</v>
      </c>
      <c r="D1383" s="7" t="s">
        <v>3282</v>
      </c>
      <c r="E1383" s="7" t="s">
        <v>36</v>
      </c>
      <c r="F1383" s="7" t="s">
        <v>37</v>
      </c>
      <c r="G1383" s="7" t="s">
        <v>56</v>
      </c>
      <c r="H1383" s="7" t="s">
        <v>3321</v>
      </c>
      <c r="I1383" s="7" t="s">
        <v>74</v>
      </c>
      <c r="J1383" s="10"/>
      <c r="K1383" s="10">
        <v>44306</v>
      </c>
      <c r="L1383" s="10">
        <v>44320.518923611111</v>
      </c>
      <c r="M1383" s="10">
        <v>44331</v>
      </c>
      <c r="N1383" s="7">
        <v>2021</v>
      </c>
      <c r="O1383" s="7" t="s">
        <v>3284</v>
      </c>
      <c r="R1383" s="7" t="s">
        <v>3794</v>
      </c>
      <c r="T1383" s="7"/>
      <c r="W1383" s="6">
        <f>IFERROR(VLOOKUP(B1383, PlumX_snapshot!$A:$B, 2, FALSE), " ")</f>
        <v>13</v>
      </c>
      <c r="X1383" s="6">
        <f>IFERROR(VLOOKUP(B1383, PlumX_snapshot!$A:$C, 3, FALSE), " ")</f>
        <v>0</v>
      </c>
      <c r="Y1383" s="8">
        <f>IFERROR(VLOOKUP(B1383, PlumX_snapshot!$A:$D, 4, FALSE), " ")</f>
        <v>0</v>
      </c>
      <c r="Z1383" s="8">
        <f>IFERROR(VLOOKUP(B1383, PlumX_snapshot!$A:$E, 5, FALSE), " ")</f>
        <v>0</v>
      </c>
      <c r="AA1383" s="8">
        <f>IFERROR(VLOOKUP(B1383, PlumX_snapshot!$A:$F, 6, FALSE), " ")</f>
        <v>0</v>
      </c>
      <c r="AB1383" s="9">
        <v>44978</v>
      </c>
    </row>
    <row r="1384" spans="1:28" ht="14.5" x14ac:dyDescent="0.35">
      <c r="A1384" s="7" t="s">
        <v>3795</v>
      </c>
      <c r="B1384" s="7" t="s">
        <v>3796</v>
      </c>
      <c r="C1384" s="7" t="s">
        <v>3654</v>
      </c>
      <c r="D1384" s="7" t="s">
        <v>3282</v>
      </c>
      <c r="E1384" s="7" t="s">
        <v>36</v>
      </c>
      <c r="F1384" s="7" t="s">
        <v>37</v>
      </c>
      <c r="G1384" s="7" t="s">
        <v>56</v>
      </c>
      <c r="H1384" s="7" t="s">
        <v>3315</v>
      </c>
      <c r="I1384" s="7" t="s">
        <v>74</v>
      </c>
      <c r="J1384" s="10">
        <v>43761</v>
      </c>
      <c r="K1384" s="10">
        <v>43866</v>
      </c>
      <c r="L1384" s="10">
        <v>43866.68582175926</v>
      </c>
      <c r="M1384" s="10">
        <v>43876</v>
      </c>
      <c r="N1384" s="7">
        <v>2020</v>
      </c>
      <c r="O1384" s="7" t="s">
        <v>3284</v>
      </c>
      <c r="T1384" s="7"/>
      <c r="W1384" s="6">
        <f>IFERROR(VLOOKUP(B1384, PlumX_snapshot!$A:$B, 2, FALSE), " ")</f>
        <v>5</v>
      </c>
      <c r="X1384" s="6">
        <f>IFERROR(VLOOKUP(B1384, PlumX_snapshot!$A:$C, 3, FALSE), " ")</f>
        <v>16</v>
      </c>
      <c r="Y1384" s="8">
        <f>IFERROR(VLOOKUP(B1384, PlumX_snapshot!$A:$D, 4, FALSE), " ")</f>
        <v>19</v>
      </c>
      <c r="Z1384" s="8">
        <f>IFERROR(VLOOKUP(B1384, PlumX_snapshot!$A:$E, 5, FALSE), " ")</f>
        <v>0</v>
      </c>
      <c r="AA1384" s="8">
        <f>IFERROR(VLOOKUP(B1384, PlumX_snapshot!$A:$F, 6, FALSE), " ")</f>
        <v>0</v>
      </c>
      <c r="AB1384" s="9">
        <v>44978</v>
      </c>
    </row>
    <row r="1385" spans="1:28" ht="14.5" x14ac:dyDescent="0.35">
      <c r="A1385" s="7" t="s">
        <v>3797</v>
      </c>
      <c r="B1385" s="7" t="s">
        <v>3798</v>
      </c>
      <c r="C1385" s="7" t="s">
        <v>3391</v>
      </c>
      <c r="D1385" s="7" t="s">
        <v>3282</v>
      </c>
      <c r="E1385" s="7" t="s">
        <v>36</v>
      </c>
      <c r="F1385" s="7" t="s">
        <v>37</v>
      </c>
      <c r="G1385" s="7" t="s">
        <v>56</v>
      </c>
      <c r="H1385" s="7" t="s">
        <v>3315</v>
      </c>
      <c r="I1385" s="7" t="s">
        <v>74</v>
      </c>
      <c r="J1385" s="10">
        <v>43747</v>
      </c>
      <c r="K1385" s="10">
        <v>43851</v>
      </c>
      <c r="L1385" s="10">
        <v>43859.469340277778</v>
      </c>
      <c r="M1385" s="10">
        <v>43885</v>
      </c>
      <c r="N1385" s="7">
        <v>2020</v>
      </c>
      <c r="O1385" s="7" t="s">
        <v>3284</v>
      </c>
      <c r="T1385" s="7"/>
      <c r="W1385" s="6">
        <f>IFERROR(VLOOKUP(B1385, PlumX_snapshot!$A:$B, 2, FALSE), " ")</f>
        <v>8</v>
      </c>
      <c r="X1385" s="6">
        <f>IFERROR(VLOOKUP(B1385, PlumX_snapshot!$A:$C, 3, FALSE), " ")</f>
        <v>4</v>
      </c>
      <c r="Y1385" s="8">
        <f>IFERROR(VLOOKUP(B1385, PlumX_snapshot!$A:$D, 4, FALSE), " ")</f>
        <v>4</v>
      </c>
      <c r="Z1385" s="8">
        <f>IFERROR(VLOOKUP(B1385, PlumX_snapshot!$A:$E, 5, FALSE), " ")</f>
        <v>0</v>
      </c>
      <c r="AA1385" s="8">
        <f>IFERROR(VLOOKUP(B1385, PlumX_snapshot!$A:$F, 6, FALSE), " ")</f>
        <v>0</v>
      </c>
      <c r="AB1385" s="9">
        <v>44978</v>
      </c>
    </row>
    <row r="1386" spans="1:28" ht="14.5" x14ac:dyDescent="0.35">
      <c r="A1386" s="7" t="s">
        <v>3799</v>
      </c>
      <c r="B1386" s="7" t="s">
        <v>3800</v>
      </c>
      <c r="C1386" s="7" t="s">
        <v>3376</v>
      </c>
      <c r="D1386" s="7" t="s">
        <v>3282</v>
      </c>
      <c r="E1386" s="7" t="s">
        <v>36</v>
      </c>
      <c r="F1386" s="7" t="s">
        <v>37</v>
      </c>
      <c r="G1386" s="7" t="s">
        <v>56</v>
      </c>
      <c r="H1386" s="7" t="s">
        <v>3315</v>
      </c>
      <c r="I1386" s="7" t="s">
        <v>74</v>
      </c>
      <c r="J1386" s="10"/>
      <c r="K1386" s="10"/>
      <c r="L1386" s="10">
        <v>43865.696620370371</v>
      </c>
      <c r="M1386" s="10">
        <v>43872</v>
      </c>
      <c r="N1386" s="7">
        <v>2020</v>
      </c>
      <c r="O1386" s="7" t="s">
        <v>3284</v>
      </c>
      <c r="T1386" s="7"/>
      <c r="W1386" s="6">
        <f>IFERROR(VLOOKUP(B1386, PlumX_snapshot!$A:$B, 2, FALSE), " ")</f>
        <v>146</v>
      </c>
      <c r="X1386" s="6">
        <f>IFERROR(VLOOKUP(B1386, PlumX_snapshot!$A:$C, 3, FALSE), " ")</f>
        <v>45</v>
      </c>
      <c r="Y1386" s="8">
        <f>IFERROR(VLOOKUP(B1386, PlumX_snapshot!$A:$D, 4, FALSE), " ")</f>
        <v>76</v>
      </c>
      <c r="Z1386" s="8">
        <f>IFERROR(VLOOKUP(B1386, PlumX_snapshot!$A:$E, 5, FALSE), " ")</f>
        <v>0</v>
      </c>
      <c r="AA1386" s="8">
        <f>IFERROR(VLOOKUP(B1386, PlumX_snapshot!$A:$F, 6, FALSE), " ")</f>
        <v>0</v>
      </c>
      <c r="AB1386" s="9">
        <v>44978</v>
      </c>
    </row>
    <row r="1387" spans="1:28" ht="14.5" x14ac:dyDescent="0.35">
      <c r="A1387" s="7" t="s">
        <v>3801</v>
      </c>
      <c r="B1387" s="7" t="s">
        <v>3802</v>
      </c>
      <c r="C1387" s="7" t="s">
        <v>3803</v>
      </c>
      <c r="D1387" s="7" t="s">
        <v>3282</v>
      </c>
      <c r="E1387" s="7" t="s">
        <v>36</v>
      </c>
      <c r="F1387" s="7" t="s">
        <v>37</v>
      </c>
      <c r="G1387" s="7" t="s">
        <v>56</v>
      </c>
      <c r="H1387" s="7" t="s">
        <v>3315</v>
      </c>
      <c r="I1387" s="7" t="s">
        <v>74</v>
      </c>
      <c r="J1387" s="10">
        <v>43900</v>
      </c>
      <c r="K1387" s="10">
        <v>43967</v>
      </c>
      <c r="L1387" s="10">
        <v>43998.454201388886</v>
      </c>
      <c r="M1387" s="10">
        <v>44001</v>
      </c>
      <c r="N1387" s="7">
        <v>2020</v>
      </c>
      <c r="O1387" s="7" t="s">
        <v>3284</v>
      </c>
      <c r="T1387" s="7"/>
      <c r="W1387" s="6">
        <f>IFERROR(VLOOKUP(B1387, PlumX_snapshot!$A:$B, 2, FALSE), " ")</f>
        <v>5</v>
      </c>
      <c r="X1387" s="6">
        <f>IFERROR(VLOOKUP(B1387, PlumX_snapshot!$A:$C, 3, FALSE), " ")</f>
        <v>1</v>
      </c>
      <c r="Y1387" s="8">
        <f>IFERROR(VLOOKUP(B1387, PlumX_snapshot!$A:$D, 4, FALSE), " ")</f>
        <v>0</v>
      </c>
      <c r="Z1387" s="8">
        <f>IFERROR(VLOOKUP(B1387, PlumX_snapshot!$A:$E, 5, FALSE), " ")</f>
        <v>0</v>
      </c>
      <c r="AA1387" s="8">
        <f>IFERROR(VLOOKUP(B1387, PlumX_snapshot!$A:$F, 6, FALSE), " ")</f>
        <v>0</v>
      </c>
      <c r="AB1387" s="9">
        <v>44978</v>
      </c>
    </row>
    <row r="1388" spans="1:28" ht="14.5" x14ac:dyDescent="0.35">
      <c r="A1388" s="7" t="s">
        <v>3804</v>
      </c>
      <c r="B1388" s="7" t="s">
        <v>3805</v>
      </c>
      <c r="C1388" s="7" t="s">
        <v>3428</v>
      </c>
      <c r="D1388" s="7" t="s">
        <v>3282</v>
      </c>
      <c r="E1388" s="7" t="s">
        <v>36</v>
      </c>
      <c r="F1388" s="7" t="s">
        <v>37</v>
      </c>
      <c r="G1388" s="7" t="s">
        <v>56</v>
      </c>
      <c r="H1388" s="7" t="s">
        <v>3283</v>
      </c>
      <c r="I1388" s="7" t="s">
        <v>74</v>
      </c>
      <c r="J1388" s="10">
        <v>42538</v>
      </c>
      <c r="K1388" s="10">
        <v>43111</v>
      </c>
      <c r="L1388" s="10">
        <v>43115.707974537036</v>
      </c>
      <c r="M1388" s="10">
        <v>43123</v>
      </c>
      <c r="N1388" s="7">
        <v>2018</v>
      </c>
      <c r="O1388" s="7" t="s">
        <v>3284</v>
      </c>
      <c r="P1388" s="7" t="s">
        <v>56</v>
      </c>
      <c r="R1388" s="7" t="s">
        <v>3806</v>
      </c>
      <c r="T1388" s="7"/>
      <c r="W1388" s="6">
        <f>IFERROR(VLOOKUP(B1388, PlumX_snapshot!$A:$B, 2, FALSE), " ")</f>
        <v>18</v>
      </c>
      <c r="X1388" s="6">
        <f>IFERROR(VLOOKUP(B1388, PlumX_snapshot!$A:$C, 3, FALSE), " ")</f>
        <v>3</v>
      </c>
      <c r="Y1388" s="8">
        <f>IFERROR(VLOOKUP(B1388, PlumX_snapshot!$A:$D, 4, FALSE), " ")</f>
        <v>5</v>
      </c>
      <c r="Z1388" s="8">
        <f>IFERROR(VLOOKUP(B1388, PlumX_snapshot!$A:$E, 5, FALSE), " ")</f>
        <v>4</v>
      </c>
      <c r="AA1388" s="8">
        <f>IFERROR(VLOOKUP(B1388, PlumX_snapshot!$A:$F, 6, FALSE), " ")</f>
        <v>0</v>
      </c>
      <c r="AB1388" s="9">
        <v>44978</v>
      </c>
    </row>
    <row r="1389" spans="1:28" ht="14.5" x14ac:dyDescent="0.35">
      <c r="A1389" s="7" t="s">
        <v>3807</v>
      </c>
      <c r="B1389" s="7" t="s">
        <v>3808</v>
      </c>
      <c r="C1389" s="7" t="s">
        <v>3298</v>
      </c>
      <c r="D1389" s="7" t="s">
        <v>3282</v>
      </c>
      <c r="E1389" s="7" t="s">
        <v>36</v>
      </c>
      <c r="F1389" s="7" t="s">
        <v>37</v>
      </c>
      <c r="G1389" s="7" t="s">
        <v>56</v>
      </c>
      <c r="H1389" s="7" t="s">
        <v>3337</v>
      </c>
      <c r="I1389" s="7" t="s">
        <v>74</v>
      </c>
      <c r="J1389" s="10">
        <v>42688</v>
      </c>
      <c r="K1389" s="10">
        <v>42812</v>
      </c>
      <c r="L1389" s="10">
        <v>42821.332870370374</v>
      </c>
      <c r="M1389" s="10">
        <v>42832</v>
      </c>
      <c r="N1389" s="7">
        <v>2017</v>
      </c>
      <c r="O1389" s="7" t="s">
        <v>3284</v>
      </c>
      <c r="T1389" s="7"/>
      <c r="W1389" s="6">
        <f>IFERROR(VLOOKUP(B1389, PlumX_snapshot!$A:$B, 2, FALSE), " ")</f>
        <v>31</v>
      </c>
      <c r="X1389" s="6">
        <f>IFERROR(VLOOKUP(B1389, PlumX_snapshot!$A:$C, 3, FALSE), " ")</f>
        <v>26</v>
      </c>
      <c r="Y1389" s="8">
        <f>IFERROR(VLOOKUP(B1389, PlumX_snapshot!$A:$D, 4, FALSE), " ")</f>
        <v>24</v>
      </c>
      <c r="Z1389" s="8">
        <f>IFERROR(VLOOKUP(B1389, PlumX_snapshot!$A:$E, 5, FALSE), " ")</f>
        <v>36</v>
      </c>
      <c r="AA1389" s="8">
        <f>IFERROR(VLOOKUP(B1389, PlumX_snapshot!$A:$F, 6, FALSE), " ")</f>
        <v>2</v>
      </c>
      <c r="AB1389" s="9">
        <v>44978</v>
      </c>
    </row>
    <row r="1390" spans="1:28" ht="14.5" x14ac:dyDescent="0.35">
      <c r="A1390" s="7" t="s">
        <v>3809</v>
      </c>
      <c r="B1390" s="7" t="s">
        <v>3810</v>
      </c>
      <c r="C1390" s="7" t="s">
        <v>3394</v>
      </c>
      <c r="D1390" s="7" t="s">
        <v>3282</v>
      </c>
      <c r="E1390" s="7" t="s">
        <v>36</v>
      </c>
      <c r="F1390" s="7" t="s">
        <v>37</v>
      </c>
      <c r="G1390" s="7" t="s">
        <v>56</v>
      </c>
      <c r="H1390" s="7" t="s">
        <v>3283</v>
      </c>
      <c r="I1390" s="7" t="s">
        <v>74</v>
      </c>
      <c r="J1390" s="10">
        <v>43376</v>
      </c>
      <c r="K1390" s="10">
        <v>43437</v>
      </c>
      <c r="L1390" s="10">
        <v>43440.573159722226</v>
      </c>
      <c r="M1390" s="10">
        <v>43442</v>
      </c>
      <c r="N1390" s="7">
        <v>2018</v>
      </c>
      <c r="O1390" s="7" t="s">
        <v>3284</v>
      </c>
      <c r="T1390" s="7"/>
      <c r="W1390" s="6">
        <f>IFERROR(VLOOKUP(B1390, PlumX_snapshot!$A:$B, 2, FALSE), " ")</f>
        <v>84</v>
      </c>
      <c r="X1390" s="6">
        <f>IFERROR(VLOOKUP(B1390, PlumX_snapshot!$A:$C, 3, FALSE), " ")</f>
        <v>14</v>
      </c>
      <c r="Y1390" s="8">
        <f>IFERROR(VLOOKUP(B1390, PlumX_snapshot!$A:$D, 4, FALSE), " ")</f>
        <v>85</v>
      </c>
      <c r="Z1390" s="8">
        <f>IFERROR(VLOOKUP(B1390, PlumX_snapshot!$A:$E, 5, FALSE), " ")</f>
        <v>275</v>
      </c>
      <c r="AA1390" s="8">
        <f>IFERROR(VLOOKUP(B1390, PlumX_snapshot!$A:$F, 6, FALSE), " ")</f>
        <v>3</v>
      </c>
      <c r="AB1390" s="9">
        <v>44978</v>
      </c>
    </row>
    <row r="1391" spans="1:28" ht="14.5" x14ac:dyDescent="0.35">
      <c r="A1391" s="7" t="s">
        <v>3811</v>
      </c>
      <c r="B1391" s="7" t="s">
        <v>3812</v>
      </c>
      <c r="C1391" s="7" t="s">
        <v>3813</v>
      </c>
      <c r="D1391" s="7" t="s">
        <v>3282</v>
      </c>
      <c r="E1391" s="7" t="s">
        <v>36</v>
      </c>
      <c r="F1391" s="7" t="s">
        <v>37</v>
      </c>
      <c r="G1391" s="7" t="s">
        <v>56</v>
      </c>
      <c r="H1391" s="7" t="s">
        <v>3337</v>
      </c>
      <c r="I1391" s="7" t="s">
        <v>74</v>
      </c>
      <c r="J1391" s="10">
        <v>42774</v>
      </c>
      <c r="K1391" s="10">
        <v>42913</v>
      </c>
      <c r="L1391" s="10">
        <v>42919.604756944442</v>
      </c>
      <c r="M1391" s="10">
        <v>42921</v>
      </c>
      <c r="N1391" s="7">
        <v>2017</v>
      </c>
      <c r="O1391" s="7" t="s">
        <v>3284</v>
      </c>
      <c r="T1391" s="7"/>
      <c r="W1391" s="6">
        <f>IFERROR(VLOOKUP(B1391, PlumX_snapshot!$A:$B, 2, FALSE), " ")</f>
        <v>96</v>
      </c>
      <c r="X1391" s="6">
        <f>IFERROR(VLOOKUP(B1391, PlumX_snapshot!$A:$C, 3, FALSE), " ")</f>
        <v>29</v>
      </c>
      <c r="Y1391" s="8">
        <f>IFERROR(VLOOKUP(B1391, PlumX_snapshot!$A:$D, 4, FALSE), " ")</f>
        <v>155</v>
      </c>
      <c r="Z1391" s="8">
        <f>IFERROR(VLOOKUP(B1391, PlumX_snapshot!$A:$E, 5, FALSE), " ")</f>
        <v>19</v>
      </c>
      <c r="AA1391" s="8">
        <f>IFERROR(VLOOKUP(B1391, PlumX_snapshot!$A:$F, 6, FALSE), " ")</f>
        <v>0</v>
      </c>
      <c r="AB1391" s="9">
        <v>44978</v>
      </c>
    </row>
    <row r="1392" spans="1:28" ht="14.5" x14ac:dyDescent="0.35">
      <c r="A1392" s="7" t="s">
        <v>3814</v>
      </c>
      <c r="B1392" s="7" t="s">
        <v>3815</v>
      </c>
      <c r="C1392" s="7" t="s">
        <v>3449</v>
      </c>
      <c r="D1392" s="7" t="s">
        <v>3282</v>
      </c>
      <c r="E1392" s="7" t="s">
        <v>36</v>
      </c>
      <c r="F1392" s="7" t="s">
        <v>37</v>
      </c>
      <c r="G1392" s="7" t="s">
        <v>56</v>
      </c>
      <c r="H1392" s="7" t="s">
        <v>3337</v>
      </c>
      <c r="I1392" s="7" t="s">
        <v>74</v>
      </c>
      <c r="J1392" s="10"/>
      <c r="K1392" s="10"/>
      <c r="L1392" s="10">
        <v>42922.600011574075</v>
      </c>
      <c r="M1392" s="10">
        <v>42927</v>
      </c>
      <c r="N1392" s="7">
        <v>2017</v>
      </c>
      <c r="O1392" s="7" t="s">
        <v>3284</v>
      </c>
      <c r="T1392" s="7"/>
      <c r="W1392" s="6">
        <f>IFERROR(VLOOKUP(B1392, PlumX_snapshot!$A:$B, 2, FALSE), " ")</f>
        <v>2</v>
      </c>
      <c r="X1392" s="6">
        <f>IFERROR(VLOOKUP(B1392, PlumX_snapshot!$A:$C, 3, FALSE), " ")</f>
        <v>8</v>
      </c>
      <c r="Y1392" s="8">
        <f>IFERROR(VLOOKUP(B1392, PlumX_snapshot!$A:$D, 4, FALSE), " ")</f>
        <v>5</v>
      </c>
      <c r="Z1392" s="8">
        <f>IFERROR(VLOOKUP(B1392, PlumX_snapshot!$A:$E, 5, FALSE), " ")</f>
        <v>123</v>
      </c>
      <c r="AA1392" s="8">
        <f>IFERROR(VLOOKUP(B1392, PlumX_snapshot!$A:$F, 6, FALSE), " ")</f>
        <v>0</v>
      </c>
      <c r="AB1392" s="9">
        <v>44978</v>
      </c>
    </row>
    <row r="1393" spans="1:28" ht="14.5" x14ac:dyDescent="0.35">
      <c r="A1393" s="7" t="s">
        <v>3816</v>
      </c>
      <c r="B1393" s="7" t="s">
        <v>3817</v>
      </c>
      <c r="C1393" s="7" t="s">
        <v>3818</v>
      </c>
      <c r="D1393" s="7" t="s">
        <v>3282</v>
      </c>
      <c r="E1393" s="7" t="s">
        <v>36</v>
      </c>
      <c r="F1393" s="7" t="s">
        <v>37</v>
      </c>
      <c r="G1393" s="7" t="s">
        <v>56</v>
      </c>
      <c r="H1393" s="7" t="s">
        <v>3337</v>
      </c>
      <c r="I1393" s="7" t="s">
        <v>74</v>
      </c>
      <c r="J1393" s="10"/>
      <c r="K1393" s="10"/>
      <c r="L1393" s="10">
        <v>42739.697916666664</v>
      </c>
      <c r="M1393" s="10">
        <v>42746</v>
      </c>
      <c r="N1393" s="7">
        <v>2017</v>
      </c>
      <c r="O1393" s="7" t="s">
        <v>3284</v>
      </c>
      <c r="T1393" s="7"/>
      <c r="W1393" s="6">
        <f>IFERROR(VLOOKUP(B1393, PlumX_snapshot!$A:$B, 2, FALSE), " ")</f>
        <v>162</v>
      </c>
      <c r="X1393" s="6">
        <f>IFERROR(VLOOKUP(B1393, PlumX_snapshot!$A:$C, 3, FALSE), " ")</f>
        <v>14</v>
      </c>
      <c r="Y1393" s="8">
        <f>IFERROR(VLOOKUP(B1393, PlumX_snapshot!$A:$D, 4, FALSE), " ")</f>
        <v>4</v>
      </c>
      <c r="Z1393" s="8">
        <f>IFERROR(VLOOKUP(B1393, PlumX_snapshot!$A:$E, 5, FALSE), " ")</f>
        <v>226</v>
      </c>
      <c r="AA1393" s="8">
        <f>IFERROR(VLOOKUP(B1393, PlumX_snapshot!$A:$F, 6, FALSE), " ")</f>
        <v>0</v>
      </c>
      <c r="AB1393" s="9">
        <v>44978</v>
      </c>
    </row>
    <row r="1394" spans="1:28" ht="14.5" x14ac:dyDescent="0.35">
      <c r="A1394" s="7" t="s">
        <v>3819</v>
      </c>
      <c r="B1394" s="7" t="s">
        <v>3820</v>
      </c>
      <c r="C1394" s="7" t="s">
        <v>3821</v>
      </c>
      <c r="D1394" s="7" t="s">
        <v>3282</v>
      </c>
      <c r="E1394" s="7" t="s">
        <v>36</v>
      </c>
      <c r="F1394" s="7" t="s">
        <v>37</v>
      </c>
      <c r="G1394" s="7" t="s">
        <v>56</v>
      </c>
      <c r="H1394" s="7" t="s">
        <v>3337</v>
      </c>
      <c r="I1394" s="7" t="s">
        <v>74</v>
      </c>
      <c r="J1394" s="10">
        <v>42741</v>
      </c>
      <c r="K1394" s="10">
        <v>42900</v>
      </c>
      <c r="L1394" s="10">
        <v>42907.424571759257</v>
      </c>
      <c r="M1394" s="10">
        <v>42928</v>
      </c>
      <c r="N1394" s="7">
        <v>2017</v>
      </c>
      <c r="O1394" s="7" t="s">
        <v>3284</v>
      </c>
      <c r="T1394" s="7"/>
      <c r="W1394" s="6">
        <f>IFERROR(VLOOKUP(B1394, PlumX_snapshot!$A:$B, 2, FALSE), " ")</f>
        <v>85</v>
      </c>
      <c r="X1394" s="6">
        <f>IFERROR(VLOOKUP(B1394, PlumX_snapshot!$A:$C, 3, FALSE), " ")</f>
        <v>10</v>
      </c>
      <c r="Y1394" s="8">
        <f>IFERROR(VLOOKUP(B1394, PlumX_snapshot!$A:$D, 4, FALSE), " ")</f>
        <v>5</v>
      </c>
      <c r="Z1394" s="8">
        <f>IFERROR(VLOOKUP(B1394, PlumX_snapshot!$A:$E, 5, FALSE), " ")</f>
        <v>86</v>
      </c>
      <c r="AA1394" s="8">
        <f>IFERROR(VLOOKUP(B1394, PlumX_snapshot!$A:$F, 6, FALSE), " ")</f>
        <v>0</v>
      </c>
      <c r="AB1394" s="9">
        <v>44978</v>
      </c>
    </row>
    <row r="1395" spans="1:28" ht="14.5" x14ac:dyDescent="0.35">
      <c r="A1395" s="7" t="s">
        <v>3822</v>
      </c>
      <c r="B1395" s="7" t="s">
        <v>3823</v>
      </c>
      <c r="C1395" s="7" t="s">
        <v>3824</v>
      </c>
      <c r="D1395" s="7" t="s">
        <v>3282</v>
      </c>
      <c r="E1395" s="7" t="s">
        <v>36</v>
      </c>
      <c r="F1395" s="7" t="s">
        <v>37</v>
      </c>
      <c r="G1395" s="7" t="s">
        <v>56</v>
      </c>
      <c r="H1395" s="7" t="s">
        <v>3337</v>
      </c>
      <c r="I1395" s="7" t="s">
        <v>74</v>
      </c>
      <c r="J1395" s="10">
        <v>42725</v>
      </c>
      <c r="K1395" s="10">
        <v>42762</v>
      </c>
      <c r="L1395" s="10">
        <v>42765.418321759258</v>
      </c>
      <c r="M1395" s="10">
        <v>42787</v>
      </c>
      <c r="N1395" s="7">
        <v>2017</v>
      </c>
      <c r="O1395" s="7" t="s">
        <v>3284</v>
      </c>
      <c r="T1395" s="7"/>
      <c r="W1395" s="6">
        <f>IFERROR(VLOOKUP(B1395, PlumX_snapshot!$A:$B, 2, FALSE), " ")</f>
        <v>23</v>
      </c>
      <c r="X1395" s="6">
        <f>IFERROR(VLOOKUP(B1395, PlumX_snapshot!$A:$C, 3, FALSE), " ")</f>
        <v>6</v>
      </c>
      <c r="Y1395" s="8">
        <f>IFERROR(VLOOKUP(B1395, PlumX_snapshot!$A:$D, 4, FALSE), " ")</f>
        <v>39</v>
      </c>
      <c r="Z1395" s="8">
        <f>IFERROR(VLOOKUP(B1395, PlumX_snapshot!$A:$E, 5, FALSE), " ")</f>
        <v>32</v>
      </c>
      <c r="AA1395" s="8">
        <f>IFERROR(VLOOKUP(B1395, PlumX_snapshot!$A:$F, 6, FALSE), " ")</f>
        <v>0</v>
      </c>
      <c r="AB1395" s="9">
        <v>44978</v>
      </c>
    </row>
    <row r="1396" spans="1:28" ht="14.5" x14ac:dyDescent="0.35">
      <c r="A1396" s="7" t="s">
        <v>3825</v>
      </c>
      <c r="B1396" s="7" t="s">
        <v>3826</v>
      </c>
      <c r="C1396" s="7" t="s">
        <v>3827</v>
      </c>
      <c r="D1396" s="7" t="s">
        <v>3282</v>
      </c>
      <c r="E1396" s="7" t="s">
        <v>36</v>
      </c>
      <c r="F1396" s="7" t="s">
        <v>37</v>
      </c>
      <c r="G1396" s="7" t="s">
        <v>56</v>
      </c>
      <c r="H1396" s="7" t="s">
        <v>3337</v>
      </c>
      <c r="I1396" s="7" t="s">
        <v>74</v>
      </c>
      <c r="J1396" s="10">
        <v>42786</v>
      </c>
      <c r="K1396" s="10">
        <v>42936</v>
      </c>
      <c r="L1396" s="10">
        <v>42940.381898148145</v>
      </c>
      <c r="M1396" s="10">
        <v>42971</v>
      </c>
      <c r="N1396" s="7">
        <v>2017</v>
      </c>
      <c r="O1396" s="7" t="s">
        <v>3284</v>
      </c>
      <c r="T1396" s="7"/>
      <c r="W1396" s="6">
        <f>IFERROR(VLOOKUP(B1396, PlumX_snapshot!$A:$B, 2, FALSE), " ")</f>
        <v>3</v>
      </c>
      <c r="X1396" s="6">
        <f>IFERROR(VLOOKUP(B1396, PlumX_snapshot!$A:$C, 3, FALSE), " ")</f>
        <v>2</v>
      </c>
      <c r="Y1396" s="8">
        <f>IFERROR(VLOOKUP(B1396, PlumX_snapshot!$A:$D, 4, FALSE), " ")</f>
        <v>1</v>
      </c>
      <c r="Z1396" s="8">
        <f>IFERROR(VLOOKUP(B1396, PlumX_snapshot!$A:$E, 5, FALSE), " ")</f>
        <v>7</v>
      </c>
      <c r="AA1396" s="8">
        <f>IFERROR(VLOOKUP(B1396, PlumX_snapshot!$A:$F, 6, FALSE), " ")</f>
        <v>0</v>
      </c>
      <c r="AB1396" s="9">
        <v>44978</v>
      </c>
    </row>
    <row r="1397" spans="1:28" ht="14.5" x14ac:dyDescent="0.35">
      <c r="A1397" s="7" t="s">
        <v>3828</v>
      </c>
      <c r="B1397" s="7" t="s">
        <v>3829</v>
      </c>
      <c r="C1397" s="7" t="s">
        <v>3785</v>
      </c>
      <c r="D1397" s="7" t="s">
        <v>3282</v>
      </c>
      <c r="E1397" s="7" t="s">
        <v>36</v>
      </c>
      <c r="F1397" s="7" t="s">
        <v>37</v>
      </c>
      <c r="G1397" s="7" t="s">
        <v>56</v>
      </c>
      <c r="H1397" s="7" t="s">
        <v>3337</v>
      </c>
      <c r="I1397" s="7" t="s">
        <v>74</v>
      </c>
      <c r="J1397" s="10">
        <v>42586</v>
      </c>
      <c r="K1397" s="10">
        <v>42835</v>
      </c>
      <c r="L1397" s="10">
        <v>42836.488379629627</v>
      </c>
      <c r="M1397" s="10">
        <v>42846</v>
      </c>
      <c r="N1397" s="7">
        <v>2017</v>
      </c>
      <c r="O1397" s="7" t="s">
        <v>3284</v>
      </c>
      <c r="T1397" s="7"/>
      <c r="W1397" s="6">
        <f>IFERROR(VLOOKUP(B1397, PlumX_snapshot!$A:$B, 2, FALSE), " ")</f>
        <v>54</v>
      </c>
      <c r="X1397" s="6">
        <f>IFERROR(VLOOKUP(B1397, PlumX_snapshot!$A:$C, 3, FALSE), " ")</f>
        <v>9</v>
      </c>
      <c r="Y1397" s="8">
        <f>IFERROR(VLOOKUP(B1397, PlumX_snapshot!$A:$D, 4, FALSE), " ")</f>
        <v>42</v>
      </c>
      <c r="Z1397" s="8">
        <f>IFERROR(VLOOKUP(B1397, PlumX_snapshot!$A:$E, 5, FALSE), " ")</f>
        <v>99</v>
      </c>
      <c r="AA1397" s="8">
        <f>IFERROR(VLOOKUP(B1397, PlumX_snapshot!$A:$F, 6, FALSE), " ")</f>
        <v>0</v>
      </c>
      <c r="AB1397" s="9">
        <v>44978</v>
      </c>
    </row>
    <row r="1398" spans="1:28" ht="14.5" x14ac:dyDescent="0.35">
      <c r="A1398" s="7" t="s">
        <v>3830</v>
      </c>
      <c r="B1398" s="7" t="s">
        <v>3831</v>
      </c>
      <c r="C1398" s="7" t="s">
        <v>3832</v>
      </c>
      <c r="D1398" s="7" t="s">
        <v>3282</v>
      </c>
      <c r="E1398" s="7" t="s">
        <v>36</v>
      </c>
      <c r="F1398" s="7" t="s">
        <v>37</v>
      </c>
      <c r="G1398" s="7" t="s">
        <v>56</v>
      </c>
      <c r="H1398" s="7" t="s">
        <v>3337</v>
      </c>
      <c r="I1398" s="7" t="s">
        <v>74</v>
      </c>
      <c r="J1398" s="10"/>
      <c r="K1398" s="10"/>
      <c r="L1398" s="10">
        <v>42821.49013888889</v>
      </c>
      <c r="M1398" s="10">
        <v>42832</v>
      </c>
      <c r="N1398" s="7">
        <v>2017</v>
      </c>
      <c r="O1398" s="7" t="s">
        <v>3284</v>
      </c>
      <c r="T1398" s="7"/>
      <c r="W1398" s="6">
        <f>IFERROR(VLOOKUP(B1398, PlumX_snapshot!$A:$B, 2, FALSE), " ")</f>
        <v>5</v>
      </c>
      <c r="X1398" s="6">
        <f>IFERROR(VLOOKUP(B1398, PlumX_snapshot!$A:$C, 3, FALSE), " ")</f>
        <v>5</v>
      </c>
      <c r="Y1398" s="8">
        <f>IFERROR(VLOOKUP(B1398, PlumX_snapshot!$A:$D, 4, FALSE), " ")</f>
        <v>0</v>
      </c>
      <c r="Z1398" s="8">
        <f>IFERROR(VLOOKUP(B1398, PlumX_snapshot!$A:$E, 5, FALSE), " ")</f>
        <v>0</v>
      </c>
      <c r="AA1398" s="8">
        <f>IFERROR(VLOOKUP(B1398, PlumX_snapshot!$A:$F, 6, FALSE), " ")</f>
        <v>0</v>
      </c>
      <c r="AB1398" s="9">
        <v>44978</v>
      </c>
    </row>
    <row r="1399" spans="1:28" ht="14.5" x14ac:dyDescent="0.35">
      <c r="A1399" s="7" t="s">
        <v>3833</v>
      </c>
      <c r="B1399" s="7" t="s">
        <v>3834</v>
      </c>
      <c r="C1399" s="7" t="s">
        <v>3402</v>
      </c>
      <c r="D1399" s="7" t="s">
        <v>3282</v>
      </c>
      <c r="E1399" s="7" t="s">
        <v>36</v>
      </c>
      <c r="F1399" s="7" t="s">
        <v>37</v>
      </c>
      <c r="G1399" s="7" t="s">
        <v>56</v>
      </c>
      <c r="H1399" s="7" t="s">
        <v>3337</v>
      </c>
      <c r="I1399" s="7" t="s">
        <v>74</v>
      </c>
      <c r="J1399" s="10"/>
      <c r="K1399" s="10">
        <v>42875</v>
      </c>
      <c r="L1399" s="10">
        <v>42878.451273148145</v>
      </c>
      <c r="M1399" s="10">
        <v>42886</v>
      </c>
      <c r="N1399" s="7">
        <v>2017</v>
      </c>
      <c r="O1399" s="7" t="s">
        <v>3284</v>
      </c>
      <c r="T1399" s="7"/>
      <c r="W1399" s="6">
        <f>IFERROR(VLOOKUP(B1399, PlumX_snapshot!$A:$B, 2, FALSE), " ")</f>
        <v>88</v>
      </c>
      <c r="X1399" s="6">
        <f>IFERROR(VLOOKUP(B1399, PlumX_snapshot!$A:$C, 3, FALSE), " ")</f>
        <v>18</v>
      </c>
      <c r="Y1399" s="8">
        <f>IFERROR(VLOOKUP(B1399, PlumX_snapshot!$A:$D, 4, FALSE), " ")</f>
        <v>19</v>
      </c>
      <c r="Z1399" s="8">
        <f>IFERROR(VLOOKUP(B1399, PlumX_snapshot!$A:$E, 5, FALSE), " ")</f>
        <v>313</v>
      </c>
      <c r="AA1399" s="8">
        <f>IFERROR(VLOOKUP(B1399, PlumX_snapshot!$A:$F, 6, FALSE), " ")</f>
        <v>1</v>
      </c>
      <c r="AB1399" s="9">
        <v>44978</v>
      </c>
    </row>
    <row r="1400" spans="1:28" ht="14.5" x14ac:dyDescent="0.35">
      <c r="A1400" s="7" t="s">
        <v>3835</v>
      </c>
      <c r="B1400" s="7" t="s">
        <v>3836</v>
      </c>
      <c r="C1400" s="7" t="s">
        <v>3837</v>
      </c>
      <c r="D1400" s="7" t="s">
        <v>3282</v>
      </c>
      <c r="E1400" s="7" t="s">
        <v>36</v>
      </c>
      <c r="F1400" s="7" t="s">
        <v>37</v>
      </c>
      <c r="G1400" s="7" t="s">
        <v>56</v>
      </c>
      <c r="H1400" s="7" t="s">
        <v>3337</v>
      </c>
      <c r="I1400" s="7" t="s">
        <v>74</v>
      </c>
      <c r="J1400" s="10">
        <v>42641</v>
      </c>
      <c r="K1400" s="10">
        <v>42858</v>
      </c>
      <c r="L1400" s="10">
        <v>42867.540532407409</v>
      </c>
      <c r="M1400" s="10">
        <v>42874</v>
      </c>
      <c r="N1400" s="7">
        <v>2017</v>
      </c>
      <c r="O1400" s="7" t="s">
        <v>3284</v>
      </c>
      <c r="T1400" s="7"/>
      <c r="W1400" s="6">
        <f>IFERROR(VLOOKUP(B1400, PlumX_snapshot!$A:$B, 2, FALSE), " ")</f>
        <v>28</v>
      </c>
      <c r="X1400" s="6">
        <f>IFERROR(VLOOKUP(B1400, PlumX_snapshot!$A:$C, 3, FALSE), " ")</f>
        <v>2</v>
      </c>
      <c r="Y1400" s="8">
        <f>IFERROR(VLOOKUP(B1400, PlumX_snapshot!$A:$D, 4, FALSE), " ")</f>
        <v>159</v>
      </c>
      <c r="Z1400" s="8">
        <f>IFERROR(VLOOKUP(B1400, PlumX_snapshot!$A:$E, 5, FALSE), " ")</f>
        <v>34</v>
      </c>
      <c r="AA1400" s="8">
        <f>IFERROR(VLOOKUP(B1400, PlumX_snapshot!$A:$F, 6, FALSE), " ")</f>
        <v>0</v>
      </c>
      <c r="AB1400" s="9">
        <v>44978</v>
      </c>
    </row>
    <row r="1401" spans="1:28" ht="14.5" x14ac:dyDescent="0.35">
      <c r="A1401" s="7" t="s">
        <v>3838</v>
      </c>
      <c r="B1401" s="7" t="s">
        <v>3839</v>
      </c>
      <c r="C1401" s="7" t="s">
        <v>3840</v>
      </c>
      <c r="D1401" s="7" t="s">
        <v>3282</v>
      </c>
      <c r="E1401" s="7" t="s">
        <v>36</v>
      </c>
      <c r="F1401" s="7" t="s">
        <v>37</v>
      </c>
      <c r="G1401" s="7" t="s">
        <v>56</v>
      </c>
      <c r="H1401" s="7" t="s">
        <v>3337</v>
      </c>
      <c r="I1401" s="7" t="s">
        <v>74</v>
      </c>
      <c r="J1401" s="10">
        <v>42873</v>
      </c>
      <c r="K1401" s="10">
        <v>42879</v>
      </c>
      <c r="L1401" s="10">
        <v>42880.425833333335</v>
      </c>
      <c r="M1401" s="10">
        <v>42899</v>
      </c>
      <c r="N1401" s="7">
        <v>2017</v>
      </c>
      <c r="O1401" s="7" t="s">
        <v>3284</v>
      </c>
      <c r="T1401" s="7"/>
      <c r="W1401" s="6">
        <f>IFERROR(VLOOKUP(B1401, PlumX_snapshot!$A:$B, 2, FALSE), " ")</f>
        <v>24</v>
      </c>
      <c r="X1401" s="6">
        <f>IFERROR(VLOOKUP(B1401, PlumX_snapshot!$A:$C, 3, FALSE), " ")</f>
        <v>0</v>
      </c>
      <c r="Y1401" s="8">
        <f>IFERROR(VLOOKUP(B1401, PlumX_snapshot!$A:$D, 4, FALSE), " ")</f>
        <v>8</v>
      </c>
      <c r="Z1401" s="8">
        <f>IFERROR(VLOOKUP(B1401, PlumX_snapshot!$A:$E, 5, FALSE), " ")</f>
        <v>23</v>
      </c>
      <c r="AA1401" s="8">
        <f>IFERROR(VLOOKUP(B1401, PlumX_snapshot!$A:$F, 6, FALSE), " ")</f>
        <v>0</v>
      </c>
      <c r="AB1401" s="9">
        <v>44978</v>
      </c>
    </row>
    <row r="1402" spans="1:28" ht="14.5" x14ac:dyDescent="0.35">
      <c r="A1402" s="7" t="s">
        <v>3841</v>
      </c>
      <c r="B1402" s="7" t="s">
        <v>3842</v>
      </c>
      <c r="C1402" s="7" t="s">
        <v>3632</v>
      </c>
      <c r="D1402" s="7" t="s">
        <v>3282</v>
      </c>
      <c r="E1402" s="7" t="s">
        <v>36</v>
      </c>
      <c r="F1402" s="7" t="s">
        <v>37</v>
      </c>
      <c r="G1402" s="7" t="s">
        <v>56</v>
      </c>
      <c r="H1402" s="7" t="s">
        <v>3337</v>
      </c>
      <c r="I1402" s="7" t="s">
        <v>74</v>
      </c>
      <c r="J1402" s="10">
        <v>42772</v>
      </c>
      <c r="K1402" s="10">
        <v>42899</v>
      </c>
      <c r="L1402" s="10">
        <v>42907.412638888891</v>
      </c>
      <c r="M1402" s="10">
        <v>42910</v>
      </c>
      <c r="N1402" s="7">
        <v>2017</v>
      </c>
      <c r="O1402" s="7" t="s">
        <v>3284</v>
      </c>
      <c r="T1402" s="7"/>
      <c r="W1402" s="6">
        <f>IFERROR(VLOOKUP(B1402, PlumX_snapshot!$A:$B, 2, FALSE), " ")</f>
        <v>10</v>
      </c>
      <c r="X1402" s="6">
        <f>IFERROR(VLOOKUP(B1402, PlumX_snapshot!$A:$C, 3, FALSE), " ")</f>
        <v>11</v>
      </c>
      <c r="Y1402" s="8">
        <f>IFERROR(VLOOKUP(B1402, PlumX_snapshot!$A:$D, 4, FALSE), " ")</f>
        <v>2</v>
      </c>
      <c r="Z1402" s="8">
        <f>IFERROR(VLOOKUP(B1402, PlumX_snapshot!$A:$E, 5, FALSE), " ")</f>
        <v>9</v>
      </c>
      <c r="AA1402" s="8">
        <f>IFERROR(VLOOKUP(B1402, PlumX_snapshot!$A:$F, 6, FALSE), " ")</f>
        <v>0</v>
      </c>
      <c r="AB1402" s="9">
        <v>44978</v>
      </c>
    </row>
    <row r="1403" spans="1:28" ht="14.5" x14ac:dyDescent="0.35">
      <c r="A1403" s="7" t="s">
        <v>3843</v>
      </c>
      <c r="B1403" s="7" t="s">
        <v>3844</v>
      </c>
      <c r="C1403" s="7" t="s">
        <v>3561</v>
      </c>
      <c r="D1403" s="7" t="s">
        <v>3282</v>
      </c>
      <c r="E1403" s="7" t="s">
        <v>36</v>
      </c>
      <c r="F1403" s="7" t="s">
        <v>37</v>
      </c>
      <c r="G1403" s="7" t="s">
        <v>56</v>
      </c>
      <c r="H1403" s="7" t="s">
        <v>3291</v>
      </c>
      <c r="I1403" s="7" t="s">
        <v>74</v>
      </c>
      <c r="J1403" s="10">
        <v>43602</v>
      </c>
      <c r="K1403" s="10">
        <v>43686</v>
      </c>
      <c r="L1403" s="10">
        <v>43689.633993055555</v>
      </c>
      <c r="M1403" s="10">
        <v>43701</v>
      </c>
      <c r="N1403" s="7">
        <v>2019</v>
      </c>
      <c r="O1403" s="7" t="s">
        <v>3284</v>
      </c>
      <c r="P1403" s="7" t="s">
        <v>56</v>
      </c>
      <c r="R1403" s="7" t="s">
        <v>170</v>
      </c>
      <c r="T1403" s="7"/>
      <c r="W1403" s="6">
        <f>IFERROR(VLOOKUP(B1403, PlumX_snapshot!$A:$B, 2, FALSE), " ")</f>
        <v>250</v>
      </c>
      <c r="X1403" s="6">
        <f>IFERROR(VLOOKUP(B1403, PlumX_snapshot!$A:$C, 3, FALSE), " ")</f>
        <v>92</v>
      </c>
      <c r="Y1403" s="8">
        <f>IFERROR(VLOOKUP(B1403, PlumX_snapshot!$A:$D, 4, FALSE), " ")</f>
        <v>73</v>
      </c>
      <c r="Z1403" s="8">
        <f>IFERROR(VLOOKUP(B1403, PlumX_snapshot!$A:$E, 5, FALSE), " ")</f>
        <v>83</v>
      </c>
      <c r="AA1403" s="8">
        <f>IFERROR(VLOOKUP(B1403, PlumX_snapshot!$A:$F, 6, FALSE), " ")</f>
        <v>0</v>
      </c>
      <c r="AB1403" s="9">
        <v>44978</v>
      </c>
    </row>
    <row r="1404" spans="1:28" ht="14.5" x14ac:dyDescent="0.35">
      <c r="A1404" s="7" t="s">
        <v>3845</v>
      </c>
      <c r="B1404" s="7" t="s">
        <v>3846</v>
      </c>
      <c r="C1404" s="7" t="s">
        <v>3847</v>
      </c>
      <c r="D1404" s="7" t="s">
        <v>3282</v>
      </c>
      <c r="E1404" s="7" t="s">
        <v>36</v>
      </c>
      <c r="F1404" s="7" t="s">
        <v>37</v>
      </c>
      <c r="G1404" s="7" t="s">
        <v>56</v>
      </c>
      <c r="H1404" s="7" t="s">
        <v>3337</v>
      </c>
      <c r="I1404" s="7" t="s">
        <v>74</v>
      </c>
      <c r="J1404" s="10">
        <v>42746</v>
      </c>
      <c r="K1404" s="10">
        <v>42996</v>
      </c>
      <c r="L1404" s="10">
        <v>43012.397002314814</v>
      </c>
      <c r="M1404" s="12">
        <v>43020</v>
      </c>
      <c r="N1404" s="7">
        <v>2017</v>
      </c>
      <c r="O1404" s="7" t="s">
        <v>3284</v>
      </c>
      <c r="T1404" s="7"/>
      <c r="W1404" s="6">
        <f>IFERROR(VLOOKUP(B1404, PlumX_snapshot!$A:$B, 2, FALSE), " ")</f>
        <v>180</v>
      </c>
      <c r="X1404" s="6">
        <f>IFERROR(VLOOKUP(B1404, PlumX_snapshot!$A:$C, 3, FALSE), " ")</f>
        <v>38</v>
      </c>
      <c r="Y1404" s="8">
        <f>IFERROR(VLOOKUP(B1404, PlumX_snapshot!$A:$D, 4, FALSE), " ")</f>
        <v>14</v>
      </c>
      <c r="Z1404" s="8">
        <f>IFERROR(VLOOKUP(B1404, PlumX_snapshot!$A:$E, 5, FALSE), " ")</f>
        <v>261</v>
      </c>
      <c r="AA1404" s="8">
        <f>IFERROR(VLOOKUP(B1404, PlumX_snapshot!$A:$F, 6, FALSE), " ")</f>
        <v>0</v>
      </c>
      <c r="AB1404" s="9">
        <v>44978</v>
      </c>
    </row>
    <row r="1405" spans="1:28" ht="14.5" x14ac:dyDescent="0.35">
      <c r="A1405" s="7" t="s">
        <v>3848</v>
      </c>
      <c r="B1405" s="7" t="s">
        <v>3849</v>
      </c>
      <c r="C1405" s="7" t="s">
        <v>3402</v>
      </c>
      <c r="D1405" s="7" t="s">
        <v>3282</v>
      </c>
      <c r="E1405" s="7" t="s">
        <v>36</v>
      </c>
      <c r="F1405" s="7" t="s">
        <v>37</v>
      </c>
      <c r="G1405" s="7" t="s">
        <v>56</v>
      </c>
      <c r="H1405" s="7" t="s">
        <v>3337</v>
      </c>
      <c r="I1405" s="7" t="s">
        <v>74</v>
      </c>
      <c r="J1405" s="10"/>
      <c r="K1405" s="10">
        <v>43020</v>
      </c>
      <c r="L1405" s="10">
        <v>43020.66609953704</v>
      </c>
      <c r="M1405" s="12">
        <v>43032</v>
      </c>
      <c r="N1405" s="7">
        <v>2017</v>
      </c>
      <c r="O1405" s="7" t="s">
        <v>3284</v>
      </c>
      <c r="T1405" s="7"/>
      <c r="W1405" s="6">
        <f>IFERROR(VLOOKUP(B1405, PlumX_snapshot!$A:$B, 2, FALSE), " ")</f>
        <v>236</v>
      </c>
      <c r="X1405" s="6">
        <f>IFERROR(VLOOKUP(B1405, PlumX_snapshot!$A:$C, 3, FALSE), " ")</f>
        <v>77</v>
      </c>
      <c r="Y1405" s="8">
        <f>IFERROR(VLOOKUP(B1405, PlumX_snapshot!$A:$D, 4, FALSE), " ")</f>
        <v>59</v>
      </c>
      <c r="Z1405" s="8">
        <f>IFERROR(VLOOKUP(B1405, PlumX_snapshot!$A:$E, 5, FALSE), " ")</f>
        <v>860</v>
      </c>
      <c r="AA1405" s="8">
        <f>IFERROR(VLOOKUP(B1405, PlumX_snapshot!$A:$F, 6, FALSE), " ")</f>
        <v>0</v>
      </c>
      <c r="AB1405" s="9">
        <v>44978</v>
      </c>
    </row>
    <row r="1406" spans="1:28" ht="14.5" x14ac:dyDescent="0.35">
      <c r="A1406" s="7" t="s">
        <v>3850</v>
      </c>
      <c r="B1406" s="7" t="s">
        <v>3851</v>
      </c>
      <c r="C1406" s="7" t="s">
        <v>3405</v>
      </c>
      <c r="D1406" s="7" t="s">
        <v>3282</v>
      </c>
      <c r="E1406" s="7" t="s">
        <v>36</v>
      </c>
      <c r="F1406" s="7" t="s">
        <v>37</v>
      </c>
      <c r="G1406" s="7" t="s">
        <v>56</v>
      </c>
      <c r="H1406" s="7" t="s">
        <v>3337</v>
      </c>
      <c r="I1406" s="7" t="s">
        <v>74</v>
      </c>
      <c r="J1406" s="10">
        <v>42719</v>
      </c>
      <c r="K1406" s="10">
        <v>43012</v>
      </c>
      <c r="L1406" s="10">
        <v>43018.584305555552</v>
      </c>
      <c r="M1406" s="12">
        <v>43031</v>
      </c>
      <c r="N1406" s="7">
        <v>2017</v>
      </c>
      <c r="O1406" s="7" t="s">
        <v>3284</v>
      </c>
      <c r="P1406" s="7" t="s">
        <v>56</v>
      </c>
      <c r="R1406" s="7" t="s">
        <v>3852</v>
      </c>
      <c r="T1406" s="7"/>
      <c r="W1406" s="6">
        <f>IFERROR(VLOOKUP(B1406, PlumX_snapshot!$A:$B, 2, FALSE), " ")</f>
        <v>20</v>
      </c>
      <c r="X1406" s="6">
        <f>IFERROR(VLOOKUP(B1406, PlumX_snapshot!$A:$C, 3, FALSE), " ")</f>
        <v>3</v>
      </c>
      <c r="Y1406" s="8">
        <f>IFERROR(VLOOKUP(B1406, PlumX_snapshot!$A:$D, 4, FALSE), " ")</f>
        <v>8</v>
      </c>
      <c r="Z1406" s="8">
        <f>IFERROR(VLOOKUP(B1406, PlumX_snapshot!$A:$E, 5, FALSE), " ")</f>
        <v>43</v>
      </c>
      <c r="AA1406" s="8">
        <f>IFERROR(VLOOKUP(B1406, PlumX_snapshot!$A:$F, 6, FALSE), " ")</f>
        <v>0</v>
      </c>
      <c r="AB1406" s="9">
        <v>44978</v>
      </c>
    </row>
    <row r="1407" spans="1:28" ht="14.5" x14ac:dyDescent="0.35">
      <c r="A1407" s="7" t="s">
        <v>3853</v>
      </c>
      <c r="B1407" s="7" t="s">
        <v>3854</v>
      </c>
      <c r="C1407" s="7" t="s">
        <v>3855</v>
      </c>
      <c r="D1407" s="7" t="s">
        <v>3282</v>
      </c>
      <c r="E1407" s="7" t="s">
        <v>36</v>
      </c>
      <c r="F1407" s="7" t="s">
        <v>37</v>
      </c>
      <c r="G1407" s="7" t="s">
        <v>56</v>
      </c>
      <c r="H1407" s="7" t="s">
        <v>3337</v>
      </c>
      <c r="I1407" s="7" t="s">
        <v>74</v>
      </c>
      <c r="J1407" s="10"/>
      <c r="K1407" s="10"/>
      <c r="L1407" s="10">
        <v>43038.598738425928</v>
      </c>
      <c r="M1407" s="10">
        <v>43045</v>
      </c>
      <c r="N1407" s="7">
        <v>2017</v>
      </c>
      <c r="O1407" s="7" t="s">
        <v>3284</v>
      </c>
      <c r="T1407" s="7"/>
      <c r="W1407" s="6">
        <f>IFERROR(VLOOKUP(B1407, PlumX_snapshot!$A:$B, 2, FALSE), " ")</f>
        <v>62</v>
      </c>
      <c r="X1407" s="6">
        <f>IFERROR(VLOOKUP(B1407, PlumX_snapshot!$A:$C, 3, FALSE), " ")</f>
        <v>12</v>
      </c>
      <c r="Y1407" s="8">
        <f>IFERROR(VLOOKUP(B1407, PlumX_snapshot!$A:$D, 4, FALSE), " ")</f>
        <v>64</v>
      </c>
      <c r="Z1407" s="8">
        <f>IFERROR(VLOOKUP(B1407, PlumX_snapshot!$A:$E, 5, FALSE), " ")</f>
        <v>247</v>
      </c>
      <c r="AA1407" s="8">
        <f>IFERROR(VLOOKUP(B1407, PlumX_snapshot!$A:$F, 6, FALSE), " ")</f>
        <v>0</v>
      </c>
      <c r="AB1407" s="9">
        <v>44978</v>
      </c>
    </row>
    <row r="1408" spans="1:28" ht="14.5" x14ac:dyDescent="0.35">
      <c r="A1408" s="7" t="s">
        <v>3856</v>
      </c>
      <c r="B1408" s="7" t="s">
        <v>3857</v>
      </c>
      <c r="C1408" s="7" t="s">
        <v>3405</v>
      </c>
      <c r="D1408" s="7" t="s">
        <v>3282</v>
      </c>
      <c r="E1408" s="7" t="s">
        <v>36</v>
      </c>
      <c r="F1408" s="7" t="s">
        <v>37</v>
      </c>
      <c r="G1408" s="7" t="s">
        <v>56</v>
      </c>
      <c r="H1408" s="7" t="s">
        <v>3337</v>
      </c>
      <c r="I1408" s="7" t="s">
        <v>74</v>
      </c>
      <c r="J1408" s="10">
        <v>42817</v>
      </c>
      <c r="K1408" s="10">
        <v>43083</v>
      </c>
      <c r="L1408" s="10">
        <v>43087.716979166667</v>
      </c>
      <c r="M1408" s="12">
        <v>43096</v>
      </c>
      <c r="N1408" s="7">
        <v>2017</v>
      </c>
      <c r="O1408" s="7" t="s">
        <v>3284</v>
      </c>
      <c r="T1408" s="7"/>
      <c r="W1408" s="6">
        <f>IFERROR(VLOOKUP(B1408, PlumX_snapshot!$A:$B, 2, FALSE), " ")</f>
        <v>36</v>
      </c>
      <c r="X1408" s="6">
        <f>IFERROR(VLOOKUP(B1408, PlumX_snapshot!$A:$C, 3, FALSE), " ")</f>
        <v>4</v>
      </c>
      <c r="Y1408" s="8">
        <f>IFERROR(VLOOKUP(B1408, PlumX_snapshot!$A:$D, 4, FALSE), " ")</f>
        <v>48</v>
      </c>
      <c r="Z1408" s="8">
        <f>IFERROR(VLOOKUP(B1408, PlumX_snapshot!$A:$E, 5, FALSE), " ")</f>
        <v>108</v>
      </c>
      <c r="AA1408" s="8">
        <f>IFERROR(VLOOKUP(B1408, PlumX_snapshot!$A:$F, 6, FALSE), " ")</f>
        <v>0</v>
      </c>
      <c r="AB1408" s="9">
        <v>44978</v>
      </c>
    </row>
    <row r="1409" spans="1:28" ht="14.5" x14ac:dyDescent="0.35">
      <c r="A1409" s="7" t="s">
        <v>3858</v>
      </c>
      <c r="B1409" s="7" t="s">
        <v>3859</v>
      </c>
      <c r="C1409" s="7" t="s">
        <v>3367</v>
      </c>
      <c r="D1409" s="7" t="s">
        <v>3282</v>
      </c>
      <c r="E1409" s="7" t="s">
        <v>36</v>
      </c>
      <c r="F1409" s="7" t="s">
        <v>37</v>
      </c>
      <c r="G1409" s="7" t="s">
        <v>56</v>
      </c>
      <c r="H1409" s="7" t="s">
        <v>3337</v>
      </c>
      <c r="I1409" s="7" t="s">
        <v>74</v>
      </c>
      <c r="J1409" s="10"/>
      <c r="K1409" s="10"/>
      <c r="L1409" s="10">
        <v>43024.46130787037</v>
      </c>
      <c r="M1409" s="12">
        <v>43087</v>
      </c>
      <c r="N1409" s="7">
        <v>2017</v>
      </c>
      <c r="O1409" s="7" t="s">
        <v>3284</v>
      </c>
      <c r="T1409" s="7"/>
      <c r="W1409" s="6">
        <f>IFERROR(VLOOKUP(B1409, PlumX_snapshot!$A:$B, 2, FALSE), " ")</f>
        <v>12</v>
      </c>
      <c r="X1409" s="6">
        <f>IFERROR(VLOOKUP(B1409, PlumX_snapshot!$A:$C, 3, FALSE), " ")</f>
        <v>6</v>
      </c>
      <c r="Y1409" s="8">
        <f>IFERROR(VLOOKUP(B1409, PlumX_snapshot!$A:$D, 4, FALSE), " ")</f>
        <v>0</v>
      </c>
      <c r="Z1409" s="8">
        <f>IFERROR(VLOOKUP(B1409, PlumX_snapshot!$A:$E, 5, FALSE), " ")</f>
        <v>19</v>
      </c>
      <c r="AA1409" s="8">
        <f>IFERROR(VLOOKUP(B1409, PlumX_snapshot!$A:$F, 6, FALSE), " ")</f>
        <v>0</v>
      </c>
      <c r="AB1409" s="9">
        <v>44978</v>
      </c>
    </row>
    <row r="1410" spans="1:28" ht="14.5" x14ac:dyDescent="0.35">
      <c r="A1410" s="7" t="s">
        <v>3860</v>
      </c>
      <c r="B1410" s="7" t="s">
        <v>3861</v>
      </c>
      <c r="C1410" s="7" t="s">
        <v>3862</v>
      </c>
      <c r="D1410" s="7" t="s">
        <v>3282</v>
      </c>
      <c r="E1410" s="7" t="s">
        <v>36</v>
      </c>
      <c r="F1410" s="7" t="s">
        <v>37</v>
      </c>
      <c r="G1410" s="7" t="s">
        <v>56</v>
      </c>
      <c r="H1410" s="7" t="s">
        <v>3291</v>
      </c>
      <c r="I1410" s="7" t="s">
        <v>74</v>
      </c>
      <c r="J1410" s="10">
        <v>43627</v>
      </c>
      <c r="K1410" s="10">
        <v>43699</v>
      </c>
      <c r="L1410" s="10">
        <v>43700.387662037036</v>
      </c>
      <c r="M1410" s="10">
        <v>43713</v>
      </c>
      <c r="N1410" s="7">
        <v>2019</v>
      </c>
      <c r="O1410" s="7" t="s">
        <v>3284</v>
      </c>
      <c r="T1410" s="7"/>
      <c r="W1410" s="6">
        <f>IFERROR(VLOOKUP(B1410, PlumX_snapshot!$A:$B, 2, FALSE), " ")</f>
        <v>38</v>
      </c>
      <c r="X1410" s="6">
        <f>IFERROR(VLOOKUP(B1410, PlumX_snapshot!$A:$C, 3, FALSE), " ")</f>
        <v>8</v>
      </c>
      <c r="Y1410" s="8">
        <f>IFERROR(VLOOKUP(B1410, PlumX_snapshot!$A:$D, 4, FALSE), " ")</f>
        <v>9</v>
      </c>
      <c r="Z1410" s="8">
        <f>IFERROR(VLOOKUP(B1410, PlumX_snapshot!$A:$E, 5, FALSE), " ")</f>
        <v>0</v>
      </c>
      <c r="AA1410" s="8">
        <f>IFERROR(VLOOKUP(B1410, PlumX_snapshot!$A:$F, 6, FALSE), " ")</f>
        <v>0</v>
      </c>
      <c r="AB1410" s="9">
        <v>44978</v>
      </c>
    </row>
    <row r="1411" spans="1:28" ht="14.5" x14ac:dyDescent="0.35">
      <c r="A1411" s="7" t="s">
        <v>3863</v>
      </c>
      <c r="B1411" s="7" t="s">
        <v>3864</v>
      </c>
      <c r="C1411" s="7" t="s">
        <v>3865</v>
      </c>
      <c r="D1411" s="7" t="s">
        <v>3282</v>
      </c>
      <c r="E1411" s="7" t="s">
        <v>36</v>
      </c>
      <c r="F1411" s="7" t="s">
        <v>37</v>
      </c>
      <c r="G1411" s="7" t="s">
        <v>56</v>
      </c>
      <c r="H1411" s="7" t="s">
        <v>3291</v>
      </c>
      <c r="I1411" s="7" t="s">
        <v>74</v>
      </c>
      <c r="J1411" s="10"/>
      <c r="K1411" s="10"/>
      <c r="L1411" s="10">
        <v>43556.421249999999</v>
      </c>
      <c r="M1411" s="10">
        <v>43577</v>
      </c>
      <c r="N1411" s="7">
        <v>2019</v>
      </c>
      <c r="O1411" s="7" t="s">
        <v>3284</v>
      </c>
      <c r="T1411" s="7"/>
      <c r="W1411" s="6">
        <f>IFERROR(VLOOKUP(B1411, PlumX_snapshot!$A:$B, 2, FALSE), " ")</f>
        <v>18</v>
      </c>
      <c r="X1411" s="6">
        <f>IFERROR(VLOOKUP(B1411, PlumX_snapshot!$A:$C, 3, FALSE), " ")</f>
        <v>4</v>
      </c>
      <c r="Y1411" s="8">
        <f>IFERROR(VLOOKUP(B1411, PlumX_snapshot!$A:$D, 4, FALSE), " ")</f>
        <v>114</v>
      </c>
      <c r="Z1411" s="8">
        <f>IFERROR(VLOOKUP(B1411, PlumX_snapshot!$A:$E, 5, FALSE), " ")</f>
        <v>0</v>
      </c>
      <c r="AA1411" s="8">
        <f>IFERROR(VLOOKUP(B1411, PlumX_snapshot!$A:$F, 6, FALSE), " ")</f>
        <v>0</v>
      </c>
      <c r="AB1411" s="9">
        <v>44978</v>
      </c>
    </row>
    <row r="1412" spans="1:28" ht="14.5" x14ac:dyDescent="0.35">
      <c r="A1412" s="7" t="s">
        <v>3866</v>
      </c>
      <c r="B1412" s="7" t="s">
        <v>3867</v>
      </c>
      <c r="C1412" s="7" t="s">
        <v>3868</v>
      </c>
      <c r="D1412" s="7" t="s">
        <v>3282</v>
      </c>
      <c r="E1412" s="7" t="s">
        <v>36</v>
      </c>
      <c r="F1412" s="7" t="s">
        <v>37</v>
      </c>
      <c r="G1412" s="7" t="s">
        <v>56</v>
      </c>
      <c r="H1412" s="7" t="s">
        <v>3291</v>
      </c>
      <c r="I1412" s="7" t="s">
        <v>74</v>
      </c>
      <c r="J1412" s="10">
        <v>43491</v>
      </c>
      <c r="K1412" s="10">
        <v>43670</v>
      </c>
      <c r="L1412" s="10">
        <v>43677.507523148146</v>
      </c>
      <c r="M1412" s="10">
        <v>43690</v>
      </c>
      <c r="N1412" s="7">
        <v>2019</v>
      </c>
      <c r="O1412" s="7" t="s">
        <v>3284</v>
      </c>
      <c r="T1412" s="7"/>
      <c r="W1412" s="6">
        <f>IFERROR(VLOOKUP(B1412, PlumX_snapshot!$A:$B, 2, FALSE), " ")</f>
        <v>60</v>
      </c>
      <c r="X1412" s="6">
        <f>IFERROR(VLOOKUP(B1412, PlumX_snapshot!$A:$C, 3, FALSE), " ")</f>
        <v>13</v>
      </c>
      <c r="Y1412" s="8">
        <f>IFERROR(VLOOKUP(B1412, PlumX_snapshot!$A:$D, 4, FALSE), " ")</f>
        <v>0</v>
      </c>
      <c r="Z1412" s="8">
        <f>IFERROR(VLOOKUP(B1412, PlumX_snapshot!$A:$E, 5, FALSE), " ")</f>
        <v>0</v>
      </c>
      <c r="AA1412" s="8">
        <f>IFERROR(VLOOKUP(B1412, PlumX_snapshot!$A:$F, 6, FALSE), " ")</f>
        <v>0</v>
      </c>
      <c r="AB1412" s="9">
        <v>44978</v>
      </c>
    </row>
    <row r="1413" spans="1:28" ht="14.5" x14ac:dyDescent="0.35">
      <c r="A1413" s="7" t="s">
        <v>3869</v>
      </c>
      <c r="B1413" s="7" t="s">
        <v>3870</v>
      </c>
      <c r="C1413" s="7" t="s">
        <v>3314</v>
      </c>
      <c r="D1413" s="7" t="s">
        <v>3282</v>
      </c>
      <c r="E1413" s="7" t="s">
        <v>36</v>
      </c>
      <c r="F1413" s="7" t="s">
        <v>37</v>
      </c>
      <c r="G1413" s="7" t="s">
        <v>56</v>
      </c>
      <c r="H1413" s="7" t="s">
        <v>3315</v>
      </c>
      <c r="I1413" s="7" t="s">
        <v>74</v>
      </c>
      <c r="J1413" s="10"/>
      <c r="K1413" s="10">
        <v>44119</v>
      </c>
      <c r="L1413" s="10">
        <v>44120.566192129627</v>
      </c>
      <c r="M1413" s="12">
        <v>44151</v>
      </c>
      <c r="N1413" s="7">
        <v>2020</v>
      </c>
      <c r="O1413" s="7" t="s">
        <v>3284</v>
      </c>
      <c r="T1413" s="7"/>
      <c r="W1413" s="6">
        <f>IFERROR(VLOOKUP(B1413, PlumX_snapshot!$A:$B, 2, FALSE), " ")</f>
        <v>19</v>
      </c>
      <c r="X1413" s="6">
        <f>IFERROR(VLOOKUP(B1413, PlumX_snapshot!$A:$C, 3, FALSE), " ")</f>
        <v>2</v>
      </c>
      <c r="Y1413" s="8">
        <f>IFERROR(VLOOKUP(B1413, PlumX_snapshot!$A:$D, 4, FALSE), " ")</f>
        <v>4</v>
      </c>
      <c r="Z1413" s="8">
        <f>IFERROR(VLOOKUP(B1413, PlumX_snapshot!$A:$E, 5, FALSE), " ")</f>
        <v>0</v>
      </c>
      <c r="AA1413" s="8">
        <f>IFERROR(VLOOKUP(B1413, PlumX_snapshot!$A:$F, 6, FALSE), " ")</f>
        <v>0</v>
      </c>
      <c r="AB1413" s="9">
        <v>44978</v>
      </c>
    </row>
    <row r="1414" spans="1:28" ht="14.5" x14ac:dyDescent="0.35">
      <c r="A1414" s="7" t="s">
        <v>3871</v>
      </c>
      <c r="B1414" s="7" t="s">
        <v>3872</v>
      </c>
      <c r="C1414" s="7" t="s">
        <v>3434</v>
      </c>
      <c r="D1414" s="7" t="s">
        <v>3282</v>
      </c>
      <c r="E1414" s="7" t="s">
        <v>36</v>
      </c>
      <c r="F1414" s="7" t="s">
        <v>37</v>
      </c>
      <c r="G1414" s="7" t="s">
        <v>56</v>
      </c>
      <c r="H1414" s="7" t="s">
        <v>3315</v>
      </c>
      <c r="I1414" s="7" t="s">
        <v>74</v>
      </c>
      <c r="J1414" s="10">
        <v>43752</v>
      </c>
      <c r="K1414" s="10"/>
      <c r="L1414" s="10">
        <v>43853.424756944441</v>
      </c>
      <c r="M1414" s="10">
        <v>43864</v>
      </c>
      <c r="N1414" s="7">
        <v>2020</v>
      </c>
      <c r="O1414" s="7" t="s">
        <v>3284</v>
      </c>
      <c r="T1414" s="7"/>
      <c r="W1414" s="6">
        <f>IFERROR(VLOOKUP(B1414, PlumX_snapshot!$A:$B, 2, FALSE), " ")</f>
        <v>6</v>
      </c>
      <c r="X1414" s="6">
        <f>IFERROR(VLOOKUP(B1414, PlumX_snapshot!$A:$C, 3, FALSE), " ")</f>
        <v>6</v>
      </c>
      <c r="Y1414" s="8">
        <f>IFERROR(VLOOKUP(B1414, PlumX_snapshot!$A:$D, 4, FALSE), " ")</f>
        <v>1</v>
      </c>
      <c r="Z1414" s="8">
        <f>IFERROR(VLOOKUP(B1414, PlumX_snapshot!$A:$E, 5, FALSE), " ")</f>
        <v>0</v>
      </c>
      <c r="AA1414" s="8">
        <f>IFERROR(VLOOKUP(B1414, PlumX_snapshot!$A:$F, 6, FALSE), " ")</f>
        <v>0</v>
      </c>
      <c r="AB1414" s="9">
        <v>44978</v>
      </c>
    </row>
    <row r="1415" spans="1:28" ht="14.5" x14ac:dyDescent="0.35">
      <c r="A1415" s="7" t="s">
        <v>3873</v>
      </c>
      <c r="B1415" s="7" t="s">
        <v>3874</v>
      </c>
      <c r="C1415" s="7" t="s">
        <v>3875</v>
      </c>
      <c r="D1415" s="7" t="s">
        <v>3282</v>
      </c>
      <c r="E1415" s="7" t="s">
        <v>36</v>
      </c>
      <c r="F1415" s="7" t="s">
        <v>37</v>
      </c>
      <c r="G1415" s="7" t="s">
        <v>56</v>
      </c>
      <c r="H1415" s="7" t="s">
        <v>3315</v>
      </c>
      <c r="I1415" s="7" t="s">
        <v>74</v>
      </c>
      <c r="J1415" s="10">
        <v>43813</v>
      </c>
      <c r="K1415" s="10">
        <v>44011</v>
      </c>
      <c r="L1415" s="10">
        <v>44012.588854166665</v>
      </c>
      <c r="M1415" s="10">
        <v>44040</v>
      </c>
      <c r="N1415" s="7">
        <v>2020</v>
      </c>
      <c r="O1415" s="7" t="s">
        <v>3284</v>
      </c>
      <c r="T1415" s="7"/>
      <c r="W1415" s="6">
        <f>IFERROR(VLOOKUP(B1415, PlumX_snapshot!$A:$B, 2, FALSE), " ")</f>
        <v>63</v>
      </c>
      <c r="X1415" s="6">
        <f>IFERROR(VLOOKUP(B1415, PlumX_snapshot!$A:$C, 3, FALSE), " ")</f>
        <v>10</v>
      </c>
      <c r="Y1415" s="8">
        <f>IFERROR(VLOOKUP(B1415, PlumX_snapshot!$A:$D, 4, FALSE), " ")</f>
        <v>36</v>
      </c>
      <c r="Z1415" s="8">
        <f>IFERROR(VLOOKUP(B1415, PlumX_snapshot!$A:$E, 5, FALSE), " ")</f>
        <v>0</v>
      </c>
      <c r="AA1415" s="8">
        <f>IFERROR(VLOOKUP(B1415, PlumX_snapshot!$A:$F, 6, FALSE), " ")</f>
        <v>0</v>
      </c>
      <c r="AB1415" s="9">
        <v>44978</v>
      </c>
    </row>
    <row r="1416" spans="1:28" ht="14.5" x14ac:dyDescent="0.35">
      <c r="A1416" s="7" t="s">
        <v>3876</v>
      </c>
      <c r="B1416" s="7" t="s">
        <v>3877</v>
      </c>
      <c r="C1416" s="7" t="s">
        <v>3855</v>
      </c>
      <c r="D1416" s="7" t="s">
        <v>3282</v>
      </c>
      <c r="E1416" s="7" t="s">
        <v>36</v>
      </c>
      <c r="F1416" s="7" t="s">
        <v>37</v>
      </c>
      <c r="G1416" s="7" t="s">
        <v>56</v>
      </c>
      <c r="H1416" s="7" t="s">
        <v>3321</v>
      </c>
      <c r="I1416" s="7" t="s">
        <v>74</v>
      </c>
      <c r="J1416" s="10"/>
      <c r="K1416" s="10">
        <v>44215</v>
      </c>
      <c r="L1416" s="10">
        <v>44277.414363425924</v>
      </c>
      <c r="M1416" s="10">
        <v>44285</v>
      </c>
      <c r="N1416" s="7">
        <v>2021</v>
      </c>
      <c r="O1416" s="7" t="s">
        <v>3284</v>
      </c>
      <c r="R1416" s="7" t="s">
        <v>3878</v>
      </c>
      <c r="T1416" s="7"/>
      <c r="W1416" s="6">
        <f>IFERROR(VLOOKUP(B1416, PlumX_snapshot!$A:$B, 2, FALSE), " ")</f>
        <v>9</v>
      </c>
      <c r="X1416" s="6">
        <f>IFERROR(VLOOKUP(B1416, PlumX_snapshot!$A:$C, 3, FALSE), " ")</f>
        <v>4</v>
      </c>
      <c r="Y1416" s="8">
        <f>IFERROR(VLOOKUP(B1416, PlumX_snapshot!$A:$D, 4, FALSE), " ")</f>
        <v>0</v>
      </c>
      <c r="Z1416" s="8">
        <f>IFERROR(VLOOKUP(B1416, PlumX_snapshot!$A:$E, 5, FALSE), " ")</f>
        <v>0</v>
      </c>
      <c r="AA1416" s="8">
        <f>IFERROR(VLOOKUP(B1416, PlumX_snapshot!$A:$F, 6, FALSE), " ")</f>
        <v>0</v>
      </c>
      <c r="AB1416" s="9">
        <v>44978</v>
      </c>
    </row>
    <row r="1417" spans="1:28" ht="14.5" x14ac:dyDescent="0.35">
      <c r="A1417" s="7" t="s">
        <v>3879</v>
      </c>
      <c r="B1417" s="7" t="s">
        <v>3880</v>
      </c>
      <c r="C1417" s="7" t="s">
        <v>3855</v>
      </c>
      <c r="D1417" s="7" t="s">
        <v>3282</v>
      </c>
      <c r="E1417" s="7" t="s">
        <v>36</v>
      </c>
      <c r="F1417" s="7" t="s">
        <v>37</v>
      </c>
      <c r="G1417" s="7" t="s">
        <v>56</v>
      </c>
      <c r="H1417" s="7" t="s">
        <v>3315</v>
      </c>
      <c r="I1417" s="7" t="s">
        <v>74</v>
      </c>
      <c r="J1417" s="10"/>
      <c r="K1417" s="10"/>
      <c r="L1417" s="10">
        <v>44008.564375000002</v>
      </c>
      <c r="M1417" s="10">
        <v>44021</v>
      </c>
      <c r="N1417" s="7">
        <v>2020</v>
      </c>
      <c r="O1417" s="7" t="s">
        <v>3284</v>
      </c>
      <c r="T1417" s="7"/>
      <c r="W1417" s="6">
        <f>IFERROR(VLOOKUP(B1417, PlumX_snapshot!$A:$B, 2, FALSE), " ")</f>
        <v>12</v>
      </c>
      <c r="X1417" s="6">
        <f>IFERROR(VLOOKUP(B1417, PlumX_snapshot!$A:$C, 3, FALSE), " ")</f>
        <v>2</v>
      </c>
      <c r="Y1417" s="8">
        <f>IFERROR(VLOOKUP(B1417, PlumX_snapshot!$A:$D, 4, FALSE), " ")</f>
        <v>0</v>
      </c>
      <c r="Z1417" s="8">
        <f>IFERROR(VLOOKUP(B1417, PlumX_snapshot!$A:$E, 5, FALSE), " ")</f>
        <v>0</v>
      </c>
      <c r="AA1417" s="8">
        <f>IFERROR(VLOOKUP(B1417, PlumX_snapshot!$A:$F, 6, FALSE), " ")</f>
        <v>0</v>
      </c>
      <c r="AB1417" s="9">
        <v>44978</v>
      </c>
    </row>
    <row r="1418" spans="1:28" ht="14.5" x14ac:dyDescent="0.35">
      <c r="A1418" s="7" t="s">
        <v>3881</v>
      </c>
      <c r="B1418" s="7" t="s">
        <v>3882</v>
      </c>
      <c r="C1418" s="7" t="s">
        <v>3615</v>
      </c>
      <c r="D1418" s="7" t="s">
        <v>3282</v>
      </c>
      <c r="E1418" s="7" t="s">
        <v>36</v>
      </c>
      <c r="F1418" s="7" t="s">
        <v>37</v>
      </c>
      <c r="G1418" s="7" t="s">
        <v>56</v>
      </c>
      <c r="H1418" s="7" t="s">
        <v>3321</v>
      </c>
      <c r="I1418" s="7" t="s">
        <v>74</v>
      </c>
      <c r="J1418" s="10"/>
      <c r="K1418" s="10">
        <v>44229</v>
      </c>
      <c r="L1418" s="10">
        <v>44270.595821759256</v>
      </c>
      <c r="M1418" s="10">
        <v>44295</v>
      </c>
      <c r="N1418" s="7">
        <v>2021</v>
      </c>
      <c r="O1418" s="7" t="s">
        <v>3284</v>
      </c>
      <c r="R1418" s="7" t="s">
        <v>315</v>
      </c>
      <c r="T1418" s="7"/>
      <c r="W1418" s="6">
        <f>IFERROR(VLOOKUP(B1418, PlumX_snapshot!$A:$B, 2, FALSE), " ")</f>
        <v>23</v>
      </c>
      <c r="X1418" s="6">
        <f>IFERROR(VLOOKUP(B1418, PlumX_snapshot!$A:$C, 3, FALSE), " ")</f>
        <v>9</v>
      </c>
      <c r="Y1418" s="8">
        <f>IFERROR(VLOOKUP(B1418, PlumX_snapshot!$A:$D, 4, FALSE), " ")</f>
        <v>2</v>
      </c>
      <c r="Z1418" s="8">
        <f>IFERROR(VLOOKUP(B1418, PlumX_snapshot!$A:$E, 5, FALSE), " ")</f>
        <v>0</v>
      </c>
      <c r="AA1418" s="8">
        <f>IFERROR(VLOOKUP(B1418, PlumX_snapshot!$A:$F, 6, FALSE), " ")</f>
        <v>0</v>
      </c>
      <c r="AB1418" s="9">
        <v>44978</v>
      </c>
    </row>
    <row r="1419" spans="1:28" ht="14.5" x14ac:dyDescent="0.35">
      <c r="A1419" s="7" t="s">
        <v>3883</v>
      </c>
      <c r="B1419" s="7" t="s">
        <v>3884</v>
      </c>
      <c r="C1419" s="7" t="s">
        <v>3515</v>
      </c>
      <c r="D1419" s="7" t="s">
        <v>3282</v>
      </c>
      <c r="E1419" s="7" t="s">
        <v>36</v>
      </c>
      <c r="F1419" s="7" t="s">
        <v>37</v>
      </c>
      <c r="G1419" s="7" t="s">
        <v>56</v>
      </c>
      <c r="H1419" s="7" t="s">
        <v>3315</v>
      </c>
      <c r="I1419" s="7" t="s">
        <v>74</v>
      </c>
      <c r="J1419" s="10">
        <v>44091</v>
      </c>
      <c r="K1419" s="10">
        <v>44153</v>
      </c>
      <c r="L1419" s="10">
        <v>44160.490879629629</v>
      </c>
      <c r="M1419" s="12">
        <v>44181</v>
      </c>
      <c r="N1419" s="7">
        <v>2020</v>
      </c>
      <c r="O1419" s="7" t="s">
        <v>3284</v>
      </c>
      <c r="T1419" s="7"/>
      <c r="W1419" s="6">
        <f>IFERROR(VLOOKUP(B1419, PlumX_snapshot!$A:$B, 2, FALSE), " ")</f>
        <v>4</v>
      </c>
      <c r="X1419" s="6">
        <f>IFERROR(VLOOKUP(B1419, PlumX_snapshot!$A:$C, 3, FALSE), " ")</f>
        <v>3</v>
      </c>
      <c r="Y1419" s="8">
        <f>IFERROR(VLOOKUP(B1419, PlumX_snapshot!$A:$D, 4, FALSE), " ")</f>
        <v>24</v>
      </c>
      <c r="Z1419" s="8">
        <f>IFERROR(VLOOKUP(B1419, PlumX_snapshot!$A:$E, 5, FALSE), " ")</f>
        <v>0</v>
      </c>
      <c r="AA1419" s="8">
        <f>IFERROR(VLOOKUP(B1419, PlumX_snapshot!$A:$F, 6, FALSE), " ")</f>
        <v>0</v>
      </c>
      <c r="AB1419" s="9">
        <v>44978</v>
      </c>
    </row>
    <row r="1420" spans="1:28" ht="14.5" x14ac:dyDescent="0.35">
      <c r="A1420" s="7" t="s">
        <v>3885</v>
      </c>
      <c r="B1420" s="7" t="s">
        <v>3886</v>
      </c>
      <c r="C1420" s="7" t="s">
        <v>3361</v>
      </c>
      <c r="D1420" s="7" t="s">
        <v>3282</v>
      </c>
      <c r="E1420" s="7" t="s">
        <v>36</v>
      </c>
      <c r="F1420" s="7" t="s">
        <v>37</v>
      </c>
      <c r="G1420" s="7" t="s">
        <v>56</v>
      </c>
      <c r="H1420" s="7" t="s">
        <v>3315</v>
      </c>
      <c r="I1420" s="7" t="s">
        <v>74</v>
      </c>
      <c r="J1420" s="10"/>
      <c r="K1420" s="10"/>
      <c r="L1420" s="10">
        <v>44014.378472222219</v>
      </c>
      <c r="M1420" s="10">
        <v>44023</v>
      </c>
      <c r="N1420" s="7">
        <v>2020</v>
      </c>
      <c r="O1420" s="7" t="s">
        <v>3284</v>
      </c>
      <c r="T1420" s="7"/>
      <c r="W1420" s="6">
        <f>IFERROR(VLOOKUP(B1420, PlumX_snapshot!$A:$B, 2, FALSE), " ")</f>
        <v>31</v>
      </c>
      <c r="X1420" s="6">
        <f>IFERROR(VLOOKUP(B1420, PlumX_snapshot!$A:$C, 3, FALSE), " ")</f>
        <v>2</v>
      </c>
      <c r="Y1420" s="8">
        <f>IFERROR(VLOOKUP(B1420, PlumX_snapshot!$A:$D, 4, FALSE), " ")</f>
        <v>5</v>
      </c>
      <c r="Z1420" s="8">
        <f>IFERROR(VLOOKUP(B1420, PlumX_snapshot!$A:$E, 5, FALSE), " ")</f>
        <v>0</v>
      </c>
      <c r="AA1420" s="8">
        <f>IFERROR(VLOOKUP(B1420, PlumX_snapshot!$A:$F, 6, FALSE), " ")</f>
        <v>0</v>
      </c>
      <c r="AB1420" s="9">
        <v>44978</v>
      </c>
    </row>
    <row r="1421" spans="1:28" ht="14.5" x14ac:dyDescent="0.35">
      <c r="A1421" s="7" t="s">
        <v>3887</v>
      </c>
      <c r="B1421" s="7" t="s">
        <v>3888</v>
      </c>
      <c r="C1421" s="7" t="s">
        <v>3330</v>
      </c>
      <c r="D1421" s="7" t="s">
        <v>3282</v>
      </c>
      <c r="E1421" s="7" t="s">
        <v>36</v>
      </c>
      <c r="F1421" s="7" t="s">
        <v>37</v>
      </c>
      <c r="G1421" s="7" t="s">
        <v>56</v>
      </c>
      <c r="H1421" s="7" t="s">
        <v>3315</v>
      </c>
      <c r="I1421" s="7" t="s">
        <v>74</v>
      </c>
      <c r="J1421" s="10">
        <v>43482</v>
      </c>
      <c r="K1421" s="10">
        <v>43951</v>
      </c>
      <c r="L1421" s="10">
        <v>44005.390775462962</v>
      </c>
      <c r="M1421" s="10">
        <v>44039</v>
      </c>
      <c r="N1421" s="7">
        <v>2020</v>
      </c>
      <c r="O1421" s="7" t="s">
        <v>3284</v>
      </c>
      <c r="T1421" s="7"/>
      <c r="W1421" s="6">
        <f>IFERROR(VLOOKUP(B1421, PlumX_snapshot!$A:$B, 2, FALSE), " ")</f>
        <v>28</v>
      </c>
      <c r="X1421" s="6">
        <f>IFERROR(VLOOKUP(B1421, PlumX_snapshot!$A:$C, 3, FALSE), " ")</f>
        <v>20</v>
      </c>
      <c r="Y1421" s="8">
        <f>IFERROR(VLOOKUP(B1421, PlumX_snapshot!$A:$D, 4, FALSE), " ")</f>
        <v>0</v>
      </c>
      <c r="Z1421" s="8">
        <f>IFERROR(VLOOKUP(B1421, PlumX_snapshot!$A:$E, 5, FALSE), " ")</f>
        <v>0</v>
      </c>
      <c r="AA1421" s="8">
        <f>IFERROR(VLOOKUP(B1421, PlumX_snapshot!$A:$F, 6, FALSE), " ")</f>
        <v>0</v>
      </c>
      <c r="AB1421" s="9">
        <v>44978</v>
      </c>
    </row>
    <row r="1422" spans="1:28" ht="14.5" x14ac:dyDescent="0.35">
      <c r="A1422" s="7" t="s">
        <v>3889</v>
      </c>
      <c r="B1422" s="7" t="s">
        <v>3890</v>
      </c>
      <c r="C1422" s="7" t="s">
        <v>3891</v>
      </c>
      <c r="D1422" s="7" t="s">
        <v>3282</v>
      </c>
      <c r="E1422" s="7" t="s">
        <v>36</v>
      </c>
      <c r="F1422" s="7" t="s">
        <v>37</v>
      </c>
      <c r="G1422" s="7" t="s">
        <v>56</v>
      </c>
      <c r="H1422" s="7" t="s">
        <v>3315</v>
      </c>
      <c r="I1422" s="7" t="s">
        <v>74</v>
      </c>
      <c r="J1422" s="10">
        <v>43812</v>
      </c>
      <c r="K1422" s="10">
        <v>44014</v>
      </c>
      <c r="L1422" s="10">
        <v>44018.367569444446</v>
      </c>
      <c r="M1422" s="10">
        <v>44023</v>
      </c>
      <c r="N1422" s="7">
        <v>2020</v>
      </c>
      <c r="O1422" s="7" t="s">
        <v>3284</v>
      </c>
      <c r="T1422" s="7"/>
      <c r="W1422" s="6">
        <f>IFERROR(VLOOKUP(B1422, PlumX_snapshot!$A:$B, 2, FALSE), " ")</f>
        <v>17</v>
      </c>
      <c r="X1422" s="6">
        <f>IFERROR(VLOOKUP(B1422, PlumX_snapshot!$A:$C, 3, FALSE), " ")</f>
        <v>5</v>
      </c>
      <c r="Y1422" s="8">
        <f>IFERROR(VLOOKUP(B1422, PlumX_snapshot!$A:$D, 4, FALSE), " ")</f>
        <v>44</v>
      </c>
      <c r="Z1422" s="8">
        <f>IFERROR(VLOOKUP(B1422, PlumX_snapshot!$A:$E, 5, FALSE), " ")</f>
        <v>0</v>
      </c>
      <c r="AA1422" s="8">
        <f>IFERROR(VLOOKUP(B1422, PlumX_snapshot!$A:$F, 6, FALSE), " ")</f>
        <v>0</v>
      </c>
      <c r="AB1422" s="9">
        <v>44978</v>
      </c>
    </row>
    <row r="1423" spans="1:28" ht="14.5" x14ac:dyDescent="0.35">
      <c r="A1423" s="7" t="s">
        <v>3892</v>
      </c>
      <c r="B1423" s="7" t="s">
        <v>3893</v>
      </c>
      <c r="C1423" s="7" t="s">
        <v>3894</v>
      </c>
      <c r="D1423" s="7" t="s">
        <v>3282</v>
      </c>
      <c r="E1423" s="7" t="s">
        <v>36</v>
      </c>
      <c r="F1423" s="7" t="s">
        <v>37</v>
      </c>
      <c r="G1423" s="7" t="s">
        <v>56</v>
      </c>
      <c r="H1423" s="7" t="s">
        <v>3315</v>
      </c>
      <c r="I1423" s="7" t="s">
        <v>74</v>
      </c>
      <c r="J1423" s="10">
        <v>43857</v>
      </c>
      <c r="K1423" s="10">
        <v>44077</v>
      </c>
      <c r="L1423" s="10">
        <v>44077.635729166665</v>
      </c>
      <c r="M1423" s="10">
        <v>44086</v>
      </c>
      <c r="N1423" s="7">
        <v>2020</v>
      </c>
      <c r="O1423" s="7" t="s">
        <v>3284</v>
      </c>
      <c r="T1423" s="7"/>
      <c r="W1423" s="6">
        <f>IFERROR(VLOOKUP(B1423, PlumX_snapshot!$A:$B, 2, FALSE), " ")</f>
        <v>28</v>
      </c>
      <c r="X1423" s="6">
        <f>IFERROR(VLOOKUP(B1423, PlumX_snapshot!$A:$C, 3, FALSE), " ")</f>
        <v>13</v>
      </c>
      <c r="Y1423" s="8">
        <f>IFERROR(VLOOKUP(B1423, PlumX_snapshot!$A:$D, 4, FALSE), " ")</f>
        <v>0</v>
      </c>
      <c r="Z1423" s="8">
        <f>IFERROR(VLOOKUP(B1423, PlumX_snapshot!$A:$E, 5, FALSE), " ")</f>
        <v>0</v>
      </c>
      <c r="AA1423" s="8">
        <f>IFERROR(VLOOKUP(B1423, PlumX_snapshot!$A:$F, 6, FALSE), " ")</f>
        <v>0</v>
      </c>
      <c r="AB1423" s="9">
        <v>44978</v>
      </c>
    </row>
    <row r="1424" spans="1:28" ht="14.5" x14ac:dyDescent="0.35">
      <c r="A1424" s="7" t="s">
        <v>3895</v>
      </c>
      <c r="B1424" s="7" t="s">
        <v>3896</v>
      </c>
      <c r="C1424" s="7" t="s">
        <v>3897</v>
      </c>
      <c r="D1424" s="7" t="s">
        <v>3282</v>
      </c>
      <c r="E1424" s="7" t="s">
        <v>36</v>
      </c>
      <c r="F1424" s="7" t="s">
        <v>37</v>
      </c>
      <c r="G1424" s="7" t="s">
        <v>56</v>
      </c>
      <c r="H1424" s="7" t="s">
        <v>3315</v>
      </c>
      <c r="I1424" s="7" t="s">
        <v>74</v>
      </c>
      <c r="J1424" s="10">
        <v>43676</v>
      </c>
      <c r="K1424" s="10">
        <v>44073</v>
      </c>
      <c r="L1424" s="10">
        <v>44082.641840277778</v>
      </c>
      <c r="M1424" s="10">
        <v>44089</v>
      </c>
      <c r="N1424" s="7">
        <v>2020</v>
      </c>
      <c r="O1424" s="7" t="s">
        <v>3284</v>
      </c>
      <c r="T1424" s="7"/>
      <c r="W1424" s="6">
        <f>IFERROR(VLOOKUP(B1424, PlumX_snapshot!$A:$B, 2, FALSE), " ")</f>
        <v>29</v>
      </c>
      <c r="X1424" s="6">
        <f>IFERROR(VLOOKUP(B1424, PlumX_snapshot!$A:$C, 3, FALSE), " ")</f>
        <v>3</v>
      </c>
      <c r="Y1424" s="8">
        <f>IFERROR(VLOOKUP(B1424, PlumX_snapshot!$A:$D, 4, FALSE), " ")</f>
        <v>11</v>
      </c>
      <c r="Z1424" s="8">
        <f>IFERROR(VLOOKUP(B1424, PlumX_snapshot!$A:$E, 5, FALSE), " ")</f>
        <v>0</v>
      </c>
      <c r="AA1424" s="8">
        <f>IFERROR(VLOOKUP(B1424, PlumX_snapshot!$A:$F, 6, FALSE), " ")</f>
        <v>2</v>
      </c>
      <c r="AB1424" s="9">
        <v>44978</v>
      </c>
    </row>
    <row r="1425" spans="1:28" ht="14.5" x14ac:dyDescent="0.35">
      <c r="A1425" s="7" t="s">
        <v>3898</v>
      </c>
      <c r="B1425" s="7" t="s">
        <v>3899</v>
      </c>
      <c r="C1425" s="7" t="s">
        <v>3900</v>
      </c>
      <c r="D1425" s="7" t="s">
        <v>3282</v>
      </c>
      <c r="E1425" s="7" t="s">
        <v>36</v>
      </c>
      <c r="F1425" s="7" t="s">
        <v>37</v>
      </c>
      <c r="G1425" s="7" t="s">
        <v>56</v>
      </c>
      <c r="H1425" s="7" t="s">
        <v>3315</v>
      </c>
      <c r="I1425" s="7" t="s">
        <v>74</v>
      </c>
      <c r="J1425" s="10"/>
      <c r="K1425" s="10">
        <v>43883</v>
      </c>
      <c r="L1425" s="10">
        <v>44078.537141203706</v>
      </c>
      <c r="M1425" s="12">
        <v>44177</v>
      </c>
      <c r="N1425" s="7">
        <v>2020</v>
      </c>
      <c r="O1425" s="7" t="s">
        <v>3284</v>
      </c>
      <c r="T1425" s="7"/>
      <c r="W1425" s="6">
        <f>IFERROR(VLOOKUP(B1425, PlumX_snapshot!$A:$B, 2, FALSE), " ")</f>
        <v>15</v>
      </c>
      <c r="X1425" s="6">
        <f>IFERROR(VLOOKUP(B1425, PlumX_snapshot!$A:$C, 3, FALSE), " ")</f>
        <v>0</v>
      </c>
      <c r="Y1425" s="8">
        <f>IFERROR(VLOOKUP(B1425, PlumX_snapshot!$A:$D, 4, FALSE), " ")</f>
        <v>0</v>
      </c>
      <c r="Z1425" s="8">
        <f>IFERROR(VLOOKUP(B1425, PlumX_snapshot!$A:$E, 5, FALSE), " ")</f>
        <v>0</v>
      </c>
      <c r="AA1425" s="8">
        <f>IFERROR(VLOOKUP(B1425, PlumX_snapshot!$A:$F, 6, FALSE), " ")</f>
        <v>0</v>
      </c>
      <c r="AB1425" s="9">
        <v>44978</v>
      </c>
    </row>
    <row r="1426" spans="1:28" ht="14.5" x14ac:dyDescent="0.35">
      <c r="A1426" s="7" t="s">
        <v>3901</v>
      </c>
      <c r="B1426" s="7" t="s">
        <v>3902</v>
      </c>
      <c r="C1426" s="7" t="s">
        <v>3428</v>
      </c>
      <c r="D1426" s="7" t="s">
        <v>3282</v>
      </c>
      <c r="E1426" s="7" t="s">
        <v>36</v>
      </c>
      <c r="F1426" s="7" t="s">
        <v>37</v>
      </c>
      <c r="G1426" s="7" t="s">
        <v>56</v>
      </c>
      <c r="H1426" s="7" t="s">
        <v>3315</v>
      </c>
      <c r="I1426" s="7" t="s">
        <v>74</v>
      </c>
      <c r="J1426" s="10">
        <v>43527</v>
      </c>
      <c r="K1426" s="10">
        <v>43992</v>
      </c>
      <c r="L1426" s="10">
        <v>44018.470289351855</v>
      </c>
      <c r="M1426" s="10">
        <v>44054</v>
      </c>
      <c r="N1426" s="7">
        <v>2020</v>
      </c>
      <c r="O1426" s="7" t="s">
        <v>3284</v>
      </c>
      <c r="T1426" s="7"/>
      <c r="W1426" s="6">
        <f>IFERROR(VLOOKUP(B1426, PlumX_snapshot!$A:$B, 2, FALSE), " ")</f>
        <v>16</v>
      </c>
      <c r="X1426" s="6">
        <f>IFERROR(VLOOKUP(B1426, PlumX_snapshot!$A:$C, 3, FALSE), " ")</f>
        <v>0</v>
      </c>
      <c r="Y1426" s="8">
        <f>IFERROR(VLOOKUP(B1426, PlumX_snapshot!$A:$D, 4, FALSE), " ")</f>
        <v>10</v>
      </c>
      <c r="Z1426" s="8">
        <f>IFERROR(VLOOKUP(B1426, PlumX_snapshot!$A:$E, 5, FALSE), " ")</f>
        <v>0</v>
      </c>
      <c r="AA1426" s="8">
        <f>IFERROR(VLOOKUP(B1426, PlumX_snapshot!$A:$F, 6, FALSE), " ")</f>
        <v>0</v>
      </c>
      <c r="AB1426" s="9">
        <v>44978</v>
      </c>
    </row>
    <row r="1427" spans="1:28" ht="14.5" x14ac:dyDescent="0.35">
      <c r="A1427" s="7" t="s">
        <v>3903</v>
      </c>
      <c r="B1427" s="7" t="s">
        <v>3904</v>
      </c>
      <c r="C1427" s="7" t="s">
        <v>3542</v>
      </c>
      <c r="D1427" s="7" t="s">
        <v>3282</v>
      </c>
      <c r="E1427" s="7" t="s">
        <v>36</v>
      </c>
      <c r="F1427" s="7" t="s">
        <v>37</v>
      </c>
      <c r="G1427" s="7" t="s">
        <v>56</v>
      </c>
      <c r="H1427" s="7" t="s">
        <v>3321</v>
      </c>
      <c r="I1427" s="7" t="s">
        <v>74</v>
      </c>
      <c r="J1427" s="10"/>
      <c r="K1427" s="10">
        <v>44306</v>
      </c>
      <c r="L1427" s="10">
        <v>44313.438067129631</v>
      </c>
      <c r="M1427" s="10">
        <v>44324</v>
      </c>
      <c r="N1427" s="7">
        <v>2021</v>
      </c>
      <c r="O1427" s="7" t="s">
        <v>3284</v>
      </c>
      <c r="R1427" s="7" t="s">
        <v>315</v>
      </c>
      <c r="T1427" s="7"/>
      <c r="W1427" s="6">
        <f>IFERROR(VLOOKUP(B1427, PlumX_snapshot!$A:$B, 2, FALSE), " ")</f>
        <v>93</v>
      </c>
      <c r="X1427" s="6">
        <f>IFERROR(VLOOKUP(B1427, PlumX_snapshot!$A:$C, 3, FALSE), " ")</f>
        <v>14</v>
      </c>
      <c r="Y1427" s="8">
        <f>IFERROR(VLOOKUP(B1427, PlumX_snapshot!$A:$D, 4, FALSE), " ")</f>
        <v>2</v>
      </c>
      <c r="Z1427" s="8">
        <f>IFERROR(VLOOKUP(B1427, PlumX_snapshot!$A:$E, 5, FALSE), " ")</f>
        <v>0</v>
      </c>
      <c r="AA1427" s="8">
        <f>IFERROR(VLOOKUP(B1427, PlumX_snapshot!$A:$F, 6, FALSE), " ")</f>
        <v>0</v>
      </c>
      <c r="AB1427" s="9">
        <v>44978</v>
      </c>
    </row>
    <row r="1428" spans="1:28" ht="14.5" x14ac:dyDescent="0.35">
      <c r="A1428" s="7" t="s">
        <v>3905</v>
      </c>
      <c r="B1428" s="7" t="s">
        <v>3906</v>
      </c>
      <c r="C1428" s="7" t="s">
        <v>3907</v>
      </c>
      <c r="D1428" s="7" t="s">
        <v>3282</v>
      </c>
      <c r="E1428" s="7" t="s">
        <v>36</v>
      </c>
      <c r="F1428" s="7" t="s">
        <v>37</v>
      </c>
      <c r="G1428" s="7" t="s">
        <v>56</v>
      </c>
      <c r="H1428" s="7" t="s">
        <v>3315</v>
      </c>
      <c r="I1428" s="7" t="s">
        <v>74</v>
      </c>
      <c r="J1428" s="10"/>
      <c r="K1428" s="10"/>
      <c r="L1428" s="10">
        <v>43969.559351851851</v>
      </c>
      <c r="M1428" s="10">
        <v>44083</v>
      </c>
      <c r="N1428" s="7">
        <v>2020</v>
      </c>
      <c r="O1428" s="7" t="s">
        <v>3284</v>
      </c>
      <c r="T1428" s="7"/>
      <c r="W1428" s="6">
        <f>IFERROR(VLOOKUP(B1428, PlumX_snapshot!$A:$B, 2, FALSE), " ")</f>
        <v>11</v>
      </c>
      <c r="X1428" s="6">
        <f>IFERROR(VLOOKUP(B1428, PlumX_snapshot!$A:$C, 3, FALSE), " ")</f>
        <v>18</v>
      </c>
      <c r="Y1428" s="8">
        <f>IFERROR(VLOOKUP(B1428, PlumX_snapshot!$A:$D, 4, FALSE), " ")</f>
        <v>37</v>
      </c>
      <c r="Z1428" s="8">
        <f>IFERROR(VLOOKUP(B1428, PlumX_snapshot!$A:$E, 5, FALSE), " ")</f>
        <v>0</v>
      </c>
      <c r="AA1428" s="8">
        <f>IFERROR(VLOOKUP(B1428, PlumX_snapshot!$A:$F, 6, FALSE), " ")</f>
        <v>1</v>
      </c>
      <c r="AB1428" s="9">
        <v>44978</v>
      </c>
    </row>
    <row r="1429" spans="1:28" ht="14.5" x14ac:dyDescent="0.35">
      <c r="A1429" s="7" t="s">
        <v>3908</v>
      </c>
      <c r="B1429" s="7" t="s">
        <v>3909</v>
      </c>
      <c r="C1429" s="7" t="s">
        <v>3528</v>
      </c>
      <c r="D1429" s="7" t="s">
        <v>3282</v>
      </c>
      <c r="E1429" s="7" t="s">
        <v>36</v>
      </c>
      <c r="F1429" s="7" t="s">
        <v>37</v>
      </c>
      <c r="G1429" s="7" t="s">
        <v>56</v>
      </c>
      <c r="H1429" s="7" t="s">
        <v>3315</v>
      </c>
      <c r="I1429" s="7" t="s">
        <v>74</v>
      </c>
      <c r="J1429" s="10"/>
      <c r="K1429" s="10"/>
      <c r="L1429" s="10">
        <v>44070.555092592593</v>
      </c>
      <c r="M1429" s="10">
        <v>44085</v>
      </c>
      <c r="N1429" s="7">
        <v>2020</v>
      </c>
      <c r="O1429" s="7" t="s">
        <v>3284</v>
      </c>
      <c r="T1429" s="7"/>
      <c r="W1429" s="6">
        <f>IFERROR(VLOOKUP(B1429, PlumX_snapshot!$A:$B, 2, FALSE), " ")</f>
        <v>22</v>
      </c>
      <c r="X1429" s="6">
        <f>IFERROR(VLOOKUP(B1429, PlumX_snapshot!$A:$C, 3, FALSE), " ")</f>
        <v>3</v>
      </c>
      <c r="Y1429" s="8">
        <f>IFERROR(VLOOKUP(B1429, PlumX_snapshot!$A:$D, 4, FALSE), " ")</f>
        <v>6</v>
      </c>
      <c r="Z1429" s="8">
        <f>IFERROR(VLOOKUP(B1429, PlumX_snapshot!$A:$E, 5, FALSE), " ")</f>
        <v>0</v>
      </c>
      <c r="AA1429" s="8">
        <f>IFERROR(VLOOKUP(B1429, PlumX_snapshot!$A:$F, 6, FALSE), " ")</f>
        <v>0</v>
      </c>
      <c r="AB1429" s="9">
        <v>44978</v>
      </c>
    </row>
    <row r="1430" spans="1:28" ht="14.5" x14ac:dyDescent="0.35">
      <c r="A1430" s="7" t="s">
        <v>3910</v>
      </c>
      <c r="B1430" s="7" t="s">
        <v>3911</v>
      </c>
      <c r="C1430" s="7" t="s">
        <v>3615</v>
      </c>
      <c r="D1430" s="7" t="s">
        <v>3282</v>
      </c>
      <c r="E1430" s="7" t="s">
        <v>36</v>
      </c>
      <c r="F1430" s="7" t="s">
        <v>37</v>
      </c>
      <c r="G1430" s="7" t="s">
        <v>56</v>
      </c>
      <c r="H1430" s="7" t="s">
        <v>3315</v>
      </c>
      <c r="I1430" s="7" t="s">
        <v>74</v>
      </c>
      <c r="J1430" s="10"/>
      <c r="K1430" s="10"/>
      <c r="L1430" s="10">
        <v>43873.540150462963</v>
      </c>
      <c r="M1430" s="10">
        <v>43876</v>
      </c>
      <c r="N1430" s="7">
        <v>2020</v>
      </c>
      <c r="O1430" s="7" t="s">
        <v>3284</v>
      </c>
      <c r="T1430" s="7"/>
      <c r="W1430" s="6">
        <f>IFERROR(VLOOKUP(B1430, PlumX_snapshot!$A:$B, 2, FALSE), " ")</f>
        <v>72</v>
      </c>
      <c r="X1430" s="6">
        <f>IFERROR(VLOOKUP(B1430, PlumX_snapshot!$A:$C, 3, FALSE), " ")</f>
        <v>26</v>
      </c>
      <c r="Y1430" s="8">
        <f>IFERROR(VLOOKUP(B1430, PlumX_snapshot!$A:$D, 4, FALSE), " ")</f>
        <v>61</v>
      </c>
      <c r="Z1430" s="8">
        <f>IFERROR(VLOOKUP(B1430, PlumX_snapshot!$A:$E, 5, FALSE), " ")</f>
        <v>0</v>
      </c>
      <c r="AA1430" s="8">
        <f>IFERROR(VLOOKUP(B1430, PlumX_snapshot!$A:$F, 6, FALSE), " ")</f>
        <v>0</v>
      </c>
      <c r="AB1430" s="9">
        <v>44978</v>
      </c>
    </row>
    <row r="1431" spans="1:28" ht="14.5" x14ac:dyDescent="0.35">
      <c r="A1431" s="7" t="s">
        <v>3912</v>
      </c>
      <c r="B1431" s="7" t="s">
        <v>3913</v>
      </c>
      <c r="C1431" s="7" t="s">
        <v>3914</v>
      </c>
      <c r="D1431" s="7" t="s">
        <v>3282</v>
      </c>
      <c r="E1431" s="7" t="s">
        <v>36</v>
      </c>
      <c r="F1431" s="7" t="s">
        <v>37</v>
      </c>
      <c r="G1431" s="7" t="s">
        <v>56</v>
      </c>
      <c r="H1431" s="7" t="s">
        <v>3321</v>
      </c>
      <c r="I1431" s="7" t="s">
        <v>74</v>
      </c>
      <c r="J1431" s="10">
        <v>44117</v>
      </c>
      <c r="K1431" s="10">
        <v>44202</v>
      </c>
      <c r="L1431" s="10">
        <v>44293.357893518521</v>
      </c>
      <c r="M1431" s="10">
        <v>44321</v>
      </c>
      <c r="N1431" s="7">
        <v>2021</v>
      </c>
      <c r="O1431" s="7" t="s">
        <v>3284</v>
      </c>
      <c r="R1431" s="7" t="s">
        <v>3915</v>
      </c>
      <c r="T1431" s="7"/>
      <c r="W1431" s="6">
        <f>IFERROR(VLOOKUP(B1431, PlumX_snapshot!$A:$B, 2, FALSE), " ")</f>
        <v>27</v>
      </c>
      <c r="X1431" s="6">
        <f>IFERROR(VLOOKUP(B1431, PlumX_snapshot!$A:$C, 3, FALSE), " ")</f>
        <v>2</v>
      </c>
      <c r="Y1431" s="8">
        <f>IFERROR(VLOOKUP(B1431, PlumX_snapshot!$A:$D, 4, FALSE), " ")</f>
        <v>18</v>
      </c>
      <c r="Z1431" s="8">
        <f>IFERROR(VLOOKUP(B1431, PlumX_snapshot!$A:$E, 5, FALSE), " ")</f>
        <v>0</v>
      </c>
      <c r="AA1431" s="8">
        <f>IFERROR(VLOOKUP(B1431, PlumX_snapshot!$A:$F, 6, FALSE), " ")</f>
        <v>0</v>
      </c>
      <c r="AB1431" s="9">
        <v>44978</v>
      </c>
    </row>
    <row r="1432" spans="1:28" ht="14.5" x14ac:dyDescent="0.35">
      <c r="A1432" s="7" t="s">
        <v>3916</v>
      </c>
      <c r="B1432" s="7" t="s">
        <v>3917</v>
      </c>
      <c r="C1432" s="7" t="s">
        <v>3918</v>
      </c>
      <c r="D1432" s="7" t="s">
        <v>3282</v>
      </c>
      <c r="E1432" s="7" t="s">
        <v>36</v>
      </c>
      <c r="F1432" s="7" t="s">
        <v>37</v>
      </c>
      <c r="G1432" s="7" t="s">
        <v>56</v>
      </c>
      <c r="H1432" s="7" t="s">
        <v>3291</v>
      </c>
      <c r="I1432" s="7" t="s">
        <v>74</v>
      </c>
      <c r="J1432" s="10">
        <v>43343</v>
      </c>
      <c r="K1432" s="10">
        <v>43791</v>
      </c>
      <c r="L1432" s="10">
        <v>43794.542372685188</v>
      </c>
      <c r="M1432" s="12">
        <v>43796</v>
      </c>
      <c r="N1432" s="7">
        <v>2019</v>
      </c>
      <c r="O1432" s="7" t="s">
        <v>3284</v>
      </c>
      <c r="T1432" s="7"/>
      <c r="W1432" s="6">
        <f>IFERROR(VLOOKUP(B1432, PlumX_snapshot!$A:$B, 2, FALSE), " ")</f>
        <v>2</v>
      </c>
      <c r="X1432" s="6">
        <f>IFERROR(VLOOKUP(B1432, PlumX_snapshot!$A:$C, 3, FALSE), " ")</f>
        <v>0</v>
      </c>
      <c r="Y1432" s="8">
        <f>IFERROR(VLOOKUP(B1432, PlumX_snapshot!$A:$D, 4, FALSE), " ")</f>
        <v>0</v>
      </c>
      <c r="Z1432" s="8">
        <f>IFERROR(VLOOKUP(B1432, PlumX_snapshot!$A:$E, 5, FALSE), " ")</f>
        <v>0</v>
      </c>
      <c r="AA1432" s="8">
        <f>IFERROR(VLOOKUP(B1432, PlumX_snapshot!$A:$F, 6, FALSE), " ")</f>
        <v>0</v>
      </c>
      <c r="AB1432" s="9">
        <v>44978</v>
      </c>
    </row>
    <row r="1433" spans="1:28" ht="14.5" x14ac:dyDescent="0.35">
      <c r="A1433" s="7" t="s">
        <v>3919</v>
      </c>
      <c r="B1433" s="7" t="s">
        <v>3920</v>
      </c>
      <c r="C1433" s="7" t="s">
        <v>3921</v>
      </c>
      <c r="D1433" s="7" t="s">
        <v>3282</v>
      </c>
      <c r="E1433" s="7" t="s">
        <v>36</v>
      </c>
      <c r="F1433" s="7" t="s">
        <v>37</v>
      </c>
      <c r="G1433" s="7" t="s">
        <v>56</v>
      </c>
      <c r="H1433" s="7" t="s">
        <v>3315</v>
      </c>
      <c r="I1433" s="7" t="s">
        <v>74</v>
      </c>
      <c r="J1433" s="10">
        <v>43796</v>
      </c>
      <c r="K1433" s="10">
        <v>43951</v>
      </c>
      <c r="L1433" s="10">
        <v>43957.561331018522</v>
      </c>
      <c r="M1433" s="10">
        <v>43979</v>
      </c>
      <c r="N1433" s="7">
        <v>2020</v>
      </c>
      <c r="O1433" s="7" t="s">
        <v>3284</v>
      </c>
      <c r="T1433" s="7"/>
      <c r="W1433" s="6">
        <f>IFERROR(VLOOKUP(B1433, PlumX_snapshot!$A:$B, 2, FALSE), " ")</f>
        <v>3</v>
      </c>
      <c r="X1433" s="6">
        <f>IFERROR(VLOOKUP(B1433, PlumX_snapshot!$A:$C, 3, FALSE), " ")</f>
        <v>0</v>
      </c>
      <c r="Y1433" s="8">
        <f>IFERROR(VLOOKUP(B1433, PlumX_snapshot!$A:$D, 4, FALSE), " ")</f>
        <v>0</v>
      </c>
      <c r="Z1433" s="8">
        <f>IFERROR(VLOOKUP(B1433, PlumX_snapshot!$A:$E, 5, FALSE), " ")</f>
        <v>0</v>
      </c>
      <c r="AA1433" s="8">
        <f>IFERROR(VLOOKUP(B1433, PlumX_snapshot!$A:$F, 6, FALSE), " ")</f>
        <v>0</v>
      </c>
      <c r="AB1433" s="9">
        <v>44978</v>
      </c>
    </row>
    <row r="1434" spans="1:28" ht="14.5" x14ac:dyDescent="0.35">
      <c r="A1434" s="7" t="s">
        <v>3922</v>
      </c>
      <c r="B1434" s="7" t="s">
        <v>3923</v>
      </c>
      <c r="C1434" s="7" t="s">
        <v>3924</v>
      </c>
      <c r="D1434" s="7" t="s">
        <v>3282</v>
      </c>
      <c r="E1434" s="7" t="s">
        <v>36</v>
      </c>
      <c r="F1434" s="7" t="s">
        <v>37</v>
      </c>
      <c r="G1434" s="7" t="s">
        <v>56</v>
      </c>
      <c r="H1434" s="7" t="s">
        <v>3321</v>
      </c>
      <c r="I1434" s="7" t="s">
        <v>74</v>
      </c>
      <c r="J1434" s="10"/>
      <c r="K1434" s="10">
        <v>44282</v>
      </c>
      <c r="L1434" s="10">
        <v>44293.412627314814</v>
      </c>
      <c r="M1434" s="10">
        <v>44302</v>
      </c>
      <c r="N1434" s="7">
        <v>2021</v>
      </c>
      <c r="O1434" s="7" t="s">
        <v>3284</v>
      </c>
      <c r="R1434" s="7" t="s">
        <v>315</v>
      </c>
      <c r="T1434" s="7"/>
      <c r="W1434" s="6">
        <f>IFERROR(VLOOKUP(B1434, PlumX_snapshot!$A:$B, 2, FALSE), " ")</f>
        <v>0</v>
      </c>
      <c r="X1434" s="6">
        <f>IFERROR(VLOOKUP(B1434, PlumX_snapshot!$A:$C, 3, FALSE), " ")</f>
        <v>0</v>
      </c>
      <c r="Y1434" s="8">
        <f>IFERROR(VLOOKUP(B1434, PlumX_snapshot!$A:$D, 4, FALSE), " ")</f>
        <v>3</v>
      </c>
      <c r="Z1434" s="8">
        <f>IFERROR(VLOOKUP(B1434, PlumX_snapshot!$A:$E, 5, FALSE), " ")</f>
        <v>0</v>
      </c>
      <c r="AA1434" s="8">
        <f>IFERROR(VLOOKUP(B1434, PlumX_snapshot!$A:$F, 6, FALSE), " ")</f>
        <v>0</v>
      </c>
      <c r="AB1434" s="9">
        <v>44978</v>
      </c>
    </row>
    <row r="1435" spans="1:28" ht="14.5" x14ac:dyDescent="0.35">
      <c r="A1435" s="7" t="s">
        <v>3925</v>
      </c>
      <c r="B1435" s="7" t="s">
        <v>3926</v>
      </c>
      <c r="C1435" s="7" t="s">
        <v>3927</v>
      </c>
      <c r="D1435" s="7" t="s">
        <v>3282</v>
      </c>
      <c r="E1435" s="7" t="s">
        <v>36</v>
      </c>
      <c r="F1435" s="7" t="s">
        <v>37</v>
      </c>
      <c r="G1435" s="7" t="s">
        <v>56</v>
      </c>
      <c r="H1435" s="7" t="s">
        <v>3321</v>
      </c>
      <c r="I1435" s="7" t="s">
        <v>74</v>
      </c>
      <c r="J1435" s="10">
        <v>43959</v>
      </c>
      <c r="K1435" s="10">
        <v>44203</v>
      </c>
      <c r="L1435" s="10">
        <v>44217.38071759259</v>
      </c>
      <c r="M1435" s="10">
        <v>44238</v>
      </c>
      <c r="N1435" s="7">
        <v>2021</v>
      </c>
      <c r="O1435" s="7" t="s">
        <v>3284</v>
      </c>
      <c r="R1435" s="7" t="s">
        <v>3928</v>
      </c>
      <c r="T1435" s="7"/>
      <c r="W1435" s="6">
        <f>IFERROR(VLOOKUP(B1435, PlumX_snapshot!$A:$B, 2, FALSE), " ")</f>
        <v>59</v>
      </c>
      <c r="X1435" s="6">
        <f>IFERROR(VLOOKUP(B1435, PlumX_snapshot!$A:$C, 3, FALSE), " ")</f>
        <v>4</v>
      </c>
      <c r="Y1435" s="8">
        <f>IFERROR(VLOOKUP(B1435, PlumX_snapshot!$A:$D, 4, FALSE), " ")</f>
        <v>0</v>
      </c>
      <c r="Z1435" s="8">
        <f>IFERROR(VLOOKUP(B1435, PlumX_snapshot!$A:$E, 5, FALSE), " ")</f>
        <v>0</v>
      </c>
      <c r="AA1435" s="8">
        <f>IFERROR(VLOOKUP(B1435, PlumX_snapshot!$A:$F, 6, FALSE), " ")</f>
        <v>0</v>
      </c>
      <c r="AB1435" s="9">
        <v>44978</v>
      </c>
    </row>
    <row r="1436" spans="1:28" ht="14.5" x14ac:dyDescent="0.35">
      <c r="A1436" s="7" t="s">
        <v>3929</v>
      </c>
      <c r="B1436" s="7" t="s">
        <v>3930</v>
      </c>
      <c r="C1436" s="7" t="s">
        <v>3931</v>
      </c>
      <c r="D1436" s="7" t="s">
        <v>3282</v>
      </c>
      <c r="E1436" s="7" t="s">
        <v>36</v>
      </c>
      <c r="F1436" s="7" t="s">
        <v>37</v>
      </c>
      <c r="G1436" s="7" t="s">
        <v>56</v>
      </c>
      <c r="H1436" s="7" t="s">
        <v>3321</v>
      </c>
      <c r="I1436" s="7" t="s">
        <v>74</v>
      </c>
      <c r="J1436" s="10">
        <v>44147</v>
      </c>
      <c r="K1436" s="10">
        <v>44267</v>
      </c>
      <c r="L1436" s="10">
        <v>44277.39634259259</v>
      </c>
      <c r="M1436" s="10">
        <v>44280</v>
      </c>
      <c r="N1436" s="7">
        <v>2021</v>
      </c>
      <c r="O1436" s="7" t="s">
        <v>3284</v>
      </c>
      <c r="R1436" s="7" t="s">
        <v>3932</v>
      </c>
      <c r="T1436" s="7"/>
      <c r="W1436" s="6">
        <f>IFERROR(VLOOKUP(B1436, PlumX_snapshot!$A:$B, 2, FALSE), " ")</f>
        <v>1</v>
      </c>
      <c r="X1436" s="6">
        <f>IFERROR(VLOOKUP(B1436, PlumX_snapshot!$A:$C, 3, FALSE), " ")</f>
        <v>0</v>
      </c>
      <c r="Y1436" s="8">
        <f>IFERROR(VLOOKUP(B1436, PlumX_snapshot!$A:$D, 4, FALSE), " ")</f>
        <v>1</v>
      </c>
      <c r="Z1436" s="8">
        <f>IFERROR(VLOOKUP(B1436, PlumX_snapshot!$A:$E, 5, FALSE), " ")</f>
        <v>0</v>
      </c>
      <c r="AA1436" s="8">
        <f>IFERROR(VLOOKUP(B1436, PlumX_snapshot!$A:$F, 6, FALSE), " ")</f>
        <v>0</v>
      </c>
      <c r="AB1436" s="9">
        <v>44978</v>
      </c>
    </row>
    <row r="1437" spans="1:28" ht="14.5" x14ac:dyDescent="0.35">
      <c r="A1437" s="7" t="s">
        <v>3933</v>
      </c>
      <c r="B1437" s="7" t="s">
        <v>3934</v>
      </c>
      <c r="C1437" s="7" t="s">
        <v>3935</v>
      </c>
      <c r="D1437" s="7" t="s">
        <v>3282</v>
      </c>
      <c r="E1437" s="7" t="s">
        <v>36</v>
      </c>
      <c r="F1437" s="7" t="s">
        <v>37</v>
      </c>
      <c r="G1437" s="7" t="s">
        <v>56</v>
      </c>
      <c r="H1437" s="7" t="s">
        <v>3315</v>
      </c>
      <c r="I1437" s="7" t="s">
        <v>74</v>
      </c>
      <c r="J1437" s="10"/>
      <c r="K1437" s="10">
        <v>44113</v>
      </c>
      <c r="L1437" s="10">
        <v>44116.578125</v>
      </c>
      <c r="M1437" s="12">
        <v>44154</v>
      </c>
      <c r="N1437" s="7">
        <v>2020</v>
      </c>
      <c r="O1437" s="7" t="s">
        <v>3284</v>
      </c>
      <c r="T1437" s="7"/>
      <c r="W1437" s="6">
        <f>IFERROR(VLOOKUP(B1437, PlumX_snapshot!$A:$B, 2, FALSE), " ")</f>
        <v>28</v>
      </c>
      <c r="X1437" s="6">
        <f>IFERROR(VLOOKUP(B1437, PlumX_snapshot!$A:$C, 3, FALSE), " ")</f>
        <v>53</v>
      </c>
      <c r="Y1437" s="8">
        <f>IFERROR(VLOOKUP(B1437, PlumX_snapshot!$A:$D, 4, FALSE), " ")</f>
        <v>3</v>
      </c>
      <c r="Z1437" s="8">
        <f>IFERROR(VLOOKUP(B1437, PlumX_snapshot!$A:$E, 5, FALSE), " ")</f>
        <v>0</v>
      </c>
      <c r="AA1437" s="8">
        <f>IFERROR(VLOOKUP(B1437, PlumX_snapshot!$A:$F, 6, FALSE), " ")</f>
        <v>0</v>
      </c>
      <c r="AB1437" s="9">
        <v>44978</v>
      </c>
    </row>
    <row r="1438" spans="1:28" ht="14.5" x14ac:dyDescent="0.35">
      <c r="A1438" s="7" t="s">
        <v>3936</v>
      </c>
      <c r="B1438" s="7" t="s">
        <v>3937</v>
      </c>
      <c r="C1438" s="7" t="s">
        <v>3789</v>
      </c>
      <c r="D1438" s="7" t="s">
        <v>3282</v>
      </c>
      <c r="E1438" s="7" t="s">
        <v>36</v>
      </c>
      <c r="F1438" s="7" t="s">
        <v>37</v>
      </c>
      <c r="G1438" s="7" t="s">
        <v>56</v>
      </c>
      <c r="H1438" s="7" t="s">
        <v>3315</v>
      </c>
      <c r="I1438" s="7" t="s">
        <v>74</v>
      </c>
      <c r="J1438" s="10">
        <v>43560</v>
      </c>
      <c r="K1438" s="10">
        <v>44170</v>
      </c>
      <c r="L1438" s="10">
        <v>44176.671261574076</v>
      </c>
      <c r="M1438" s="12">
        <v>44184</v>
      </c>
      <c r="N1438" s="7">
        <v>2020</v>
      </c>
      <c r="O1438" s="7" t="s">
        <v>3284</v>
      </c>
      <c r="T1438" s="7"/>
      <c r="W1438" s="6">
        <f>IFERROR(VLOOKUP(B1438, PlumX_snapshot!$A:$B, 2, FALSE), " ")</f>
        <v>120</v>
      </c>
      <c r="X1438" s="6">
        <f>IFERROR(VLOOKUP(B1438, PlumX_snapshot!$A:$C, 3, FALSE), " ")</f>
        <v>14</v>
      </c>
      <c r="Y1438" s="8">
        <f>IFERROR(VLOOKUP(B1438, PlumX_snapshot!$A:$D, 4, FALSE), " ")</f>
        <v>13</v>
      </c>
      <c r="Z1438" s="8">
        <f>IFERROR(VLOOKUP(B1438, PlumX_snapshot!$A:$E, 5, FALSE), " ")</f>
        <v>0</v>
      </c>
      <c r="AA1438" s="8">
        <f>IFERROR(VLOOKUP(B1438, PlumX_snapshot!$A:$F, 6, FALSE), " ")</f>
        <v>4</v>
      </c>
      <c r="AB1438" s="9">
        <v>44978</v>
      </c>
    </row>
    <row r="1439" spans="1:28" ht="14.5" x14ac:dyDescent="0.35">
      <c r="A1439" s="7" t="s">
        <v>3938</v>
      </c>
      <c r="B1439" s="7" t="s">
        <v>3939</v>
      </c>
      <c r="C1439" s="7" t="s">
        <v>3340</v>
      </c>
      <c r="D1439" s="7" t="s">
        <v>3282</v>
      </c>
      <c r="E1439" s="7" t="s">
        <v>36</v>
      </c>
      <c r="F1439" s="7" t="s">
        <v>37</v>
      </c>
      <c r="G1439" s="7" t="s">
        <v>56</v>
      </c>
      <c r="H1439" s="7" t="s">
        <v>3291</v>
      </c>
      <c r="I1439" s="7" t="s">
        <v>74</v>
      </c>
      <c r="J1439" s="10"/>
      <c r="K1439" s="10"/>
      <c r="L1439" s="10">
        <v>43817.602268518516</v>
      </c>
      <c r="M1439" s="12">
        <v>43819</v>
      </c>
      <c r="N1439" s="7">
        <v>2019</v>
      </c>
      <c r="O1439" s="7" t="s">
        <v>3284</v>
      </c>
      <c r="T1439" s="7"/>
      <c r="W1439" s="6">
        <f>IFERROR(VLOOKUP(B1439, PlumX_snapshot!$A:$B, 2, FALSE), " ")</f>
        <v>89</v>
      </c>
      <c r="X1439" s="6">
        <f>IFERROR(VLOOKUP(B1439, PlumX_snapshot!$A:$C, 3, FALSE), " ")</f>
        <v>7</v>
      </c>
      <c r="Y1439" s="8">
        <f>IFERROR(VLOOKUP(B1439, PlumX_snapshot!$A:$D, 4, FALSE), " ")</f>
        <v>13</v>
      </c>
      <c r="Z1439" s="8">
        <f>IFERROR(VLOOKUP(B1439, PlumX_snapshot!$A:$E, 5, FALSE), " ")</f>
        <v>0</v>
      </c>
      <c r="AA1439" s="8">
        <f>IFERROR(VLOOKUP(B1439, PlumX_snapshot!$A:$F, 6, FALSE), " ")</f>
        <v>2</v>
      </c>
      <c r="AB1439" s="9">
        <v>44978</v>
      </c>
    </row>
    <row r="1440" spans="1:28" ht="14.5" x14ac:dyDescent="0.35">
      <c r="A1440" s="7" t="s">
        <v>3940</v>
      </c>
      <c r="B1440" s="7" t="s">
        <v>3941</v>
      </c>
      <c r="C1440" s="7" t="s">
        <v>3942</v>
      </c>
      <c r="D1440" s="7" t="s">
        <v>3282</v>
      </c>
      <c r="E1440" s="7" t="s">
        <v>36</v>
      </c>
      <c r="F1440" s="7" t="s">
        <v>37</v>
      </c>
      <c r="G1440" s="7" t="s">
        <v>56</v>
      </c>
      <c r="H1440" s="7" t="s">
        <v>3315</v>
      </c>
      <c r="I1440" s="7" t="s">
        <v>74</v>
      </c>
      <c r="J1440" s="10">
        <v>43878</v>
      </c>
      <c r="K1440" s="10">
        <v>44151</v>
      </c>
      <c r="L1440" s="10">
        <v>44152.652291666665</v>
      </c>
      <c r="M1440" s="12">
        <v>44183</v>
      </c>
      <c r="N1440" s="7">
        <v>2020</v>
      </c>
      <c r="O1440" s="7" t="s">
        <v>3284</v>
      </c>
      <c r="T1440" s="7"/>
      <c r="W1440" s="6">
        <f>IFERROR(VLOOKUP(B1440, PlumX_snapshot!$A:$B, 2, FALSE), " ")</f>
        <v>3</v>
      </c>
      <c r="X1440" s="6">
        <f>IFERROR(VLOOKUP(B1440, PlumX_snapshot!$A:$C, 3, FALSE), " ")</f>
        <v>2</v>
      </c>
      <c r="Y1440" s="8">
        <f>IFERROR(VLOOKUP(B1440, PlumX_snapshot!$A:$D, 4, FALSE), " ")</f>
        <v>0</v>
      </c>
      <c r="Z1440" s="8">
        <f>IFERROR(VLOOKUP(B1440, PlumX_snapshot!$A:$E, 5, FALSE), " ")</f>
        <v>0</v>
      </c>
      <c r="AA1440" s="8">
        <f>IFERROR(VLOOKUP(B1440, PlumX_snapshot!$A:$F, 6, FALSE), " ")</f>
        <v>0</v>
      </c>
      <c r="AB1440" s="9">
        <v>44978</v>
      </c>
    </row>
    <row r="1441" spans="1:28" ht="14.5" x14ac:dyDescent="0.35">
      <c r="A1441" s="7" t="s">
        <v>3943</v>
      </c>
      <c r="B1441" s="7" t="s">
        <v>3944</v>
      </c>
      <c r="C1441" s="7" t="s">
        <v>3945</v>
      </c>
      <c r="D1441" s="7" t="s">
        <v>3282</v>
      </c>
      <c r="E1441" s="7" t="s">
        <v>36</v>
      </c>
      <c r="F1441" s="7" t="s">
        <v>37</v>
      </c>
      <c r="G1441" s="7" t="s">
        <v>56</v>
      </c>
      <c r="H1441" s="7" t="s">
        <v>3321</v>
      </c>
      <c r="I1441" s="7" t="s">
        <v>74</v>
      </c>
      <c r="J1441" s="10"/>
      <c r="K1441" s="10">
        <v>44180</v>
      </c>
      <c r="L1441" s="10">
        <v>44201.418437499997</v>
      </c>
      <c r="M1441" s="10">
        <v>44209</v>
      </c>
      <c r="N1441" s="7">
        <v>2021</v>
      </c>
      <c r="O1441" s="7" t="s">
        <v>3284</v>
      </c>
      <c r="R1441" s="7" t="s">
        <v>3946</v>
      </c>
      <c r="T1441" s="7"/>
      <c r="W1441" s="6">
        <f>IFERROR(VLOOKUP(B1441, PlumX_snapshot!$A:$B, 2, FALSE), " ")</f>
        <v>5</v>
      </c>
      <c r="X1441" s="6">
        <f>IFERROR(VLOOKUP(B1441, PlumX_snapshot!$A:$C, 3, FALSE), " ")</f>
        <v>2</v>
      </c>
      <c r="Y1441" s="8">
        <f>IFERROR(VLOOKUP(B1441, PlumX_snapshot!$A:$D, 4, FALSE), " ")</f>
        <v>73</v>
      </c>
      <c r="Z1441" s="8">
        <f>IFERROR(VLOOKUP(B1441, PlumX_snapshot!$A:$E, 5, FALSE), " ")</f>
        <v>0</v>
      </c>
      <c r="AA1441" s="8">
        <f>IFERROR(VLOOKUP(B1441, PlumX_snapshot!$A:$F, 6, FALSE), " ")</f>
        <v>0</v>
      </c>
      <c r="AB1441" s="9">
        <v>44978</v>
      </c>
    </row>
    <row r="1442" spans="1:28" ht="14.5" x14ac:dyDescent="0.35">
      <c r="A1442" s="7" t="s">
        <v>3947</v>
      </c>
      <c r="B1442" s="7" t="s">
        <v>3948</v>
      </c>
      <c r="C1442" s="7" t="s">
        <v>3320</v>
      </c>
      <c r="D1442" s="7" t="s">
        <v>3282</v>
      </c>
      <c r="E1442" s="7" t="s">
        <v>36</v>
      </c>
      <c r="F1442" s="7" t="s">
        <v>37</v>
      </c>
      <c r="G1442" s="7" t="s">
        <v>56</v>
      </c>
      <c r="H1442" s="7" t="s">
        <v>3321</v>
      </c>
      <c r="I1442" s="7" t="s">
        <v>74</v>
      </c>
      <c r="J1442" s="10">
        <v>43955</v>
      </c>
      <c r="K1442" s="10">
        <v>44177</v>
      </c>
      <c r="L1442" s="10">
        <v>44200.486458333333</v>
      </c>
      <c r="M1442" s="10">
        <v>44212</v>
      </c>
      <c r="N1442" s="7">
        <v>2021</v>
      </c>
      <c r="O1442" s="7" t="s">
        <v>3284</v>
      </c>
      <c r="R1442" s="7" t="s">
        <v>315</v>
      </c>
      <c r="T1442" s="7"/>
      <c r="W1442" s="6">
        <f>IFERROR(VLOOKUP(B1442, PlumX_snapshot!$A:$B, 2, FALSE), " ")</f>
        <v>20</v>
      </c>
      <c r="X1442" s="6">
        <f>IFERROR(VLOOKUP(B1442, PlumX_snapshot!$A:$C, 3, FALSE), " ")</f>
        <v>6</v>
      </c>
      <c r="Y1442" s="8">
        <f>IFERROR(VLOOKUP(B1442, PlumX_snapshot!$A:$D, 4, FALSE), " ")</f>
        <v>11</v>
      </c>
      <c r="Z1442" s="8">
        <f>IFERROR(VLOOKUP(B1442, PlumX_snapshot!$A:$E, 5, FALSE), " ")</f>
        <v>0</v>
      </c>
      <c r="AA1442" s="8">
        <f>IFERROR(VLOOKUP(B1442, PlumX_snapshot!$A:$F, 6, FALSE), " ")</f>
        <v>0</v>
      </c>
      <c r="AB1442" s="9">
        <v>44978</v>
      </c>
    </row>
    <row r="1443" spans="1:28" ht="14.5" x14ac:dyDescent="0.35">
      <c r="A1443" s="7" t="s">
        <v>3949</v>
      </c>
      <c r="B1443" s="7" t="s">
        <v>3950</v>
      </c>
      <c r="C1443" s="7" t="s">
        <v>3428</v>
      </c>
      <c r="D1443" s="7" t="s">
        <v>3282</v>
      </c>
      <c r="E1443" s="7" t="s">
        <v>36</v>
      </c>
      <c r="F1443" s="7" t="s">
        <v>37</v>
      </c>
      <c r="G1443" s="7" t="s">
        <v>56</v>
      </c>
      <c r="H1443" s="7" t="s">
        <v>3321</v>
      </c>
      <c r="I1443" s="7" t="s">
        <v>74</v>
      </c>
      <c r="J1443" s="10">
        <v>43898</v>
      </c>
      <c r="K1443" s="10">
        <v>44245</v>
      </c>
      <c r="L1443" s="10">
        <v>44274.541331018518</v>
      </c>
      <c r="M1443" s="10">
        <v>44280</v>
      </c>
      <c r="N1443" s="7">
        <v>2021</v>
      </c>
      <c r="O1443" s="7" t="s">
        <v>3284</v>
      </c>
      <c r="R1443" s="7" t="s">
        <v>3951</v>
      </c>
      <c r="T1443" s="7"/>
      <c r="W1443" s="6">
        <f>IFERROR(VLOOKUP(B1443, PlumX_snapshot!$A:$B, 2, FALSE), " ")</f>
        <v>5</v>
      </c>
      <c r="X1443" s="6">
        <f>IFERROR(VLOOKUP(B1443, PlumX_snapshot!$A:$C, 3, FALSE), " ")</f>
        <v>1</v>
      </c>
      <c r="Y1443" s="8">
        <f>IFERROR(VLOOKUP(B1443, PlumX_snapshot!$A:$D, 4, FALSE), " ")</f>
        <v>8</v>
      </c>
      <c r="Z1443" s="8">
        <f>IFERROR(VLOOKUP(B1443, PlumX_snapshot!$A:$E, 5, FALSE), " ")</f>
        <v>0</v>
      </c>
      <c r="AA1443" s="8">
        <f>IFERROR(VLOOKUP(B1443, PlumX_snapshot!$A:$F, 6, FALSE), " ")</f>
        <v>0</v>
      </c>
      <c r="AB1443" s="9">
        <v>44978</v>
      </c>
    </row>
    <row r="1444" spans="1:28" ht="14.5" x14ac:dyDescent="0.35">
      <c r="A1444" s="7" t="s">
        <v>3952</v>
      </c>
      <c r="B1444" s="7" t="s">
        <v>3953</v>
      </c>
      <c r="C1444" s="7" t="s">
        <v>3348</v>
      </c>
      <c r="D1444" s="7" t="s">
        <v>3282</v>
      </c>
      <c r="E1444" s="7" t="s">
        <v>36</v>
      </c>
      <c r="F1444" s="7" t="s">
        <v>37</v>
      </c>
      <c r="G1444" s="7" t="s">
        <v>56</v>
      </c>
      <c r="H1444" s="7" t="s">
        <v>3321</v>
      </c>
      <c r="I1444" s="7" t="s">
        <v>74</v>
      </c>
      <c r="J1444" s="10"/>
      <c r="K1444" s="10">
        <v>44180</v>
      </c>
      <c r="L1444" s="10">
        <v>44207.671273148146</v>
      </c>
      <c r="M1444" s="10">
        <v>44230</v>
      </c>
      <c r="N1444" s="7">
        <v>2021</v>
      </c>
      <c r="O1444" s="7" t="s">
        <v>3284</v>
      </c>
      <c r="R1444" s="7" t="s">
        <v>3954</v>
      </c>
      <c r="T1444" s="7"/>
      <c r="W1444" s="6">
        <f>IFERROR(VLOOKUP(B1444, PlumX_snapshot!$A:$B, 2, FALSE), " ")</f>
        <v>35</v>
      </c>
      <c r="X1444" s="6">
        <f>IFERROR(VLOOKUP(B1444, PlumX_snapshot!$A:$C, 3, FALSE), " ")</f>
        <v>11</v>
      </c>
      <c r="Y1444" s="8">
        <f>IFERROR(VLOOKUP(B1444, PlumX_snapshot!$A:$D, 4, FALSE), " ")</f>
        <v>86</v>
      </c>
      <c r="Z1444" s="8">
        <f>IFERROR(VLOOKUP(B1444, PlumX_snapshot!$A:$E, 5, FALSE), " ")</f>
        <v>0</v>
      </c>
      <c r="AA1444" s="8">
        <f>IFERROR(VLOOKUP(B1444, PlumX_snapshot!$A:$F, 6, FALSE), " ")</f>
        <v>16</v>
      </c>
      <c r="AB1444" s="9">
        <v>44978</v>
      </c>
    </row>
    <row r="1445" spans="1:28" ht="14.5" x14ac:dyDescent="0.35">
      <c r="A1445" s="7" t="s">
        <v>3955</v>
      </c>
      <c r="B1445" s="7" t="s">
        <v>3956</v>
      </c>
      <c r="C1445" s="7" t="s">
        <v>3957</v>
      </c>
      <c r="D1445" s="7" t="s">
        <v>3282</v>
      </c>
      <c r="E1445" s="7" t="s">
        <v>36</v>
      </c>
      <c r="F1445" s="7" t="s">
        <v>37</v>
      </c>
      <c r="G1445" s="7" t="s">
        <v>56</v>
      </c>
      <c r="H1445" s="7" t="s">
        <v>3321</v>
      </c>
      <c r="I1445" s="7" t="s">
        <v>74</v>
      </c>
      <c r="J1445" s="10"/>
      <c r="K1445" s="10">
        <v>44172</v>
      </c>
      <c r="L1445" s="10">
        <v>44214.438333333332</v>
      </c>
      <c r="M1445" s="10">
        <v>44242</v>
      </c>
      <c r="N1445" s="7">
        <v>2021</v>
      </c>
      <c r="O1445" s="7" t="s">
        <v>3284</v>
      </c>
      <c r="R1445" s="7" t="s">
        <v>315</v>
      </c>
      <c r="T1445" s="7"/>
      <c r="W1445" s="6">
        <f>IFERROR(VLOOKUP(B1445, PlumX_snapshot!$A:$B, 2, FALSE), " ")</f>
        <v>9</v>
      </c>
      <c r="X1445" s="6">
        <f>IFERROR(VLOOKUP(B1445, PlumX_snapshot!$A:$C, 3, FALSE), " ")</f>
        <v>2</v>
      </c>
      <c r="Y1445" s="8">
        <f>IFERROR(VLOOKUP(B1445, PlumX_snapshot!$A:$D, 4, FALSE), " ")</f>
        <v>5</v>
      </c>
      <c r="Z1445" s="8">
        <f>IFERROR(VLOOKUP(B1445, PlumX_snapshot!$A:$E, 5, FALSE), " ")</f>
        <v>0</v>
      </c>
      <c r="AA1445" s="8">
        <f>IFERROR(VLOOKUP(B1445, PlumX_snapshot!$A:$F, 6, FALSE), " ")</f>
        <v>0</v>
      </c>
      <c r="AB1445" s="9">
        <v>44978</v>
      </c>
    </row>
    <row r="1446" spans="1:28" ht="14.5" x14ac:dyDescent="0.35">
      <c r="A1446" s="7" t="s">
        <v>3958</v>
      </c>
      <c r="B1446" s="7" t="s">
        <v>3959</v>
      </c>
      <c r="C1446" s="7" t="s">
        <v>3361</v>
      </c>
      <c r="D1446" s="7" t="s">
        <v>3282</v>
      </c>
      <c r="E1446" s="7" t="s">
        <v>36</v>
      </c>
      <c r="F1446" s="7" t="s">
        <v>37</v>
      </c>
      <c r="G1446" s="7" t="s">
        <v>56</v>
      </c>
      <c r="H1446" s="7" t="s">
        <v>3315</v>
      </c>
      <c r="I1446" s="7" t="s">
        <v>74</v>
      </c>
      <c r="J1446" s="10"/>
      <c r="K1446" s="10"/>
      <c r="L1446" s="10">
        <v>43997.459444444445</v>
      </c>
      <c r="M1446" s="10">
        <v>44001</v>
      </c>
      <c r="N1446" s="7">
        <v>2020</v>
      </c>
      <c r="O1446" s="7" t="s">
        <v>3284</v>
      </c>
      <c r="T1446" s="7"/>
      <c r="W1446" s="6">
        <f>IFERROR(VLOOKUP(B1446, PlumX_snapshot!$A:$B, 2, FALSE), " ")</f>
        <v>77</v>
      </c>
      <c r="X1446" s="6">
        <f>IFERROR(VLOOKUP(B1446, PlumX_snapshot!$A:$C, 3, FALSE), " ")</f>
        <v>9</v>
      </c>
      <c r="Y1446" s="8">
        <f>IFERROR(VLOOKUP(B1446, PlumX_snapshot!$A:$D, 4, FALSE), " ")</f>
        <v>10</v>
      </c>
      <c r="Z1446" s="8">
        <f>IFERROR(VLOOKUP(B1446, PlumX_snapshot!$A:$E, 5, FALSE), " ")</f>
        <v>0</v>
      </c>
      <c r="AA1446" s="8">
        <f>IFERROR(VLOOKUP(B1446, PlumX_snapshot!$A:$F, 6, FALSE), " ")</f>
        <v>0</v>
      </c>
      <c r="AB1446" s="9">
        <v>44978</v>
      </c>
    </row>
    <row r="1447" spans="1:28" ht="14.5" x14ac:dyDescent="0.35">
      <c r="A1447" s="7" t="s">
        <v>3960</v>
      </c>
      <c r="B1447" s="7" t="s">
        <v>3961</v>
      </c>
      <c r="C1447" s="7" t="s">
        <v>3962</v>
      </c>
      <c r="D1447" s="7" t="s">
        <v>3282</v>
      </c>
      <c r="E1447" s="7" t="s">
        <v>36</v>
      </c>
      <c r="F1447" s="7" t="s">
        <v>37</v>
      </c>
      <c r="G1447" s="7" t="s">
        <v>56</v>
      </c>
      <c r="H1447" s="7" t="s">
        <v>3315</v>
      </c>
      <c r="I1447" s="7" t="s">
        <v>74</v>
      </c>
      <c r="J1447" s="10">
        <v>43867</v>
      </c>
      <c r="K1447" s="10">
        <v>44077</v>
      </c>
      <c r="L1447" s="10">
        <v>44081.40625</v>
      </c>
      <c r="M1447" s="10">
        <v>44095</v>
      </c>
      <c r="N1447" s="7">
        <v>2020</v>
      </c>
      <c r="O1447" s="7" t="s">
        <v>3284</v>
      </c>
      <c r="T1447" s="7"/>
      <c r="W1447" s="6">
        <f>IFERROR(VLOOKUP(B1447, PlumX_snapshot!$A:$B, 2, FALSE), " ")</f>
        <v>11</v>
      </c>
      <c r="X1447" s="6">
        <f>IFERROR(VLOOKUP(B1447, PlumX_snapshot!$A:$C, 3, FALSE), " ")</f>
        <v>5</v>
      </c>
      <c r="Y1447" s="8">
        <f>IFERROR(VLOOKUP(B1447, PlumX_snapshot!$A:$D, 4, FALSE), " ")</f>
        <v>0</v>
      </c>
      <c r="Z1447" s="8">
        <f>IFERROR(VLOOKUP(B1447, PlumX_snapshot!$A:$E, 5, FALSE), " ")</f>
        <v>0</v>
      </c>
      <c r="AA1447" s="8">
        <f>IFERROR(VLOOKUP(B1447, PlumX_snapshot!$A:$F, 6, FALSE), " ")</f>
        <v>0</v>
      </c>
      <c r="AB1447" s="9">
        <v>44978</v>
      </c>
    </row>
    <row r="1448" spans="1:28" ht="14.5" x14ac:dyDescent="0.35">
      <c r="A1448" s="7" t="s">
        <v>3963</v>
      </c>
      <c r="B1448" s="7" t="s">
        <v>3964</v>
      </c>
      <c r="C1448" s="7" t="s">
        <v>3314</v>
      </c>
      <c r="D1448" s="7" t="s">
        <v>3282</v>
      </c>
      <c r="E1448" s="7" t="s">
        <v>36</v>
      </c>
      <c r="F1448" s="7" t="s">
        <v>37</v>
      </c>
      <c r="G1448" s="7" t="s">
        <v>56</v>
      </c>
      <c r="H1448" s="7" t="s">
        <v>3315</v>
      </c>
      <c r="I1448" s="7" t="s">
        <v>74</v>
      </c>
      <c r="J1448" s="10"/>
      <c r="K1448" s="10"/>
      <c r="L1448" s="10">
        <v>44014.366064814814</v>
      </c>
      <c r="M1448" s="10">
        <v>44036</v>
      </c>
      <c r="N1448" s="7">
        <v>2020</v>
      </c>
      <c r="O1448" s="7" t="s">
        <v>3284</v>
      </c>
      <c r="T1448" s="7"/>
      <c r="W1448" s="6">
        <f>IFERROR(VLOOKUP(B1448, PlumX_snapshot!$A:$B, 2, FALSE), " ")</f>
        <v>101</v>
      </c>
      <c r="X1448" s="6">
        <f>IFERROR(VLOOKUP(B1448, PlumX_snapshot!$A:$C, 3, FALSE), " ")</f>
        <v>18</v>
      </c>
      <c r="Y1448" s="8">
        <f>IFERROR(VLOOKUP(B1448, PlumX_snapshot!$A:$D, 4, FALSE), " ")</f>
        <v>84</v>
      </c>
      <c r="Z1448" s="8">
        <f>IFERROR(VLOOKUP(B1448, PlumX_snapshot!$A:$E, 5, FALSE), " ")</f>
        <v>0</v>
      </c>
      <c r="AA1448" s="8">
        <f>IFERROR(VLOOKUP(B1448, PlumX_snapshot!$A:$F, 6, FALSE), " ")</f>
        <v>0</v>
      </c>
      <c r="AB1448" s="9">
        <v>44978</v>
      </c>
    </row>
    <row r="1449" spans="1:28" ht="14.5" x14ac:dyDescent="0.35">
      <c r="A1449" s="7" t="s">
        <v>3965</v>
      </c>
      <c r="B1449" s="7" t="s">
        <v>3966</v>
      </c>
      <c r="C1449" s="7" t="s">
        <v>3309</v>
      </c>
      <c r="D1449" s="7" t="s">
        <v>3282</v>
      </c>
      <c r="E1449" s="7" t="s">
        <v>36</v>
      </c>
      <c r="F1449" s="7" t="s">
        <v>37</v>
      </c>
      <c r="G1449" s="7" t="s">
        <v>56</v>
      </c>
      <c r="H1449" s="7" t="s">
        <v>3321</v>
      </c>
      <c r="I1449" s="7" t="s">
        <v>74</v>
      </c>
      <c r="J1449" s="10">
        <v>44186</v>
      </c>
      <c r="K1449" s="10">
        <v>44379</v>
      </c>
      <c r="L1449" s="10">
        <v>44389.456979166665</v>
      </c>
      <c r="M1449" s="10">
        <v>44403</v>
      </c>
      <c r="N1449" s="7">
        <v>2021</v>
      </c>
      <c r="O1449" s="7" t="s">
        <v>3284</v>
      </c>
      <c r="R1449" s="7" t="s">
        <v>3967</v>
      </c>
      <c r="T1449" s="7"/>
      <c r="W1449" s="6">
        <f>IFERROR(VLOOKUP(B1449, PlumX_snapshot!$A:$B, 2, FALSE), " ")</f>
        <v>22</v>
      </c>
      <c r="X1449" s="6">
        <f>IFERROR(VLOOKUP(B1449, PlumX_snapshot!$A:$C, 3, FALSE), " ")</f>
        <v>3</v>
      </c>
      <c r="Y1449" s="8">
        <f>IFERROR(VLOOKUP(B1449, PlumX_snapshot!$A:$D, 4, FALSE), " ")</f>
        <v>6</v>
      </c>
      <c r="Z1449" s="8">
        <f>IFERROR(VLOOKUP(B1449, PlumX_snapshot!$A:$E, 5, FALSE), " ")</f>
        <v>0</v>
      </c>
      <c r="AA1449" s="8">
        <f>IFERROR(VLOOKUP(B1449, PlumX_snapshot!$A:$F, 6, FALSE), " ")</f>
        <v>1</v>
      </c>
      <c r="AB1449" s="9">
        <v>44978</v>
      </c>
    </row>
    <row r="1450" spans="1:28" ht="14.5" x14ac:dyDescent="0.35">
      <c r="A1450" s="7" t="s">
        <v>3968</v>
      </c>
      <c r="B1450" s="7" t="s">
        <v>3969</v>
      </c>
      <c r="C1450" s="7" t="s">
        <v>3970</v>
      </c>
      <c r="D1450" s="7" t="s">
        <v>3282</v>
      </c>
      <c r="E1450" s="7" t="s">
        <v>36</v>
      </c>
      <c r="F1450" s="7" t="s">
        <v>37</v>
      </c>
      <c r="G1450" s="7" t="s">
        <v>56</v>
      </c>
      <c r="H1450" s="7" t="s">
        <v>3315</v>
      </c>
      <c r="I1450" s="7" t="s">
        <v>74</v>
      </c>
      <c r="J1450" s="10">
        <v>43991</v>
      </c>
      <c r="K1450" s="10">
        <v>44049</v>
      </c>
      <c r="L1450" s="10">
        <v>44053.462094907409</v>
      </c>
      <c r="M1450" s="10">
        <v>44056</v>
      </c>
      <c r="N1450" s="7">
        <v>2020</v>
      </c>
      <c r="O1450" s="7" t="s">
        <v>3284</v>
      </c>
      <c r="T1450" s="7"/>
      <c r="W1450" s="6">
        <f>IFERROR(VLOOKUP(B1450, PlumX_snapshot!$A:$B, 2, FALSE), " ")</f>
        <v>23</v>
      </c>
      <c r="X1450" s="6">
        <f>IFERROR(VLOOKUP(B1450, PlumX_snapshot!$A:$C, 3, FALSE), " ")</f>
        <v>4</v>
      </c>
      <c r="Y1450" s="8">
        <f>IFERROR(VLOOKUP(B1450, PlumX_snapshot!$A:$D, 4, FALSE), " ")</f>
        <v>1</v>
      </c>
      <c r="Z1450" s="8">
        <f>IFERROR(VLOOKUP(B1450, PlumX_snapshot!$A:$E, 5, FALSE), " ")</f>
        <v>0</v>
      </c>
      <c r="AA1450" s="8">
        <f>IFERROR(VLOOKUP(B1450, PlumX_snapshot!$A:$F, 6, FALSE), " ")</f>
        <v>0</v>
      </c>
      <c r="AB1450" s="9">
        <v>44978</v>
      </c>
    </row>
    <row r="1451" spans="1:28" ht="14.5" x14ac:dyDescent="0.35">
      <c r="A1451" s="7" t="s">
        <v>3971</v>
      </c>
      <c r="B1451" s="7" t="s">
        <v>3972</v>
      </c>
      <c r="C1451" s="7" t="s">
        <v>3295</v>
      </c>
      <c r="D1451" s="7" t="s">
        <v>3282</v>
      </c>
      <c r="E1451" s="7" t="s">
        <v>36</v>
      </c>
      <c r="F1451" s="7" t="s">
        <v>37</v>
      </c>
      <c r="G1451" s="7" t="s">
        <v>56</v>
      </c>
      <c r="H1451" s="7" t="s">
        <v>3315</v>
      </c>
      <c r="I1451" s="7" t="s">
        <v>74</v>
      </c>
      <c r="J1451" s="10"/>
      <c r="K1451" s="10">
        <v>44147</v>
      </c>
      <c r="L1451" s="10">
        <v>44158.492094907408</v>
      </c>
      <c r="M1451" s="12">
        <v>44180</v>
      </c>
      <c r="N1451" s="7">
        <v>2020</v>
      </c>
      <c r="O1451" s="7" t="s">
        <v>3284</v>
      </c>
      <c r="T1451" s="7"/>
      <c r="W1451" s="6">
        <f>IFERROR(VLOOKUP(B1451, PlumX_snapshot!$A:$B, 2, FALSE), " ")</f>
        <v>27</v>
      </c>
      <c r="X1451" s="6">
        <f>IFERROR(VLOOKUP(B1451, PlumX_snapshot!$A:$C, 3, FALSE), " ")</f>
        <v>9</v>
      </c>
      <c r="Y1451" s="8">
        <f>IFERROR(VLOOKUP(B1451, PlumX_snapshot!$A:$D, 4, FALSE), " ")</f>
        <v>1</v>
      </c>
      <c r="Z1451" s="8">
        <f>IFERROR(VLOOKUP(B1451, PlumX_snapshot!$A:$E, 5, FALSE), " ")</f>
        <v>0</v>
      </c>
      <c r="AA1451" s="8">
        <f>IFERROR(VLOOKUP(B1451, PlumX_snapshot!$A:$F, 6, FALSE), " ")</f>
        <v>0</v>
      </c>
      <c r="AB1451" s="9">
        <v>44978</v>
      </c>
    </row>
    <row r="1452" spans="1:28" ht="14.5" x14ac:dyDescent="0.35">
      <c r="A1452" s="7" t="s">
        <v>3973</v>
      </c>
      <c r="B1452" s="7" t="s">
        <v>3974</v>
      </c>
      <c r="C1452" s="7" t="s">
        <v>3361</v>
      </c>
      <c r="D1452" s="7" t="s">
        <v>3282</v>
      </c>
      <c r="E1452" s="7" t="s">
        <v>36</v>
      </c>
      <c r="F1452" s="7" t="s">
        <v>37</v>
      </c>
      <c r="G1452" s="7" t="s">
        <v>56</v>
      </c>
      <c r="H1452" s="7" t="s">
        <v>3321</v>
      </c>
      <c r="I1452" s="7" t="s">
        <v>74</v>
      </c>
      <c r="J1452" s="10"/>
      <c r="K1452" s="10">
        <v>44242</v>
      </c>
      <c r="L1452" s="10">
        <v>44263.478043981479</v>
      </c>
      <c r="M1452" s="10">
        <v>44279</v>
      </c>
      <c r="N1452" s="7">
        <v>2021</v>
      </c>
      <c r="O1452" s="7" t="s">
        <v>3284</v>
      </c>
      <c r="P1452" s="7" t="s">
        <v>56</v>
      </c>
      <c r="R1452" s="7" t="s">
        <v>3975</v>
      </c>
      <c r="T1452" s="7"/>
      <c r="W1452" s="6">
        <f>IFERROR(VLOOKUP(B1452, PlumX_snapshot!$A:$B, 2, FALSE), " ")</f>
        <v>28</v>
      </c>
      <c r="X1452" s="6">
        <f>IFERROR(VLOOKUP(B1452, PlumX_snapshot!$A:$C, 3, FALSE), " ")</f>
        <v>4</v>
      </c>
      <c r="Y1452" s="8">
        <f>IFERROR(VLOOKUP(B1452, PlumX_snapshot!$A:$D, 4, FALSE), " ")</f>
        <v>21</v>
      </c>
      <c r="Z1452" s="8">
        <f>IFERROR(VLOOKUP(B1452, PlumX_snapshot!$A:$E, 5, FALSE), " ")</f>
        <v>0</v>
      </c>
      <c r="AA1452" s="8">
        <f>IFERROR(VLOOKUP(B1452, PlumX_snapshot!$A:$F, 6, FALSE), " ")</f>
        <v>0</v>
      </c>
      <c r="AB1452" s="9">
        <v>44978</v>
      </c>
    </row>
    <row r="1453" spans="1:28" ht="14.5" x14ac:dyDescent="0.35">
      <c r="A1453" s="7" t="s">
        <v>3976</v>
      </c>
      <c r="B1453" s="7" t="s">
        <v>3977</v>
      </c>
      <c r="C1453" s="7" t="s">
        <v>3314</v>
      </c>
      <c r="D1453" s="7" t="s">
        <v>3282</v>
      </c>
      <c r="E1453" s="7" t="s">
        <v>36</v>
      </c>
      <c r="F1453" s="7" t="s">
        <v>37</v>
      </c>
      <c r="G1453" s="7" t="s">
        <v>56</v>
      </c>
      <c r="H1453" s="7" t="s">
        <v>3315</v>
      </c>
      <c r="I1453" s="7" t="s">
        <v>74</v>
      </c>
      <c r="J1453" s="10"/>
      <c r="K1453" s="10">
        <v>44129</v>
      </c>
      <c r="L1453" s="10">
        <v>44132.487615740742</v>
      </c>
      <c r="M1453" s="12">
        <v>44134</v>
      </c>
      <c r="N1453" s="7">
        <v>2020</v>
      </c>
      <c r="O1453" s="7" t="s">
        <v>3284</v>
      </c>
      <c r="T1453" s="7"/>
      <c r="W1453" s="6">
        <f>IFERROR(VLOOKUP(B1453, PlumX_snapshot!$A:$B, 2, FALSE), " ")</f>
        <v>25</v>
      </c>
      <c r="X1453" s="6">
        <f>IFERROR(VLOOKUP(B1453, PlumX_snapshot!$A:$C, 3, FALSE), " ")</f>
        <v>6</v>
      </c>
      <c r="Y1453" s="8">
        <f>IFERROR(VLOOKUP(B1453, PlumX_snapshot!$A:$D, 4, FALSE), " ")</f>
        <v>12</v>
      </c>
      <c r="Z1453" s="8">
        <f>IFERROR(VLOOKUP(B1453, PlumX_snapshot!$A:$E, 5, FALSE), " ")</f>
        <v>0</v>
      </c>
      <c r="AA1453" s="8">
        <f>IFERROR(VLOOKUP(B1453, PlumX_snapshot!$A:$F, 6, FALSE), " ")</f>
        <v>0</v>
      </c>
      <c r="AB1453" s="9">
        <v>44978</v>
      </c>
    </row>
    <row r="1454" spans="1:28" ht="14.5" x14ac:dyDescent="0.35">
      <c r="A1454" s="7" t="s">
        <v>3978</v>
      </c>
      <c r="B1454" s="7" t="s">
        <v>3979</v>
      </c>
      <c r="C1454" s="7" t="s">
        <v>3980</v>
      </c>
      <c r="D1454" s="7" t="s">
        <v>3282</v>
      </c>
      <c r="E1454" s="7" t="s">
        <v>36</v>
      </c>
      <c r="F1454" s="7" t="s">
        <v>37</v>
      </c>
      <c r="G1454" s="7" t="s">
        <v>56</v>
      </c>
      <c r="H1454" s="7" t="s">
        <v>3321</v>
      </c>
      <c r="I1454" s="7" t="s">
        <v>74</v>
      </c>
      <c r="J1454" s="10"/>
      <c r="K1454" s="10">
        <v>44207</v>
      </c>
      <c r="L1454" s="10">
        <v>44217.603692129633</v>
      </c>
      <c r="M1454" s="10">
        <v>44230</v>
      </c>
      <c r="N1454" s="7">
        <v>2021</v>
      </c>
      <c r="O1454" s="7" t="s">
        <v>3284</v>
      </c>
      <c r="R1454" s="7" t="s">
        <v>3981</v>
      </c>
      <c r="T1454" s="7"/>
      <c r="W1454" s="6">
        <f>IFERROR(VLOOKUP(B1454, PlumX_snapshot!$A:$B, 2, FALSE), " ")</f>
        <v>14</v>
      </c>
      <c r="X1454" s="6">
        <f>IFERROR(VLOOKUP(B1454, PlumX_snapshot!$A:$C, 3, FALSE), " ")</f>
        <v>4</v>
      </c>
      <c r="Y1454" s="8">
        <f>IFERROR(VLOOKUP(B1454, PlumX_snapshot!$A:$D, 4, FALSE), " ")</f>
        <v>37</v>
      </c>
      <c r="Z1454" s="8">
        <f>IFERROR(VLOOKUP(B1454, PlumX_snapshot!$A:$E, 5, FALSE), " ")</f>
        <v>0</v>
      </c>
      <c r="AA1454" s="8">
        <f>IFERROR(VLOOKUP(B1454, PlumX_snapshot!$A:$F, 6, FALSE), " ")</f>
        <v>0</v>
      </c>
      <c r="AB1454" s="9">
        <v>44978</v>
      </c>
    </row>
    <row r="1455" spans="1:28" ht="14.5" x14ac:dyDescent="0.35">
      <c r="A1455" s="7" t="s">
        <v>3982</v>
      </c>
      <c r="B1455" s="7" t="s">
        <v>3983</v>
      </c>
      <c r="C1455" s="7" t="s">
        <v>3414</v>
      </c>
      <c r="D1455" s="7" t="s">
        <v>3282</v>
      </c>
      <c r="E1455" s="7" t="s">
        <v>36</v>
      </c>
      <c r="F1455" s="7" t="s">
        <v>37</v>
      </c>
      <c r="G1455" s="7" t="s">
        <v>56</v>
      </c>
      <c r="H1455" s="7" t="s">
        <v>3315</v>
      </c>
      <c r="I1455" s="7" t="s">
        <v>74</v>
      </c>
      <c r="J1455" s="10">
        <v>43915</v>
      </c>
      <c r="K1455" s="10">
        <v>43972</v>
      </c>
      <c r="L1455" s="10">
        <v>43998.415416666663</v>
      </c>
      <c r="M1455" s="10">
        <v>44050</v>
      </c>
      <c r="N1455" s="7">
        <v>2020</v>
      </c>
      <c r="O1455" s="7" t="s">
        <v>3284</v>
      </c>
      <c r="T1455" s="7"/>
      <c r="W1455" s="6">
        <f>IFERROR(VLOOKUP(B1455, PlumX_snapshot!$A:$B, 2, FALSE), " ")</f>
        <v>1</v>
      </c>
      <c r="X1455" s="6">
        <f>IFERROR(VLOOKUP(B1455, PlumX_snapshot!$A:$C, 3, FALSE), " ")</f>
        <v>0</v>
      </c>
      <c r="Y1455" s="8">
        <f>IFERROR(VLOOKUP(B1455, PlumX_snapshot!$A:$D, 4, FALSE), " ")</f>
        <v>0</v>
      </c>
      <c r="Z1455" s="8">
        <f>IFERROR(VLOOKUP(B1455, PlumX_snapshot!$A:$E, 5, FALSE), " ")</f>
        <v>0</v>
      </c>
      <c r="AA1455" s="8">
        <f>IFERROR(VLOOKUP(B1455, PlumX_snapshot!$A:$F, 6, FALSE), " ")</f>
        <v>0</v>
      </c>
      <c r="AB1455" s="9">
        <v>44978</v>
      </c>
    </row>
    <row r="1456" spans="1:28" ht="14.5" x14ac:dyDescent="0.35">
      <c r="A1456" s="7" t="s">
        <v>3984</v>
      </c>
      <c r="B1456" s="7" t="s">
        <v>3985</v>
      </c>
      <c r="C1456" s="7" t="s">
        <v>3986</v>
      </c>
      <c r="D1456" s="7" t="s">
        <v>3282</v>
      </c>
      <c r="E1456" s="7" t="s">
        <v>36</v>
      </c>
      <c r="F1456" s="7" t="s">
        <v>37</v>
      </c>
      <c r="G1456" s="7" t="s">
        <v>56</v>
      </c>
      <c r="H1456" s="7" t="s">
        <v>3321</v>
      </c>
      <c r="I1456" s="7" t="s">
        <v>74</v>
      </c>
      <c r="J1456" s="10"/>
      <c r="K1456" s="10">
        <v>44229</v>
      </c>
      <c r="L1456" s="10">
        <v>44237.489918981482</v>
      </c>
      <c r="M1456" s="10">
        <v>44256</v>
      </c>
      <c r="N1456" s="7">
        <v>2021</v>
      </c>
      <c r="O1456" s="7" t="s">
        <v>3284</v>
      </c>
      <c r="R1456" s="7" t="s">
        <v>315</v>
      </c>
      <c r="T1456" s="7"/>
      <c r="W1456" s="6">
        <f>IFERROR(VLOOKUP(B1456, PlumX_snapshot!$A:$B, 2, FALSE), " ")</f>
        <v>17</v>
      </c>
      <c r="X1456" s="6">
        <f>IFERROR(VLOOKUP(B1456, PlumX_snapshot!$A:$C, 3, FALSE), " ")</f>
        <v>0</v>
      </c>
      <c r="Y1456" s="8">
        <f>IFERROR(VLOOKUP(B1456, PlumX_snapshot!$A:$D, 4, FALSE), " ")</f>
        <v>8</v>
      </c>
      <c r="Z1456" s="8">
        <f>IFERROR(VLOOKUP(B1456, PlumX_snapshot!$A:$E, 5, FALSE), " ")</f>
        <v>0</v>
      </c>
      <c r="AA1456" s="8">
        <f>IFERROR(VLOOKUP(B1456, PlumX_snapshot!$A:$F, 6, FALSE), " ")</f>
        <v>0</v>
      </c>
      <c r="AB1456" s="9">
        <v>44978</v>
      </c>
    </row>
    <row r="1457" spans="1:28" ht="14.5" x14ac:dyDescent="0.35">
      <c r="A1457" s="7" t="s">
        <v>3987</v>
      </c>
      <c r="B1457" s="7" t="s">
        <v>3988</v>
      </c>
      <c r="C1457" s="7" t="s">
        <v>3391</v>
      </c>
      <c r="D1457" s="7" t="s">
        <v>3282</v>
      </c>
      <c r="E1457" s="7" t="s">
        <v>36</v>
      </c>
      <c r="F1457" s="7" t="s">
        <v>37</v>
      </c>
      <c r="G1457" s="7" t="s">
        <v>56</v>
      </c>
      <c r="H1457" s="7" t="s">
        <v>3321</v>
      </c>
      <c r="I1457" s="7" t="s">
        <v>74</v>
      </c>
      <c r="J1457" s="10">
        <v>44034</v>
      </c>
      <c r="K1457" s="10">
        <v>44319</v>
      </c>
      <c r="L1457" s="10">
        <v>44329.6328125</v>
      </c>
      <c r="M1457" s="10">
        <v>44345</v>
      </c>
      <c r="N1457" s="7">
        <v>2021</v>
      </c>
      <c r="O1457" s="7" t="s">
        <v>3284</v>
      </c>
      <c r="R1457" s="7" t="s">
        <v>315</v>
      </c>
      <c r="T1457" s="7"/>
      <c r="W1457" s="6">
        <f>IFERROR(VLOOKUP(B1457, PlumX_snapshot!$A:$B, 2, FALSE), " ")</f>
        <v>2</v>
      </c>
      <c r="X1457" s="6">
        <f>IFERROR(VLOOKUP(B1457, PlumX_snapshot!$A:$C, 3, FALSE), " ")</f>
        <v>6</v>
      </c>
      <c r="Y1457" s="8">
        <f>IFERROR(VLOOKUP(B1457, PlumX_snapshot!$A:$D, 4, FALSE), " ")</f>
        <v>7</v>
      </c>
      <c r="Z1457" s="8">
        <f>IFERROR(VLOOKUP(B1457, PlumX_snapshot!$A:$E, 5, FALSE), " ")</f>
        <v>0</v>
      </c>
      <c r="AA1457" s="8">
        <f>IFERROR(VLOOKUP(B1457, PlumX_snapshot!$A:$F, 6, FALSE), " ")</f>
        <v>0</v>
      </c>
      <c r="AB1457" s="9">
        <v>44978</v>
      </c>
    </row>
    <row r="1458" spans="1:28" ht="14.5" x14ac:dyDescent="0.35">
      <c r="A1458" s="7" t="s">
        <v>3989</v>
      </c>
      <c r="B1458" s="7" t="s">
        <v>3990</v>
      </c>
      <c r="C1458" s="7" t="s">
        <v>3654</v>
      </c>
      <c r="D1458" s="7" t="s">
        <v>3282</v>
      </c>
      <c r="E1458" s="7" t="s">
        <v>36</v>
      </c>
      <c r="F1458" s="7" t="s">
        <v>37</v>
      </c>
      <c r="G1458" s="7" t="s">
        <v>56</v>
      </c>
      <c r="H1458" s="7" t="s">
        <v>3321</v>
      </c>
      <c r="I1458" s="7" t="s">
        <v>74</v>
      </c>
      <c r="J1458" s="10">
        <v>43908</v>
      </c>
      <c r="K1458" s="10">
        <v>44217</v>
      </c>
      <c r="L1458" s="10">
        <v>44244.476770833331</v>
      </c>
      <c r="M1458" s="10">
        <v>44251</v>
      </c>
      <c r="N1458" s="7">
        <v>2021</v>
      </c>
      <c r="O1458" s="7" t="s">
        <v>3284</v>
      </c>
      <c r="R1458" s="7" t="s">
        <v>315</v>
      </c>
      <c r="T1458" s="7"/>
      <c r="W1458" s="6">
        <f>IFERROR(VLOOKUP(B1458, PlumX_snapshot!$A:$B, 2, FALSE), " ")</f>
        <v>0</v>
      </c>
      <c r="X1458" s="6">
        <f>IFERROR(VLOOKUP(B1458, PlumX_snapshot!$A:$C, 3, FALSE), " ")</f>
        <v>5</v>
      </c>
      <c r="Y1458" s="8">
        <f>IFERROR(VLOOKUP(B1458, PlumX_snapshot!$A:$D, 4, FALSE), " ")</f>
        <v>0</v>
      </c>
      <c r="Z1458" s="8">
        <f>IFERROR(VLOOKUP(B1458, PlumX_snapshot!$A:$E, 5, FALSE), " ")</f>
        <v>0</v>
      </c>
      <c r="AA1458" s="8">
        <f>IFERROR(VLOOKUP(B1458, PlumX_snapshot!$A:$F, 6, FALSE), " ")</f>
        <v>0</v>
      </c>
      <c r="AB1458" s="9">
        <v>44978</v>
      </c>
    </row>
    <row r="1459" spans="1:28" ht="14.5" x14ac:dyDescent="0.35">
      <c r="A1459" s="7" t="s">
        <v>3991</v>
      </c>
      <c r="B1459" s="7" t="s">
        <v>3992</v>
      </c>
      <c r="C1459" s="7" t="s">
        <v>3993</v>
      </c>
      <c r="D1459" s="7" t="s">
        <v>3282</v>
      </c>
      <c r="E1459" s="7" t="s">
        <v>36</v>
      </c>
      <c r="F1459" s="7" t="s">
        <v>37</v>
      </c>
      <c r="G1459" s="7" t="s">
        <v>56</v>
      </c>
      <c r="H1459" s="7" t="s">
        <v>3321</v>
      </c>
      <c r="I1459" s="7" t="s">
        <v>74</v>
      </c>
      <c r="J1459" s="10">
        <v>44089</v>
      </c>
      <c r="K1459" s="10">
        <v>44268</v>
      </c>
      <c r="L1459" s="10">
        <v>44313.651388888888</v>
      </c>
      <c r="M1459" s="10">
        <v>44342</v>
      </c>
      <c r="N1459" s="7">
        <v>2021</v>
      </c>
      <c r="O1459" s="7" t="s">
        <v>3284</v>
      </c>
      <c r="P1459" s="7" t="s">
        <v>56</v>
      </c>
      <c r="R1459" s="7" t="s">
        <v>3994</v>
      </c>
      <c r="T1459" s="7"/>
      <c r="W1459" s="6">
        <f>IFERROR(VLOOKUP(B1459, PlumX_snapshot!$A:$B, 2, FALSE), " ")</f>
        <v>23</v>
      </c>
      <c r="X1459" s="6">
        <f>IFERROR(VLOOKUP(B1459, PlumX_snapshot!$A:$C, 3, FALSE), " ")</f>
        <v>5</v>
      </c>
      <c r="Y1459" s="8">
        <f>IFERROR(VLOOKUP(B1459, PlumX_snapshot!$A:$D, 4, FALSE), " ")</f>
        <v>3</v>
      </c>
      <c r="Z1459" s="8">
        <f>IFERROR(VLOOKUP(B1459, PlumX_snapshot!$A:$E, 5, FALSE), " ")</f>
        <v>0</v>
      </c>
      <c r="AA1459" s="8">
        <f>IFERROR(VLOOKUP(B1459, PlumX_snapshot!$A:$F, 6, FALSE), " ")</f>
        <v>0</v>
      </c>
      <c r="AB1459" s="9">
        <v>44978</v>
      </c>
    </row>
    <row r="1460" spans="1:28" ht="14.5" x14ac:dyDescent="0.35">
      <c r="A1460" s="7" t="s">
        <v>3995</v>
      </c>
      <c r="B1460" s="7" t="s">
        <v>3996</v>
      </c>
      <c r="C1460" s="7" t="s">
        <v>3997</v>
      </c>
      <c r="D1460" s="7" t="s">
        <v>3282</v>
      </c>
      <c r="E1460" s="7" t="s">
        <v>36</v>
      </c>
      <c r="F1460" s="7" t="s">
        <v>37</v>
      </c>
      <c r="G1460" s="7" t="s">
        <v>56</v>
      </c>
      <c r="H1460" s="7" t="s">
        <v>3321</v>
      </c>
      <c r="I1460" s="7" t="s">
        <v>74</v>
      </c>
      <c r="J1460" s="10"/>
      <c r="K1460" s="10">
        <v>44230</v>
      </c>
      <c r="L1460" s="10">
        <v>44252.383946759262</v>
      </c>
      <c r="M1460" s="10">
        <v>44294</v>
      </c>
      <c r="N1460" s="7">
        <v>2021</v>
      </c>
      <c r="O1460" s="7" t="s">
        <v>3284</v>
      </c>
      <c r="R1460" s="7" t="s">
        <v>3998</v>
      </c>
      <c r="T1460" s="7"/>
      <c r="W1460" s="6">
        <f>IFERROR(VLOOKUP(B1460, PlumX_snapshot!$A:$B, 2, FALSE), " ")</f>
        <v>25</v>
      </c>
      <c r="X1460" s="6">
        <f>IFERROR(VLOOKUP(B1460, PlumX_snapshot!$A:$C, 3, FALSE), " ")</f>
        <v>2</v>
      </c>
      <c r="Y1460" s="8">
        <f>IFERROR(VLOOKUP(B1460, PlumX_snapshot!$A:$D, 4, FALSE), " ")</f>
        <v>1</v>
      </c>
      <c r="Z1460" s="8">
        <f>IFERROR(VLOOKUP(B1460, PlumX_snapshot!$A:$E, 5, FALSE), " ")</f>
        <v>0</v>
      </c>
      <c r="AA1460" s="8">
        <f>IFERROR(VLOOKUP(B1460, PlumX_snapshot!$A:$F, 6, FALSE), " ")</f>
        <v>0</v>
      </c>
      <c r="AB1460" s="9">
        <v>44978</v>
      </c>
    </row>
    <row r="1461" spans="1:28" ht="14.5" x14ac:dyDescent="0.35">
      <c r="A1461" s="7" t="s">
        <v>3999</v>
      </c>
      <c r="B1461" s="7" t="s">
        <v>4000</v>
      </c>
      <c r="C1461" s="7" t="s">
        <v>4001</v>
      </c>
      <c r="D1461" s="7" t="s">
        <v>3282</v>
      </c>
      <c r="E1461" s="7" t="s">
        <v>36</v>
      </c>
      <c r="F1461" s="7" t="s">
        <v>37</v>
      </c>
      <c r="G1461" s="7" t="s">
        <v>56</v>
      </c>
      <c r="H1461" s="7" t="s">
        <v>3321</v>
      </c>
      <c r="I1461" s="7" t="s">
        <v>74</v>
      </c>
      <c r="J1461" s="10">
        <v>44032</v>
      </c>
      <c r="K1461" s="10">
        <v>44277</v>
      </c>
      <c r="L1461" s="10">
        <v>44293.406967592593</v>
      </c>
      <c r="M1461" s="10">
        <v>44299</v>
      </c>
      <c r="N1461" s="7">
        <v>2021</v>
      </c>
      <c r="O1461" s="7" t="s">
        <v>3284</v>
      </c>
      <c r="R1461" s="7" t="s">
        <v>4002</v>
      </c>
      <c r="T1461" s="7"/>
      <c r="W1461" s="6">
        <f>IFERROR(VLOOKUP(B1461, PlumX_snapshot!$A:$B, 2, FALSE), " ")</f>
        <v>31</v>
      </c>
      <c r="X1461" s="6">
        <f>IFERROR(VLOOKUP(B1461, PlumX_snapshot!$A:$C, 3, FALSE), " ")</f>
        <v>5</v>
      </c>
      <c r="Y1461" s="8">
        <f>IFERROR(VLOOKUP(B1461, PlumX_snapshot!$A:$D, 4, FALSE), " ")</f>
        <v>0</v>
      </c>
      <c r="Z1461" s="8">
        <f>IFERROR(VLOOKUP(B1461, PlumX_snapshot!$A:$E, 5, FALSE), " ")</f>
        <v>0</v>
      </c>
      <c r="AA1461" s="8">
        <f>IFERROR(VLOOKUP(B1461, PlumX_snapshot!$A:$F, 6, FALSE), " ")</f>
        <v>0</v>
      </c>
      <c r="AB1461" s="9">
        <v>44978</v>
      </c>
    </row>
    <row r="1462" spans="1:28" ht="14.5" x14ac:dyDescent="0.35">
      <c r="A1462" s="7" t="s">
        <v>4003</v>
      </c>
      <c r="B1462" s="7" t="s">
        <v>4004</v>
      </c>
      <c r="C1462" s="7" t="s">
        <v>4005</v>
      </c>
      <c r="D1462" s="7" t="s">
        <v>3282</v>
      </c>
      <c r="E1462" s="7" t="s">
        <v>36</v>
      </c>
      <c r="F1462" s="7" t="s">
        <v>37</v>
      </c>
      <c r="G1462" s="7" t="s">
        <v>56</v>
      </c>
      <c r="H1462" s="7" t="s">
        <v>3321</v>
      </c>
      <c r="I1462" s="7" t="s">
        <v>74</v>
      </c>
      <c r="J1462" s="10">
        <v>43795</v>
      </c>
      <c r="K1462" s="10">
        <v>44170</v>
      </c>
      <c r="L1462" s="10">
        <v>44250.580300925925</v>
      </c>
      <c r="M1462" s="10">
        <v>44303</v>
      </c>
      <c r="N1462" s="7">
        <v>2021</v>
      </c>
      <c r="O1462" s="7" t="s">
        <v>3284</v>
      </c>
      <c r="P1462" s="7" t="s">
        <v>56</v>
      </c>
      <c r="R1462" s="7" t="s">
        <v>4006</v>
      </c>
      <c r="T1462" s="7"/>
      <c r="W1462" s="6">
        <f>IFERROR(VLOOKUP(B1462, PlumX_snapshot!$A:$B, 2, FALSE), " ")</f>
        <v>1</v>
      </c>
      <c r="X1462" s="6">
        <f>IFERROR(VLOOKUP(B1462, PlumX_snapshot!$A:$C, 3, FALSE), " ")</f>
        <v>3</v>
      </c>
      <c r="Y1462" s="8">
        <f>IFERROR(VLOOKUP(B1462, PlumX_snapshot!$A:$D, 4, FALSE), " ")</f>
        <v>0</v>
      </c>
      <c r="Z1462" s="8">
        <f>IFERROR(VLOOKUP(B1462, PlumX_snapshot!$A:$E, 5, FALSE), " ")</f>
        <v>0</v>
      </c>
      <c r="AA1462" s="8">
        <f>IFERROR(VLOOKUP(B1462, PlumX_snapshot!$A:$F, 6, FALSE), " ")</f>
        <v>0</v>
      </c>
      <c r="AB1462" s="9">
        <v>44978</v>
      </c>
    </row>
    <row r="1463" spans="1:28" ht="14.5" x14ac:dyDescent="0.35">
      <c r="A1463" s="7" t="s">
        <v>4007</v>
      </c>
      <c r="B1463" s="7" t="s">
        <v>4008</v>
      </c>
      <c r="C1463" s="7" t="s">
        <v>4009</v>
      </c>
      <c r="D1463" s="7" t="s">
        <v>3282</v>
      </c>
      <c r="E1463" s="7" t="s">
        <v>36</v>
      </c>
      <c r="F1463" s="7" t="s">
        <v>37</v>
      </c>
      <c r="G1463" s="7" t="s">
        <v>56</v>
      </c>
      <c r="H1463" s="7" t="s">
        <v>3321</v>
      </c>
      <c r="I1463" s="7" t="s">
        <v>74</v>
      </c>
      <c r="J1463" s="10">
        <v>44263</v>
      </c>
      <c r="K1463" s="10">
        <v>44312</v>
      </c>
      <c r="L1463" s="10">
        <v>44320.506921296299</v>
      </c>
      <c r="M1463" s="10">
        <v>44355</v>
      </c>
      <c r="N1463" s="7">
        <v>2021</v>
      </c>
      <c r="O1463" s="7" t="s">
        <v>3284</v>
      </c>
      <c r="R1463" s="7" t="s">
        <v>4010</v>
      </c>
      <c r="T1463" s="7"/>
      <c r="W1463" s="6">
        <f>IFERROR(VLOOKUP(B1463, PlumX_snapshot!$A:$B, 2, FALSE), " ")</f>
        <v>11</v>
      </c>
      <c r="X1463" s="6">
        <f>IFERROR(VLOOKUP(B1463, PlumX_snapshot!$A:$C, 3, FALSE), " ")</f>
        <v>1</v>
      </c>
      <c r="Y1463" s="8">
        <f>IFERROR(VLOOKUP(B1463, PlumX_snapshot!$A:$D, 4, FALSE), " ")</f>
        <v>0</v>
      </c>
      <c r="Z1463" s="8">
        <f>IFERROR(VLOOKUP(B1463, PlumX_snapshot!$A:$E, 5, FALSE), " ")</f>
        <v>0</v>
      </c>
      <c r="AA1463" s="8">
        <f>IFERROR(VLOOKUP(B1463, PlumX_snapshot!$A:$F, 6, FALSE), " ")</f>
        <v>0</v>
      </c>
      <c r="AB1463" s="9">
        <v>44978</v>
      </c>
    </row>
    <row r="1464" spans="1:28" ht="14.5" x14ac:dyDescent="0.35">
      <c r="A1464" s="7" t="s">
        <v>4011</v>
      </c>
      <c r="B1464" s="7" t="s">
        <v>4012</v>
      </c>
      <c r="C1464" s="7" t="s">
        <v>4013</v>
      </c>
      <c r="D1464" s="7" t="s">
        <v>3282</v>
      </c>
      <c r="E1464" s="7" t="s">
        <v>36</v>
      </c>
      <c r="F1464" s="7" t="s">
        <v>37</v>
      </c>
      <c r="G1464" s="7" t="s">
        <v>56</v>
      </c>
      <c r="H1464" s="7" t="s">
        <v>3321</v>
      </c>
      <c r="I1464" s="7" t="s">
        <v>74</v>
      </c>
      <c r="J1464" s="10">
        <v>43733</v>
      </c>
      <c r="K1464" s="10">
        <v>44378</v>
      </c>
      <c r="L1464" s="10">
        <v>44393.525891203702</v>
      </c>
      <c r="M1464" s="10">
        <v>44406</v>
      </c>
      <c r="N1464" s="7">
        <v>2021</v>
      </c>
      <c r="O1464" s="7" t="s">
        <v>3284</v>
      </c>
      <c r="P1464" s="7" t="s">
        <v>56</v>
      </c>
      <c r="R1464" s="7" t="s">
        <v>4014</v>
      </c>
      <c r="T1464" s="7"/>
      <c r="W1464" s="6">
        <f>IFERROR(VLOOKUP(B1464, PlumX_snapshot!$A:$B, 2, FALSE), " ")</f>
        <v>34</v>
      </c>
      <c r="X1464" s="6">
        <f>IFERROR(VLOOKUP(B1464, PlumX_snapshot!$A:$C, 3, FALSE), " ")</f>
        <v>3</v>
      </c>
      <c r="Y1464" s="8">
        <f>IFERROR(VLOOKUP(B1464, PlumX_snapshot!$A:$D, 4, FALSE), " ")</f>
        <v>0</v>
      </c>
      <c r="Z1464" s="8">
        <f>IFERROR(VLOOKUP(B1464, PlumX_snapshot!$A:$E, 5, FALSE), " ")</f>
        <v>0</v>
      </c>
      <c r="AA1464" s="8">
        <f>IFERROR(VLOOKUP(B1464, PlumX_snapshot!$A:$F, 6, FALSE), " ")</f>
        <v>0</v>
      </c>
      <c r="AB1464" s="9">
        <v>44978</v>
      </c>
    </row>
    <row r="1465" spans="1:28" ht="14.5" x14ac:dyDescent="0.35">
      <c r="A1465" s="7" t="s">
        <v>4015</v>
      </c>
      <c r="B1465" s="7" t="s">
        <v>4016</v>
      </c>
      <c r="C1465" s="7" t="s">
        <v>3993</v>
      </c>
      <c r="D1465" s="7" t="s">
        <v>3282</v>
      </c>
      <c r="E1465" s="7" t="s">
        <v>36</v>
      </c>
      <c r="F1465" s="7" t="s">
        <v>37</v>
      </c>
      <c r="G1465" s="7" t="s">
        <v>56</v>
      </c>
      <c r="H1465" s="7" t="s">
        <v>3321</v>
      </c>
      <c r="I1465" s="7" t="s">
        <v>74</v>
      </c>
      <c r="J1465" s="10">
        <v>44035</v>
      </c>
      <c r="K1465" s="10">
        <v>44226</v>
      </c>
      <c r="L1465" s="10">
        <v>44286.343958333331</v>
      </c>
      <c r="M1465" s="10">
        <v>44355</v>
      </c>
      <c r="N1465" s="7">
        <v>2021</v>
      </c>
      <c r="O1465" s="7" t="s">
        <v>3284</v>
      </c>
      <c r="P1465" s="7" t="s">
        <v>56</v>
      </c>
      <c r="R1465" s="7" t="s">
        <v>4017</v>
      </c>
      <c r="T1465" s="7"/>
      <c r="W1465" s="6">
        <f>IFERROR(VLOOKUP(B1465, PlumX_snapshot!$A:$B, 2, FALSE), " ")</f>
        <v>15</v>
      </c>
      <c r="X1465" s="6">
        <f>IFERROR(VLOOKUP(B1465, PlumX_snapshot!$A:$C, 3, FALSE), " ")</f>
        <v>2</v>
      </c>
      <c r="Y1465" s="8">
        <f>IFERROR(VLOOKUP(B1465, PlumX_snapshot!$A:$D, 4, FALSE), " ")</f>
        <v>2</v>
      </c>
      <c r="Z1465" s="8">
        <f>IFERROR(VLOOKUP(B1465, PlumX_snapshot!$A:$E, 5, FALSE), " ")</f>
        <v>0</v>
      </c>
      <c r="AA1465" s="8">
        <f>IFERROR(VLOOKUP(B1465, PlumX_snapshot!$A:$F, 6, FALSE), " ")</f>
        <v>0</v>
      </c>
      <c r="AB1465" s="9">
        <v>44978</v>
      </c>
    </row>
    <row r="1466" spans="1:28" ht="14.5" x14ac:dyDescent="0.35">
      <c r="A1466" s="7" t="s">
        <v>4018</v>
      </c>
      <c r="B1466" s="7" t="s">
        <v>4019</v>
      </c>
      <c r="C1466" s="7" t="s">
        <v>4020</v>
      </c>
      <c r="D1466" s="7" t="s">
        <v>3282</v>
      </c>
      <c r="E1466" s="7" t="s">
        <v>36</v>
      </c>
      <c r="F1466" s="7" t="s">
        <v>37</v>
      </c>
      <c r="G1466" s="7" t="s">
        <v>56</v>
      </c>
      <c r="H1466" s="7" t="s">
        <v>3321</v>
      </c>
      <c r="I1466" s="7" t="s">
        <v>74</v>
      </c>
      <c r="J1466" s="10"/>
      <c r="K1466" s="10">
        <v>44412</v>
      </c>
      <c r="L1466" s="10">
        <v>44418.353437500002</v>
      </c>
      <c r="M1466" s="10">
        <v>44438</v>
      </c>
      <c r="N1466" s="7">
        <v>2021</v>
      </c>
      <c r="O1466" s="7" t="s">
        <v>3284</v>
      </c>
      <c r="R1466" s="7" t="s">
        <v>4021</v>
      </c>
      <c r="T1466" s="7"/>
      <c r="W1466" s="6">
        <f>IFERROR(VLOOKUP(B1466, PlumX_snapshot!$A:$B, 2, FALSE), " ")</f>
        <v>9</v>
      </c>
      <c r="X1466" s="6">
        <f>IFERROR(VLOOKUP(B1466, PlumX_snapshot!$A:$C, 3, FALSE), " ")</f>
        <v>0</v>
      </c>
      <c r="Y1466" s="8">
        <f>IFERROR(VLOOKUP(B1466, PlumX_snapshot!$A:$D, 4, FALSE), " ")</f>
        <v>5</v>
      </c>
      <c r="Z1466" s="8">
        <f>IFERROR(VLOOKUP(B1466, PlumX_snapshot!$A:$E, 5, FALSE), " ")</f>
        <v>0</v>
      </c>
      <c r="AA1466" s="8">
        <f>IFERROR(VLOOKUP(B1466, PlumX_snapshot!$A:$F, 6, FALSE), " ")</f>
        <v>0</v>
      </c>
      <c r="AB1466" s="9">
        <v>44978</v>
      </c>
    </row>
    <row r="1467" spans="1:28" ht="14.5" x14ac:dyDescent="0.35">
      <c r="A1467" s="7" t="s">
        <v>4022</v>
      </c>
      <c r="B1467" s="7" t="s">
        <v>4023</v>
      </c>
      <c r="C1467" s="7" t="s">
        <v>3428</v>
      </c>
      <c r="D1467" s="7" t="s">
        <v>3282</v>
      </c>
      <c r="E1467" s="7" t="s">
        <v>36</v>
      </c>
      <c r="F1467" s="7" t="s">
        <v>37</v>
      </c>
      <c r="G1467" s="7" t="s">
        <v>56</v>
      </c>
      <c r="H1467" s="7" t="s">
        <v>3321</v>
      </c>
      <c r="I1467" s="7" t="s">
        <v>74</v>
      </c>
      <c r="J1467" s="10">
        <v>43961</v>
      </c>
      <c r="K1467" s="10">
        <v>44386</v>
      </c>
      <c r="L1467" s="10">
        <v>44418.352905092594</v>
      </c>
      <c r="M1467" s="10">
        <v>44431</v>
      </c>
      <c r="N1467" s="7">
        <v>2021</v>
      </c>
      <c r="O1467" s="7" t="s">
        <v>3284</v>
      </c>
      <c r="P1467" s="7" t="s">
        <v>56</v>
      </c>
      <c r="R1467" s="7" t="s">
        <v>4024</v>
      </c>
      <c r="T1467" s="7"/>
      <c r="W1467" s="6">
        <f>IFERROR(VLOOKUP(B1467, PlumX_snapshot!$A:$B, 2, FALSE), " ")</f>
        <v>2</v>
      </c>
      <c r="X1467" s="6">
        <f>IFERROR(VLOOKUP(B1467, PlumX_snapshot!$A:$C, 3, FALSE), " ")</f>
        <v>1</v>
      </c>
      <c r="Y1467" s="8">
        <f>IFERROR(VLOOKUP(B1467, PlumX_snapshot!$A:$D, 4, FALSE), " ")</f>
        <v>0</v>
      </c>
      <c r="Z1467" s="8">
        <f>IFERROR(VLOOKUP(B1467, PlumX_snapshot!$A:$E, 5, FALSE), " ")</f>
        <v>0</v>
      </c>
      <c r="AA1467" s="8">
        <f>IFERROR(VLOOKUP(B1467, PlumX_snapshot!$A:$F, 6, FALSE), " ")</f>
        <v>0</v>
      </c>
      <c r="AB1467" s="9">
        <v>44978</v>
      </c>
    </row>
    <row r="1468" spans="1:28" ht="14.5" x14ac:dyDescent="0.35">
      <c r="A1468" s="7" t="s">
        <v>4025</v>
      </c>
      <c r="B1468" s="7" t="s">
        <v>4026</v>
      </c>
      <c r="C1468" s="7" t="s">
        <v>3894</v>
      </c>
      <c r="D1468" s="7" t="s">
        <v>3282</v>
      </c>
      <c r="E1468" s="7" t="s">
        <v>36</v>
      </c>
      <c r="F1468" s="7" t="s">
        <v>37</v>
      </c>
      <c r="G1468" s="7" t="s">
        <v>56</v>
      </c>
      <c r="H1468" s="7" t="s">
        <v>3321</v>
      </c>
      <c r="I1468" s="7" t="s">
        <v>74</v>
      </c>
      <c r="J1468" s="10">
        <v>44151</v>
      </c>
      <c r="K1468" s="10">
        <v>44351</v>
      </c>
      <c r="L1468" s="10">
        <v>44354.341817129629</v>
      </c>
      <c r="M1468" s="10">
        <v>44375</v>
      </c>
      <c r="N1468" s="7">
        <v>2021</v>
      </c>
      <c r="O1468" s="7" t="s">
        <v>3284</v>
      </c>
      <c r="P1468" s="7" t="s">
        <v>56</v>
      </c>
      <c r="R1468" s="7" t="s">
        <v>4027</v>
      </c>
      <c r="T1468" s="7"/>
      <c r="W1468" s="6">
        <f>IFERROR(VLOOKUP(B1468, PlumX_snapshot!$A:$B, 2, FALSE), " ")</f>
        <v>27</v>
      </c>
      <c r="X1468" s="6">
        <f>IFERROR(VLOOKUP(B1468, PlumX_snapshot!$A:$C, 3, FALSE), " ")</f>
        <v>4</v>
      </c>
      <c r="Y1468" s="8">
        <f>IFERROR(VLOOKUP(B1468, PlumX_snapshot!$A:$D, 4, FALSE), " ")</f>
        <v>0</v>
      </c>
      <c r="Z1468" s="8">
        <f>IFERROR(VLOOKUP(B1468, PlumX_snapshot!$A:$E, 5, FALSE), " ")</f>
        <v>0</v>
      </c>
      <c r="AA1468" s="8">
        <f>IFERROR(VLOOKUP(B1468, PlumX_snapshot!$A:$F, 6, FALSE), " ")</f>
        <v>0</v>
      </c>
      <c r="AB1468" s="9">
        <v>44978</v>
      </c>
    </row>
    <row r="1469" spans="1:28" ht="14.5" x14ac:dyDescent="0.35">
      <c r="A1469" s="7" t="s">
        <v>4028</v>
      </c>
      <c r="B1469" s="7" t="s">
        <v>4029</v>
      </c>
      <c r="C1469" s="7" t="s">
        <v>4030</v>
      </c>
      <c r="D1469" s="7" t="s">
        <v>3282</v>
      </c>
      <c r="E1469" s="7" t="s">
        <v>36</v>
      </c>
      <c r="F1469" s="7" t="s">
        <v>37</v>
      </c>
      <c r="G1469" s="7" t="s">
        <v>56</v>
      </c>
      <c r="H1469" s="7" t="s">
        <v>3321</v>
      </c>
      <c r="I1469" s="7" t="s">
        <v>74</v>
      </c>
      <c r="J1469" s="10"/>
      <c r="K1469" s="10">
        <v>44315</v>
      </c>
      <c r="L1469" s="10">
        <v>44382.43240740741</v>
      </c>
      <c r="M1469" s="10">
        <v>44393</v>
      </c>
      <c r="N1469" s="7">
        <v>2021</v>
      </c>
      <c r="O1469" s="7" t="s">
        <v>3284</v>
      </c>
      <c r="P1469" s="7" t="s">
        <v>56</v>
      </c>
      <c r="R1469" s="7" t="s">
        <v>502</v>
      </c>
      <c r="T1469" s="7"/>
      <c r="W1469" s="6">
        <f>IFERROR(VLOOKUP(B1469, PlumX_snapshot!$A:$B, 2, FALSE), " ")</f>
        <v>28</v>
      </c>
      <c r="X1469" s="6">
        <f>IFERROR(VLOOKUP(B1469, PlumX_snapshot!$A:$C, 3, FALSE), " ")</f>
        <v>3</v>
      </c>
      <c r="Y1469" s="8">
        <f>IFERROR(VLOOKUP(B1469, PlumX_snapshot!$A:$D, 4, FALSE), " ")</f>
        <v>14</v>
      </c>
      <c r="Z1469" s="8">
        <f>IFERROR(VLOOKUP(B1469, PlumX_snapshot!$A:$E, 5, FALSE), " ")</f>
        <v>0</v>
      </c>
      <c r="AA1469" s="8">
        <f>IFERROR(VLOOKUP(B1469, PlumX_snapshot!$A:$F, 6, FALSE), " ")</f>
        <v>0</v>
      </c>
      <c r="AB1469" s="9">
        <v>44978</v>
      </c>
    </row>
    <row r="1470" spans="1:28" ht="14.5" x14ac:dyDescent="0.35">
      <c r="A1470" s="7" t="s">
        <v>4031</v>
      </c>
      <c r="B1470" s="7" t="s">
        <v>4032</v>
      </c>
      <c r="C1470" s="7" t="s">
        <v>3515</v>
      </c>
      <c r="D1470" s="7" t="s">
        <v>3282</v>
      </c>
      <c r="E1470" s="7" t="s">
        <v>36</v>
      </c>
      <c r="F1470" s="7" t="s">
        <v>37</v>
      </c>
      <c r="G1470" s="7" t="s">
        <v>56</v>
      </c>
      <c r="H1470" s="7" t="s">
        <v>3321</v>
      </c>
      <c r="I1470" s="7" t="s">
        <v>74</v>
      </c>
      <c r="J1470" s="10">
        <v>44183</v>
      </c>
      <c r="K1470" s="10">
        <v>44352</v>
      </c>
      <c r="L1470" s="10">
        <v>44362.530706018515</v>
      </c>
      <c r="M1470" s="10">
        <v>44383</v>
      </c>
      <c r="N1470" s="7">
        <v>2021</v>
      </c>
      <c r="O1470" s="7" t="s">
        <v>3284</v>
      </c>
      <c r="R1470" s="7" t="s">
        <v>315</v>
      </c>
      <c r="T1470" s="7"/>
      <c r="W1470" s="6">
        <f>IFERROR(VLOOKUP(B1470, PlumX_snapshot!$A:$B, 2, FALSE), " ")</f>
        <v>2</v>
      </c>
      <c r="X1470" s="6">
        <f>IFERROR(VLOOKUP(B1470, PlumX_snapshot!$A:$C, 3, FALSE), " ")</f>
        <v>0</v>
      </c>
      <c r="Y1470" s="8">
        <f>IFERROR(VLOOKUP(B1470, PlumX_snapshot!$A:$D, 4, FALSE), " ")</f>
        <v>3</v>
      </c>
      <c r="Z1470" s="8">
        <f>IFERROR(VLOOKUP(B1470, PlumX_snapshot!$A:$E, 5, FALSE), " ")</f>
        <v>0</v>
      </c>
      <c r="AA1470" s="8">
        <f>IFERROR(VLOOKUP(B1470, PlumX_snapshot!$A:$F, 6, FALSE), " ")</f>
        <v>0</v>
      </c>
      <c r="AB1470" s="9">
        <v>44978</v>
      </c>
    </row>
    <row r="1471" spans="1:28" ht="14.5" x14ac:dyDescent="0.35">
      <c r="A1471" s="7" t="s">
        <v>4033</v>
      </c>
      <c r="B1471" s="7" t="s">
        <v>4034</v>
      </c>
      <c r="C1471" s="7" t="s">
        <v>4035</v>
      </c>
      <c r="D1471" s="7" t="s">
        <v>3282</v>
      </c>
      <c r="E1471" s="7" t="s">
        <v>36</v>
      </c>
      <c r="F1471" s="7" t="s">
        <v>37</v>
      </c>
      <c r="G1471" s="7" t="s">
        <v>56</v>
      </c>
      <c r="H1471" s="7" t="s">
        <v>3321</v>
      </c>
      <c r="I1471" s="7" t="s">
        <v>74</v>
      </c>
      <c r="J1471" s="10"/>
      <c r="K1471" s="10">
        <v>44378</v>
      </c>
      <c r="L1471" s="10">
        <v>44386.437395833331</v>
      </c>
      <c r="M1471" s="10">
        <v>44393</v>
      </c>
      <c r="N1471" s="7">
        <v>2021</v>
      </c>
      <c r="O1471" s="7" t="s">
        <v>3284</v>
      </c>
      <c r="R1471" s="7" t="s">
        <v>4036</v>
      </c>
      <c r="T1471" s="7"/>
      <c r="W1471" s="6">
        <f>IFERROR(VLOOKUP(B1471, PlumX_snapshot!$A:$B, 2, FALSE), " ")</f>
        <v>26</v>
      </c>
      <c r="X1471" s="6">
        <f>IFERROR(VLOOKUP(B1471, PlumX_snapshot!$A:$C, 3, FALSE), " ")</f>
        <v>4</v>
      </c>
      <c r="Y1471" s="8">
        <f>IFERROR(VLOOKUP(B1471, PlumX_snapshot!$A:$D, 4, FALSE), " ")</f>
        <v>0</v>
      </c>
      <c r="Z1471" s="8">
        <f>IFERROR(VLOOKUP(B1471, PlumX_snapshot!$A:$E, 5, FALSE), " ")</f>
        <v>0</v>
      </c>
      <c r="AA1471" s="8">
        <f>IFERROR(VLOOKUP(B1471, PlumX_snapshot!$A:$F, 6, FALSE), " ")</f>
        <v>0</v>
      </c>
      <c r="AB1471" s="9">
        <v>44978</v>
      </c>
    </row>
    <row r="1472" spans="1:28" ht="14.5" x14ac:dyDescent="0.35">
      <c r="A1472" s="7" t="s">
        <v>4037</v>
      </c>
      <c r="B1472" s="7" t="s">
        <v>4038</v>
      </c>
      <c r="C1472" s="7" t="s">
        <v>4039</v>
      </c>
      <c r="D1472" s="7" t="s">
        <v>3282</v>
      </c>
      <c r="E1472" s="7" t="s">
        <v>36</v>
      </c>
      <c r="F1472" s="7" t="s">
        <v>37</v>
      </c>
      <c r="G1472" s="7" t="s">
        <v>56</v>
      </c>
      <c r="H1472" s="7" t="s">
        <v>3321</v>
      </c>
      <c r="I1472" s="7" t="s">
        <v>74</v>
      </c>
      <c r="J1472" s="10">
        <v>43972</v>
      </c>
      <c r="K1472" s="10">
        <v>44341</v>
      </c>
      <c r="L1472" s="10">
        <v>44350.453032407408</v>
      </c>
      <c r="M1472" s="10">
        <v>44359</v>
      </c>
      <c r="N1472" s="7">
        <v>2021</v>
      </c>
      <c r="O1472" s="7" t="s">
        <v>3284</v>
      </c>
      <c r="R1472" s="7" t="s">
        <v>4040</v>
      </c>
      <c r="T1472" s="7"/>
      <c r="W1472" s="6">
        <f>IFERROR(VLOOKUP(B1472, PlumX_snapshot!$A:$B, 2, FALSE), " ")</f>
        <v>37</v>
      </c>
      <c r="X1472" s="6">
        <f>IFERROR(VLOOKUP(B1472, PlumX_snapshot!$A:$C, 3, FALSE), " ")</f>
        <v>4</v>
      </c>
      <c r="Y1472" s="8">
        <f>IFERROR(VLOOKUP(B1472, PlumX_snapshot!$A:$D, 4, FALSE), " ")</f>
        <v>6</v>
      </c>
      <c r="Z1472" s="8">
        <f>IFERROR(VLOOKUP(B1472, PlumX_snapshot!$A:$E, 5, FALSE), " ")</f>
        <v>0</v>
      </c>
      <c r="AA1472" s="8">
        <f>IFERROR(VLOOKUP(B1472, PlumX_snapshot!$A:$F, 6, FALSE), " ")</f>
        <v>0</v>
      </c>
      <c r="AB1472" s="9">
        <v>44978</v>
      </c>
    </row>
    <row r="1473" spans="1:28" ht="14.5" x14ac:dyDescent="0.35">
      <c r="A1473" s="7" t="s">
        <v>4041</v>
      </c>
      <c r="B1473" s="7" t="s">
        <v>4042</v>
      </c>
      <c r="C1473" s="7" t="s">
        <v>3515</v>
      </c>
      <c r="D1473" s="7" t="s">
        <v>3282</v>
      </c>
      <c r="E1473" s="7" t="s">
        <v>36</v>
      </c>
      <c r="F1473" s="7" t="s">
        <v>37</v>
      </c>
      <c r="G1473" s="7" t="s">
        <v>56</v>
      </c>
      <c r="H1473" s="7" t="s">
        <v>3291</v>
      </c>
      <c r="I1473" s="7" t="s">
        <v>74</v>
      </c>
      <c r="J1473" s="10">
        <v>43585</v>
      </c>
      <c r="K1473" s="10">
        <v>43780</v>
      </c>
      <c r="L1473" s="10">
        <v>43794.546168981484</v>
      </c>
      <c r="M1473" s="12">
        <v>43798</v>
      </c>
      <c r="N1473" s="7">
        <v>2019</v>
      </c>
      <c r="O1473" s="7" t="s">
        <v>3284</v>
      </c>
      <c r="T1473" s="7"/>
      <c r="W1473" s="6">
        <f>IFERROR(VLOOKUP(B1473, PlumX_snapshot!$A:$B, 2, FALSE), " ")</f>
        <v>5</v>
      </c>
      <c r="X1473" s="6">
        <f>IFERROR(VLOOKUP(B1473, PlumX_snapshot!$A:$C, 3, FALSE), " ")</f>
        <v>2</v>
      </c>
      <c r="Y1473" s="8">
        <f>IFERROR(VLOOKUP(B1473, PlumX_snapshot!$A:$D, 4, FALSE), " ")</f>
        <v>0</v>
      </c>
      <c r="Z1473" s="8">
        <f>IFERROR(VLOOKUP(B1473, PlumX_snapshot!$A:$E, 5, FALSE), " ")</f>
        <v>0</v>
      </c>
      <c r="AA1473" s="8">
        <f>IFERROR(VLOOKUP(B1473, PlumX_snapshot!$A:$F, 6, FALSE), " ")</f>
        <v>1</v>
      </c>
      <c r="AB1473" s="9">
        <v>44978</v>
      </c>
    </row>
    <row r="1474" spans="1:28" ht="14.5" x14ac:dyDescent="0.35">
      <c r="A1474" s="7" t="s">
        <v>4043</v>
      </c>
      <c r="B1474" s="7" t="s">
        <v>4044</v>
      </c>
      <c r="C1474" s="7" t="s">
        <v>4045</v>
      </c>
      <c r="D1474" s="7" t="s">
        <v>3282</v>
      </c>
      <c r="E1474" s="7" t="s">
        <v>36</v>
      </c>
      <c r="F1474" s="7" t="s">
        <v>37</v>
      </c>
      <c r="G1474" s="7" t="s">
        <v>56</v>
      </c>
      <c r="H1474" s="7" t="s">
        <v>3321</v>
      </c>
      <c r="I1474" s="7" t="s">
        <v>74</v>
      </c>
      <c r="J1474" s="10">
        <v>44194</v>
      </c>
      <c r="K1474" s="10">
        <v>44294</v>
      </c>
      <c r="L1474" s="10">
        <v>44299.338090277779</v>
      </c>
      <c r="M1474" s="10">
        <v>44375</v>
      </c>
      <c r="N1474" s="7">
        <v>2021</v>
      </c>
      <c r="O1474" s="7" t="s">
        <v>3284</v>
      </c>
      <c r="R1474" s="7" t="s">
        <v>315</v>
      </c>
      <c r="T1474" s="7"/>
      <c r="W1474" s="6">
        <f>IFERROR(VLOOKUP(B1474, PlumX_snapshot!$A:$B, 2, FALSE), " ")</f>
        <v>0</v>
      </c>
      <c r="X1474" s="6">
        <f>IFERROR(VLOOKUP(B1474, PlumX_snapshot!$A:$C, 3, FALSE), " ")</f>
        <v>1</v>
      </c>
      <c r="Y1474" s="8">
        <f>IFERROR(VLOOKUP(B1474, PlumX_snapshot!$A:$D, 4, FALSE), " ")</f>
        <v>10</v>
      </c>
      <c r="Z1474" s="8">
        <f>IFERROR(VLOOKUP(B1474, PlumX_snapshot!$A:$E, 5, FALSE), " ")</f>
        <v>0</v>
      </c>
      <c r="AA1474" s="8">
        <f>IFERROR(VLOOKUP(B1474, PlumX_snapshot!$A:$F, 6, FALSE), " ")</f>
        <v>0</v>
      </c>
      <c r="AB1474" s="9">
        <v>44978</v>
      </c>
    </row>
    <row r="1475" spans="1:28" ht="14.5" x14ac:dyDescent="0.35">
      <c r="A1475" s="7" t="s">
        <v>4046</v>
      </c>
      <c r="B1475" s="7" t="s">
        <v>4047</v>
      </c>
      <c r="C1475" s="7" t="s">
        <v>3945</v>
      </c>
      <c r="D1475" s="7" t="s">
        <v>3282</v>
      </c>
      <c r="E1475" s="7" t="s">
        <v>36</v>
      </c>
      <c r="F1475" s="7" t="s">
        <v>37</v>
      </c>
      <c r="G1475" s="7" t="s">
        <v>56</v>
      </c>
      <c r="H1475" s="7" t="s">
        <v>3315</v>
      </c>
      <c r="I1475" s="7" t="s">
        <v>74</v>
      </c>
      <c r="J1475" s="10"/>
      <c r="K1475" s="10"/>
      <c r="L1475" s="10">
        <v>43906.410451388889</v>
      </c>
      <c r="M1475" s="10">
        <v>43914</v>
      </c>
      <c r="N1475" s="7">
        <v>2020</v>
      </c>
      <c r="O1475" s="7" t="s">
        <v>3284</v>
      </c>
      <c r="T1475" s="7"/>
      <c r="W1475" s="6">
        <f>IFERROR(VLOOKUP(B1475, PlumX_snapshot!$A:$B, 2, FALSE), " ")</f>
        <v>21</v>
      </c>
      <c r="X1475" s="6">
        <f>IFERROR(VLOOKUP(B1475, PlumX_snapshot!$A:$C, 3, FALSE), " ")</f>
        <v>11</v>
      </c>
      <c r="Y1475" s="8">
        <f>IFERROR(VLOOKUP(B1475, PlumX_snapshot!$A:$D, 4, FALSE), " ")</f>
        <v>53</v>
      </c>
      <c r="Z1475" s="8">
        <f>IFERROR(VLOOKUP(B1475, PlumX_snapshot!$A:$E, 5, FALSE), " ")</f>
        <v>0</v>
      </c>
      <c r="AA1475" s="8">
        <f>IFERROR(VLOOKUP(B1475, PlumX_snapshot!$A:$F, 6, FALSE), " ")</f>
        <v>0</v>
      </c>
      <c r="AB1475" s="9">
        <v>44978</v>
      </c>
    </row>
    <row r="1476" spans="1:28" ht="14.5" x14ac:dyDescent="0.35">
      <c r="A1476" s="7" t="s">
        <v>4048</v>
      </c>
      <c r="B1476" s="7" t="s">
        <v>4049</v>
      </c>
      <c r="C1476" s="7" t="s">
        <v>4050</v>
      </c>
      <c r="D1476" s="7" t="s">
        <v>3282</v>
      </c>
      <c r="E1476" s="7" t="s">
        <v>36</v>
      </c>
      <c r="F1476" s="7" t="s">
        <v>37</v>
      </c>
      <c r="G1476" s="7" t="s">
        <v>56</v>
      </c>
      <c r="H1476" s="7" t="s">
        <v>3315</v>
      </c>
      <c r="I1476" s="7" t="s">
        <v>74</v>
      </c>
      <c r="J1476" s="10">
        <v>43570</v>
      </c>
      <c r="K1476" s="10">
        <v>43968</v>
      </c>
      <c r="L1476" s="10">
        <v>43970.397418981483</v>
      </c>
      <c r="M1476" s="10">
        <v>44003</v>
      </c>
      <c r="N1476" s="7">
        <v>2020</v>
      </c>
      <c r="O1476" s="7" t="s">
        <v>3284</v>
      </c>
      <c r="T1476" s="7"/>
      <c r="W1476" s="6">
        <f>IFERROR(VLOOKUP(B1476, PlumX_snapshot!$A:$B, 2, FALSE), " ")</f>
        <v>1</v>
      </c>
      <c r="X1476" s="6">
        <f>IFERROR(VLOOKUP(B1476, PlumX_snapshot!$A:$C, 3, FALSE), " ")</f>
        <v>2</v>
      </c>
      <c r="Y1476" s="8">
        <f>IFERROR(VLOOKUP(B1476, PlumX_snapshot!$A:$D, 4, FALSE), " ")</f>
        <v>0</v>
      </c>
      <c r="Z1476" s="8">
        <f>IFERROR(VLOOKUP(B1476, PlumX_snapshot!$A:$E, 5, FALSE), " ")</f>
        <v>0</v>
      </c>
      <c r="AA1476" s="8">
        <f>IFERROR(VLOOKUP(B1476, PlumX_snapshot!$A:$F, 6, FALSE), " ")</f>
        <v>0</v>
      </c>
      <c r="AB1476" s="9">
        <v>44978</v>
      </c>
    </row>
    <row r="1477" spans="1:28" ht="14.5" x14ac:dyDescent="0.35">
      <c r="A1477" s="7" t="s">
        <v>4051</v>
      </c>
      <c r="B1477" s="7" t="s">
        <v>4052</v>
      </c>
      <c r="C1477" s="7" t="s">
        <v>4053</v>
      </c>
      <c r="D1477" s="7" t="s">
        <v>3282</v>
      </c>
      <c r="E1477" s="7" t="s">
        <v>36</v>
      </c>
      <c r="F1477" s="7" t="s">
        <v>37</v>
      </c>
      <c r="G1477" s="7" t="s">
        <v>56</v>
      </c>
      <c r="H1477" s="7" t="s">
        <v>3321</v>
      </c>
      <c r="I1477" s="7" t="s">
        <v>74</v>
      </c>
      <c r="J1477" s="10">
        <v>44241</v>
      </c>
      <c r="K1477" s="10">
        <v>44425</v>
      </c>
      <c r="L1477" s="10">
        <v>44431.421226851853</v>
      </c>
      <c r="M1477" s="10">
        <v>44434</v>
      </c>
      <c r="N1477" s="7">
        <v>2021</v>
      </c>
      <c r="O1477" s="7" t="s">
        <v>3284</v>
      </c>
      <c r="P1477" s="7" t="s">
        <v>56</v>
      </c>
      <c r="R1477" s="7" t="s">
        <v>4054</v>
      </c>
      <c r="T1477" s="7"/>
      <c r="W1477" s="6">
        <f>IFERROR(VLOOKUP(B1477, PlumX_snapshot!$A:$B, 2, FALSE), " ")</f>
        <v>5</v>
      </c>
      <c r="X1477" s="6">
        <f>IFERROR(VLOOKUP(B1477, PlumX_snapshot!$A:$C, 3, FALSE), " ")</f>
        <v>0</v>
      </c>
      <c r="Y1477" s="8">
        <f>IFERROR(VLOOKUP(B1477, PlumX_snapshot!$A:$D, 4, FALSE), " ")</f>
        <v>2</v>
      </c>
      <c r="Z1477" s="8">
        <f>IFERROR(VLOOKUP(B1477, PlumX_snapshot!$A:$E, 5, FALSE), " ")</f>
        <v>0</v>
      </c>
      <c r="AA1477" s="8">
        <f>IFERROR(VLOOKUP(B1477, PlumX_snapshot!$A:$F, 6, FALSE), " ")</f>
        <v>0</v>
      </c>
      <c r="AB1477" s="9">
        <v>44978</v>
      </c>
    </row>
    <row r="1478" spans="1:28" ht="14.5" x14ac:dyDescent="0.35">
      <c r="A1478" s="7" t="s">
        <v>4055</v>
      </c>
      <c r="B1478" s="7" t="s">
        <v>4056</v>
      </c>
      <c r="C1478" s="7" t="s">
        <v>3945</v>
      </c>
      <c r="D1478" s="7" t="s">
        <v>3282</v>
      </c>
      <c r="E1478" s="7" t="s">
        <v>36</v>
      </c>
      <c r="F1478" s="7" t="s">
        <v>37</v>
      </c>
      <c r="G1478" s="7" t="s">
        <v>56</v>
      </c>
      <c r="H1478" s="7" t="s">
        <v>3321</v>
      </c>
      <c r="I1478" s="7" t="s">
        <v>74</v>
      </c>
      <c r="J1478" s="10"/>
      <c r="K1478" s="10">
        <v>44392</v>
      </c>
      <c r="L1478" s="10">
        <v>44406.577337962961</v>
      </c>
      <c r="M1478" s="10">
        <v>44419</v>
      </c>
      <c r="N1478" s="7">
        <v>2021</v>
      </c>
      <c r="O1478" s="7" t="s">
        <v>3284</v>
      </c>
      <c r="P1478" s="7" t="s">
        <v>56</v>
      </c>
      <c r="R1478" s="7" t="s">
        <v>1061</v>
      </c>
      <c r="T1478" s="7"/>
      <c r="W1478" s="6">
        <f>IFERROR(VLOOKUP(B1478, PlumX_snapshot!$A:$B, 2, FALSE), " ")</f>
        <v>5</v>
      </c>
      <c r="X1478" s="6">
        <f>IFERROR(VLOOKUP(B1478, PlumX_snapshot!$A:$C, 3, FALSE), " ")</f>
        <v>5</v>
      </c>
      <c r="Y1478" s="8">
        <f>IFERROR(VLOOKUP(B1478, PlumX_snapshot!$A:$D, 4, FALSE), " ")</f>
        <v>102</v>
      </c>
      <c r="Z1478" s="8">
        <f>IFERROR(VLOOKUP(B1478, PlumX_snapshot!$A:$E, 5, FALSE), " ")</f>
        <v>0</v>
      </c>
      <c r="AA1478" s="8">
        <f>IFERROR(VLOOKUP(B1478, PlumX_snapshot!$A:$F, 6, FALSE), " ")</f>
        <v>0</v>
      </c>
      <c r="AB1478" s="9">
        <v>44978</v>
      </c>
    </row>
    <row r="1479" spans="1:28" ht="14.5" x14ac:dyDescent="0.35">
      <c r="A1479" s="7" t="s">
        <v>4057</v>
      </c>
      <c r="B1479" s="7" t="s">
        <v>4058</v>
      </c>
      <c r="C1479" s="7" t="s">
        <v>4059</v>
      </c>
      <c r="D1479" s="7" t="s">
        <v>3282</v>
      </c>
      <c r="E1479" s="7" t="s">
        <v>36</v>
      </c>
      <c r="F1479" s="7" t="s">
        <v>37</v>
      </c>
      <c r="G1479" s="7" t="s">
        <v>56</v>
      </c>
      <c r="H1479" s="7" t="s">
        <v>3321</v>
      </c>
      <c r="I1479" s="7" t="s">
        <v>74</v>
      </c>
      <c r="J1479" s="10">
        <v>44276</v>
      </c>
      <c r="K1479" s="10">
        <v>44438</v>
      </c>
      <c r="L1479" s="10">
        <v>44445.559861111113</v>
      </c>
      <c r="M1479" s="10">
        <v>44449</v>
      </c>
      <c r="N1479" s="7">
        <v>2021</v>
      </c>
      <c r="O1479" s="7" t="s">
        <v>3284</v>
      </c>
      <c r="R1479" s="7" t="s">
        <v>315</v>
      </c>
      <c r="T1479" s="7"/>
      <c r="W1479" s="6">
        <f>IFERROR(VLOOKUP(B1479, PlumX_snapshot!$A:$B, 2, FALSE), " ")</f>
        <v>13</v>
      </c>
      <c r="X1479" s="6">
        <f>IFERROR(VLOOKUP(B1479, PlumX_snapshot!$A:$C, 3, FALSE), " ")</f>
        <v>5</v>
      </c>
      <c r="Y1479" s="8">
        <f>IFERROR(VLOOKUP(B1479, PlumX_snapshot!$A:$D, 4, FALSE), " ")</f>
        <v>0</v>
      </c>
      <c r="Z1479" s="8">
        <f>IFERROR(VLOOKUP(B1479, PlumX_snapshot!$A:$E, 5, FALSE), " ")</f>
        <v>0</v>
      </c>
      <c r="AA1479" s="8">
        <f>IFERROR(VLOOKUP(B1479, PlumX_snapshot!$A:$F, 6, FALSE), " ")</f>
        <v>0</v>
      </c>
      <c r="AB1479" s="9">
        <v>44978</v>
      </c>
    </row>
    <row r="1480" spans="1:28" ht="14.5" x14ac:dyDescent="0.35">
      <c r="A1480" s="7" t="s">
        <v>4060</v>
      </c>
      <c r="B1480" s="7" t="s">
        <v>4061</v>
      </c>
      <c r="C1480" s="7" t="s">
        <v>3596</v>
      </c>
      <c r="D1480" s="7" t="s">
        <v>3282</v>
      </c>
      <c r="E1480" s="7" t="s">
        <v>36</v>
      </c>
      <c r="F1480" s="7" t="s">
        <v>37</v>
      </c>
      <c r="G1480" s="7" t="s">
        <v>56</v>
      </c>
      <c r="H1480" s="7" t="s">
        <v>3321</v>
      </c>
      <c r="I1480" s="7" t="s">
        <v>74</v>
      </c>
      <c r="J1480" s="10">
        <v>44276</v>
      </c>
      <c r="K1480" s="10">
        <v>44433</v>
      </c>
      <c r="L1480" s="10">
        <v>44440.344861111109</v>
      </c>
      <c r="M1480" s="10">
        <v>44446</v>
      </c>
      <c r="N1480" s="7">
        <v>2021</v>
      </c>
      <c r="O1480" s="7" t="s">
        <v>3284</v>
      </c>
      <c r="R1480" s="7" t="s">
        <v>513</v>
      </c>
      <c r="T1480" s="7"/>
      <c r="W1480" s="6">
        <f>IFERROR(VLOOKUP(B1480, PlumX_snapshot!$A:$B, 2, FALSE), " ")</f>
        <v>16</v>
      </c>
      <c r="X1480" s="6">
        <f>IFERROR(VLOOKUP(B1480, PlumX_snapshot!$A:$C, 3, FALSE), " ")</f>
        <v>0</v>
      </c>
      <c r="Y1480" s="8">
        <f>IFERROR(VLOOKUP(B1480, PlumX_snapshot!$A:$D, 4, FALSE), " ")</f>
        <v>17</v>
      </c>
      <c r="Z1480" s="8">
        <f>IFERROR(VLOOKUP(B1480, PlumX_snapshot!$A:$E, 5, FALSE), " ")</f>
        <v>0</v>
      </c>
      <c r="AA1480" s="8">
        <f>IFERROR(VLOOKUP(B1480, PlumX_snapshot!$A:$F, 6, FALSE), " ")</f>
        <v>0</v>
      </c>
      <c r="AB1480" s="9">
        <v>44978</v>
      </c>
    </row>
    <row r="1481" spans="1:28" ht="14.5" x14ac:dyDescent="0.35">
      <c r="A1481" s="7" t="s">
        <v>4062</v>
      </c>
      <c r="B1481" s="7" t="s">
        <v>4063</v>
      </c>
      <c r="C1481" s="7" t="s">
        <v>4064</v>
      </c>
      <c r="D1481" s="7" t="s">
        <v>3282</v>
      </c>
      <c r="E1481" s="7" t="s">
        <v>36</v>
      </c>
      <c r="F1481" s="7" t="s">
        <v>37</v>
      </c>
      <c r="G1481" s="7" t="s">
        <v>56</v>
      </c>
      <c r="H1481" s="7" t="s">
        <v>3321</v>
      </c>
      <c r="I1481" s="7" t="s">
        <v>74</v>
      </c>
      <c r="J1481" s="10">
        <v>44250</v>
      </c>
      <c r="K1481" s="10">
        <v>44435</v>
      </c>
      <c r="L1481" s="10">
        <v>44442.302245370367</v>
      </c>
      <c r="M1481" s="10">
        <v>44451</v>
      </c>
      <c r="N1481" s="7">
        <v>2021</v>
      </c>
      <c r="O1481" s="7" t="s">
        <v>3284</v>
      </c>
      <c r="R1481" s="7" t="s">
        <v>4065</v>
      </c>
      <c r="T1481" s="7"/>
      <c r="W1481" s="6">
        <f>IFERROR(VLOOKUP(B1481, PlumX_snapshot!$A:$B, 2, FALSE), " ")</f>
        <v>23</v>
      </c>
      <c r="X1481" s="6">
        <f>IFERROR(VLOOKUP(B1481, PlumX_snapshot!$A:$C, 3, FALSE), " ")</f>
        <v>5</v>
      </c>
      <c r="Y1481" s="8">
        <f>IFERROR(VLOOKUP(B1481, PlumX_snapshot!$A:$D, 4, FALSE), " ")</f>
        <v>6</v>
      </c>
      <c r="Z1481" s="8">
        <f>IFERROR(VLOOKUP(B1481, PlumX_snapshot!$A:$E, 5, FALSE), " ")</f>
        <v>0</v>
      </c>
      <c r="AA1481" s="8">
        <f>IFERROR(VLOOKUP(B1481, PlumX_snapshot!$A:$F, 6, FALSE), " ")</f>
        <v>0</v>
      </c>
      <c r="AB1481" s="9">
        <v>44978</v>
      </c>
    </row>
    <row r="1482" spans="1:28" ht="14.5" x14ac:dyDescent="0.35">
      <c r="A1482" s="7" t="s">
        <v>4066</v>
      </c>
      <c r="B1482" s="7" t="s">
        <v>4067</v>
      </c>
      <c r="C1482" s="7" t="s">
        <v>3428</v>
      </c>
      <c r="D1482" s="7" t="s">
        <v>3282</v>
      </c>
      <c r="E1482" s="7" t="s">
        <v>36</v>
      </c>
      <c r="F1482" s="7" t="s">
        <v>37</v>
      </c>
      <c r="G1482" s="7" t="s">
        <v>56</v>
      </c>
      <c r="H1482" s="7" t="s">
        <v>3321</v>
      </c>
      <c r="I1482" s="7" t="s">
        <v>74</v>
      </c>
      <c r="J1482" s="10">
        <v>44160</v>
      </c>
      <c r="K1482" s="10">
        <v>44397</v>
      </c>
      <c r="L1482" s="10">
        <v>44448.614212962966</v>
      </c>
      <c r="M1482" s="10">
        <v>44472</v>
      </c>
      <c r="N1482" s="7">
        <v>2021</v>
      </c>
      <c r="O1482" s="7" t="s">
        <v>3284</v>
      </c>
      <c r="P1482" s="7" t="s">
        <v>56</v>
      </c>
      <c r="R1482" s="7" t="s">
        <v>4068</v>
      </c>
      <c r="T1482" s="7"/>
      <c r="W1482" s="6">
        <f>IFERROR(VLOOKUP(B1482, PlumX_snapshot!$A:$B, 2, FALSE), " ")</f>
        <v>5</v>
      </c>
      <c r="X1482" s="6">
        <f>IFERROR(VLOOKUP(B1482, PlumX_snapshot!$A:$C, 3, FALSE), " ")</f>
        <v>5</v>
      </c>
      <c r="Y1482" s="8">
        <f>IFERROR(VLOOKUP(B1482, PlumX_snapshot!$A:$D, 4, FALSE), " ")</f>
        <v>0</v>
      </c>
      <c r="Z1482" s="8">
        <f>IFERROR(VLOOKUP(B1482, PlumX_snapshot!$A:$E, 5, FALSE), " ")</f>
        <v>0</v>
      </c>
      <c r="AA1482" s="8">
        <f>IFERROR(VLOOKUP(B1482, PlumX_snapshot!$A:$F, 6, FALSE), " ")</f>
        <v>0</v>
      </c>
      <c r="AB1482" s="9">
        <v>44978</v>
      </c>
    </row>
    <row r="1483" spans="1:28" ht="14.5" x14ac:dyDescent="0.35">
      <c r="A1483" s="7" t="s">
        <v>4069</v>
      </c>
      <c r="B1483" s="7" t="s">
        <v>4070</v>
      </c>
      <c r="C1483" s="7" t="s">
        <v>3865</v>
      </c>
      <c r="D1483" s="7" t="s">
        <v>3282</v>
      </c>
      <c r="E1483" s="7" t="s">
        <v>36</v>
      </c>
      <c r="F1483" s="7" t="s">
        <v>37</v>
      </c>
      <c r="G1483" s="7" t="s">
        <v>56</v>
      </c>
      <c r="H1483" s="7" t="s">
        <v>3321</v>
      </c>
      <c r="I1483" s="7" t="s">
        <v>74</v>
      </c>
      <c r="J1483" s="10"/>
      <c r="K1483" s="10">
        <v>44407</v>
      </c>
      <c r="L1483" s="10">
        <v>44426.381435185183</v>
      </c>
      <c r="M1483" s="10">
        <v>44449</v>
      </c>
      <c r="N1483" s="7">
        <v>2021</v>
      </c>
      <c r="O1483" s="7" t="s">
        <v>3284</v>
      </c>
      <c r="R1483" s="7" t="s">
        <v>4071</v>
      </c>
      <c r="T1483" s="7"/>
      <c r="W1483" s="6">
        <f>IFERROR(VLOOKUP(B1483, PlumX_snapshot!$A:$B, 2, FALSE), " ")</f>
        <v>17</v>
      </c>
      <c r="X1483" s="6">
        <f>IFERROR(VLOOKUP(B1483, PlumX_snapshot!$A:$C, 3, FALSE), " ")</f>
        <v>1</v>
      </c>
      <c r="Y1483" s="8">
        <f>IFERROR(VLOOKUP(B1483, PlumX_snapshot!$A:$D, 4, FALSE), " ")</f>
        <v>5</v>
      </c>
      <c r="Z1483" s="8">
        <f>IFERROR(VLOOKUP(B1483, PlumX_snapshot!$A:$E, 5, FALSE), " ")</f>
        <v>0</v>
      </c>
      <c r="AA1483" s="8">
        <f>IFERROR(VLOOKUP(B1483, PlumX_snapshot!$A:$F, 6, FALSE), " ")</f>
        <v>0</v>
      </c>
      <c r="AB1483" s="9">
        <v>44978</v>
      </c>
    </row>
    <row r="1484" spans="1:28" ht="14.5" x14ac:dyDescent="0.35">
      <c r="A1484" s="7" t="s">
        <v>4072</v>
      </c>
      <c r="B1484" s="7" t="s">
        <v>4073</v>
      </c>
      <c r="C1484" s="7" t="s">
        <v>4074</v>
      </c>
      <c r="D1484" s="7" t="s">
        <v>3282</v>
      </c>
      <c r="E1484" s="7" t="s">
        <v>36</v>
      </c>
      <c r="F1484" s="7" t="s">
        <v>37</v>
      </c>
      <c r="G1484" s="7" t="s">
        <v>56</v>
      </c>
      <c r="H1484" s="7" t="s">
        <v>3321</v>
      </c>
      <c r="I1484" s="7" t="s">
        <v>74</v>
      </c>
      <c r="J1484" s="10">
        <v>43776</v>
      </c>
      <c r="K1484" s="10">
        <v>44339</v>
      </c>
      <c r="L1484" s="10">
        <v>44351.342361111114</v>
      </c>
      <c r="M1484" s="10">
        <v>44460</v>
      </c>
      <c r="N1484" s="7">
        <v>2021</v>
      </c>
      <c r="O1484" s="7" t="s">
        <v>3284</v>
      </c>
      <c r="R1484" s="7" t="s">
        <v>315</v>
      </c>
      <c r="T1484" s="7"/>
      <c r="W1484" s="6">
        <f>IFERROR(VLOOKUP(B1484, PlumX_snapshot!$A:$B, 2, FALSE), " ")</f>
        <v>14</v>
      </c>
      <c r="X1484" s="6">
        <f>IFERROR(VLOOKUP(B1484, PlumX_snapshot!$A:$C, 3, FALSE), " ")</f>
        <v>0</v>
      </c>
      <c r="Y1484" s="8">
        <f>IFERROR(VLOOKUP(B1484, PlumX_snapshot!$A:$D, 4, FALSE), " ")</f>
        <v>0</v>
      </c>
      <c r="Z1484" s="8">
        <f>IFERROR(VLOOKUP(B1484, PlumX_snapshot!$A:$E, 5, FALSE), " ")</f>
        <v>0</v>
      </c>
      <c r="AA1484" s="8">
        <f>IFERROR(VLOOKUP(B1484, PlumX_snapshot!$A:$F, 6, FALSE), " ")</f>
        <v>0</v>
      </c>
      <c r="AB1484" s="9">
        <v>44978</v>
      </c>
    </row>
    <row r="1485" spans="1:28" ht="14.5" x14ac:dyDescent="0.35">
      <c r="A1485" s="7" t="s">
        <v>4075</v>
      </c>
      <c r="B1485" s="7" t="s">
        <v>4076</v>
      </c>
      <c r="C1485" s="7" t="s">
        <v>4064</v>
      </c>
      <c r="D1485" s="7" t="s">
        <v>3282</v>
      </c>
      <c r="E1485" s="7" t="s">
        <v>36</v>
      </c>
      <c r="F1485" s="7" t="s">
        <v>37</v>
      </c>
      <c r="G1485" s="7" t="s">
        <v>56</v>
      </c>
      <c r="H1485" s="7" t="s">
        <v>3321</v>
      </c>
      <c r="I1485" s="7" t="s">
        <v>74</v>
      </c>
      <c r="J1485" s="10">
        <v>44278</v>
      </c>
      <c r="K1485" s="10">
        <v>44431</v>
      </c>
      <c r="L1485" s="10">
        <v>44449.666643518518</v>
      </c>
      <c r="M1485" s="10">
        <v>44455</v>
      </c>
      <c r="N1485" s="7">
        <v>2021</v>
      </c>
      <c r="O1485" s="7" t="s">
        <v>3284</v>
      </c>
      <c r="P1485" s="7" t="s">
        <v>56</v>
      </c>
      <c r="R1485" s="7" t="s">
        <v>4077</v>
      </c>
      <c r="T1485" s="7"/>
      <c r="W1485" s="6">
        <f>IFERROR(VLOOKUP(B1485, PlumX_snapshot!$A:$B, 2, FALSE), " ")</f>
        <v>17</v>
      </c>
      <c r="X1485" s="6">
        <f>IFERROR(VLOOKUP(B1485, PlumX_snapshot!$A:$C, 3, FALSE), " ")</f>
        <v>1</v>
      </c>
      <c r="Y1485" s="8">
        <f>IFERROR(VLOOKUP(B1485, PlumX_snapshot!$A:$D, 4, FALSE), " ")</f>
        <v>14</v>
      </c>
      <c r="Z1485" s="8">
        <f>IFERROR(VLOOKUP(B1485, PlumX_snapshot!$A:$E, 5, FALSE), " ")</f>
        <v>0</v>
      </c>
      <c r="AA1485" s="8">
        <f>IFERROR(VLOOKUP(B1485, PlumX_snapshot!$A:$F, 6, FALSE), " ")</f>
        <v>0</v>
      </c>
      <c r="AB1485" s="9">
        <v>44978</v>
      </c>
    </row>
    <row r="1486" spans="1:28" ht="14.5" x14ac:dyDescent="0.35">
      <c r="A1486" s="7" t="s">
        <v>4078</v>
      </c>
      <c r="B1486" s="7" t="s">
        <v>4079</v>
      </c>
      <c r="C1486" s="7" t="s">
        <v>3309</v>
      </c>
      <c r="D1486" s="7" t="s">
        <v>3282</v>
      </c>
      <c r="E1486" s="7" t="s">
        <v>36</v>
      </c>
      <c r="F1486" s="7" t="s">
        <v>37</v>
      </c>
      <c r="G1486" s="7" t="s">
        <v>56</v>
      </c>
      <c r="H1486" s="7" t="s">
        <v>3321</v>
      </c>
      <c r="I1486" s="7" t="s">
        <v>74</v>
      </c>
      <c r="J1486" s="10">
        <v>44320</v>
      </c>
      <c r="K1486" s="10">
        <v>44452</v>
      </c>
      <c r="L1486" s="10">
        <v>44462.396608796298</v>
      </c>
      <c r="M1486" s="12">
        <v>44482</v>
      </c>
      <c r="N1486" s="7">
        <v>2021</v>
      </c>
      <c r="O1486" s="7" t="s">
        <v>3284</v>
      </c>
      <c r="R1486" s="7" t="s">
        <v>4080</v>
      </c>
      <c r="T1486" s="7"/>
      <c r="W1486" s="6">
        <f>IFERROR(VLOOKUP(B1486, PlumX_snapshot!$A:$B, 2, FALSE), " ")</f>
        <v>3</v>
      </c>
      <c r="X1486" s="6">
        <f>IFERROR(VLOOKUP(B1486, PlumX_snapshot!$A:$C, 3, FALSE), " ")</f>
        <v>1</v>
      </c>
      <c r="Y1486" s="8">
        <f>IFERROR(VLOOKUP(B1486, PlumX_snapshot!$A:$D, 4, FALSE), " ")</f>
        <v>85</v>
      </c>
      <c r="Z1486" s="8">
        <f>IFERROR(VLOOKUP(B1486, PlumX_snapshot!$A:$E, 5, FALSE), " ")</f>
        <v>0</v>
      </c>
      <c r="AA1486" s="8">
        <f>IFERROR(VLOOKUP(B1486, PlumX_snapshot!$A:$F, 6, FALSE), " ")</f>
        <v>0</v>
      </c>
      <c r="AB1486" s="9">
        <v>44978</v>
      </c>
    </row>
    <row r="1487" spans="1:28" ht="14.5" x14ac:dyDescent="0.35">
      <c r="A1487" s="7" t="s">
        <v>4081</v>
      </c>
      <c r="B1487" s="7" t="s">
        <v>4082</v>
      </c>
      <c r="C1487" s="7" t="s">
        <v>4083</v>
      </c>
      <c r="D1487" s="7" t="s">
        <v>3282</v>
      </c>
      <c r="E1487" s="7" t="s">
        <v>36</v>
      </c>
      <c r="F1487" s="7" t="s">
        <v>37</v>
      </c>
      <c r="G1487" s="7" t="s">
        <v>56</v>
      </c>
      <c r="H1487" s="7" t="s">
        <v>3321</v>
      </c>
      <c r="I1487" s="7" t="s">
        <v>74</v>
      </c>
      <c r="J1487" s="10">
        <v>44326</v>
      </c>
      <c r="K1487" s="10">
        <v>44435</v>
      </c>
      <c r="L1487" s="10">
        <v>44445.557928240742</v>
      </c>
      <c r="M1487" s="10">
        <v>44469</v>
      </c>
      <c r="N1487" s="7">
        <v>2021</v>
      </c>
      <c r="O1487" s="7" t="s">
        <v>3284</v>
      </c>
      <c r="R1487" s="7" t="s">
        <v>315</v>
      </c>
      <c r="T1487" s="7"/>
      <c r="W1487" s="6">
        <f>IFERROR(VLOOKUP(B1487, PlumX_snapshot!$A:$B, 2, FALSE), " ")</f>
        <v>39</v>
      </c>
      <c r="X1487" s="6">
        <f>IFERROR(VLOOKUP(B1487, PlumX_snapshot!$A:$C, 3, FALSE), " ")</f>
        <v>3</v>
      </c>
      <c r="Y1487" s="8">
        <f>IFERROR(VLOOKUP(B1487, PlumX_snapshot!$A:$D, 4, FALSE), " ")</f>
        <v>43</v>
      </c>
      <c r="Z1487" s="8">
        <f>IFERROR(VLOOKUP(B1487, PlumX_snapshot!$A:$E, 5, FALSE), " ")</f>
        <v>0</v>
      </c>
      <c r="AA1487" s="8">
        <f>IFERROR(VLOOKUP(B1487, PlumX_snapshot!$A:$F, 6, FALSE), " ")</f>
        <v>14</v>
      </c>
      <c r="AB1487" s="9">
        <v>44978</v>
      </c>
    </row>
    <row r="1488" spans="1:28" ht="14.5" x14ac:dyDescent="0.35">
      <c r="A1488" s="7" t="s">
        <v>4084</v>
      </c>
      <c r="B1488" s="7" t="s">
        <v>4085</v>
      </c>
      <c r="C1488" s="7" t="s">
        <v>4086</v>
      </c>
      <c r="D1488" s="7" t="s">
        <v>3282</v>
      </c>
      <c r="E1488" s="7" t="s">
        <v>36</v>
      </c>
      <c r="F1488" s="7" t="s">
        <v>37</v>
      </c>
      <c r="G1488" s="7" t="s">
        <v>56</v>
      </c>
      <c r="H1488" s="7" t="s">
        <v>3321</v>
      </c>
      <c r="I1488" s="7" t="s">
        <v>74</v>
      </c>
      <c r="J1488" s="10"/>
      <c r="K1488" s="10">
        <v>44454</v>
      </c>
      <c r="L1488" s="10">
        <v>44460.457696759258</v>
      </c>
      <c r="M1488" s="10">
        <v>44463</v>
      </c>
      <c r="N1488" s="7">
        <v>2021</v>
      </c>
      <c r="O1488" s="7" t="s">
        <v>3284</v>
      </c>
      <c r="R1488" s="7" t="s">
        <v>315</v>
      </c>
      <c r="T1488" s="7"/>
      <c r="W1488" s="6">
        <f>IFERROR(VLOOKUP(B1488, PlumX_snapshot!$A:$B, 2, FALSE), " ")</f>
        <v>6</v>
      </c>
      <c r="X1488" s="6">
        <f>IFERROR(VLOOKUP(B1488, PlumX_snapshot!$A:$C, 3, FALSE), " ")</f>
        <v>0</v>
      </c>
      <c r="Y1488" s="8">
        <f>IFERROR(VLOOKUP(B1488, PlumX_snapshot!$A:$D, 4, FALSE), " ")</f>
        <v>0</v>
      </c>
      <c r="Z1488" s="8">
        <f>IFERROR(VLOOKUP(B1488, PlumX_snapshot!$A:$E, 5, FALSE), " ")</f>
        <v>0</v>
      </c>
      <c r="AA1488" s="8">
        <f>IFERROR(VLOOKUP(B1488, PlumX_snapshot!$A:$F, 6, FALSE), " ")</f>
        <v>0</v>
      </c>
      <c r="AB1488" s="9">
        <v>44978</v>
      </c>
    </row>
    <row r="1489" spans="1:28" ht="14.5" x14ac:dyDescent="0.35">
      <c r="A1489" s="7" t="s">
        <v>4087</v>
      </c>
      <c r="B1489" s="7" t="s">
        <v>4088</v>
      </c>
      <c r="C1489" s="7" t="s">
        <v>3437</v>
      </c>
      <c r="D1489" s="7" t="s">
        <v>3282</v>
      </c>
      <c r="E1489" s="7" t="s">
        <v>36</v>
      </c>
      <c r="F1489" s="7" t="s">
        <v>37</v>
      </c>
      <c r="G1489" s="7" t="s">
        <v>56</v>
      </c>
      <c r="H1489" s="7" t="s">
        <v>3321</v>
      </c>
      <c r="I1489" s="7" t="s">
        <v>74</v>
      </c>
      <c r="J1489" s="10">
        <v>44077</v>
      </c>
      <c r="K1489" s="10">
        <v>44373</v>
      </c>
      <c r="L1489" s="10">
        <v>44434.566817129627</v>
      </c>
      <c r="M1489" s="10">
        <v>44468</v>
      </c>
      <c r="N1489" s="7">
        <v>2021</v>
      </c>
      <c r="O1489" s="7" t="s">
        <v>3284</v>
      </c>
      <c r="P1489" s="7" t="s">
        <v>56</v>
      </c>
      <c r="R1489" s="7" t="s">
        <v>4089</v>
      </c>
      <c r="T1489" s="7"/>
      <c r="W1489" s="6">
        <f>IFERROR(VLOOKUP(B1489, PlumX_snapshot!$A:$B, 2, FALSE), " ")</f>
        <v>1</v>
      </c>
      <c r="X1489" s="6">
        <f>IFERROR(VLOOKUP(B1489, PlumX_snapshot!$A:$C, 3, FALSE), " ")</f>
        <v>1</v>
      </c>
      <c r="Y1489" s="8">
        <f>IFERROR(VLOOKUP(B1489, PlumX_snapshot!$A:$D, 4, FALSE), " ")</f>
        <v>0</v>
      </c>
      <c r="Z1489" s="8">
        <f>IFERROR(VLOOKUP(B1489, PlumX_snapshot!$A:$E, 5, FALSE), " ")</f>
        <v>0</v>
      </c>
      <c r="AA1489" s="8">
        <f>IFERROR(VLOOKUP(B1489, PlumX_snapshot!$A:$F, 6, FALSE), " ")</f>
        <v>0</v>
      </c>
      <c r="AB1489" s="9">
        <v>44978</v>
      </c>
    </row>
    <row r="1490" spans="1:28" ht="14.5" x14ac:dyDescent="0.35">
      <c r="A1490" s="7" t="s">
        <v>4090</v>
      </c>
      <c r="B1490" s="7" t="s">
        <v>4091</v>
      </c>
      <c r="C1490" s="7" t="s">
        <v>3314</v>
      </c>
      <c r="D1490" s="7" t="s">
        <v>3282</v>
      </c>
      <c r="E1490" s="7" t="s">
        <v>36</v>
      </c>
      <c r="F1490" s="7" t="s">
        <v>37</v>
      </c>
      <c r="G1490" s="7" t="s">
        <v>56</v>
      </c>
      <c r="H1490" s="7" t="s">
        <v>3321</v>
      </c>
      <c r="I1490" s="7" t="s">
        <v>74</v>
      </c>
      <c r="J1490" s="10"/>
      <c r="K1490" s="10">
        <v>44466</v>
      </c>
      <c r="L1490" s="10">
        <v>44474.450069444443</v>
      </c>
      <c r="M1490" s="12">
        <v>44484</v>
      </c>
      <c r="N1490" s="7">
        <v>2021</v>
      </c>
      <c r="O1490" s="7" t="s">
        <v>3284</v>
      </c>
      <c r="R1490" s="7" t="s">
        <v>315</v>
      </c>
      <c r="T1490" s="7"/>
      <c r="W1490" s="6">
        <f>IFERROR(VLOOKUP(B1490, PlumX_snapshot!$A:$B, 2, FALSE), " ")</f>
        <v>25</v>
      </c>
      <c r="X1490" s="6">
        <f>IFERROR(VLOOKUP(B1490, PlumX_snapshot!$A:$C, 3, FALSE), " ")</f>
        <v>2</v>
      </c>
      <c r="Y1490" s="8">
        <f>IFERROR(VLOOKUP(B1490, PlumX_snapshot!$A:$D, 4, FALSE), " ")</f>
        <v>0</v>
      </c>
      <c r="Z1490" s="8">
        <f>IFERROR(VLOOKUP(B1490, PlumX_snapshot!$A:$E, 5, FALSE), " ")</f>
        <v>0</v>
      </c>
      <c r="AA1490" s="8">
        <f>IFERROR(VLOOKUP(B1490, PlumX_snapshot!$A:$F, 6, FALSE), " ")</f>
        <v>0</v>
      </c>
      <c r="AB1490" s="9">
        <v>44978</v>
      </c>
    </row>
    <row r="1491" spans="1:28" ht="14.5" x14ac:dyDescent="0.35">
      <c r="A1491" s="7" t="s">
        <v>4092</v>
      </c>
      <c r="B1491" s="7" t="s">
        <v>4093</v>
      </c>
      <c r="C1491" s="7" t="s">
        <v>4094</v>
      </c>
      <c r="D1491" s="7" t="s">
        <v>3282</v>
      </c>
      <c r="E1491" s="7" t="s">
        <v>36</v>
      </c>
      <c r="F1491" s="7" t="s">
        <v>37</v>
      </c>
      <c r="G1491" s="7" t="s">
        <v>56</v>
      </c>
      <c r="H1491" s="7" t="s">
        <v>3321</v>
      </c>
      <c r="I1491" s="7" t="s">
        <v>74</v>
      </c>
      <c r="J1491" s="10">
        <v>44383</v>
      </c>
      <c r="K1491" s="10">
        <v>44462</v>
      </c>
      <c r="L1491" s="10">
        <v>44474.628981481481</v>
      </c>
      <c r="M1491" s="10">
        <v>44478</v>
      </c>
      <c r="N1491" s="7">
        <v>2021</v>
      </c>
      <c r="O1491" s="7" t="s">
        <v>3284</v>
      </c>
      <c r="Q1491" s="7" t="s">
        <v>56</v>
      </c>
      <c r="R1491" s="7" t="s">
        <v>4095</v>
      </c>
      <c r="T1491" s="7"/>
      <c r="W1491" s="6">
        <f>IFERROR(VLOOKUP(B1491, PlumX_snapshot!$A:$B, 2, FALSE), " ")</f>
        <v>81</v>
      </c>
      <c r="X1491" s="6">
        <f>IFERROR(VLOOKUP(B1491, PlumX_snapshot!$A:$C, 3, FALSE), " ")</f>
        <v>9</v>
      </c>
      <c r="Y1491" s="8">
        <f>IFERROR(VLOOKUP(B1491, PlumX_snapshot!$A:$D, 4, FALSE), " ")</f>
        <v>55</v>
      </c>
      <c r="Z1491" s="8">
        <f>IFERROR(VLOOKUP(B1491, PlumX_snapshot!$A:$E, 5, FALSE), " ")</f>
        <v>0</v>
      </c>
      <c r="AA1491" s="8">
        <f>IFERROR(VLOOKUP(B1491, PlumX_snapshot!$A:$F, 6, FALSE), " ")</f>
        <v>0</v>
      </c>
      <c r="AB1491" s="9">
        <v>44978</v>
      </c>
    </row>
    <row r="1492" spans="1:28" ht="14.5" x14ac:dyDescent="0.35">
      <c r="A1492" s="7" t="s">
        <v>4096</v>
      </c>
      <c r="B1492" s="7" t="s">
        <v>4097</v>
      </c>
      <c r="C1492" s="7" t="s">
        <v>4098</v>
      </c>
      <c r="D1492" s="7" t="s">
        <v>3282</v>
      </c>
      <c r="E1492" s="7" t="s">
        <v>36</v>
      </c>
      <c r="F1492" s="7" t="s">
        <v>37</v>
      </c>
      <c r="G1492" s="7" t="s">
        <v>56</v>
      </c>
      <c r="H1492" s="7" t="s">
        <v>3321</v>
      </c>
      <c r="I1492" s="7" t="s">
        <v>74</v>
      </c>
      <c r="J1492" s="10"/>
      <c r="K1492" s="10">
        <v>44444</v>
      </c>
      <c r="L1492" s="10">
        <v>44482.51730324074</v>
      </c>
      <c r="M1492" s="12">
        <v>44497</v>
      </c>
      <c r="N1492" s="7">
        <v>2021</v>
      </c>
      <c r="O1492" s="7" t="s">
        <v>3284</v>
      </c>
      <c r="R1492" s="7" t="s">
        <v>4099</v>
      </c>
      <c r="T1492" s="7"/>
      <c r="W1492" s="6">
        <f>IFERROR(VLOOKUP(B1492, PlumX_snapshot!$A:$B, 2, FALSE), " ")</f>
        <v>2</v>
      </c>
      <c r="X1492" s="6">
        <f>IFERROR(VLOOKUP(B1492, PlumX_snapshot!$A:$C, 3, FALSE), " ")</f>
        <v>1</v>
      </c>
      <c r="Y1492" s="8">
        <f>IFERROR(VLOOKUP(B1492, PlumX_snapshot!$A:$D, 4, FALSE), " ")</f>
        <v>0</v>
      </c>
      <c r="Z1492" s="8">
        <f>IFERROR(VLOOKUP(B1492, PlumX_snapshot!$A:$E, 5, FALSE), " ")</f>
        <v>0</v>
      </c>
      <c r="AA1492" s="8">
        <f>IFERROR(VLOOKUP(B1492, PlumX_snapshot!$A:$F, 6, FALSE), " ")</f>
        <v>0</v>
      </c>
      <c r="AB1492" s="9">
        <v>44978</v>
      </c>
    </row>
    <row r="1493" spans="1:28" ht="14.5" x14ac:dyDescent="0.35">
      <c r="A1493" s="7" t="s">
        <v>4100</v>
      </c>
      <c r="B1493" s="7" t="s">
        <v>4101</v>
      </c>
      <c r="C1493" s="7" t="s">
        <v>3320</v>
      </c>
      <c r="D1493" s="7" t="s">
        <v>3282</v>
      </c>
      <c r="E1493" s="7" t="s">
        <v>36</v>
      </c>
      <c r="F1493" s="7" t="s">
        <v>37</v>
      </c>
      <c r="G1493" s="7" t="s">
        <v>56</v>
      </c>
      <c r="H1493" s="7" t="s">
        <v>3321</v>
      </c>
      <c r="I1493" s="7" t="s">
        <v>74</v>
      </c>
      <c r="J1493" s="10">
        <v>44251</v>
      </c>
      <c r="K1493" s="10">
        <v>44477</v>
      </c>
      <c r="L1493" s="10">
        <v>44484.546053240738</v>
      </c>
      <c r="M1493" s="12">
        <v>44489</v>
      </c>
      <c r="N1493" s="7">
        <v>2021</v>
      </c>
      <c r="O1493" s="7" t="s">
        <v>3284</v>
      </c>
      <c r="P1493" s="7" t="s">
        <v>56</v>
      </c>
      <c r="R1493" s="7" t="s">
        <v>4102</v>
      </c>
      <c r="T1493" s="7"/>
      <c r="W1493" s="6">
        <f>IFERROR(VLOOKUP(B1493, PlumX_snapshot!$A:$B, 2, FALSE), " ")</f>
        <v>55</v>
      </c>
      <c r="X1493" s="6">
        <f>IFERROR(VLOOKUP(B1493, PlumX_snapshot!$A:$C, 3, FALSE), " ")</f>
        <v>11</v>
      </c>
      <c r="Y1493" s="8">
        <f>IFERROR(VLOOKUP(B1493, PlumX_snapshot!$A:$D, 4, FALSE), " ")</f>
        <v>30</v>
      </c>
      <c r="Z1493" s="8">
        <f>IFERROR(VLOOKUP(B1493, PlumX_snapshot!$A:$E, 5, FALSE), " ")</f>
        <v>0</v>
      </c>
      <c r="AA1493" s="8">
        <f>IFERROR(VLOOKUP(B1493, PlumX_snapshot!$A:$F, 6, FALSE), " ")</f>
        <v>6</v>
      </c>
      <c r="AB1493" s="9">
        <v>44978</v>
      </c>
    </row>
    <row r="1494" spans="1:28" ht="14.5" x14ac:dyDescent="0.35">
      <c r="A1494" s="7" t="s">
        <v>4103</v>
      </c>
      <c r="B1494" s="7" t="s">
        <v>4104</v>
      </c>
      <c r="C1494" s="7" t="s">
        <v>4105</v>
      </c>
      <c r="D1494" s="7" t="s">
        <v>3282</v>
      </c>
      <c r="E1494" s="7" t="s">
        <v>36</v>
      </c>
      <c r="F1494" s="7" t="s">
        <v>37</v>
      </c>
      <c r="G1494" s="7" t="s">
        <v>56</v>
      </c>
      <c r="H1494" s="7" t="s">
        <v>3321</v>
      </c>
      <c r="I1494" s="7" t="s">
        <v>74</v>
      </c>
      <c r="J1494" s="10">
        <v>44278</v>
      </c>
      <c r="K1494" s="10">
        <v>44418</v>
      </c>
      <c r="L1494" s="10">
        <v>44425.608182870368</v>
      </c>
      <c r="M1494" s="12">
        <v>44484</v>
      </c>
      <c r="N1494" s="7">
        <v>2021</v>
      </c>
      <c r="O1494" s="7" t="s">
        <v>3284</v>
      </c>
      <c r="P1494" s="7" t="s">
        <v>56</v>
      </c>
      <c r="R1494" s="7" t="s">
        <v>4106</v>
      </c>
      <c r="T1494" s="7"/>
      <c r="W1494" s="6">
        <f>IFERROR(VLOOKUP(B1494, PlumX_snapshot!$A:$B, 2, FALSE), " ")</f>
        <v>28</v>
      </c>
      <c r="X1494" s="6">
        <f>IFERROR(VLOOKUP(B1494, PlumX_snapshot!$A:$C, 3, FALSE), " ")</f>
        <v>5</v>
      </c>
      <c r="Y1494" s="8">
        <f>IFERROR(VLOOKUP(B1494, PlumX_snapshot!$A:$D, 4, FALSE), " ")</f>
        <v>3</v>
      </c>
      <c r="Z1494" s="8">
        <f>IFERROR(VLOOKUP(B1494, PlumX_snapshot!$A:$E, 5, FALSE), " ")</f>
        <v>0</v>
      </c>
      <c r="AA1494" s="8">
        <f>IFERROR(VLOOKUP(B1494, PlumX_snapshot!$A:$F, 6, FALSE), " ")</f>
        <v>1</v>
      </c>
      <c r="AB1494" s="9">
        <v>44978</v>
      </c>
    </row>
    <row r="1495" spans="1:28" ht="14.5" x14ac:dyDescent="0.35">
      <c r="A1495" s="7" t="s">
        <v>4107</v>
      </c>
      <c r="B1495" s="7" t="s">
        <v>4108</v>
      </c>
      <c r="C1495" s="7" t="s">
        <v>4109</v>
      </c>
      <c r="D1495" s="7" t="s">
        <v>3282</v>
      </c>
      <c r="E1495" s="7" t="s">
        <v>36</v>
      </c>
      <c r="F1495" s="7" t="s">
        <v>37</v>
      </c>
      <c r="G1495" s="7" t="s">
        <v>56</v>
      </c>
      <c r="H1495" s="7" t="s">
        <v>3321</v>
      </c>
      <c r="I1495" s="7" t="s">
        <v>74</v>
      </c>
      <c r="J1495" s="10"/>
      <c r="K1495" s="10"/>
      <c r="L1495" s="10">
        <v>44490.595983796295</v>
      </c>
      <c r="N1495" s="7">
        <v>2021</v>
      </c>
      <c r="O1495" s="7" t="s">
        <v>3284</v>
      </c>
      <c r="R1495" s="7" t="s">
        <v>4110</v>
      </c>
      <c r="T1495" s="7"/>
      <c r="W1495" s="6">
        <f>IFERROR(VLOOKUP(B1495, PlumX_snapshot!$A:$B, 2, FALSE), " ")</f>
        <v>17</v>
      </c>
      <c r="X1495" s="6">
        <f>IFERROR(VLOOKUP(B1495, PlumX_snapshot!$A:$C, 3, FALSE), " ")</f>
        <v>1</v>
      </c>
      <c r="Y1495" s="8">
        <f>IFERROR(VLOOKUP(B1495, PlumX_snapshot!$A:$D, 4, FALSE), " ")</f>
        <v>5</v>
      </c>
      <c r="Z1495" s="8">
        <f>IFERROR(VLOOKUP(B1495, PlumX_snapshot!$A:$E, 5, FALSE), " ")</f>
        <v>0</v>
      </c>
      <c r="AA1495" s="8">
        <f>IFERROR(VLOOKUP(B1495, PlumX_snapshot!$A:$F, 6, FALSE), " ")</f>
        <v>0</v>
      </c>
      <c r="AB1495" s="9">
        <v>44978</v>
      </c>
    </row>
    <row r="1496" spans="1:28" ht="14.5" x14ac:dyDescent="0.35">
      <c r="A1496" s="7" t="s">
        <v>4111</v>
      </c>
      <c r="B1496" s="7" t="s">
        <v>4112</v>
      </c>
      <c r="C1496" s="7" t="s">
        <v>4113</v>
      </c>
      <c r="D1496" s="7" t="s">
        <v>3282</v>
      </c>
      <c r="E1496" s="7" t="s">
        <v>36</v>
      </c>
      <c r="F1496" s="7" t="s">
        <v>37</v>
      </c>
      <c r="G1496" s="7" t="s">
        <v>56</v>
      </c>
      <c r="H1496" s="7" t="s">
        <v>3321</v>
      </c>
      <c r="I1496" s="7" t="s">
        <v>74</v>
      </c>
      <c r="J1496" s="10"/>
      <c r="K1496" s="10"/>
      <c r="L1496" s="10">
        <v>44491.661099537036</v>
      </c>
      <c r="N1496" s="7">
        <v>2021</v>
      </c>
      <c r="O1496" s="7" t="s">
        <v>3284</v>
      </c>
      <c r="R1496" s="7" t="s">
        <v>4114</v>
      </c>
      <c r="T1496" s="7"/>
      <c r="W1496" s="6">
        <f>IFERROR(VLOOKUP(B1496, PlumX_snapshot!$A:$B, 2, FALSE), " ")</f>
        <v>3</v>
      </c>
      <c r="X1496" s="6">
        <f>IFERROR(VLOOKUP(B1496, PlumX_snapshot!$A:$C, 3, FALSE), " ")</f>
        <v>0</v>
      </c>
      <c r="Y1496" s="8">
        <f>IFERROR(VLOOKUP(B1496, PlumX_snapshot!$A:$D, 4, FALSE), " ")</f>
        <v>16</v>
      </c>
      <c r="Z1496" s="8">
        <f>IFERROR(VLOOKUP(B1496, PlumX_snapshot!$A:$E, 5, FALSE), " ")</f>
        <v>0</v>
      </c>
      <c r="AA1496" s="8">
        <f>IFERROR(VLOOKUP(B1496, PlumX_snapshot!$A:$F, 6, FALSE), " ")</f>
        <v>0</v>
      </c>
      <c r="AB1496" s="9">
        <v>44978</v>
      </c>
    </row>
    <row r="1497" spans="1:28" ht="14.5" x14ac:dyDescent="0.35">
      <c r="A1497" s="7" t="s">
        <v>4115</v>
      </c>
      <c r="B1497" s="7" t="s">
        <v>4116</v>
      </c>
      <c r="C1497" s="7" t="s">
        <v>4117</v>
      </c>
      <c r="D1497" s="7" t="s">
        <v>3282</v>
      </c>
      <c r="E1497" s="7" t="s">
        <v>36</v>
      </c>
      <c r="F1497" s="7" t="s">
        <v>64</v>
      </c>
      <c r="G1497" s="7" t="s">
        <v>38</v>
      </c>
      <c r="H1497" s="7"/>
      <c r="J1497" s="10"/>
      <c r="K1497" s="10"/>
      <c r="L1497" s="10">
        <v>43720.670138888891</v>
      </c>
      <c r="N1497" s="7">
        <v>2019</v>
      </c>
      <c r="O1497" s="7" t="s">
        <v>4118</v>
      </c>
      <c r="T1497" s="7" t="s">
        <v>253</v>
      </c>
      <c r="U1497" s="7"/>
      <c r="V1497" s="7"/>
      <c r="W1497" s="6">
        <f>IFERROR(VLOOKUP(B1497, PlumX_snapshot!$A:$B, 2, FALSE), " ")</f>
        <v>5</v>
      </c>
      <c r="X1497" s="6">
        <f>IFERROR(VLOOKUP(B1497, PlumX_snapshot!$A:$C, 3, FALSE), " ")</f>
        <v>4</v>
      </c>
      <c r="Y1497" s="8">
        <f>IFERROR(VLOOKUP(B1497, PlumX_snapshot!$A:$D, 4, FALSE), " ")</f>
        <v>0</v>
      </c>
      <c r="Z1497" s="8">
        <f>IFERROR(VLOOKUP(B1497, PlumX_snapshot!$A:$E, 5, FALSE), " ")</f>
        <v>27</v>
      </c>
      <c r="AA1497" s="8">
        <f>IFERROR(VLOOKUP(B1497, PlumX_snapshot!$A:$F, 6, FALSE), " ")</f>
        <v>0</v>
      </c>
      <c r="AB1497" s="9">
        <v>44978</v>
      </c>
    </row>
    <row r="1498" spans="1:28" ht="14.5" x14ac:dyDescent="0.35">
      <c r="A1498" s="7" t="s">
        <v>3801</v>
      </c>
      <c r="B1498" s="7" t="s">
        <v>4119</v>
      </c>
      <c r="C1498" s="7" t="s">
        <v>3803</v>
      </c>
      <c r="D1498" s="7" t="s">
        <v>3282</v>
      </c>
      <c r="E1498" s="7" t="s">
        <v>36</v>
      </c>
      <c r="F1498" s="7" t="s">
        <v>64</v>
      </c>
      <c r="G1498" s="7" t="s">
        <v>38</v>
      </c>
      <c r="H1498" s="7"/>
      <c r="J1498" s="10"/>
      <c r="K1498" s="10"/>
      <c r="L1498" s="10">
        <v>43973.588483796295</v>
      </c>
      <c r="N1498" s="7">
        <v>2020</v>
      </c>
      <c r="O1498" s="7" t="s">
        <v>4118</v>
      </c>
      <c r="R1498" s="7" t="s">
        <v>4120</v>
      </c>
      <c r="T1498" s="7" t="s">
        <v>253</v>
      </c>
      <c r="U1498" s="7"/>
      <c r="V1498" s="7"/>
      <c r="W1498" s="6" t="str">
        <f>IFERROR(VLOOKUP(B1498, PlumX_snapshot!$A:$B, 2, FALSE), " ")</f>
        <v xml:space="preserve"> </v>
      </c>
      <c r="X1498" s="6" t="str">
        <f>IFERROR(VLOOKUP(B1498, PlumX_snapshot!$A:$C, 3, FALSE), " ")</f>
        <v xml:space="preserve"> </v>
      </c>
      <c r="Y1498" s="8" t="str">
        <f>IFERROR(VLOOKUP(B1498, PlumX_snapshot!$A:$D, 4, FALSE), " ")</f>
        <v xml:space="preserve"> </v>
      </c>
      <c r="Z1498" s="8" t="str">
        <f>IFERROR(VLOOKUP(B1498, PlumX_snapshot!$A:$E, 5, FALSE), " ")</f>
        <v xml:space="preserve"> </v>
      </c>
      <c r="AA1498" s="8" t="str">
        <f>IFERROR(VLOOKUP(B1498, PlumX_snapshot!$A:$F, 6, FALSE), " ")</f>
        <v xml:space="preserve"> </v>
      </c>
      <c r="AB1498" s="9"/>
    </row>
    <row r="1499" spans="1:28" ht="14.5" x14ac:dyDescent="0.35">
      <c r="A1499" s="7" t="s">
        <v>4121</v>
      </c>
      <c r="B1499" s="7" t="s">
        <v>4122</v>
      </c>
      <c r="C1499" s="7" t="s">
        <v>4123</v>
      </c>
      <c r="D1499" s="7" t="s">
        <v>3282</v>
      </c>
      <c r="E1499" s="7" t="s">
        <v>36</v>
      </c>
      <c r="F1499" s="7" t="s">
        <v>64</v>
      </c>
      <c r="G1499" s="7" t="s">
        <v>38</v>
      </c>
      <c r="H1499" s="7"/>
      <c r="J1499" s="10"/>
      <c r="K1499" s="10"/>
      <c r="L1499" s="10">
        <v>44497.43886574074</v>
      </c>
      <c r="N1499" s="7">
        <v>2021</v>
      </c>
      <c r="O1499" s="7" t="s">
        <v>4118</v>
      </c>
      <c r="T1499" s="7" t="s">
        <v>253</v>
      </c>
      <c r="U1499" s="7"/>
      <c r="V1499" s="7"/>
      <c r="W1499" s="6">
        <f>IFERROR(VLOOKUP(B1499, PlumX_snapshot!$A:$B, 2, FALSE), " ")</f>
        <v>0</v>
      </c>
      <c r="X1499" s="6">
        <f>IFERROR(VLOOKUP(B1499, PlumX_snapshot!$A:$C, 3, FALSE), " ")</f>
        <v>0</v>
      </c>
      <c r="Y1499" s="8">
        <f>IFERROR(VLOOKUP(B1499, PlumX_snapshot!$A:$D, 4, FALSE), " ")</f>
        <v>0</v>
      </c>
      <c r="Z1499" s="8">
        <f>IFERROR(VLOOKUP(B1499, PlumX_snapshot!$A:$E, 5, FALSE), " ")</f>
        <v>0</v>
      </c>
      <c r="AA1499" s="8">
        <f>IFERROR(VLOOKUP(B1499, PlumX_snapshot!$A:$F, 6, FALSE), " ")</f>
        <v>0</v>
      </c>
      <c r="AB1499" s="9">
        <v>44978</v>
      </c>
    </row>
    <row r="1500" spans="1:28" ht="14.5" x14ac:dyDescent="0.35">
      <c r="A1500" s="7" t="s">
        <v>4124</v>
      </c>
      <c r="B1500" s="7" t="s">
        <v>4125</v>
      </c>
      <c r="C1500" s="7" t="s">
        <v>4126</v>
      </c>
      <c r="D1500" s="7" t="s">
        <v>3282</v>
      </c>
      <c r="E1500" s="7" t="s">
        <v>36</v>
      </c>
      <c r="F1500" s="7" t="s">
        <v>64</v>
      </c>
      <c r="G1500" s="7" t="s">
        <v>38</v>
      </c>
      <c r="H1500" s="7"/>
      <c r="J1500" s="10"/>
      <c r="K1500" s="10"/>
      <c r="L1500" s="10">
        <v>44420.632581018515</v>
      </c>
      <c r="N1500" s="7">
        <v>2021</v>
      </c>
      <c r="O1500" s="7" t="s">
        <v>4118</v>
      </c>
      <c r="T1500" s="7" t="s">
        <v>253</v>
      </c>
      <c r="U1500" s="7"/>
      <c r="V1500" s="7"/>
      <c r="W1500" s="6">
        <f>IFERROR(VLOOKUP(B1500, PlumX_snapshot!$A:$B, 2, FALSE), " ")</f>
        <v>21</v>
      </c>
      <c r="X1500" s="6">
        <f>IFERROR(VLOOKUP(B1500, PlumX_snapshot!$A:$C, 3, FALSE), " ")</f>
        <v>3</v>
      </c>
      <c r="Y1500" s="8">
        <f>IFERROR(VLOOKUP(B1500, PlumX_snapshot!$A:$D, 4, FALSE), " ")</f>
        <v>74</v>
      </c>
      <c r="Z1500" s="8">
        <f>IFERROR(VLOOKUP(B1500, PlumX_snapshot!$A:$E, 5, FALSE), " ")</f>
        <v>0</v>
      </c>
      <c r="AA1500" s="8">
        <f>IFERROR(VLOOKUP(B1500, PlumX_snapshot!$A:$F, 6, FALSE), " ")</f>
        <v>1</v>
      </c>
      <c r="AB1500" s="9">
        <v>44978</v>
      </c>
    </row>
    <row r="1501" spans="1:28" ht="14.5" x14ac:dyDescent="0.35">
      <c r="A1501" s="7" t="s">
        <v>4127</v>
      </c>
      <c r="B1501" s="7" t="s">
        <v>4128</v>
      </c>
      <c r="C1501" s="7" t="s">
        <v>4129</v>
      </c>
      <c r="D1501" s="7" t="s">
        <v>3282</v>
      </c>
      <c r="E1501" s="7" t="s">
        <v>36</v>
      </c>
      <c r="F1501" s="7" t="s">
        <v>64</v>
      </c>
      <c r="G1501" s="7" t="s">
        <v>38</v>
      </c>
      <c r="H1501" s="7"/>
      <c r="J1501" s="10"/>
      <c r="K1501" s="10"/>
      <c r="L1501" s="10">
        <v>43801.397743055553</v>
      </c>
      <c r="N1501" s="7">
        <v>2019</v>
      </c>
      <c r="O1501" s="7" t="s">
        <v>4118</v>
      </c>
      <c r="T1501" s="7" t="s">
        <v>253</v>
      </c>
      <c r="U1501" s="7"/>
      <c r="V1501" s="7"/>
      <c r="W1501" s="6">
        <f>IFERROR(VLOOKUP(B1501, PlumX_snapshot!$A:$B, 2, FALSE), " ")</f>
        <v>61</v>
      </c>
      <c r="X1501" s="6">
        <f>IFERROR(VLOOKUP(B1501, PlumX_snapshot!$A:$C, 3, FALSE), " ")</f>
        <v>20</v>
      </c>
      <c r="Y1501" s="8">
        <f>IFERROR(VLOOKUP(B1501, PlumX_snapshot!$A:$D, 4, FALSE), " ")</f>
        <v>35</v>
      </c>
      <c r="Z1501" s="8">
        <f>IFERROR(VLOOKUP(B1501, PlumX_snapshot!$A:$E, 5, FALSE), " ")</f>
        <v>5</v>
      </c>
      <c r="AA1501" s="8">
        <f>IFERROR(VLOOKUP(B1501, PlumX_snapshot!$A:$F, 6, FALSE), " ")</f>
        <v>0</v>
      </c>
      <c r="AB1501" s="9">
        <v>44978</v>
      </c>
    </row>
    <row r="1502" spans="1:28" ht="14.5" x14ac:dyDescent="0.35">
      <c r="A1502" s="7" t="s">
        <v>4130</v>
      </c>
      <c r="B1502" s="7" t="s">
        <v>4131</v>
      </c>
      <c r="C1502" s="7" t="s">
        <v>3385</v>
      </c>
      <c r="D1502" s="7" t="s">
        <v>3282</v>
      </c>
      <c r="E1502" s="7" t="s">
        <v>36</v>
      </c>
      <c r="F1502" s="7" t="s">
        <v>64</v>
      </c>
      <c r="G1502" s="7" t="s">
        <v>38</v>
      </c>
      <c r="H1502" s="7"/>
      <c r="J1502" s="10"/>
      <c r="K1502" s="10"/>
      <c r="L1502" s="10">
        <v>43312.357233796298</v>
      </c>
      <c r="N1502" s="7">
        <v>2018</v>
      </c>
      <c r="O1502" s="7" t="s">
        <v>4118</v>
      </c>
      <c r="T1502" s="7" t="s">
        <v>253</v>
      </c>
      <c r="U1502" s="7"/>
      <c r="V1502" s="7"/>
      <c r="W1502" s="6">
        <f>IFERROR(VLOOKUP(B1502, PlumX_snapshot!$A:$B, 2, FALSE), " ")</f>
        <v>34</v>
      </c>
      <c r="X1502" s="6">
        <f>IFERROR(VLOOKUP(B1502, PlumX_snapshot!$A:$C, 3, FALSE), " ")</f>
        <v>2</v>
      </c>
      <c r="Y1502" s="8">
        <f>IFERROR(VLOOKUP(B1502, PlumX_snapshot!$A:$D, 4, FALSE), " ")</f>
        <v>44</v>
      </c>
      <c r="Z1502" s="8">
        <f>IFERROR(VLOOKUP(B1502, PlumX_snapshot!$A:$E, 5, FALSE), " ")</f>
        <v>0</v>
      </c>
      <c r="AA1502" s="8">
        <f>IFERROR(VLOOKUP(B1502, PlumX_snapshot!$A:$F, 6, FALSE), " ")</f>
        <v>0</v>
      </c>
      <c r="AB1502" s="9">
        <v>44978</v>
      </c>
    </row>
    <row r="1503" spans="1:28" ht="14.5" x14ac:dyDescent="0.35">
      <c r="A1503" s="7" t="s">
        <v>4132</v>
      </c>
      <c r="B1503" s="7" t="s">
        <v>4133</v>
      </c>
      <c r="C1503" s="7" t="s">
        <v>4134</v>
      </c>
      <c r="D1503" s="7" t="s">
        <v>3282</v>
      </c>
      <c r="E1503" s="7" t="s">
        <v>36</v>
      </c>
      <c r="F1503" s="7" t="s">
        <v>64</v>
      </c>
      <c r="G1503" s="7" t="s">
        <v>38</v>
      </c>
      <c r="H1503" s="7"/>
      <c r="J1503" s="10"/>
      <c r="K1503" s="10"/>
      <c r="L1503" s="10">
        <v>43878.418217592596</v>
      </c>
      <c r="N1503" s="7">
        <v>2020</v>
      </c>
      <c r="O1503" s="7" t="s">
        <v>4118</v>
      </c>
      <c r="T1503" s="7" t="s">
        <v>253</v>
      </c>
      <c r="U1503" s="7"/>
      <c r="V1503" s="7"/>
      <c r="W1503" s="6">
        <f>IFERROR(VLOOKUP(B1503, PlumX_snapshot!$A:$B, 2, FALSE), " ")</f>
        <v>0</v>
      </c>
      <c r="X1503" s="6">
        <f>IFERROR(VLOOKUP(B1503, PlumX_snapshot!$A:$C, 3, FALSE), " ")</f>
        <v>3</v>
      </c>
      <c r="Y1503" s="8">
        <f>IFERROR(VLOOKUP(B1503, PlumX_snapshot!$A:$D, 4, FALSE), " ")</f>
        <v>0</v>
      </c>
      <c r="Z1503" s="8">
        <f>IFERROR(VLOOKUP(B1503, PlumX_snapshot!$A:$E, 5, FALSE), " ")</f>
        <v>0</v>
      </c>
      <c r="AA1503" s="8">
        <f>IFERROR(VLOOKUP(B1503, PlumX_snapshot!$A:$F, 6, FALSE), " ")</f>
        <v>0</v>
      </c>
      <c r="AB1503" s="9">
        <v>44978</v>
      </c>
    </row>
    <row r="1504" spans="1:28" ht="14.5" x14ac:dyDescent="0.35">
      <c r="A1504" s="7" t="s">
        <v>4135</v>
      </c>
      <c r="B1504" s="7" t="s">
        <v>4136</v>
      </c>
      <c r="C1504" s="7" t="s">
        <v>3588</v>
      </c>
      <c r="D1504" s="7" t="s">
        <v>3282</v>
      </c>
      <c r="E1504" s="7" t="s">
        <v>36</v>
      </c>
      <c r="F1504" s="7" t="s">
        <v>64</v>
      </c>
      <c r="G1504" s="7" t="s">
        <v>38</v>
      </c>
      <c r="H1504" s="7"/>
      <c r="J1504" s="10"/>
      <c r="K1504" s="10"/>
      <c r="L1504" s="10">
        <v>43476.463854166665</v>
      </c>
      <c r="N1504" s="7">
        <v>2019</v>
      </c>
      <c r="O1504" s="7" t="s">
        <v>4118</v>
      </c>
      <c r="T1504" s="7" t="s">
        <v>253</v>
      </c>
      <c r="U1504" s="7"/>
      <c r="V1504" s="7"/>
      <c r="W1504" s="6">
        <f>IFERROR(VLOOKUP(B1504, PlumX_snapshot!$A:$B, 2, FALSE), " ")</f>
        <v>10</v>
      </c>
      <c r="X1504" s="6">
        <f>IFERROR(VLOOKUP(B1504, PlumX_snapshot!$A:$C, 3, FALSE), " ")</f>
        <v>6</v>
      </c>
      <c r="Y1504" s="8">
        <f>IFERROR(VLOOKUP(B1504, PlumX_snapshot!$A:$D, 4, FALSE), " ")</f>
        <v>0</v>
      </c>
      <c r="Z1504" s="8">
        <f>IFERROR(VLOOKUP(B1504, PlumX_snapshot!$A:$E, 5, FALSE), " ")</f>
        <v>0</v>
      </c>
      <c r="AA1504" s="8">
        <f>IFERROR(VLOOKUP(B1504, PlumX_snapshot!$A:$F, 6, FALSE), " ")</f>
        <v>0</v>
      </c>
      <c r="AB1504" s="9">
        <v>44978</v>
      </c>
    </row>
    <row r="1505" spans="1:28" ht="14.5" x14ac:dyDescent="0.35">
      <c r="A1505" s="7" t="s">
        <v>4137</v>
      </c>
      <c r="B1505" s="7" t="s">
        <v>4138</v>
      </c>
      <c r="C1505" s="7" t="s">
        <v>4139</v>
      </c>
      <c r="D1505" s="7" t="s">
        <v>3282</v>
      </c>
      <c r="E1505" s="7" t="s">
        <v>36</v>
      </c>
      <c r="F1505" s="7" t="s">
        <v>64</v>
      </c>
      <c r="G1505" s="7" t="s">
        <v>38</v>
      </c>
      <c r="H1505" s="7"/>
      <c r="J1505" s="10"/>
      <c r="K1505" s="10"/>
      <c r="L1505" s="10">
        <v>43885.657592592594</v>
      </c>
      <c r="N1505" s="7">
        <v>2020</v>
      </c>
      <c r="O1505" s="7" t="s">
        <v>4118</v>
      </c>
      <c r="T1505" s="7" t="s">
        <v>253</v>
      </c>
      <c r="U1505" s="7"/>
      <c r="V1505" s="7"/>
      <c r="W1505" s="6">
        <f>IFERROR(VLOOKUP(B1505, PlumX_snapshot!$A:$B, 2, FALSE), " ")</f>
        <v>5</v>
      </c>
      <c r="X1505" s="6">
        <f>IFERROR(VLOOKUP(B1505, PlumX_snapshot!$A:$C, 3, FALSE), " ")</f>
        <v>0</v>
      </c>
      <c r="Y1505" s="8">
        <f>IFERROR(VLOOKUP(B1505, PlumX_snapshot!$A:$D, 4, FALSE), " ")</f>
        <v>0</v>
      </c>
      <c r="Z1505" s="8">
        <f>IFERROR(VLOOKUP(B1505, PlumX_snapshot!$A:$E, 5, FALSE), " ")</f>
        <v>0</v>
      </c>
      <c r="AA1505" s="8">
        <f>IFERROR(VLOOKUP(B1505, PlumX_snapshot!$A:$F, 6, FALSE), " ")</f>
        <v>0</v>
      </c>
      <c r="AB1505" s="9">
        <v>44978</v>
      </c>
    </row>
    <row r="1506" spans="1:28" ht="14.5" x14ac:dyDescent="0.35">
      <c r="A1506" s="7" t="s">
        <v>4140</v>
      </c>
      <c r="B1506" s="7" t="s">
        <v>4141</v>
      </c>
      <c r="C1506" s="7" t="s">
        <v>4142</v>
      </c>
      <c r="D1506" s="7" t="s">
        <v>3282</v>
      </c>
      <c r="E1506" s="7" t="s">
        <v>36</v>
      </c>
      <c r="F1506" s="7" t="s">
        <v>64</v>
      </c>
      <c r="G1506" s="7" t="s">
        <v>38</v>
      </c>
      <c r="H1506" s="7"/>
      <c r="J1506" s="10"/>
      <c r="K1506" s="10"/>
      <c r="L1506" s="10">
        <v>43269.372974537036</v>
      </c>
      <c r="N1506" s="7">
        <v>2018</v>
      </c>
      <c r="O1506" s="7" t="s">
        <v>4118</v>
      </c>
      <c r="T1506" s="7" t="s">
        <v>253</v>
      </c>
      <c r="U1506" s="7"/>
      <c r="V1506" s="7"/>
      <c r="W1506" s="6">
        <f>IFERROR(VLOOKUP(B1506, PlumX_snapshot!$A:$B, 2, FALSE), " ")</f>
        <v>0</v>
      </c>
      <c r="X1506" s="6">
        <f>IFERROR(VLOOKUP(B1506, PlumX_snapshot!$A:$C, 3, FALSE), " ")</f>
        <v>2</v>
      </c>
      <c r="Y1506" s="8">
        <f>IFERROR(VLOOKUP(B1506, PlumX_snapshot!$A:$D, 4, FALSE), " ")</f>
        <v>0</v>
      </c>
      <c r="Z1506" s="8">
        <f>IFERROR(VLOOKUP(B1506, PlumX_snapshot!$A:$E, 5, FALSE), " ")</f>
        <v>8</v>
      </c>
      <c r="AA1506" s="8">
        <f>IFERROR(VLOOKUP(B1506, PlumX_snapshot!$A:$F, 6, FALSE), " ")</f>
        <v>0</v>
      </c>
      <c r="AB1506" s="9">
        <v>44978</v>
      </c>
    </row>
    <row r="1507" spans="1:28" ht="14.5" x14ac:dyDescent="0.35">
      <c r="A1507" s="7" t="s">
        <v>4143</v>
      </c>
      <c r="B1507" s="7" t="s">
        <v>4144</v>
      </c>
      <c r="C1507" s="7" t="s">
        <v>4145</v>
      </c>
      <c r="D1507" s="7" t="s">
        <v>3282</v>
      </c>
      <c r="E1507" s="7" t="s">
        <v>36</v>
      </c>
      <c r="F1507" s="7" t="s">
        <v>64</v>
      </c>
      <c r="G1507" s="7" t="s">
        <v>38</v>
      </c>
      <c r="H1507" s="7"/>
      <c r="J1507" s="10"/>
      <c r="K1507" s="10"/>
      <c r="L1507" s="10">
        <v>43713.662708333337</v>
      </c>
      <c r="N1507" s="7">
        <v>2019</v>
      </c>
      <c r="O1507" s="7" t="s">
        <v>4118</v>
      </c>
      <c r="T1507" s="7" t="s">
        <v>253</v>
      </c>
      <c r="U1507" s="7"/>
      <c r="V1507" s="7"/>
      <c r="W1507" s="6">
        <f>IFERROR(VLOOKUP(B1507, PlumX_snapshot!$A:$B, 2, FALSE), " ")</f>
        <v>31</v>
      </c>
      <c r="X1507" s="6">
        <f>IFERROR(VLOOKUP(B1507, PlumX_snapshot!$A:$C, 3, FALSE), " ")</f>
        <v>7</v>
      </c>
      <c r="Y1507" s="8">
        <f>IFERROR(VLOOKUP(B1507, PlumX_snapshot!$A:$D, 4, FALSE), " ")</f>
        <v>4</v>
      </c>
      <c r="Z1507" s="8">
        <f>IFERROR(VLOOKUP(B1507, PlumX_snapshot!$A:$E, 5, FALSE), " ")</f>
        <v>28</v>
      </c>
      <c r="AA1507" s="8">
        <f>IFERROR(VLOOKUP(B1507, PlumX_snapshot!$A:$F, 6, FALSE), " ")</f>
        <v>0</v>
      </c>
      <c r="AB1507" s="9">
        <v>44978</v>
      </c>
    </row>
    <row r="1508" spans="1:28" ht="14.5" x14ac:dyDescent="0.35">
      <c r="A1508" s="7" t="s">
        <v>4146</v>
      </c>
      <c r="B1508" s="7" t="s">
        <v>4147</v>
      </c>
      <c r="C1508" s="7" t="s">
        <v>4148</v>
      </c>
      <c r="D1508" s="7" t="s">
        <v>3282</v>
      </c>
      <c r="E1508" s="7" t="s">
        <v>36</v>
      </c>
      <c r="F1508" s="7" t="s">
        <v>64</v>
      </c>
      <c r="G1508" s="7" t="s">
        <v>38</v>
      </c>
      <c r="H1508" s="7"/>
      <c r="J1508" s="10"/>
      <c r="K1508" s="10"/>
      <c r="L1508" s="10">
        <v>44480.507349537038</v>
      </c>
      <c r="N1508" s="7">
        <v>2021</v>
      </c>
      <c r="O1508" s="7" t="s">
        <v>4118</v>
      </c>
      <c r="T1508" s="7" t="s">
        <v>253</v>
      </c>
      <c r="U1508" s="7"/>
      <c r="V1508" s="7"/>
      <c r="W1508" s="6">
        <f>IFERROR(VLOOKUP(B1508, PlumX_snapshot!$A:$B, 2, FALSE), " ")</f>
        <v>1</v>
      </c>
      <c r="X1508" s="6">
        <f>IFERROR(VLOOKUP(B1508, PlumX_snapshot!$A:$C, 3, FALSE), " ")</f>
        <v>1</v>
      </c>
      <c r="Y1508" s="8">
        <f>IFERROR(VLOOKUP(B1508, PlumX_snapshot!$A:$D, 4, FALSE), " ")</f>
        <v>0</v>
      </c>
      <c r="Z1508" s="8">
        <f>IFERROR(VLOOKUP(B1508, PlumX_snapshot!$A:$E, 5, FALSE), " ")</f>
        <v>0</v>
      </c>
      <c r="AA1508" s="8">
        <f>IFERROR(VLOOKUP(B1508, PlumX_snapshot!$A:$F, 6, FALSE), " ")</f>
        <v>0</v>
      </c>
      <c r="AB1508" s="9">
        <v>44978</v>
      </c>
    </row>
    <row r="1509" spans="1:28" ht="14.5" x14ac:dyDescent="0.35">
      <c r="A1509" s="7" t="s">
        <v>4149</v>
      </c>
      <c r="B1509" s="7" t="s">
        <v>4150</v>
      </c>
      <c r="C1509" s="7" t="s">
        <v>4151</v>
      </c>
      <c r="D1509" s="7" t="s">
        <v>3282</v>
      </c>
      <c r="E1509" s="7" t="s">
        <v>36</v>
      </c>
      <c r="F1509" s="7" t="s">
        <v>64</v>
      </c>
      <c r="G1509" s="7" t="s">
        <v>38</v>
      </c>
      <c r="H1509" s="7"/>
      <c r="J1509" s="10"/>
      <c r="K1509" s="10"/>
      <c r="L1509" s="10">
        <v>44075.457245370373</v>
      </c>
      <c r="N1509" s="7">
        <v>2020</v>
      </c>
      <c r="O1509" s="7" t="s">
        <v>4118</v>
      </c>
      <c r="T1509" s="7" t="s">
        <v>253</v>
      </c>
      <c r="U1509" s="7"/>
      <c r="V1509" s="7"/>
      <c r="W1509" s="6">
        <f>IFERROR(VLOOKUP(B1509, PlumX_snapshot!$A:$B, 2, FALSE), " ")</f>
        <v>137</v>
      </c>
      <c r="X1509" s="6">
        <f>IFERROR(VLOOKUP(B1509, PlumX_snapshot!$A:$C, 3, FALSE), " ")</f>
        <v>23</v>
      </c>
      <c r="Y1509" s="8">
        <f>IFERROR(VLOOKUP(B1509, PlumX_snapshot!$A:$D, 4, FALSE), " ")</f>
        <v>115</v>
      </c>
      <c r="Z1509" s="8">
        <f>IFERROR(VLOOKUP(B1509, PlumX_snapshot!$A:$E, 5, FALSE), " ")</f>
        <v>0</v>
      </c>
      <c r="AA1509" s="8">
        <f>IFERROR(VLOOKUP(B1509, PlumX_snapshot!$A:$F, 6, FALSE), " ")</f>
        <v>1</v>
      </c>
      <c r="AB1509" s="9">
        <v>44978</v>
      </c>
    </row>
    <row r="1510" spans="1:28" ht="14.5" x14ac:dyDescent="0.35">
      <c r="A1510" s="7" t="s">
        <v>4152</v>
      </c>
      <c r="B1510" s="7" t="s">
        <v>4153</v>
      </c>
      <c r="C1510" s="7" t="s">
        <v>4154</v>
      </c>
      <c r="D1510" s="7" t="s">
        <v>3282</v>
      </c>
      <c r="E1510" s="7" t="s">
        <v>36</v>
      </c>
      <c r="F1510" s="7" t="s">
        <v>64</v>
      </c>
      <c r="G1510" s="7" t="s">
        <v>38</v>
      </c>
      <c r="H1510" s="7"/>
      <c r="J1510" s="10"/>
      <c r="K1510" s="10"/>
      <c r="L1510" s="10">
        <v>43846.704548611109</v>
      </c>
      <c r="N1510" s="7">
        <v>2020</v>
      </c>
      <c r="O1510" s="7" t="s">
        <v>4118</v>
      </c>
      <c r="T1510" s="7" t="s">
        <v>253</v>
      </c>
      <c r="U1510" s="7"/>
      <c r="V1510" s="7"/>
      <c r="W1510" s="6">
        <f>IFERROR(VLOOKUP(B1510, PlumX_snapshot!$A:$B, 2, FALSE), " ")</f>
        <v>31</v>
      </c>
      <c r="X1510" s="6">
        <f>IFERROR(VLOOKUP(B1510, PlumX_snapshot!$A:$C, 3, FALSE), " ")</f>
        <v>2</v>
      </c>
      <c r="Y1510" s="8">
        <f>IFERROR(VLOOKUP(B1510, PlumX_snapshot!$A:$D, 4, FALSE), " ")</f>
        <v>0</v>
      </c>
      <c r="Z1510" s="8">
        <f>IFERROR(VLOOKUP(B1510, PlumX_snapshot!$A:$E, 5, FALSE), " ")</f>
        <v>0</v>
      </c>
      <c r="AA1510" s="8">
        <f>IFERROR(VLOOKUP(B1510, PlumX_snapshot!$A:$F, 6, FALSE), " ")</f>
        <v>0</v>
      </c>
      <c r="AB1510" s="9">
        <v>44978</v>
      </c>
    </row>
    <row r="1511" spans="1:28" ht="14.5" x14ac:dyDescent="0.35">
      <c r="A1511" s="7" t="s">
        <v>4155</v>
      </c>
      <c r="B1511" s="7" t="s">
        <v>4156</v>
      </c>
      <c r="C1511" s="7" t="s">
        <v>4157</v>
      </c>
      <c r="D1511" s="7" t="s">
        <v>3282</v>
      </c>
      <c r="E1511" s="7" t="s">
        <v>36</v>
      </c>
      <c r="F1511" s="7" t="s">
        <v>64</v>
      </c>
      <c r="G1511" s="7" t="s">
        <v>38</v>
      </c>
      <c r="H1511" s="7"/>
      <c r="J1511" s="10"/>
      <c r="K1511" s="10"/>
      <c r="L1511" s="10">
        <v>43893.412094907406</v>
      </c>
      <c r="N1511" s="7">
        <v>2020</v>
      </c>
      <c r="O1511" s="7" t="s">
        <v>4118</v>
      </c>
      <c r="T1511" s="7" t="s">
        <v>253</v>
      </c>
      <c r="U1511" s="7"/>
      <c r="V1511" s="7"/>
      <c r="W1511" s="6">
        <f>IFERROR(VLOOKUP(B1511, PlumX_snapshot!$A:$B, 2, FALSE), " ")</f>
        <v>71</v>
      </c>
      <c r="X1511" s="6">
        <f>IFERROR(VLOOKUP(B1511, PlumX_snapshot!$A:$C, 3, FALSE), " ")</f>
        <v>25</v>
      </c>
      <c r="Y1511" s="8">
        <f>IFERROR(VLOOKUP(B1511, PlumX_snapshot!$A:$D, 4, FALSE), " ")</f>
        <v>332</v>
      </c>
      <c r="Z1511" s="8">
        <f>IFERROR(VLOOKUP(B1511, PlumX_snapshot!$A:$E, 5, FALSE), " ")</f>
        <v>0</v>
      </c>
      <c r="AA1511" s="8">
        <f>IFERROR(VLOOKUP(B1511, PlumX_snapshot!$A:$F, 6, FALSE), " ")</f>
        <v>60</v>
      </c>
      <c r="AB1511" s="9">
        <v>44978</v>
      </c>
    </row>
    <row r="1512" spans="1:28" ht="14.5" x14ac:dyDescent="0.35">
      <c r="A1512" s="7" t="s">
        <v>4158</v>
      </c>
      <c r="B1512" s="7" t="s">
        <v>4159</v>
      </c>
      <c r="C1512" s="7" t="s">
        <v>3865</v>
      </c>
      <c r="D1512" s="7" t="s">
        <v>3282</v>
      </c>
      <c r="E1512" s="7" t="s">
        <v>36</v>
      </c>
      <c r="F1512" s="7" t="s">
        <v>64</v>
      </c>
      <c r="G1512" s="7" t="s">
        <v>38</v>
      </c>
      <c r="H1512" s="7"/>
      <c r="J1512" s="10"/>
      <c r="K1512" s="10"/>
      <c r="L1512" s="10">
        <v>44278.575648148151</v>
      </c>
      <c r="N1512" s="7">
        <v>2021</v>
      </c>
      <c r="O1512" s="7" t="s">
        <v>4118</v>
      </c>
      <c r="T1512" s="7" t="s">
        <v>253</v>
      </c>
      <c r="U1512" s="7"/>
      <c r="V1512" s="7"/>
      <c r="W1512" s="6">
        <f>IFERROR(VLOOKUP(B1512, PlumX_snapshot!$A:$B, 2, FALSE), " ")</f>
        <v>12</v>
      </c>
      <c r="X1512" s="6">
        <f>IFERROR(VLOOKUP(B1512, PlumX_snapshot!$A:$C, 3, FALSE), " ")</f>
        <v>2</v>
      </c>
      <c r="Y1512" s="8">
        <f>IFERROR(VLOOKUP(B1512, PlumX_snapshot!$A:$D, 4, FALSE), " ")</f>
        <v>15</v>
      </c>
      <c r="Z1512" s="8">
        <f>IFERROR(VLOOKUP(B1512, PlumX_snapshot!$A:$E, 5, FALSE), " ")</f>
        <v>0</v>
      </c>
      <c r="AA1512" s="8">
        <f>IFERROR(VLOOKUP(B1512, PlumX_snapshot!$A:$F, 6, FALSE), " ")</f>
        <v>0</v>
      </c>
      <c r="AB1512" s="9">
        <v>44978</v>
      </c>
    </row>
    <row r="1513" spans="1:28" ht="14.5" x14ac:dyDescent="0.35">
      <c r="A1513" s="7" t="s">
        <v>4160</v>
      </c>
      <c r="B1513" s="7" t="s">
        <v>4161</v>
      </c>
      <c r="C1513" s="7" t="s">
        <v>4162</v>
      </c>
      <c r="D1513" s="7" t="s">
        <v>3282</v>
      </c>
      <c r="E1513" s="7" t="s">
        <v>36</v>
      </c>
      <c r="F1513" s="7" t="s">
        <v>64</v>
      </c>
      <c r="G1513" s="7" t="s">
        <v>38</v>
      </c>
      <c r="H1513" s="7"/>
      <c r="J1513" s="10"/>
      <c r="K1513" s="10"/>
      <c r="L1513" s="10">
        <v>44480.642141203702</v>
      </c>
      <c r="N1513" s="7">
        <v>2021</v>
      </c>
      <c r="O1513" s="7" t="s">
        <v>4118</v>
      </c>
      <c r="T1513" s="7" t="s">
        <v>253</v>
      </c>
      <c r="U1513" s="7"/>
      <c r="V1513" s="7"/>
      <c r="W1513" s="6">
        <f>IFERROR(VLOOKUP(B1513, PlumX_snapshot!$A:$B, 2, FALSE), " ")</f>
        <v>1</v>
      </c>
      <c r="X1513" s="6">
        <f>IFERROR(VLOOKUP(B1513, PlumX_snapshot!$A:$C, 3, FALSE), " ")</f>
        <v>0</v>
      </c>
      <c r="Y1513" s="8">
        <f>IFERROR(VLOOKUP(B1513, PlumX_snapshot!$A:$D, 4, FALSE), " ")</f>
        <v>0</v>
      </c>
      <c r="Z1513" s="8">
        <f>IFERROR(VLOOKUP(B1513, PlumX_snapshot!$A:$E, 5, FALSE), " ")</f>
        <v>0</v>
      </c>
      <c r="AA1513" s="8">
        <f>IFERROR(VLOOKUP(B1513, PlumX_snapshot!$A:$F, 6, FALSE), " ")</f>
        <v>0</v>
      </c>
      <c r="AB1513" s="9">
        <v>44978</v>
      </c>
    </row>
    <row r="1514" spans="1:28" ht="14.5" x14ac:dyDescent="0.35">
      <c r="A1514" s="7" t="s">
        <v>4163</v>
      </c>
      <c r="B1514" s="7" t="s">
        <v>4164</v>
      </c>
      <c r="C1514" s="7" t="s">
        <v>3298</v>
      </c>
      <c r="D1514" s="7" t="s">
        <v>3282</v>
      </c>
      <c r="E1514" s="7" t="s">
        <v>36</v>
      </c>
      <c r="F1514" s="7" t="s">
        <v>64</v>
      </c>
      <c r="G1514" s="7" t="s">
        <v>38</v>
      </c>
      <c r="H1514" s="7"/>
      <c r="J1514" s="10"/>
      <c r="K1514" s="10"/>
      <c r="L1514" s="10">
        <v>44495.668842592589</v>
      </c>
      <c r="N1514" s="7">
        <v>2021</v>
      </c>
      <c r="O1514" s="7" t="s">
        <v>4118</v>
      </c>
      <c r="R1514" s="7" t="s">
        <v>161</v>
      </c>
      <c r="T1514" s="7" t="s">
        <v>253</v>
      </c>
      <c r="U1514" s="7"/>
      <c r="V1514" s="7"/>
      <c r="W1514" s="6">
        <f>IFERROR(VLOOKUP(B1514, PlumX_snapshot!$A:$B, 2, FALSE), " ")</f>
        <v>2</v>
      </c>
      <c r="X1514" s="6">
        <f>IFERROR(VLOOKUP(B1514, PlumX_snapshot!$A:$C, 3, FALSE), " ")</f>
        <v>2</v>
      </c>
      <c r="Y1514" s="8">
        <f>IFERROR(VLOOKUP(B1514, PlumX_snapshot!$A:$D, 4, FALSE), " ")</f>
        <v>2</v>
      </c>
      <c r="Z1514" s="8">
        <f>IFERROR(VLOOKUP(B1514, PlumX_snapshot!$A:$E, 5, FALSE), " ")</f>
        <v>0</v>
      </c>
      <c r="AA1514" s="8">
        <f>IFERROR(VLOOKUP(B1514, PlumX_snapshot!$A:$F, 6, FALSE), " ")</f>
        <v>0</v>
      </c>
      <c r="AB1514" s="9">
        <v>44978</v>
      </c>
    </row>
    <row r="1515" spans="1:28" ht="14.5" x14ac:dyDescent="0.35">
      <c r="A1515" s="7" t="s">
        <v>4165</v>
      </c>
      <c r="B1515" s="7" t="s">
        <v>4166</v>
      </c>
      <c r="C1515" s="7" t="s">
        <v>4167</v>
      </c>
      <c r="D1515" s="7" t="s">
        <v>3282</v>
      </c>
      <c r="E1515" s="7" t="s">
        <v>36</v>
      </c>
      <c r="F1515" s="7" t="s">
        <v>37</v>
      </c>
      <c r="G1515" s="7" t="s">
        <v>56</v>
      </c>
      <c r="H1515" s="7" t="s">
        <v>3349</v>
      </c>
      <c r="I1515" s="7" t="s">
        <v>74</v>
      </c>
      <c r="J1515" s="10"/>
      <c r="K1515" s="10" t="s">
        <v>4168</v>
      </c>
      <c r="L1515" s="10"/>
      <c r="M1515" s="10">
        <v>42418</v>
      </c>
      <c r="N1515" s="7">
        <v>2016</v>
      </c>
      <c r="O1515" s="7" t="s">
        <v>4169</v>
      </c>
      <c r="P1515" s="7" t="s">
        <v>56</v>
      </c>
      <c r="R1515" s="7" t="s">
        <v>4170</v>
      </c>
      <c r="T1515" s="7"/>
      <c r="W1515" s="6">
        <f>IFERROR(VLOOKUP(B1515, PlumX_snapshot!$A:$B, 2, FALSE), " ")</f>
        <v>133</v>
      </c>
      <c r="X1515" s="6">
        <f>IFERROR(VLOOKUP(B1515, PlumX_snapshot!$A:$C, 3, FALSE), " ")</f>
        <v>122</v>
      </c>
      <c r="Y1515" s="8">
        <f>IFERROR(VLOOKUP(B1515, PlumX_snapshot!$A:$D, 4, FALSE), " ")</f>
        <v>3</v>
      </c>
      <c r="Z1515" s="8">
        <f>IFERROR(VLOOKUP(B1515, PlumX_snapshot!$A:$E, 5, FALSE), " ")</f>
        <v>11</v>
      </c>
      <c r="AA1515" s="8">
        <f>IFERROR(VLOOKUP(B1515, PlumX_snapshot!$A:$F, 6, FALSE), " ")</f>
        <v>0</v>
      </c>
      <c r="AB1515" s="9">
        <v>44978</v>
      </c>
    </row>
    <row r="1516" spans="1:28" ht="14.5" x14ac:dyDescent="0.35">
      <c r="A1516" s="7" t="s">
        <v>4171</v>
      </c>
      <c r="B1516" s="7" t="s">
        <v>4172</v>
      </c>
      <c r="C1516" s="7" t="s">
        <v>3734</v>
      </c>
      <c r="D1516" s="7" t="s">
        <v>3282</v>
      </c>
      <c r="E1516" s="7" t="s">
        <v>36</v>
      </c>
      <c r="F1516" s="7" t="s">
        <v>37</v>
      </c>
      <c r="G1516" s="7" t="s">
        <v>56</v>
      </c>
      <c r="H1516" s="7" t="s">
        <v>3349</v>
      </c>
      <c r="I1516" s="7" t="s">
        <v>74</v>
      </c>
      <c r="J1516" s="10"/>
      <c r="K1516" s="10">
        <v>42289</v>
      </c>
      <c r="L1516" s="10"/>
      <c r="M1516" s="10">
        <v>42418</v>
      </c>
      <c r="N1516" s="7">
        <v>2016</v>
      </c>
      <c r="O1516" s="7" t="s">
        <v>4169</v>
      </c>
      <c r="P1516" s="7" t="s">
        <v>56</v>
      </c>
      <c r="R1516" s="7" t="s">
        <v>4173</v>
      </c>
      <c r="T1516" s="7"/>
      <c r="W1516" s="6">
        <f>IFERROR(VLOOKUP(B1516, PlumX_snapshot!$A:$B, 2, FALSE), " ")</f>
        <v>122</v>
      </c>
      <c r="X1516" s="6">
        <f>IFERROR(VLOOKUP(B1516, PlumX_snapshot!$A:$C, 3, FALSE), " ")</f>
        <v>41</v>
      </c>
      <c r="Y1516" s="8">
        <f>IFERROR(VLOOKUP(B1516, PlumX_snapshot!$A:$D, 4, FALSE), " ")</f>
        <v>10</v>
      </c>
      <c r="Z1516" s="8">
        <f>IFERROR(VLOOKUP(B1516, PlumX_snapshot!$A:$E, 5, FALSE), " ")</f>
        <v>6</v>
      </c>
      <c r="AA1516" s="8">
        <f>IFERROR(VLOOKUP(B1516, PlumX_snapshot!$A:$F, 6, FALSE), " ")</f>
        <v>1</v>
      </c>
      <c r="AB1516" s="9">
        <v>44978</v>
      </c>
    </row>
    <row r="1517" spans="1:28" ht="14.5" x14ac:dyDescent="0.35">
      <c r="A1517" s="7" t="s">
        <v>4174</v>
      </c>
      <c r="B1517" s="7" t="s">
        <v>4175</v>
      </c>
      <c r="C1517" s="7" t="s">
        <v>3405</v>
      </c>
      <c r="D1517" s="7" t="s">
        <v>3282</v>
      </c>
      <c r="E1517" s="7" t="s">
        <v>36</v>
      </c>
      <c r="F1517" s="7" t="s">
        <v>37</v>
      </c>
      <c r="G1517" s="7" t="s">
        <v>56</v>
      </c>
      <c r="H1517" s="7" t="s">
        <v>3349</v>
      </c>
      <c r="I1517" s="7" t="s">
        <v>74</v>
      </c>
      <c r="J1517" s="10"/>
      <c r="K1517" s="10" t="s">
        <v>4176</v>
      </c>
      <c r="L1517" s="10"/>
      <c r="M1517" s="10">
        <v>42440</v>
      </c>
      <c r="N1517" s="7">
        <v>2016</v>
      </c>
      <c r="O1517" s="7" t="s">
        <v>4169</v>
      </c>
      <c r="T1517" s="7"/>
      <c r="W1517" s="6">
        <f>IFERROR(VLOOKUP(B1517, PlumX_snapshot!$A:$B, 2, FALSE), " ")</f>
        <v>142</v>
      </c>
      <c r="X1517" s="6">
        <f>IFERROR(VLOOKUP(B1517, PlumX_snapshot!$A:$C, 3, FALSE), " ")</f>
        <v>17</v>
      </c>
      <c r="Y1517" s="8">
        <f>IFERROR(VLOOKUP(B1517, PlumX_snapshot!$A:$D, 4, FALSE), " ")</f>
        <v>9</v>
      </c>
      <c r="Z1517" s="8">
        <f>IFERROR(VLOOKUP(B1517, PlumX_snapshot!$A:$E, 5, FALSE), " ")</f>
        <v>123</v>
      </c>
      <c r="AA1517" s="8">
        <f>IFERROR(VLOOKUP(B1517, PlumX_snapshot!$A:$F, 6, FALSE), " ")</f>
        <v>0</v>
      </c>
      <c r="AB1517" s="9">
        <v>44978</v>
      </c>
    </row>
    <row r="1518" spans="1:28" ht="14.5" x14ac:dyDescent="0.35">
      <c r="A1518" s="7" t="s">
        <v>4177</v>
      </c>
      <c r="B1518" s="7" t="s">
        <v>4178</v>
      </c>
      <c r="C1518" s="7" t="s">
        <v>3411</v>
      </c>
      <c r="D1518" s="7" t="s">
        <v>3282</v>
      </c>
      <c r="E1518" s="7" t="s">
        <v>36</v>
      </c>
      <c r="F1518" s="7" t="s">
        <v>37</v>
      </c>
      <c r="G1518" s="7" t="s">
        <v>56</v>
      </c>
      <c r="H1518" s="7" t="s">
        <v>3349</v>
      </c>
      <c r="I1518" s="7" t="s">
        <v>74</v>
      </c>
      <c r="J1518" s="10"/>
      <c r="K1518" s="10"/>
      <c r="L1518" s="10"/>
      <c r="M1518" s="10">
        <v>42453</v>
      </c>
      <c r="N1518" s="7">
        <v>2016</v>
      </c>
      <c r="O1518" s="7" t="s">
        <v>4169</v>
      </c>
      <c r="T1518" s="7"/>
      <c r="W1518" s="6">
        <f>IFERROR(VLOOKUP(B1518, PlumX_snapshot!$A:$B, 2, FALSE), " ")</f>
        <v>54</v>
      </c>
      <c r="X1518" s="6">
        <f>IFERROR(VLOOKUP(B1518, PlumX_snapshot!$A:$C, 3, FALSE), " ")</f>
        <v>36</v>
      </c>
      <c r="Y1518" s="8">
        <f>IFERROR(VLOOKUP(B1518, PlumX_snapshot!$A:$D, 4, FALSE), " ")</f>
        <v>1</v>
      </c>
      <c r="Z1518" s="8">
        <f>IFERROR(VLOOKUP(B1518, PlumX_snapshot!$A:$E, 5, FALSE), " ")</f>
        <v>1187</v>
      </c>
      <c r="AA1518" s="8">
        <f>IFERROR(VLOOKUP(B1518, PlumX_snapshot!$A:$F, 6, FALSE), " ")</f>
        <v>0</v>
      </c>
      <c r="AB1518" s="9">
        <v>44978</v>
      </c>
    </row>
    <row r="1519" spans="1:28" ht="14.5" x14ac:dyDescent="0.35">
      <c r="A1519" s="7" t="s">
        <v>4179</v>
      </c>
      <c r="B1519" s="7" t="s">
        <v>4180</v>
      </c>
      <c r="C1519" s="7" t="s">
        <v>4181</v>
      </c>
      <c r="D1519" s="7" t="s">
        <v>3282</v>
      </c>
      <c r="E1519" s="7" t="s">
        <v>36</v>
      </c>
      <c r="F1519" s="7" t="s">
        <v>37</v>
      </c>
      <c r="G1519" s="7" t="s">
        <v>56</v>
      </c>
      <c r="H1519" s="7" t="s">
        <v>3349</v>
      </c>
      <c r="I1519" s="7" t="s">
        <v>74</v>
      </c>
      <c r="J1519" s="10"/>
      <c r="K1519" s="10"/>
      <c r="L1519" s="10"/>
      <c r="M1519" s="10">
        <v>42479</v>
      </c>
      <c r="N1519" s="7">
        <v>2016</v>
      </c>
      <c r="O1519" s="7" t="s">
        <v>4169</v>
      </c>
      <c r="T1519" s="7"/>
      <c r="W1519" s="6">
        <f>IFERROR(VLOOKUP(B1519, PlumX_snapshot!$A:$B, 2, FALSE), " ")</f>
        <v>72</v>
      </c>
      <c r="X1519" s="6">
        <f>IFERROR(VLOOKUP(B1519, PlumX_snapshot!$A:$C, 3, FALSE), " ")</f>
        <v>8</v>
      </c>
      <c r="Y1519" s="8">
        <f>IFERROR(VLOOKUP(B1519, PlumX_snapshot!$A:$D, 4, FALSE), " ")</f>
        <v>0</v>
      </c>
      <c r="Z1519" s="8">
        <f>IFERROR(VLOOKUP(B1519, PlumX_snapshot!$A:$E, 5, FALSE), " ")</f>
        <v>266</v>
      </c>
      <c r="AA1519" s="8">
        <f>IFERROR(VLOOKUP(B1519, PlumX_snapshot!$A:$F, 6, FALSE), " ")</f>
        <v>1</v>
      </c>
      <c r="AB1519" s="9">
        <v>44978</v>
      </c>
    </row>
    <row r="1520" spans="1:28" ht="14.5" x14ac:dyDescent="0.35">
      <c r="A1520" s="7" t="s">
        <v>4182</v>
      </c>
      <c r="B1520" s="7" t="s">
        <v>4183</v>
      </c>
      <c r="C1520" s="7" t="s">
        <v>4045</v>
      </c>
      <c r="D1520" s="7" t="s">
        <v>3282</v>
      </c>
      <c r="E1520" s="7" t="s">
        <v>36</v>
      </c>
      <c r="F1520" s="7" t="s">
        <v>37</v>
      </c>
      <c r="G1520" s="7" t="s">
        <v>56</v>
      </c>
      <c r="H1520" s="7" t="s">
        <v>3349</v>
      </c>
      <c r="I1520" s="7" t="s">
        <v>74</v>
      </c>
      <c r="J1520" s="10"/>
      <c r="K1520" s="10">
        <v>42373</v>
      </c>
      <c r="L1520" s="10"/>
      <c r="M1520" s="10">
        <v>42488</v>
      </c>
      <c r="N1520" s="7">
        <v>2016</v>
      </c>
      <c r="O1520" s="7" t="s">
        <v>4169</v>
      </c>
      <c r="T1520" s="7"/>
      <c r="W1520" s="6">
        <f>IFERROR(VLOOKUP(B1520, PlumX_snapshot!$A:$B, 2, FALSE), " ")</f>
        <v>2</v>
      </c>
      <c r="X1520" s="6">
        <f>IFERROR(VLOOKUP(B1520, PlumX_snapshot!$A:$C, 3, FALSE), " ")</f>
        <v>6</v>
      </c>
      <c r="Y1520" s="8">
        <f>IFERROR(VLOOKUP(B1520, PlumX_snapshot!$A:$D, 4, FALSE), " ")</f>
        <v>2</v>
      </c>
      <c r="Z1520" s="8">
        <f>IFERROR(VLOOKUP(B1520, PlumX_snapshot!$A:$E, 5, FALSE), " ")</f>
        <v>0</v>
      </c>
      <c r="AA1520" s="8">
        <f>IFERROR(VLOOKUP(B1520, PlumX_snapshot!$A:$F, 6, FALSE), " ")</f>
        <v>2</v>
      </c>
      <c r="AB1520" s="9">
        <v>44978</v>
      </c>
    </row>
    <row r="1521" spans="1:28" ht="14.5" x14ac:dyDescent="0.35">
      <c r="A1521" s="7" t="s">
        <v>4184</v>
      </c>
      <c r="B1521" s="7" t="s">
        <v>4185</v>
      </c>
      <c r="C1521" s="7" t="s">
        <v>3657</v>
      </c>
      <c r="D1521" s="7" t="s">
        <v>3282</v>
      </c>
      <c r="E1521" s="7" t="s">
        <v>36</v>
      </c>
      <c r="F1521" s="7" t="s">
        <v>37</v>
      </c>
      <c r="G1521" s="7" t="s">
        <v>56</v>
      </c>
      <c r="H1521" s="7" t="s">
        <v>3349</v>
      </c>
      <c r="I1521" s="7" t="s">
        <v>74</v>
      </c>
      <c r="J1521" s="10"/>
      <c r="K1521" s="10"/>
      <c r="L1521" s="10"/>
      <c r="M1521" s="10">
        <v>42487</v>
      </c>
      <c r="N1521" s="7">
        <v>2016</v>
      </c>
      <c r="O1521" s="7" t="s">
        <v>4169</v>
      </c>
      <c r="T1521" s="7"/>
      <c r="W1521" s="6">
        <f>IFERROR(VLOOKUP(B1521, PlumX_snapshot!$A:$B, 2, FALSE), " ")</f>
        <v>4</v>
      </c>
      <c r="X1521" s="6">
        <f>IFERROR(VLOOKUP(B1521, PlumX_snapshot!$A:$C, 3, FALSE), " ")</f>
        <v>3</v>
      </c>
      <c r="Y1521" s="8">
        <f>IFERROR(VLOOKUP(B1521, PlumX_snapshot!$A:$D, 4, FALSE), " ")</f>
        <v>0</v>
      </c>
      <c r="Z1521" s="8">
        <f>IFERROR(VLOOKUP(B1521, PlumX_snapshot!$A:$E, 5, FALSE), " ")</f>
        <v>24</v>
      </c>
      <c r="AA1521" s="8">
        <f>IFERROR(VLOOKUP(B1521, PlumX_snapshot!$A:$F, 6, FALSE), " ")</f>
        <v>0</v>
      </c>
      <c r="AB1521" s="9">
        <v>44978</v>
      </c>
    </row>
    <row r="1522" spans="1:28" ht="14.5" x14ac:dyDescent="0.35">
      <c r="A1522" s="7" t="s">
        <v>4186</v>
      </c>
      <c r="B1522" s="7" t="s">
        <v>4187</v>
      </c>
      <c r="C1522" s="7" t="s">
        <v>3753</v>
      </c>
      <c r="D1522" s="7" t="s">
        <v>3282</v>
      </c>
      <c r="E1522" s="7" t="s">
        <v>36</v>
      </c>
      <c r="F1522" s="7" t="s">
        <v>37</v>
      </c>
      <c r="G1522" s="7" t="s">
        <v>56</v>
      </c>
      <c r="H1522" s="7" t="s">
        <v>3349</v>
      </c>
      <c r="I1522" s="7" t="s">
        <v>74</v>
      </c>
      <c r="J1522" s="10"/>
      <c r="K1522" s="10">
        <v>42647</v>
      </c>
      <c r="L1522" s="10"/>
      <c r="M1522" s="10">
        <v>42492</v>
      </c>
      <c r="N1522" s="7">
        <v>2016</v>
      </c>
      <c r="O1522" s="7" t="s">
        <v>4169</v>
      </c>
      <c r="T1522" s="7"/>
      <c r="W1522" s="6">
        <f>IFERROR(VLOOKUP(B1522, PlumX_snapshot!$A:$B, 2, FALSE), " ")</f>
        <v>116</v>
      </c>
      <c r="X1522" s="6">
        <f>IFERROR(VLOOKUP(B1522, PlumX_snapshot!$A:$C, 3, FALSE), " ")</f>
        <v>76</v>
      </c>
      <c r="Y1522" s="8">
        <f>IFERROR(VLOOKUP(B1522, PlumX_snapshot!$A:$D, 4, FALSE), " ")</f>
        <v>2</v>
      </c>
      <c r="Z1522" s="8">
        <f>IFERROR(VLOOKUP(B1522, PlumX_snapshot!$A:$E, 5, FALSE), " ")</f>
        <v>46</v>
      </c>
      <c r="AA1522" s="8">
        <f>IFERROR(VLOOKUP(B1522, PlumX_snapshot!$A:$F, 6, FALSE), " ")</f>
        <v>0</v>
      </c>
      <c r="AB1522" s="9">
        <v>44978</v>
      </c>
    </row>
    <row r="1523" spans="1:28" ht="14.5" x14ac:dyDescent="0.35">
      <c r="A1523" s="7" t="s">
        <v>4188</v>
      </c>
      <c r="B1523" s="7" t="s">
        <v>4189</v>
      </c>
      <c r="C1523" s="7" t="s">
        <v>4190</v>
      </c>
      <c r="D1523" s="7" t="s">
        <v>3282</v>
      </c>
      <c r="E1523" s="7" t="s">
        <v>36</v>
      </c>
      <c r="F1523" s="7" t="s">
        <v>37</v>
      </c>
      <c r="G1523" s="7" t="s">
        <v>56</v>
      </c>
      <c r="H1523" s="7" t="s">
        <v>3349</v>
      </c>
      <c r="I1523" s="7" t="s">
        <v>74</v>
      </c>
      <c r="J1523" s="10"/>
      <c r="K1523" s="10"/>
      <c r="L1523" s="10"/>
      <c r="M1523" s="10">
        <v>42499</v>
      </c>
      <c r="N1523" s="7">
        <v>2016</v>
      </c>
      <c r="O1523" s="7" t="s">
        <v>4169</v>
      </c>
      <c r="R1523" s="7" t="s">
        <v>70</v>
      </c>
      <c r="T1523" s="7"/>
      <c r="W1523" s="6">
        <f>IFERROR(VLOOKUP(B1523, PlumX_snapshot!$A:$B, 2, FALSE), " ")</f>
        <v>1</v>
      </c>
      <c r="X1523" s="6">
        <f>IFERROR(VLOOKUP(B1523, PlumX_snapshot!$A:$C, 3, FALSE), " ")</f>
        <v>2</v>
      </c>
      <c r="Y1523" s="8">
        <f>IFERROR(VLOOKUP(B1523, PlumX_snapshot!$A:$D, 4, FALSE), " ")</f>
        <v>0</v>
      </c>
      <c r="Z1523" s="8">
        <f>IFERROR(VLOOKUP(B1523, PlumX_snapshot!$A:$E, 5, FALSE), " ")</f>
        <v>4</v>
      </c>
      <c r="AA1523" s="8">
        <f>IFERROR(VLOOKUP(B1523, PlumX_snapshot!$A:$F, 6, FALSE), " ")</f>
        <v>0</v>
      </c>
      <c r="AB1523" s="9">
        <v>44978</v>
      </c>
    </row>
    <row r="1524" spans="1:28" ht="14.5" x14ac:dyDescent="0.35">
      <c r="A1524" s="7" t="s">
        <v>4191</v>
      </c>
      <c r="B1524" s="7" t="s">
        <v>4192</v>
      </c>
      <c r="C1524" s="7" t="s">
        <v>4193</v>
      </c>
      <c r="D1524" s="7" t="s">
        <v>3282</v>
      </c>
      <c r="E1524" s="7" t="s">
        <v>36</v>
      </c>
      <c r="F1524" s="7" t="s">
        <v>37</v>
      </c>
      <c r="G1524" s="7" t="s">
        <v>56</v>
      </c>
      <c r="H1524" s="7" t="s">
        <v>3349</v>
      </c>
      <c r="I1524" s="7" t="s">
        <v>74</v>
      </c>
      <c r="J1524" s="10"/>
      <c r="K1524" s="10" t="s">
        <v>4194</v>
      </c>
      <c r="L1524" s="10"/>
      <c r="M1524" s="10">
        <v>42496</v>
      </c>
      <c r="N1524" s="7">
        <v>2016</v>
      </c>
      <c r="O1524" s="7" t="s">
        <v>4169</v>
      </c>
      <c r="R1524" s="7" t="s">
        <v>70</v>
      </c>
      <c r="T1524" s="7"/>
      <c r="W1524" s="6">
        <f>IFERROR(VLOOKUP(B1524, PlumX_snapshot!$A:$B, 2, FALSE), " ")</f>
        <v>28</v>
      </c>
      <c r="X1524" s="6">
        <f>IFERROR(VLOOKUP(B1524, PlumX_snapshot!$A:$C, 3, FALSE), " ")</f>
        <v>7</v>
      </c>
      <c r="Y1524" s="8">
        <f>IFERROR(VLOOKUP(B1524, PlumX_snapshot!$A:$D, 4, FALSE), " ")</f>
        <v>0</v>
      </c>
      <c r="Z1524" s="8">
        <f>IFERROR(VLOOKUP(B1524, PlumX_snapshot!$A:$E, 5, FALSE), " ")</f>
        <v>250</v>
      </c>
      <c r="AA1524" s="8">
        <f>IFERROR(VLOOKUP(B1524, PlumX_snapshot!$A:$F, 6, FALSE), " ")</f>
        <v>0</v>
      </c>
      <c r="AB1524" s="9">
        <v>44978</v>
      </c>
    </row>
    <row r="1525" spans="1:28" ht="14.5" x14ac:dyDescent="0.35">
      <c r="A1525" s="7" t="s">
        <v>4195</v>
      </c>
      <c r="B1525" s="7" t="s">
        <v>4196</v>
      </c>
      <c r="C1525" s="7" t="s">
        <v>4197</v>
      </c>
      <c r="D1525" s="7" t="s">
        <v>3282</v>
      </c>
      <c r="E1525" s="7" t="s">
        <v>36</v>
      </c>
      <c r="F1525" s="7" t="s">
        <v>37</v>
      </c>
      <c r="G1525" s="7" t="s">
        <v>56</v>
      </c>
      <c r="H1525" s="7" t="s">
        <v>3349</v>
      </c>
      <c r="I1525" s="7" t="s">
        <v>74</v>
      </c>
      <c r="J1525" s="10"/>
      <c r="K1525" s="10" t="s">
        <v>4198</v>
      </c>
      <c r="L1525" s="10"/>
      <c r="M1525" s="10">
        <v>42500</v>
      </c>
      <c r="N1525" s="7">
        <v>2016</v>
      </c>
      <c r="O1525" s="7" t="s">
        <v>4169</v>
      </c>
      <c r="R1525" s="7" t="s">
        <v>4199</v>
      </c>
      <c r="T1525" s="7"/>
      <c r="W1525" s="6">
        <f>IFERROR(VLOOKUP(B1525, PlumX_snapshot!$A:$B, 2, FALSE), " ")</f>
        <v>17</v>
      </c>
      <c r="X1525" s="6">
        <f>IFERROR(VLOOKUP(B1525, PlumX_snapshot!$A:$C, 3, FALSE), " ")</f>
        <v>40</v>
      </c>
      <c r="Y1525" s="8">
        <f>IFERROR(VLOOKUP(B1525, PlumX_snapshot!$A:$D, 4, FALSE), " ")</f>
        <v>14</v>
      </c>
      <c r="Z1525" s="8">
        <f>IFERROR(VLOOKUP(B1525, PlumX_snapshot!$A:$E, 5, FALSE), " ")</f>
        <v>7</v>
      </c>
      <c r="AA1525" s="8">
        <f>IFERROR(VLOOKUP(B1525, PlumX_snapshot!$A:$F, 6, FALSE), " ")</f>
        <v>0</v>
      </c>
      <c r="AB1525" s="9">
        <v>44978</v>
      </c>
    </row>
    <row r="1526" spans="1:28" ht="14.5" x14ac:dyDescent="0.35">
      <c r="A1526" s="7" t="s">
        <v>4200</v>
      </c>
      <c r="B1526" s="7" t="s">
        <v>4201</v>
      </c>
      <c r="C1526" s="7" t="s">
        <v>3414</v>
      </c>
      <c r="D1526" s="7" t="s">
        <v>3282</v>
      </c>
      <c r="E1526" s="7" t="s">
        <v>36</v>
      </c>
      <c r="F1526" s="7" t="s">
        <v>37</v>
      </c>
      <c r="G1526" s="7" t="s">
        <v>56</v>
      </c>
      <c r="H1526" s="7" t="s">
        <v>3349</v>
      </c>
      <c r="I1526" s="7" t="s">
        <v>74</v>
      </c>
      <c r="J1526" s="10"/>
      <c r="K1526" s="10">
        <v>42434</v>
      </c>
      <c r="L1526" s="10"/>
      <c r="M1526" s="10">
        <v>42516</v>
      </c>
      <c r="N1526" s="7">
        <v>2016</v>
      </c>
      <c r="O1526" s="7" t="s">
        <v>4169</v>
      </c>
      <c r="R1526" s="7" t="s">
        <v>70</v>
      </c>
      <c r="T1526" s="7"/>
      <c r="W1526" s="6">
        <f>IFERROR(VLOOKUP(B1526, PlumX_snapshot!$A:$B, 2, FALSE), " ")</f>
        <v>1</v>
      </c>
      <c r="X1526" s="6">
        <f>IFERROR(VLOOKUP(B1526, PlumX_snapshot!$A:$C, 3, FALSE), " ")</f>
        <v>2</v>
      </c>
      <c r="Y1526" s="8">
        <f>IFERROR(VLOOKUP(B1526, PlumX_snapshot!$A:$D, 4, FALSE), " ")</f>
        <v>0</v>
      </c>
      <c r="Z1526" s="8">
        <f>IFERROR(VLOOKUP(B1526, PlumX_snapshot!$A:$E, 5, FALSE), " ")</f>
        <v>11</v>
      </c>
      <c r="AA1526" s="8">
        <f>IFERROR(VLOOKUP(B1526, PlumX_snapshot!$A:$F, 6, FALSE), " ")</f>
        <v>0</v>
      </c>
      <c r="AB1526" s="9">
        <v>44978</v>
      </c>
    </row>
    <row r="1527" spans="1:28" ht="14.5" x14ac:dyDescent="0.35">
      <c r="A1527" s="7" t="s">
        <v>4202</v>
      </c>
      <c r="B1527" s="7" t="s">
        <v>4203</v>
      </c>
      <c r="C1527" s="7" t="s">
        <v>3330</v>
      </c>
      <c r="D1527" s="7" t="s">
        <v>3282</v>
      </c>
      <c r="E1527" s="7" t="s">
        <v>36</v>
      </c>
      <c r="F1527" s="7" t="s">
        <v>37</v>
      </c>
      <c r="G1527" s="7" t="s">
        <v>56</v>
      </c>
      <c r="H1527" s="7" t="s">
        <v>3349</v>
      </c>
      <c r="I1527" s="7" t="s">
        <v>74</v>
      </c>
      <c r="J1527" s="10"/>
      <c r="K1527" s="10" t="s">
        <v>4204</v>
      </c>
      <c r="L1527" s="10"/>
      <c r="M1527" s="10">
        <v>42551</v>
      </c>
      <c r="N1527" s="7">
        <v>2016</v>
      </c>
      <c r="O1527" s="7" t="s">
        <v>4169</v>
      </c>
      <c r="T1527" s="7"/>
      <c r="W1527" s="6">
        <f>IFERROR(VLOOKUP(B1527, PlumX_snapshot!$A:$B, 2, FALSE), " ")</f>
        <v>29</v>
      </c>
      <c r="X1527" s="6">
        <f>IFERROR(VLOOKUP(B1527, PlumX_snapshot!$A:$C, 3, FALSE), " ")</f>
        <v>29</v>
      </c>
      <c r="Y1527" s="8">
        <f>IFERROR(VLOOKUP(B1527, PlumX_snapshot!$A:$D, 4, FALSE), " ")</f>
        <v>0</v>
      </c>
      <c r="Z1527" s="8">
        <f>IFERROR(VLOOKUP(B1527, PlumX_snapshot!$A:$E, 5, FALSE), " ")</f>
        <v>145</v>
      </c>
      <c r="AA1527" s="8">
        <f>IFERROR(VLOOKUP(B1527, PlumX_snapshot!$A:$F, 6, FALSE), " ")</f>
        <v>2</v>
      </c>
      <c r="AB1527" s="9">
        <v>44978</v>
      </c>
    </row>
    <row r="1528" spans="1:28" ht="14.5" x14ac:dyDescent="0.35">
      <c r="A1528" s="7" t="s">
        <v>4205</v>
      </c>
      <c r="B1528" s="7" t="s">
        <v>4206</v>
      </c>
      <c r="C1528" s="7" t="s">
        <v>4207</v>
      </c>
      <c r="D1528" s="7" t="s">
        <v>3282</v>
      </c>
      <c r="E1528" s="7" t="s">
        <v>36</v>
      </c>
      <c r="F1528" s="7" t="s">
        <v>37</v>
      </c>
      <c r="G1528" s="7" t="s">
        <v>56</v>
      </c>
      <c r="H1528" s="7" t="s">
        <v>3349</v>
      </c>
      <c r="I1528" s="7" t="s">
        <v>74</v>
      </c>
      <c r="J1528" s="10"/>
      <c r="K1528" s="10" t="s">
        <v>4208</v>
      </c>
      <c r="L1528" s="10"/>
      <c r="M1528" s="12">
        <v>42542</v>
      </c>
      <c r="N1528" s="7">
        <v>2016</v>
      </c>
      <c r="O1528" s="7" t="s">
        <v>4169</v>
      </c>
      <c r="T1528" s="7"/>
      <c r="W1528" s="6">
        <f>IFERROR(VLOOKUP(B1528, PlumX_snapshot!$A:$B, 2, FALSE), " ")</f>
        <v>18</v>
      </c>
      <c r="X1528" s="6">
        <f>IFERROR(VLOOKUP(B1528, PlumX_snapshot!$A:$C, 3, FALSE), " ")</f>
        <v>2</v>
      </c>
      <c r="Y1528" s="8">
        <f>IFERROR(VLOOKUP(B1528, PlumX_snapshot!$A:$D, 4, FALSE), " ")</f>
        <v>0</v>
      </c>
      <c r="Z1528" s="8">
        <f>IFERROR(VLOOKUP(B1528, PlumX_snapshot!$A:$E, 5, FALSE), " ")</f>
        <v>57</v>
      </c>
      <c r="AA1528" s="8">
        <f>IFERROR(VLOOKUP(B1528, PlumX_snapshot!$A:$F, 6, FALSE), " ")</f>
        <v>0</v>
      </c>
      <c r="AB1528" s="9">
        <v>44978</v>
      </c>
    </row>
    <row r="1529" spans="1:28" ht="14.5" x14ac:dyDescent="0.35">
      <c r="A1529" s="7" t="s">
        <v>4209</v>
      </c>
      <c r="B1529" s="7" t="s">
        <v>4210</v>
      </c>
      <c r="C1529" s="7" t="s">
        <v>4211</v>
      </c>
      <c r="D1529" s="7" t="s">
        <v>3282</v>
      </c>
      <c r="E1529" s="7" t="s">
        <v>36</v>
      </c>
      <c r="F1529" s="7" t="s">
        <v>37</v>
      </c>
      <c r="G1529" s="7" t="s">
        <v>56</v>
      </c>
      <c r="H1529" s="7" t="s">
        <v>3349</v>
      </c>
      <c r="I1529" s="7" t="s">
        <v>74</v>
      </c>
      <c r="J1529" s="10"/>
      <c r="K1529" s="10" t="s">
        <v>4212</v>
      </c>
      <c r="L1529" s="10"/>
      <c r="M1529" s="10">
        <v>42549</v>
      </c>
      <c r="N1529" s="7">
        <v>2016</v>
      </c>
      <c r="O1529" s="7" t="s">
        <v>4169</v>
      </c>
      <c r="R1529" s="7" t="s">
        <v>4213</v>
      </c>
      <c r="T1529" s="7"/>
      <c r="W1529" s="6">
        <f>IFERROR(VLOOKUP(B1529, PlumX_snapshot!$A:$B, 2, FALSE), " ")</f>
        <v>116</v>
      </c>
      <c r="X1529" s="6">
        <f>IFERROR(VLOOKUP(B1529, PlumX_snapshot!$A:$C, 3, FALSE), " ")</f>
        <v>33</v>
      </c>
      <c r="Y1529" s="8">
        <f>IFERROR(VLOOKUP(B1529, PlumX_snapshot!$A:$D, 4, FALSE), " ")</f>
        <v>1</v>
      </c>
      <c r="Z1529" s="8">
        <f>IFERROR(VLOOKUP(B1529, PlumX_snapshot!$A:$E, 5, FALSE), " ")</f>
        <v>21</v>
      </c>
      <c r="AA1529" s="8">
        <f>IFERROR(VLOOKUP(B1529, PlumX_snapshot!$A:$F, 6, FALSE), " ")</f>
        <v>0</v>
      </c>
      <c r="AB1529" s="9">
        <v>44978</v>
      </c>
    </row>
    <row r="1530" spans="1:28" ht="14.5" x14ac:dyDescent="0.35">
      <c r="A1530" s="7" t="s">
        <v>4214</v>
      </c>
      <c r="B1530" s="7" t="s">
        <v>4215</v>
      </c>
      <c r="C1530" s="7" t="s">
        <v>4013</v>
      </c>
      <c r="D1530" s="7" t="s">
        <v>3282</v>
      </c>
      <c r="E1530" s="7" t="s">
        <v>36</v>
      </c>
      <c r="F1530" s="7" t="s">
        <v>37</v>
      </c>
      <c r="G1530" s="7" t="s">
        <v>56</v>
      </c>
      <c r="H1530" s="7" t="s">
        <v>3349</v>
      </c>
      <c r="I1530" s="7" t="s">
        <v>74</v>
      </c>
      <c r="J1530" s="10"/>
      <c r="K1530" s="10" t="s">
        <v>4208</v>
      </c>
      <c r="L1530" s="10"/>
      <c r="M1530" s="10">
        <v>42545</v>
      </c>
      <c r="N1530" s="7">
        <v>2016</v>
      </c>
      <c r="O1530" s="7" t="s">
        <v>4169</v>
      </c>
      <c r="R1530" s="7" t="s">
        <v>4216</v>
      </c>
      <c r="T1530" s="7"/>
      <c r="W1530" s="6">
        <f>IFERROR(VLOOKUP(B1530, PlumX_snapshot!$A:$B, 2, FALSE), " ")</f>
        <v>143</v>
      </c>
      <c r="X1530" s="6">
        <f>IFERROR(VLOOKUP(B1530, PlumX_snapshot!$A:$C, 3, FALSE), " ")</f>
        <v>76</v>
      </c>
      <c r="Y1530" s="8">
        <f>IFERROR(VLOOKUP(B1530, PlumX_snapshot!$A:$D, 4, FALSE), " ")</f>
        <v>5</v>
      </c>
      <c r="Z1530" s="8">
        <f>IFERROR(VLOOKUP(B1530, PlumX_snapshot!$A:$E, 5, FALSE), " ")</f>
        <v>561</v>
      </c>
      <c r="AA1530" s="8">
        <f>IFERROR(VLOOKUP(B1530, PlumX_snapshot!$A:$F, 6, FALSE), " ")</f>
        <v>0</v>
      </c>
      <c r="AB1530" s="9">
        <v>44978</v>
      </c>
    </row>
    <row r="1531" spans="1:28" ht="14.5" x14ac:dyDescent="0.35">
      <c r="A1531" s="7" t="s">
        <v>4217</v>
      </c>
      <c r="B1531" s="7" t="s">
        <v>4218</v>
      </c>
      <c r="C1531" s="7" t="s">
        <v>3515</v>
      </c>
      <c r="D1531" s="7" t="s">
        <v>3282</v>
      </c>
      <c r="E1531" s="7" t="s">
        <v>36</v>
      </c>
      <c r="F1531" s="7" t="s">
        <v>37</v>
      </c>
      <c r="G1531" s="7" t="s">
        <v>56</v>
      </c>
      <c r="H1531" s="7" t="s">
        <v>3349</v>
      </c>
      <c r="I1531" s="7" t="s">
        <v>74</v>
      </c>
      <c r="J1531" s="10"/>
      <c r="K1531" s="10">
        <v>42557</v>
      </c>
      <c r="L1531" s="10"/>
      <c r="M1531" s="10">
        <v>42559</v>
      </c>
      <c r="N1531" s="7">
        <v>2016</v>
      </c>
      <c r="O1531" s="7" t="s">
        <v>4169</v>
      </c>
      <c r="R1531" s="7" t="s">
        <v>70</v>
      </c>
      <c r="T1531" s="7"/>
      <c r="W1531" s="6">
        <f>IFERROR(VLOOKUP(B1531, PlumX_snapshot!$A:$B, 2, FALSE), " ")</f>
        <v>11</v>
      </c>
      <c r="X1531" s="6">
        <f>IFERROR(VLOOKUP(B1531, PlumX_snapshot!$A:$C, 3, FALSE), " ")</f>
        <v>6</v>
      </c>
      <c r="Y1531" s="8">
        <f>IFERROR(VLOOKUP(B1531, PlumX_snapshot!$A:$D, 4, FALSE), " ")</f>
        <v>10</v>
      </c>
      <c r="Z1531" s="8">
        <f>IFERROR(VLOOKUP(B1531, PlumX_snapshot!$A:$E, 5, FALSE), " ")</f>
        <v>23</v>
      </c>
      <c r="AA1531" s="8">
        <f>IFERROR(VLOOKUP(B1531, PlumX_snapshot!$A:$F, 6, FALSE), " ")</f>
        <v>0</v>
      </c>
      <c r="AB1531" s="9">
        <v>44978</v>
      </c>
    </row>
    <row r="1532" spans="1:28" ht="14.5" x14ac:dyDescent="0.35">
      <c r="A1532" s="7" t="s">
        <v>4219</v>
      </c>
      <c r="B1532" s="7" t="s">
        <v>4220</v>
      </c>
      <c r="C1532" s="7" t="s">
        <v>4221</v>
      </c>
      <c r="D1532" s="7" t="s">
        <v>3282</v>
      </c>
      <c r="E1532" s="7" t="s">
        <v>36</v>
      </c>
      <c r="F1532" s="7" t="s">
        <v>37</v>
      </c>
      <c r="G1532" s="7" t="s">
        <v>56</v>
      </c>
      <c r="H1532" s="7" t="s">
        <v>3349</v>
      </c>
      <c r="I1532" s="7" t="s">
        <v>74</v>
      </c>
      <c r="J1532" s="10"/>
      <c r="K1532" s="10">
        <v>42711</v>
      </c>
      <c r="L1532" s="10"/>
      <c r="M1532" s="10">
        <v>42572</v>
      </c>
      <c r="N1532" s="7">
        <v>2016</v>
      </c>
      <c r="O1532" s="7" t="s">
        <v>4169</v>
      </c>
      <c r="P1532" s="7" t="s">
        <v>56</v>
      </c>
      <c r="Q1532" s="7" t="s">
        <v>56</v>
      </c>
      <c r="R1532" s="7" t="s">
        <v>4222</v>
      </c>
      <c r="T1532" s="7"/>
      <c r="W1532" s="6">
        <f>IFERROR(VLOOKUP(B1532, PlumX_snapshot!$A:$B, 2, FALSE), " ")</f>
        <v>102</v>
      </c>
      <c r="X1532" s="6">
        <f>IFERROR(VLOOKUP(B1532, PlumX_snapshot!$A:$C, 3, FALSE), " ")</f>
        <v>54</v>
      </c>
      <c r="Y1532" s="8">
        <f>IFERROR(VLOOKUP(B1532, PlumX_snapshot!$A:$D, 4, FALSE), " ")</f>
        <v>23</v>
      </c>
      <c r="Z1532" s="8">
        <f>IFERROR(VLOOKUP(B1532, PlumX_snapshot!$A:$E, 5, FALSE), " ")</f>
        <v>80</v>
      </c>
      <c r="AA1532" s="8">
        <f>IFERROR(VLOOKUP(B1532, PlumX_snapshot!$A:$F, 6, FALSE), " ")</f>
        <v>18</v>
      </c>
      <c r="AB1532" s="9">
        <v>44978</v>
      </c>
    </row>
    <row r="1533" spans="1:28" ht="14.5" x14ac:dyDescent="0.35">
      <c r="A1533" s="7" t="s">
        <v>4223</v>
      </c>
      <c r="B1533" s="7" t="s">
        <v>4224</v>
      </c>
      <c r="C1533" s="7" t="s">
        <v>4145</v>
      </c>
      <c r="D1533" s="7" t="s">
        <v>3282</v>
      </c>
      <c r="E1533" s="7" t="s">
        <v>36</v>
      </c>
      <c r="F1533" s="7" t="s">
        <v>37</v>
      </c>
      <c r="G1533" s="7" t="s">
        <v>56</v>
      </c>
      <c r="H1533" s="7" t="s">
        <v>3349</v>
      </c>
      <c r="I1533" s="7" t="s">
        <v>74</v>
      </c>
      <c r="J1533" s="10"/>
      <c r="K1533" s="10"/>
      <c r="L1533" s="10"/>
      <c r="M1533" s="10">
        <v>42580</v>
      </c>
      <c r="N1533" s="7">
        <v>2016</v>
      </c>
      <c r="O1533" s="7" t="s">
        <v>4169</v>
      </c>
      <c r="T1533" s="7"/>
      <c r="W1533" s="6">
        <f>IFERROR(VLOOKUP(B1533, PlumX_snapshot!$A:$B, 2, FALSE), " ")</f>
        <v>310</v>
      </c>
      <c r="X1533" s="6">
        <f>IFERROR(VLOOKUP(B1533, PlumX_snapshot!$A:$C, 3, FALSE), " ")</f>
        <v>12</v>
      </c>
      <c r="Y1533" s="8">
        <f>IFERROR(VLOOKUP(B1533, PlumX_snapshot!$A:$D, 4, FALSE), " ")</f>
        <v>49</v>
      </c>
      <c r="Z1533" s="8">
        <f>IFERROR(VLOOKUP(B1533, PlumX_snapshot!$A:$E, 5, FALSE), " ")</f>
        <v>6093</v>
      </c>
      <c r="AA1533" s="8">
        <f>IFERROR(VLOOKUP(B1533, PlumX_snapshot!$A:$F, 6, FALSE), " ")</f>
        <v>0</v>
      </c>
      <c r="AB1533" s="9">
        <v>44978</v>
      </c>
    </row>
    <row r="1534" spans="1:28" ht="14.5" x14ac:dyDescent="0.35">
      <c r="A1534" s="7" t="s">
        <v>4225</v>
      </c>
      <c r="B1534" s="7" t="s">
        <v>4226</v>
      </c>
      <c r="C1534" s="7" t="s">
        <v>4227</v>
      </c>
      <c r="D1534" s="7" t="s">
        <v>3282</v>
      </c>
      <c r="E1534" s="7" t="s">
        <v>36</v>
      </c>
      <c r="F1534" s="7" t="s">
        <v>37</v>
      </c>
      <c r="G1534" s="7" t="s">
        <v>56</v>
      </c>
      <c r="H1534" s="7" t="s">
        <v>3349</v>
      </c>
      <c r="I1534" s="7" t="s">
        <v>74</v>
      </c>
      <c r="J1534" s="10"/>
      <c r="K1534" s="10" t="s">
        <v>4228</v>
      </c>
      <c r="L1534" s="10"/>
      <c r="M1534" s="10">
        <v>42572</v>
      </c>
      <c r="N1534" s="7">
        <v>2016</v>
      </c>
      <c r="O1534" s="7" t="s">
        <v>4169</v>
      </c>
      <c r="P1534" s="7" t="s">
        <v>56</v>
      </c>
      <c r="R1534" s="7" t="s">
        <v>195</v>
      </c>
      <c r="T1534" s="7"/>
      <c r="W1534" s="6">
        <f>IFERROR(VLOOKUP(B1534, PlumX_snapshot!$A:$B, 2, FALSE), " ")</f>
        <v>30</v>
      </c>
      <c r="X1534" s="6">
        <f>IFERROR(VLOOKUP(B1534, PlumX_snapshot!$A:$C, 3, FALSE), " ")</f>
        <v>28</v>
      </c>
      <c r="Y1534" s="8">
        <f>IFERROR(VLOOKUP(B1534, PlumX_snapshot!$A:$D, 4, FALSE), " ")</f>
        <v>2</v>
      </c>
      <c r="Z1534" s="8">
        <f>IFERROR(VLOOKUP(B1534, PlumX_snapshot!$A:$E, 5, FALSE), " ")</f>
        <v>271</v>
      </c>
      <c r="AA1534" s="8">
        <f>IFERROR(VLOOKUP(B1534, PlumX_snapshot!$A:$F, 6, FALSE), " ")</f>
        <v>0</v>
      </c>
      <c r="AB1534" s="9">
        <v>44978</v>
      </c>
    </row>
    <row r="1535" spans="1:28" ht="14.5" x14ac:dyDescent="0.35">
      <c r="A1535" s="7" t="s">
        <v>4229</v>
      </c>
      <c r="B1535" s="7" t="s">
        <v>4230</v>
      </c>
      <c r="C1535" s="7" t="s">
        <v>4231</v>
      </c>
      <c r="D1535" s="7" t="s">
        <v>3282</v>
      </c>
      <c r="E1535" s="7" t="s">
        <v>36</v>
      </c>
      <c r="F1535" s="7" t="s">
        <v>37</v>
      </c>
      <c r="G1535" s="7" t="s">
        <v>56</v>
      </c>
      <c r="H1535" s="7" t="s">
        <v>3349</v>
      </c>
      <c r="I1535" s="7" t="s">
        <v>74</v>
      </c>
      <c r="J1535" s="10"/>
      <c r="K1535" s="10"/>
      <c r="L1535" s="10"/>
      <c r="M1535" s="10">
        <v>42569</v>
      </c>
      <c r="N1535" s="7">
        <v>2016</v>
      </c>
      <c r="O1535" s="7" t="s">
        <v>4169</v>
      </c>
      <c r="R1535" s="7" t="s">
        <v>4232</v>
      </c>
      <c r="T1535" s="7"/>
      <c r="W1535" s="6">
        <f>IFERROR(VLOOKUP(B1535, PlumX_snapshot!$A:$B, 2, FALSE), " ")</f>
        <v>439</v>
      </c>
      <c r="X1535" s="6">
        <f>IFERROR(VLOOKUP(B1535, PlumX_snapshot!$A:$C, 3, FALSE), " ")</f>
        <v>44</v>
      </c>
      <c r="Y1535" s="8">
        <f>IFERROR(VLOOKUP(B1535, PlumX_snapshot!$A:$D, 4, FALSE), " ")</f>
        <v>0</v>
      </c>
      <c r="Z1535" s="8">
        <f>IFERROR(VLOOKUP(B1535, PlumX_snapshot!$A:$E, 5, FALSE), " ")</f>
        <v>2134</v>
      </c>
      <c r="AA1535" s="8">
        <f>IFERROR(VLOOKUP(B1535, PlumX_snapshot!$A:$F, 6, FALSE), " ")</f>
        <v>0</v>
      </c>
      <c r="AB1535" s="9">
        <v>44978</v>
      </c>
    </row>
    <row r="1536" spans="1:28" ht="14.5" x14ac:dyDescent="0.35">
      <c r="A1536" s="7" t="s">
        <v>4233</v>
      </c>
      <c r="B1536" s="7" t="s">
        <v>4234</v>
      </c>
      <c r="C1536" s="7" t="s">
        <v>4235</v>
      </c>
      <c r="D1536" s="7" t="s">
        <v>3282</v>
      </c>
      <c r="E1536" s="7" t="s">
        <v>36</v>
      </c>
      <c r="F1536" s="7" t="s">
        <v>37</v>
      </c>
      <c r="G1536" s="7" t="s">
        <v>56</v>
      </c>
      <c r="H1536" s="7" t="s">
        <v>3349</v>
      </c>
      <c r="I1536" s="7" t="s">
        <v>74</v>
      </c>
      <c r="J1536" s="10"/>
      <c r="K1536" s="10">
        <v>42680</v>
      </c>
      <c r="L1536" s="10"/>
      <c r="M1536" s="10">
        <v>42562</v>
      </c>
      <c r="N1536" s="7">
        <v>2016</v>
      </c>
      <c r="O1536" s="7" t="s">
        <v>4169</v>
      </c>
      <c r="P1536" s="7" t="s">
        <v>56</v>
      </c>
      <c r="R1536" s="7" t="s">
        <v>4236</v>
      </c>
      <c r="T1536" s="7"/>
      <c r="W1536" s="6">
        <f>IFERROR(VLOOKUP(B1536, PlumX_snapshot!$A:$B, 2, FALSE), " ")</f>
        <v>12</v>
      </c>
      <c r="X1536" s="6">
        <f>IFERROR(VLOOKUP(B1536, PlumX_snapshot!$A:$C, 3, FALSE), " ")</f>
        <v>5</v>
      </c>
      <c r="Y1536" s="8">
        <f>IFERROR(VLOOKUP(B1536, PlumX_snapshot!$A:$D, 4, FALSE), " ")</f>
        <v>0</v>
      </c>
      <c r="Z1536" s="8">
        <f>IFERROR(VLOOKUP(B1536, PlumX_snapshot!$A:$E, 5, FALSE), " ")</f>
        <v>4</v>
      </c>
      <c r="AA1536" s="8">
        <f>IFERROR(VLOOKUP(B1536, PlumX_snapshot!$A:$F, 6, FALSE), " ")</f>
        <v>0</v>
      </c>
      <c r="AB1536" s="9">
        <v>44978</v>
      </c>
    </row>
    <row r="1537" spans="1:28" ht="14.5" x14ac:dyDescent="0.35">
      <c r="A1537" s="7" t="s">
        <v>4237</v>
      </c>
      <c r="B1537" s="7" t="s">
        <v>4238</v>
      </c>
      <c r="C1537" s="7" t="s">
        <v>4239</v>
      </c>
      <c r="D1537" s="7" t="s">
        <v>3282</v>
      </c>
      <c r="E1537" s="7" t="s">
        <v>36</v>
      </c>
      <c r="F1537" s="7" t="s">
        <v>37</v>
      </c>
      <c r="G1537" s="7" t="s">
        <v>56</v>
      </c>
      <c r="H1537" s="7" t="s">
        <v>3349</v>
      </c>
      <c r="I1537" s="7" t="s">
        <v>74</v>
      </c>
      <c r="J1537" s="10"/>
      <c r="K1537" s="10" t="s">
        <v>4240</v>
      </c>
      <c r="L1537" s="10"/>
      <c r="M1537" s="10">
        <v>42591</v>
      </c>
      <c r="N1537" s="7">
        <v>2016</v>
      </c>
      <c r="O1537" s="7" t="s">
        <v>4169</v>
      </c>
      <c r="R1537" s="7" t="s">
        <v>4241</v>
      </c>
      <c r="T1537" s="7"/>
      <c r="W1537" s="6">
        <f>IFERROR(VLOOKUP(B1537, PlumX_snapshot!$A:$B, 2, FALSE), " ")</f>
        <v>97</v>
      </c>
      <c r="X1537" s="6">
        <f>IFERROR(VLOOKUP(B1537, PlumX_snapshot!$A:$C, 3, FALSE), " ")</f>
        <v>40</v>
      </c>
      <c r="Y1537" s="8">
        <f>IFERROR(VLOOKUP(B1537, PlumX_snapshot!$A:$D, 4, FALSE), " ")</f>
        <v>6</v>
      </c>
      <c r="Z1537" s="8">
        <f>IFERROR(VLOOKUP(B1537, PlumX_snapshot!$A:$E, 5, FALSE), " ")</f>
        <v>327</v>
      </c>
      <c r="AA1537" s="8">
        <f>IFERROR(VLOOKUP(B1537, PlumX_snapshot!$A:$F, 6, FALSE), " ")</f>
        <v>0</v>
      </c>
      <c r="AB1537" s="9">
        <v>44978</v>
      </c>
    </row>
    <row r="1538" spans="1:28" ht="14.5" x14ac:dyDescent="0.35">
      <c r="A1538" s="7" t="s">
        <v>4242</v>
      </c>
      <c r="B1538" s="7" t="s">
        <v>4243</v>
      </c>
      <c r="C1538" s="7" t="s">
        <v>4244</v>
      </c>
      <c r="D1538" s="7" t="s">
        <v>3282</v>
      </c>
      <c r="E1538" s="7" t="s">
        <v>36</v>
      </c>
      <c r="F1538" s="7" t="s">
        <v>37</v>
      </c>
      <c r="G1538" s="7" t="s">
        <v>56</v>
      </c>
      <c r="H1538" s="7" t="s">
        <v>3349</v>
      </c>
      <c r="I1538" s="7" t="s">
        <v>74</v>
      </c>
      <c r="J1538" s="10"/>
      <c r="K1538" s="10">
        <v>42711</v>
      </c>
      <c r="L1538" s="10"/>
      <c r="M1538" s="10">
        <v>42584</v>
      </c>
      <c r="N1538" s="7">
        <v>2016</v>
      </c>
      <c r="O1538" s="7" t="s">
        <v>4169</v>
      </c>
      <c r="P1538" s="7" t="s">
        <v>56</v>
      </c>
      <c r="R1538" s="7" t="s">
        <v>864</v>
      </c>
      <c r="T1538" s="7"/>
      <c r="W1538" s="6">
        <f>IFERROR(VLOOKUP(B1538, PlumX_snapshot!$A:$B, 2, FALSE), " ")</f>
        <v>53</v>
      </c>
      <c r="X1538" s="6">
        <f>IFERROR(VLOOKUP(B1538, PlumX_snapshot!$A:$C, 3, FALSE), " ")</f>
        <v>120</v>
      </c>
      <c r="Y1538" s="8">
        <f>IFERROR(VLOOKUP(B1538, PlumX_snapshot!$A:$D, 4, FALSE), " ")</f>
        <v>203</v>
      </c>
      <c r="Z1538" s="8">
        <f>IFERROR(VLOOKUP(B1538, PlumX_snapshot!$A:$E, 5, FALSE), " ")</f>
        <v>153</v>
      </c>
      <c r="AA1538" s="8">
        <f>IFERROR(VLOOKUP(B1538, PlumX_snapshot!$A:$F, 6, FALSE), " ")</f>
        <v>0</v>
      </c>
      <c r="AB1538" s="9">
        <v>44978</v>
      </c>
    </row>
    <row r="1539" spans="1:28" ht="14.5" x14ac:dyDescent="0.35">
      <c r="A1539" s="7" t="s">
        <v>4245</v>
      </c>
      <c r="B1539" s="7" t="s">
        <v>4246</v>
      </c>
      <c r="C1539" s="7" t="s">
        <v>3434</v>
      </c>
      <c r="D1539" s="7" t="s">
        <v>3282</v>
      </c>
      <c r="E1539" s="7" t="s">
        <v>36</v>
      </c>
      <c r="F1539" s="7" t="s">
        <v>37</v>
      </c>
      <c r="G1539" s="7" t="s">
        <v>56</v>
      </c>
      <c r="H1539" s="7" t="s">
        <v>3349</v>
      </c>
      <c r="I1539" s="7" t="s">
        <v>74</v>
      </c>
      <c r="J1539" s="10"/>
      <c r="K1539" s="10"/>
      <c r="L1539" s="10"/>
      <c r="M1539" s="10">
        <v>42590</v>
      </c>
      <c r="N1539" s="7">
        <v>2016</v>
      </c>
      <c r="O1539" s="7" t="s">
        <v>4169</v>
      </c>
      <c r="T1539" s="7"/>
      <c r="W1539" s="6">
        <f>IFERROR(VLOOKUP(B1539, PlumX_snapshot!$A:$B, 2, FALSE), " ")</f>
        <v>51</v>
      </c>
      <c r="X1539" s="6">
        <f>IFERROR(VLOOKUP(B1539, PlumX_snapshot!$A:$C, 3, FALSE), " ")</f>
        <v>13</v>
      </c>
      <c r="Y1539" s="8">
        <f>IFERROR(VLOOKUP(B1539, PlumX_snapshot!$A:$D, 4, FALSE), " ")</f>
        <v>1</v>
      </c>
      <c r="Z1539" s="8">
        <f>IFERROR(VLOOKUP(B1539, PlumX_snapshot!$A:$E, 5, FALSE), " ")</f>
        <v>16</v>
      </c>
      <c r="AA1539" s="8">
        <f>IFERROR(VLOOKUP(B1539, PlumX_snapshot!$A:$F, 6, FALSE), " ")</f>
        <v>0</v>
      </c>
      <c r="AB1539" s="9">
        <v>44978</v>
      </c>
    </row>
    <row r="1540" spans="1:28" ht="14.5" x14ac:dyDescent="0.35">
      <c r="A1540" s="7" t="s">
        <v>4247</v>
      </c>
      <c r="B1540" s="7" t="s">
        <v>4248</v>
      </c>
      <c r="C1540" s="7" t="s">
        <v>3528</v>
      </c>
      <c r="D1540" s="7" t="s">
        <v>3282</v>
      </c>
      <c r="E1540" s="7" t="s">
        <v>36</v>
      </c>
      <c r="F1540" s="7" t="s">
        <v>37</v>
      </c>
      <c r="G1540" s="7" t="s">
        <v>56</v>
      </c>
      <c r="H1540" s="7" t="s">
        <v>3349</v>
      </c>
      <c r="I1540" s="7" t="s">
        <v>74</v>
      </c>
      <c r="J1540" s="10"/>
      <c r="K1540" s="10"/>
      <c r="L1540" s="10"/>
      <c r="M1540" s="10">
        <v>42620</v>
      </c>
      <c r="N1540" s="7">
        <v>2016</v>
      </c>
      <c r="O1540" s="7" t="s">
        <v>4169</v>
      </c>
      <c r="P1540" s="7" t="s">
        <v>56</v>
      </c>
      <c r="R1540" s="7" t="s">
        <v>946</v>
      </c>
      <c r="T1540" s="7"/>
      <c r="W1540" s="6">
        <f>IFERROR(VLOOKUP(B1540, PlumX_snapshot!$A:$B, 2, FALSE), " ")</f>
        <v>27</v>
      </c>
      <c r="X1540" s="6">
        <f>IFERROR(VLOOKUP(B1540, PlumX_snapshot!$A:$C, 3, FALSE), " ")</f>
        <v>2</v>
      </c>
      <c r="Y1540" s="8">
        <f>IFERROR(VLOOKUP(B1540, PlumX_snapshot!$A:$D, 4, FALSE), " ")</f>
        <v>2</v>
      </c>
      <c r="Z1540" s="8">
        <f>IFERROR(VLOOKUP(B1540, PlumX_snapshot!$A:$E, 5, FALSE), " ")</f>
        <v>99</v>
      </c>
      <c r="AA1540" s="8">
        <f>IFERROR(VLOOKUP(B1540, PlumX_snapshot!$A:$F, 6, FALSE), " ")</f>
        <v>0</v>
      </c>
      <c r="AB1540" s="9">
        <v>44978</v>
      </c>
    </row>
    <row r="1541" spans="1:28" ht="14.5" x14ac:dyDescent="0.35">
      <c r="A1541" s="7" t="s">
        <v>4249</v>
      </c>
      <c r="B1541" s="7" t="s">
        <v>4250</v>
      </c>
      <c r="C1541" s="7" t="s">
        <v>4251</v>
      </c>
      <c r="D1541" s="7" t="s">
        <v>3282</v>
      </c>
      <c r="E1541" s="7" t="s">
        <v>36</v>
      </c>
      <c r="F1541" s="7" t="s">
        <v>37</v>
      </c>
      <c r="G1541" s="7" t="s">
        <v>56</v>
      </c>
      <c r="H1541" s="7" t="s">
        <v>3349</v>
      </c>
      <c r="I1541" s="7" t="s">
        <v>74</v>
      </c>
      <c r="J1541" s="10"/>
      <c r="K1541" s="10"/>
      <c r="L1541" s="10"/>
      <c r="M1541" s="10">
        <v>42644</v>
      </c>
      <c r="N1541" s="7">
        <v>2016</v>
      </c>
      <c r="O1541" s="7" t="s">
        <v>4169</v>
      </c>
      <c r="R1541" s="7" t="s">
        <v>4252</v>
      </c>
      <c r="T1541" s="7"/>
      <c r="W1541" s="6">
        <f>IFERROR(VLOOKUP(B1541, PlumX_snapshot!$A:$B, 2, FALSE), " ")</f>
        <v>69</v>
      </c>
      <c r="X1541" s="6">
        <f>IFERROR(VLOOKUP(B1541, PlumX_snapshot!$A:$C, 3, FALSE), " ")</f>
        <v>36</v>
      </c>
      <c r="Y1541" s="8">
        <f>IFERROR(VLOOKUP(B1541, PlumX_snapshot!$A:$D, 4, FALSE), " ")</f>
        <v>8</v>
      </c>
      <c r="Z1541" s="8">
        <f>IFERROR(VLOOKUP(B1541, PlumX_snapshot!$A:$E, 5, FALSE), " ")</f>
        <v>2883</v>
      </c>
      <c r="AA1541" s="8">
        <f>IFERROR(VLOOKUP(B1541, PlumX_snapshot!$A:$F, 6, FALSE), " ")</f>
        <v>0</v>
      </c>
      <c r="AB1541" s="9">
        <v>44978</v>
      </c>
    </row>
    <row r="1542" spans="1:28" ht="14.5" x14ac:dyDescent="0.35">
      <c r="A1542" s="7" t="s">
        <v>4253</v>
      </c>
      <c r="B1542" s="7" t="s">
        <v>4254</v>
      </c>
      <c r="C1542" s="7" t="s">
        <v>4255</v>
      </c>
      <c r="D1542" s="7" t="s">
        <v>3282</v>
      </c>
      <c r="E1542" s="7" t="s">
        <v>36</v>
      </c>
      <c r="F1542" s="7" t="s">
        <v>37</v>
      </c>
      <c r="G1542" s="7" t="s">
        <v>56</v>
      </c>
      <c r="H1542" s="7" t="s">
        <v>3349</v>
      </c>
      <c r="I1542" s="7" t="s">
        <v>74</v>
      </c>
      <c r="J1542" s="10"/>
      <c r="K1542" s="10"/>
      <c r="L1542" s="10"/>
      <c r="M1542" s="10">
        <v>42651</v>
      </c>
      <c r="N1542" s="7">
        <v>2016</v>
      </c>
      <c r="O1542" s="7" t="s">
        <v>4169</v>
      </c>
      <c r="R1542" s="7" t="s">
        <v>4256</v>
      </c>
      <c r="T1542" s="7"/>
      <c r="W1542" s="6">
        <f>IFERROR(VLOOKUP(B1542, PlumX_snapshot!$A:$B, 2, FALSE), " ")</f>
        <v>238</v>
      </c>
      <c r="X1542" s="6">
        <f>IFERROR(VLOOKUP(B1542, PlumX_snapshot!$A:$C, 3, FALSE), " ")</f>
        <v>78</v>
      </c>
      <c r="Y1542" s="8">
        <f>IFERROR(VLOOKUP(B1542, PlumX_snapshot!$A:$D, 4, FALSE), " ")</f>
        <v>8</v>
      </c>
      <c r="Z1542" s="8">
        <f>IFERROR(VLOOKUP(B1542, PlumX_snapshot!$A:$E, 5, FALSE), " ")</f>
        <v>2577</v>
      </c>
      <c r="AA1542" s="8">
        <f>IFERROR(VLOOKUP(B1542, PlumX_snapshot!$A:$F, 6, FALSE), " ")</f>
        <v>0</v>
      </c>
      <c r="AB1542" s="9">
        <v>44978</v>
      </c>
    </row>
    <row r="1543" spans="1:28" ht="14.5" x14ac:dyDescent="0.35">
      <c r="A1543" s="7" t="s">
        <v>4257</v>
      </c>
      <c r="B1543" s="7" t="s">
        <v>4258</v>
      </c>
      <c r="C1543" s="7" t="s">
        <v>4259</v>
      </c>
      <c r="D1543" s="7" t="s">
        <v>3282</v>
      </c>
      <c r="E1543" s="7" t="s">
        <v>36</v>
      </c>
      <c r="F1543" s="7" t="s">
        <v>37</v>
      </c>
      <c r="G1543" s="7" t="s">
        <v>56</v>
      </c>
      <c r="H1543" s="7" t="s">
        <v>3349</v>
      </c>
      <c r="I1543" s="7" t="s">
        <v>74</v>
      </c>
      <c r="J1543" s="10"/>
      <c r="K1543" s="10"/>
      <c r="L1543" s="10"/>
      <c r="M1543" s="12">
        <v>42669</v>
      </c>
      <c r="N1543" s="7">
        <v>2016</v>
      </c>
      <c r="O1543" s="7" t="s">
        <v>4169</v>
      </c>
      <c r="T1543" s="7"/>
      <c r="W1543" s="6">
        <f>IFERROR(VLOOKUP(B1543, PlumX_snapshot!$A:$B, 2, FALSE), " ")</f>
        <v>8</v>
      </c>
      <c r="X1543" s="6">
        <f>IFERROR(VLOOKUP(B1543, PlumX_snapshot!$A:$C, 3, FALSE), " ")</f>
        <v>5</v>
      </c>
      <c r="Y1543" s="8">
        <f>IFERROR(VLOOKUP(B1543, PlumX_snapshot!$A:$D, 4, FALSE), " ")</f>
        <v>1</v>
      </c>
      <c r="Z1543" s="8">
        <f>IFERROR(VLOOKUP(B1543, PlumX_snapshot!$A:$E, 5, FALSE), " ")</f>
        <v>60</v>
      </c>
      <c r="AA1543" s="8">
        <f>IFERROR(VLOOKUP(B1543, PlumX_snapshot!$A:$F, 6, FALSE), " ")</f>
        <v>0</v>
      </c>
      <c r="AB1543" s="9">
        <v>44978</v>
      </c>
    </row>
    <row r="1544" spans="1:28" ht="14.5" x14ac:dyDescent="0.35">
      <c r="A1544" s="7" t="s">
        <v>4260</v>
      </c>
      <c r="B1544" s="7" t="s">
        <v>4261</v>
      </c>
      <c r="C1544" s="7" t="s">
        <v>3840</v>
      </c>
      <c r="D1544" s="7" t="s">
        <v>3282</v>
      </c>
      <c r="E1544" s="7" t="s">
        <v>36</v>
      </c>
      <c r="F1544" s="7" t="s">
        <v>37</v>
      </c>
      <c r="G1544" s="7" t="s">
        <v>56</v>
      </c>
      <c r="H1544" s="7" t="s">
        <v>3349</v>
      </c>
      <c r="I1544" s="7" t="s">
        <v>74</v>
      </c>
      <c r="J1544" s="10"/>
      <c r="K1544" s="10">
        <v>42714</v>
      </c>
      <c r="L1544" s="10"/>
      <c r="M1544" s="12">
        <v>42674</v>
      </c>
      <c r="N1544" s="7">
        <v>2016</v>
      </c>
      <c r="O1544" s="7" t="s">
        <v>4169</v>
      </c>
      <c r="R1544" s="7" t="s">
        <v>4262</v>
      </c>
      <c r="T1544" s="7"/>
      <c r="W1544" s="6">
        <f>IFERROR(VLOOKUP(B1544, PlumX_snapshot!$A:$B, 2, FALSE), " ")</f>
        <v>70</v>
      </c>
      <c r="X1544" s="6">
        <f>IFERROR(VLOOKUP(B1544, PlumX_snapshot!$A:$C, 3, FALSE), " ")</f>
        <v>27</v>
      </c>
      <c r="Y1544" s="8">
        <f>IFERROR(VLOOKUP(B1544, PlumX_snapshot!$A:$D, 4, FALSE), " ")</f>
        <v>0</v>
      </c>
      <c r="Z1544" s="8">
        <f>IFERROR(VLOOKUP(B1544, PlumX_snapshot!$A:$E, 5, FALSE), " ")</f>
        <v>55</v>
      </c>
      <c r="AA1544" s="8">
        <f>IFERROR(VLOOKUP(B1544, PlumX_snapshot!$A:$F, 6, FALSE), " ")</f>
        <v>0</v>
      </c>
      <c r="AB1544" s="9">
        <v>44978</v>
      </c>
    </row>
    <row r="1545" spans="1:28" ht="14.5" x14ac:dyDescent="0.35">
      <c r="A1545" s="7" t="s">
        <v>4263</v>
      </c>
      <c r="B1545" s="7" t="s">
        <v>4264</v>
      </c>
      <c r="C1545" s="7" t="s">
        <v>3471</v>
      </c>
      <c r="D1545" s="7" t="s">
        <v>3282</v>
      </c>
      <c r="E1545" s="7" t="s">
        <v>36</v>
      </c>
      <c r="F1545" s="7" t="s">
        <v>37</v>
      </c>
      <c r="G1545" s="7" t="s">
        <v>56</v>
      </c>
      <c r="H1545" s="7" t="s">
        <v>3349</v>
      </c>
      <c r="I1545" s="7" t="s">
        <v>74</v>
      </c>
      <c r="J1545" s="10"/>
      <c r="K1545" s="10">
        <v>42439</v>
      </c>
      <c r="L1545" s="10"/>
      <c r="M1545" s="12">
        <v>42661</v>
      </c>
      <c r="N1545" s="7">
        <v>2016</v>
      </c>
      <c r="O1545" s="7" t="s">
        <v>4169</v>
      </c>
      <c r="P1545" s="7" t="s">
        <v>56</v>
      </c>
      <c r="R1545" s="7" t="s">
        <v>4265</v>
      </c>
      <c r="T1545" s="7"/>
      <c r="W1545" s="6">
        <f>IFERROR(VLOOKUP(B1545, PlumX_snapshot!$A:$B, 2, FALSE), " ")</f>
        <v>2</v>
      </c>
      <c r="X1545" s="6">
        <f>IFERROR(VLOOKUP(B1545, PlumX_snapshot!$A:$C, 3, FALSE), " ")</f>
        <v>2</v>
      </c>
      <c r="Y1545" s="8">
        <f>IFERROR(VLOOKUP(B1545, PlumX_snapshot!$A:$D, 4, FALSE), " ")</f>
        <v>0</v>
      </c>
      <c r="Z1545" s="8">
        <f>IFERROR(VLOOKUP(B1545, PlumX_snapshot!$A:$E, 5, FALSE), " ")</f>
        <v>2</v>
      </c>
      <c r="AA1545" s="8">
        <f>IFERROR(VLOOKUP(B1545, PlumX_snapshot!$A:$F, 6, FALSE), " ")</f>
        <v>0</v>
      </c>
      <c r="AB1545" s="9">
        <v>44978</v>
      </c>
    </row>
    <row r="1546" spans="1:28" ht="14.5" x14ac:dyDescent="0.35">
      <c r="A1546" s="7" t="s">
        <v>4266</v>
      </c>
      <c r="B1546" s="7" t="s">
        <v>4267</v>
      </c>
      <c r="C1546" s="7" t="s">
        <v>4268</v>
      </c>
      <c r="D1546" s="7" t="s">
        <v>3282</v>
      </c>
      <c r="E1546" s="7" t="s">
        <v>36</v>
      </c>
      <c r="F1546" s="7" t="s">
        <v>37</v>
      </c>
      <c r="G1546" s="7" t="s">
        <v>56</v>
      </c>
      <c r="H1546" s="7" t="s">
        <v>3349</v>
      </c>
      <c r="I1546" s="7" t="s">
        <v>74</v>
      </c>
      <c r="J1546" s="10"/>
      <c r="K1546" s="10" t="s">
        <v>4269</v>
      </c>
      <c r="L1546" s="10"/>
      <c r="M1546" s="10">
        <v>42681</v>
      </c>
      <c r="N1546" s="7">
        <v>2016</v>
      </c>
      <c r="O1546" s="7" t="s">
        <v>4169</v>
      </c>
      <c r="R1546" s="7" t="s">
        <v>70</v>
      </c>
      <c r="T1546" s="7"/>
      <c r="W1546" s="6">
        <f>IFERROR(VLOOKUP(B1546, PlumX_snapshot!$A:$B, 2, FALSE), " ")</f>
        <v>3</v>
      </c>
      <c r="X1546" s="6">
        <f>IFERROR(VLOOKUP(B1546, PlumX_snapshot!$A:$C, 3, FALSE), " ")</f>
        <v>2</v>
      </c>
      <c r="Y1546" s="8">
        <f>IFERROR(VLOOKUP(B1546, PlumX_snapshot!$A:$D, 4, FALSE), " ")</f>
        <v>0</v>
      </c>
      <c r="Z1546" s="8">
        <f>IFERROR(VLOOKUP(B1546, PlumX_snapshot!$A:$E, 5, FALSE), " ")</f>
        <v>2</v>
      </c>
      <c r="AA1546" s="8">
        <f>IFERROR(VLOOKUP(B1546, PlumX_snapshot!$A:$F, 6, FALSE), " ")</f>
        <v>0</v>
      </c>
      <c r="AB1546" s="9">
        <v>44978</v>
      </c>
    </row>
    <row r="1547" spans="1:28" ht="14.5" x14ac:dyDescent="0.35">
      <c r="A1547" s="7" t="s">
        <v>4270</v>
      </c>
      <c r="B1547" s="7" t="s">
        <v>4271</v>
      </c>
      <c r="C1547" s="7" t="s">
        <v>3891</v>
      </c>
      <c r="D1547" s="7" t="s">
        <v>3282</v>
      </c>
      <c r="E1547" s="7" t="s">
        <v>36</v>
      </c>
      <c r="F1547" s="7" t="s">
        <v>37</v>
      </c>
      <c r="G1547" s="7" t="s">
        <v>56</v>
      </c>
      <c r="H1547" s="7" t="s">
        <v>3349</v>
      </c>
      <c r="I1547" s="7" t="s">
        <v>74</v>
      </c>
      <c r="J1547" s="10"/>
      <c r="K1547" s="10">
        <v>42532</v>
      </c>
      <c r="L1547" s="10">
        <v>42502</v>
      </c>
      <c r="M1547" s="10">
        <v>42709</v>
      </c>
      <c r="N1547" s="7">
        <v>2016</v>
      </c>
      <c r="O1547" s="7" t="s">
        <v>4169</v>
      </c>
      <c r="T1547" s="7"/>
      <c r="W1547" s="6">
        <f>IFERROR(VLOOKUP(B1547, PlumX_snapshot!$A:$B, 2, FALSE), " ")</f>
        <v>58</v>
      </c>
      <c r="X1547" s="6">
        <f>IFERROR(VLOOKUP(B1547, PlumX_snapshot!$A:$C, 3, FALSE), " ")</f>
        <v>16</v>
      </c>
      <c r="Y1547" s="8">
        <f>IFERROR(VLOOKUP(B1547, PlumX_snapshot!$A:$D, 4, FALSE), " ")</f>
        <v>1</v>
      </c>
      <c r="Z1547" s="8">
        <f>IFERROR(VLOOKUP(B1547, PlumX_snapshot!$A:$E, 5, FALSE), " ")</f>
        <v>15</v>
      </c>
      <c r="AA1547" s="8">
        <f>IFERROR(VLOOKUP(B1547, PlumX_snapshot!$A:$F, 6, FALSE), " ")</f>
        <v>0</v>
      </c>
      <c r="AB1547" s="9">
        <v>44978</v>
      </c>
    </row>
    <row r="1548" spans="1:28" ht="14.5" x14ac:dyDescent="0.35">
      <c r="A1548" s="7" t="s">
        <v>4272</v>
      </c>
      <c r="B1548" s="7" t="s">
        <v>4273</v>
      </c>
      <c r="C1548" s="7" t="s">
        <v>3518</v>
      </c>
      <c r="D1548" s="7" t="s">
        <v>3282</v>
      </c>
      <c r="E1548" s="7" t="s">
        <v>36</v>
      </c>
      <c r="F1548" s="7" t="s">
        <v>64</v>
      </c>
      <c r="G1548" s="7" t="s">
        <v>38</v>
      </c>
      <c r="H1548" s="7"/>
      <c r="J1548" s="10"/>
      <c r="K1548" s="10"/>
      <c r="L1548" s="10"/>
      <c r="M1548" s="10">
        <v>42378</v>
      </c>
      <c r="N1548" s="7">
        <v>2016</v>
      </c>
      <c r="O1548" s="7" t="s">
        <v>4169</v>
      </c>
      <c r="S1548" s="7" t="s">
        <v>4274</v>
      </c>
      <c r="T1548" s="7" t="s">
        <v>820</v>
      </c>
      <c r="U1548" s="7"/>
      <c r="V1548" s="7"/>
      <c r="W1548" s="6">
        <f>IFERROR(VLOOKUP(B1548, PlumX_snapshot!$A:$B, 2, FALSE), " ")</f>
        <v>36</v>
      </c>
      <c r="X1548" s="6">
        <f>IFERROR(VLOOKUP(B1548, PlumX_snapshot!$A:$C, 3, FALSE), " ")</f>
        <v>9</v>
      </c>
      <c r="Y1548" s="8">
        <f>IFERROR(VLOOKUP(B1548, PlumX_snapshot!$A:$D, 4, FALSE), " ")</f>
        <v>0</v>
      </c>
      <c r="Z1548" s="8">
        <f>IFERROR(VLOOKUP(B1548, PlumX_snapshot!$A:$E, 5, FALSE), " ")</f>
        <v>131</v>
      </c>
      <c r="AA1548" s="8">
        <f>IFERROR(VLOOKUP(B1548, PlumX_snapshot!$A:$F, 6, FALSE), " ")</f>
        <v>0</v>
      </c>
      <c r="AB1548" s="9">
        <v>44978</v>
      </c>
    </row>
    <row r="1549" spans="1:28" ht="14.5" x14ac:dyDescent="0.35">
      <c r="A1549" s="7" t="s">
        <v>4275</v>
      </c>
      <c r="B1549" s="7" t="s">
        <v>4276</v>
      </c>
      <c r="C1549" s="7" t="s">
        <v>3528</v>
      </c>
      <c r="D1549" s="7" t="s">
        <v>3282</v>
      </c>
      <c r="E1549" s="7" t="s">
        <v>36</v>
      </c>
      <c r="F1549" s="7" t="s">
        <v>64</v>
      </c>
      <c r="G1549" s="7" t="s">
        <v>38</v>
      </c>
      <c r="H1549" s="7"/>
      <c r="J1549" s="10"/>
      <c r="K1549" s="10"/>
      <c r="L1549" s="10"/>
      <c r="M1549" s="10">
        <v>42494</v>
      </c>
      <c r="N1549" s="7">
        <v>2016</v>
      </c>
      <c r="O1549" s="7" t="s">
        <v>4169</v>
      </c>
      <c r="S1549" s="7" t="s">
        <v>4274</v>
      </c>
      <c r="T1549" s="7" t="s">
        <v>820</v>
      </c>
      <c r="U1549" s="7"/>
      <c r="V1549" s="7"/>
      <c r="W1549" s="6">
        <f>IFERROR(VLOOKUP(B1549, PlumX_snapshot!$A:$B, 2, FALSE), " ")</f>
        <v>165</v>
      </c>
      <c r="X1549" s="6">
        <f>IFERROR(VLOOKUP(B1549, PlumX_snapshot!$A:$C, 3, FALSE), " ")</f>
        <v>58</v>
      </c>
      <c r="Y1549" s="8">
        <f>IFERROR(VLOOKUP(B1549, PlumX_snapshot!$A:$D, 4, FALSE), " ")</f>
        <v>2</v>
      </c>
      <c r="Z1549" s="8">
        <f>IFERROR(VLOOKUP(B1549, PlumX_snapshot!$A:$E, 5, FALSE), " ")</f>
        <v>567</v>
      </c>
      <c r="AA1549" s="8">
        <f>IFERROR(VLOOKUP(B1549, PlumX_snapshot!$A:$F, 6, FALSE), " ")</f>
        <v>0</v>
      </c>
      <c r="AB1549" s="9">
        <v>44978</v>
      </c>
    </row>
    <row r="1550" spans="1:28" ht="14.5" x14ac:dyDescent="0.35">
      <c r="A1550" s="7" t="s">
        <v>4277</v>
      </c>
      <c r="B1550" s="7" t="s">
        <v>4278</v>
      </c>
      <c r="C1550" s="7" t="s">
        <v>3348</v>
      </c>
      <c r="D1550" s="7" t="s">
        <v>3282</v>
      </c>
      <c r="E1550" s="7" t="s">
        <v>36</v>
      </c>
      <c r="F1550" s="7" t="s">
        <v>64</v>
      </c>
      <c r="G1550" s="7" t="s">
        <v>38</v>
      </c>
      <c r="H1550" s="7"/>
      <c r="J1550" s="10"/>
      <c r="K1550" s="10"/>
      <c r="L1550" s="10"/>
      <c r="M1550" s="10">
        <v>42496</v>
      </c>
      <c r="N1550" s="7">
        <v>2016</v>
      </c>
      <c r="O1550" s="7" t="s">
        <v>4169</v>
      </c>
      <c r="S1550" s="7" t="s">
        <v>4274</v>
      </c>
      <c r="T1550" s="7" t="s">
        <v>820</v>
      </c>
      <c r="U1550" s="7"/>
      <c r="V1550" s="7"/>
      <c r="W1550" s="6">
        <f>IFERROR(VLOOKUP(B1550, PlumX_snapshot!$A:$B, 2, FALSE), " ")</f>
        <v>22</v>
      </c>
      <c r="X1550" s="6">
        <f>IFERROR(VLOOKUP(B1550, PlumX_snapshot!$A:$C, 3, FALSE), " ")</f>
        <v>17</v>
      </c>
      <c r="Y1550" s="8">
        <f>IFERROR(VLOOKUP(B1550, PlumX_snapshot!$A:$D, 4, FALSE), " ")</f>
        <v>4</v>
      </c>
      <c r="Z1550" s="8">
        <f>IFERROR(VLOOKUP(B1550, PlumX_snapshot!$A:$E, 5, FALSE), " ")</f>
        <v>65</v>
      </c>
      <c r="AA1550" s="8">
        <f>IFERROR(VLOOKUP(B1550, PlumX_snapshot!$A:$F, 6, FALSE), " ")</f>
        <v>0</v>
      </c>
      <c r="AB1550" s="9">
        <v>44978</v>
      </c>
    </row>
    <row r="1551" spans="1:28" ht="14.5" x14ac:dyDescent="0.35">
      <c r="A1551" s="7" t="s">
        <v>4279</v>
      </c>
      <c r="B1551" s="7" t="s">
        <v>4280</v>
      </c>
      <c r="C1551" s="7" t="s">
        <v>4281</v>
      </c>
      <c r="D1551" s="7" t="s">
        <v>3282</v>
      </c>
      <c r="E1551" s="7" t="s">
        <v>36</v>
      </c>
      <c r="F1551" s="7" t="s">
        <v>64</v>
      </c>
      <c r="G1551" s="7" t="s">
        <v>38</v>
      </c>
      <c r="H1551" s="7"/>
      <c r="J1551" s="10"/>
      <c r="K1551" s="10"/>
      <c r="L1551" s="10"/>
      <c r="M1551" s="10">
        <v>42573</v>
      </c>
      <c r="N1551" s="7">
        <v>2016</v>
      </c>
      <c r="O1551" s="7" t="s">
        <v>4169</v>
      </c>
      <c r="S1551" s="7" t="s">
        <v>4274</v>
      </c>
      <c r="T1551" s="7" t="s">
        <v>820</v>
      </c>
      <c r="U1551" s="7"/>
      <c r="V1551" s="7"/>
      <c r="W1551" s="6">
        <f>IFERROR(VLOOKUP(B1551, PlumX_snapshot!$A:$B, 2, FALSE), " ")</f>
        <v>23</v>
      </c>
      <c r="X1551" s="6">
        <f>IFERROR(VLOOKUP(B1551, PlumX_snapshot!$A:$C, 3, FALSE), " ")</f>
        <v>3</v>
      </c>
      <c r="Y1551" s="8">
        <f>IFERROR(VLOOKUP(B1551, PlumX_snapshot!$A:$D, 4, FALSE), " ")</f>
        <v>0</v>
      </c>
      <c r="Z1551" s="8">
        <f>IFERROR(VLOOKUP(B1551, PlumX_snapshot!$A:$E, 5, FALSE), " ")</f>
        <v>127</v>
      </c>
      <c r="AA1551" s="8">
        <f>IFERROR(VLOOKUP(B1551, PlumX_snapshot!$A:$F, 6, FALSE), " ")</f>
        <v>0</v>
      </c>
      <c r="AB1551" s="9">
        <v>44978</v>
      </c>
    </row>
    <row r="1552" spans="1:28" ht="14.5" x14ac:dyDescent="0.35">
      <c r="A1552" s="7" t="s">
        <v>4282</v>
      </c>
      <c r="B1552" s="7" t="s">
        <v>4283</v>
      </c>
      <c r="C1552" s="7" t="s">
        <v>4284</v>
      </c>
      <c r="D1552" s="7" t="s">
        <v>3282</v>
      </c>
      <c r="E1552" s="7" t="s">
        <v>36</v>
      </c>
      <c r="F1552" s="7" t="s">
        <v>64</v>
      </c>
      <c r="G1552" s="7" t="s">
        <v>38</v>
      </c>
      <c r="H1552" s="7"/>
      <c r="J1552" s="10"/>
      <c r="K1552" s="10"/>
      <c r="L1552" s="10"/>
      <c r="M1552" s="10">
        <v>42607</v>
      </c>
      <c r="N1552" s="7">
        <v>2016</v>
      </c>
      <c r="O1552" s="7" t="s">
        <v>4169</v>
      </c>
      <c r="S1552" s="7" t="s">
        <v>4274</v>
      </c>
      <c r="T1552" s="7" t="s">
        <v>820</v>
      </c>
      <c r="U1552" s="7"/>
      <c r="V1552" s="7"/>
      <c r="W1552" s="6">
        <f>IFERROR(VLOOKUP(B1552, PlumX_snapshot!$A:$B, 2, FALSE), " ")</f>
        <v>8</v>
      </c>
      <c r="X1552" s="6">
        <f>IFERROR(VLOOKUP(B1552, PlumX_snapshot!$A:$C, 3, FALSE), " ")</f>
        <v>6</v>
      </c>
      <c r="Y1552" s="8">
        <f>IFERROR(VLOOKUP(B1552, PlumX_snapshot!$A:$D, 4, FALSE), " ")</f>
        <v>1</v>
      </c>
      <c r="Z1552" s="8">
        <f>IFERROR(VLOOKUP(B1552, PlumX_snapshot!$A:$E, 5, FALSE), " ")</f>
        <v>155</v>
      </c>
      <c r="AA1552" s="8">
        <f>IFERROR(VLOOKUP(B1552, PlumX_snapshot!$A:$F, 6, FALSE), " ")</f>
        <v>0</v>
      </c>
      <c r="AB1552" s="9">
        <v>44978</v>
      </c>
    </row>
    <row r="1553" spans="1:28" ht="14.5" x14ac:dyDescent="0.35">
      <c r="A1553" s="7" t="s">
        <v>4285</v>
      </c>
      <c r="B1553" s="7" t="s">
        <v>4286</v>
      </c>
      <c r="C1553" s="7" t="s">
        <v>4287</v>
      </c>
      <c r="D1553" s="7" t="s">
        <v>3282</v>
      </c>
      <c r="E1553" s="7" t="s">
        <v>36</v>
      </c>
      <c r="F1553" s="7" t="s">
        <v>64</v>
      </c>
      <c r="G1553" s="7" t="s">
        <v>38</v>
      </c>
      <c r="H1553" s="7"/>
      <c r="J1553" s="10"/>
      <c r="K1553" s="10"/>
      <c r="L1553" s="10"/>
      <c r="M1553" s="10">
        <v>42608</v>
      </c>
      <c r="N1553" s="7">
        <v>2016</v>
      </c>
      <c r="O1553" s="7" t="s">
        <v>4169</v>
      </c>
      <c r="S1553" s="7" t="s">
        <v>4274</v>
      </c>
      <c r="T1553" s="7" t="s">
        <v>820</v>
      </c>
      <c r="U1553" s="7"/>
      <c r="V1553" s="7"/>
      <c r="W1553" s="6">
        <f>IFERROR(VLOOKUP(B1553, PlumX_snapshot!$A:$B, 2, FALSE), " ")</f>
        <v>10</v>
      </c>
      <c r="X1553" s="6">
        <f>IFERROR(VLOOKUP(B1553, PlumX_snapshot!$A:$C, 3, FALSE), " ")</f>
        <v>4</v>
      </c>
      <c r="Y1553" s="8">
        <f>IFERROR(VLOOKUP(B1553, PlumX_snapshot!$A:$D, 4, FALSE), " ")</f>
        <v>0</v>
      </c>
      <c r="Z1553" s="8">
        <f>IFERROR(VLOOKUP(B1553, PlumX_snapshot!$A:$E, 5, FALSE), " ")</f>
        <v>20</v>
      </c>
      <c r="AA1553" s="8">
        <f>IFERROR(VLOOKUP(B1553, PlumX_snapshot!$A:$F, 6, FALSE), " ")</f>
        <v>0</v>
      </c>
      <c r="AB1553" s="9">
        <v>44978</v>
      </c>
    </row>
    <row r="1554" spans="1:28" ht="14.5" x14ac:dyDescent="0.35">
      <c r="A1554" s="7" t="s">
        <v>4288</v>
      </c>
      <c r="B1554" s="7" t="s">
        <v>4289</v>
      </c>
      <c r="C1554" s="7" t="s">
        <v>4290</v>
      </c>
      <c r="D1554" s="7" t="s">
        <v>3282</v>
      </c>
      <c r="E1554" s="7" t="s">
        <v>36</v>
      </c>
      <c r="F1554" s="7" t="s">
        <v>64</v>
      </c>
      <c r="G1554" s="7" t="s">
        <v>38</v>
      </c>
      <c r="H1554" s="7"/>
      <c r="J1554" s="10"/>
      <c r="K1554" s="10"/>
      <c r="L1554" s="10"/>
      <c r="M1554" s="10">
        <v>42642</v>
      </c>
      <c r="N1554" s="7">
        <v>2016</v>
      </c>
      <c r="O1554" s="7" t="s">
        <v>4169</v>
      </c>
      <c r="S1554" s="7" t="s">
        <v>4274</v>
      </c>
      <c r="T1554" s="7" t="s">
        <v>820</v>
      </c>
      <c r="U1554" s="7"/>
      <c r="V1554" s="7"/>
      <c r="W1554" s="6">
        <f>IFERROR(VLOOKUP(B1554, PlumX_snapshot!$A:$B, 2, FALSE), " ")</f>
        <v>62</v>
      </c>
      <c r="X1554" s="6">
        <f>IFERROR(VLOOKUP(B1554, PlumX_snapshot!$A:$C, 3, FALSE), " ")</f>
        <v>17</v>
      </c>
      <c r="Y1554" s="8">
        <f>IFERROR(VLOOKUP(B1554, PlumX_snapshot!$A:$D, 4, FALSE), " ")</f>
        <v>0</v>
      </c>
      <c r="Z1554" s="8">
        <f>IFERROR(VLOOKUP(B1554, PlumX_snapshot!$A:$E, 5, FALSE), " ")</f>
        <v>56</v>
      </c>
      <c r="AA1554" s="8">
        <f>IFERROR(VLOOKUP(B1554, PlumX_snapshot!$A:$F, 6, FALSE), " ")</f>
        <v>0</v>
      </c>
      <c r="AB1554" s="9">
        <v>44978</v>
      </c>
    </row>
    <row r="1555" spans="1:28" ht="14.5" x14ac:dyDescent="0.35">
      <c r="A1555" s="7" t="s">
        <v>4291</v>
      </c>
      <c r="B1555" s="7" t="s">
        <v>4292</v>
      </c>
      <c r="C1555" s="7" t="s">
        <v>4293</v>
      </c>
      <c r="D1555" s="7" t="s">
        <v>3282</v>
      </c>
      <c r="E1555" s="7" t="s">
        <v>36</v>
      </c>
      <c r="F1555" s="7" t="s">
        <v>64</v>
      </c>
      <c r="G1555" s="7" t="s">
        <v>38</v>
      </c>
      <c r="H1555" s="7"/>
      <c r="J1555" s="10"/>
      <c r="K1555" s="10"/>
      <c r="L1555" s="10"/>
      <c r="M1555" s="10">
        <v>42636</v>
      </c>
      <c r="N1555" s="7">
        <v>2016</v>
      </c>
      <c r="O1555" s="7" t="s">
        <v>4169</v>
      </c>
      <c r="S1555" s="7" t="s">
        <v>4274</v>
      </c>
      <c r="T1555" s="7" t="s">
        <v>820</v>
      </c>
      <c r="U1555" s="7"/>
      <c r="V1555" s="7"/>
      <c r="W1555" s="6">
        <f>IFERROR(VLOOKUP(B1555, PlumX_snapshot!$A:$B, 2, FALSE), " ")</f>
        <v>29</v>
      </c>
      <c r="X1555" s="6">
        <f>IFERROR(VLOOKUP(B1555, PlumX_snapshot!$A:$C, 3, FALSE), " ")</f>
        <v>20</v>
      </c>
      <c r="Y1555" s="8">
        <f>IFERROR(VLOOKUP(B1555, PlumX_snapshot!$A:$D, 4, FALSE), " ")</f>
        <v>0</v>
      </c>
      <c r="Z1555" s="8">
        <f>IFERROR(VLOOKUP(B1555, PlumX_snapshot!$A:$E, 5, FALSE), " ")</f>
        <v>34</v>
      </c>
      <c r="AA1555" s="8">
        <f>IFERROR(VLOOKUP(B1555, PlumX_snapshot!$A:$F, 6, FALSE), " ")</f>
        <v>0</v>
      </c>
      <c r="AB1555" s="9">
        <v>44978</v>
      </c>
    </row>
    <row r="1556" spans="1:28" ht="14.5" x14ac:dyDescent="0.35">
      <c r="A1556" s="7" t="s">
        <v>4294</v>
      </c>
      <c r="B1556" s="7" t="s">
        <v>4295</v>
      </c>
      <c r="C1556" s="7" t="s">
        <v>4296</v>
      </c>
      <c r="D1556" s="7" t="s">
        <v>3282</v>
      </c>
      <c r="E1556" s="7" t="s">
        <v>36</v>
      </c>
      <c r="F1556" s="7" t="s">
        <v>64</v>
      </c>
      <c r="G1556" s="7" t="s">
        <v>38</v>
      </c>
      <c r="H1556" s="7"/>
      <c r="J1556" s="10"/>
      <c r="K1556" s="10"/>
      <c r="L1556" s="10"/>
      <c r="M1556" s="10">
        <v>42648</v>
      </c>
      <c r="N1556" s="7">
        <v>2016</v>
      </c>
      <c r="O1556" s="7" t="s">
        <v>4169</v>
      </c>
      <c r="S1556" s="7" t="s">
        <v>4274</v>
      </c>
      <c r="T1556" s="7" t="s">
        <v>820</v>
      </c>
      <c r="U1556" s="7"/>
      <c r="V1556" s="7"/>
      <c r="W1556" s="6">
        <f>IFERROR(VLOOKUP(B1556, PlumX_snapshot!$A:$B, 2, FALSE), " ")</f>
        <v>14</v>
      </c>
      <c r="X1556" s="6">
        <f>IFERROR(VLOOKUP(B1556, PlumX_snapshot!$A:$C, 3, FALSE), " ")</f>
        <v>3</v>
      </c>
      <c r="Y1556" s="8">
        <f>IFERROR(VLOOKUP(B1556, PlumX_snapshot!$A:$D, 4, FALSE), " ")</f>
        <v>0</v>
      </c>
      <c r="Z1556" s="8">
        <f>IFERROR(VLOOKUP(B1556, PlumX_snapshot!$A:$E, 5, FALSE), " ")</f>
        <v>7</v>
      </c>
      <c r="AA1556" s="8">
        <f>IFERROR(VLOOKUP(B1556, PlumX_snapshot!$A:$F, 6, FALSE), " ")</f>
        <v>0</v>
      </c>
      <c r="AB1556" s="9">
        <v>44978</v>
      </c>
    </row>
    <row r="1557" spans="1:28" ht="14.5" x14ac:dyDescent="0.35">
      <c r="A1557" s="7" t="s">
        <v>4297</v>
      </c>
      <c r="B1557" s="7" t="s">
        <v>4298</v>
      </c>
      <c r="C1557" s="7" t="s">
        <v>3324</v>
      </c>
      <c r="D1557" s="7" t="s">
        <v>3282</v>
      </c>
      <c r="E1557" s="7" t="s">
        <v>36</v>
      </c>
      <c r="F1557" s="7" t="s">
        <v>64</v>
      </c>
      <c r="G1557" s="7" t="s">
        <v>38</v>
      </c>
      <c r="H1557" s="7"/>
      <c r="J1557" s="10"/>
      <c r="K1557" s="10"/>
      <c r="L1557" s="10"/>
      <c r="M1557" s="12">
        <v>42669</v>
      </c>
      <c r="N1557" s="7">
        <v>2016</v>
      </c>
      <c r="O1557" s="7" t="s">
        <v>4169</v>
      </c>
      <c r="S1557" s="7" t="s">
        <v>4274</v>
      </c>
      <c r="T1557" s="7" t="s">
        <v>820</v>
      </c>
      <c r="U1557" s="7"/>
      <c r="V1557" s="7"/>
      <c r="W1557" s="6">
        <f>IFERROR(VLOOKUP(B1557, PlumX_snapshot!$A:$B, 2, FALSE), " ")</f>
        <v>65</v>
      </c>
      <c r="X1557" s="6">
        <f>IFERROR(VLOOKUP(B1557, PlumX_snapshot!$A:$C, 3, FALSE), " ")</f>
        <v>9</v>
      </c>
      <c r="Y1557" s="8">
        <f>IFERROR(VLOOKUP(B1557, PlumX_snapshot!$A:$D, 4, FALSE), " ")</f>
        <v>3</v>
      </c>
      <c r="Z1557" s="8">
        <f>IFERROR(VLOOKUP(B1557, PlumX_snapshot!$A:$E, 5, FALSE), " ")</f>
        <v>238</v>
      </c>
      <c r="AA1557" s="8">
        <f>IFERROR(VLOOKUP(B1557, PlumX_snapshot!$A:$F, 6, FALSE), " ")</f>
        <v>0</v>
      </c>
      <c r="AB1557" s="9">
        <v>44978</v>
      </c>
    </row>
    <row r="1558" spans="1:28" ht="14.5" x14ac:dyDescent="0.35">
      <c r="A1558" s="7" t="s">
        <v>4299</v>
      </c>
      <c r="B1558" s="7" t="s">
        <v>4300</v>
      </c>
      <c r="C1558" s="7" t="s">
        <v>3865</v>
      </c>
      <c r="D1558" s="7" t="s">
        <v>3282</v>
      </c>
      <c r="E1558" s="7" t="s">
        <v>36</v>
      </c>
      <c r="F1558" s="7" t="s">
        <v>64</v>
      </c>
      <c r="G1558" s="7" t="s">
        <v>38</v>
      </c>
      <c r="H1558" s="7"/>
      <c r="J1558" s="10"/>
      <c r="K1558" s="10"/>
      <c r="L1558" s="10"/>
      <c r="M1558" s="10">
        <v>42711</v>
      </c>
      <c r="N1558" s="7">
        <v>2016</v>
      </c>
      <c r="O1558" s="7" t="s">
        <v>4169</v>
      </c>
      <c r="S1558" s="7" t="s">
        <v>4274</v>
      </c>
      <c r="T1558" s="7" t="s">
        <v>820</v>
      </c>
      <c r="U1558" s="7"/>
      <c r="V1558" s="7"/>
      <c r="W1558" s="6">
        <f>IFERROR(VLOOKUP(B1558, PlumX_snapshot!$A:$B, 2, FALSE), " ")</f>
        <v>72</v>
      </c>
      <c r="X1558" s="6">
        <f>IFERROR(VLOOKUP(B1558, PlumX_snapshot!$A:$C, 3, FALSE), " ")</f>
        <v>27</v>
      </c>
      <c r="Y1558" s="8">
        <f>IFERROR(VLOOKUP(B1558, PlumX_snapshot!$A:$D, 4, FALSE), " ")</f>
        <v>4</v>
      </c>
      <c r="Z1558" s="8">
        <f>IFERROR(VLOOKUP(B1558, PlumX_snapshot!$A:$E, 5, FALSE), " ")</f>
        <v>66</v>
      </c>
      <c r="AA1558" s="8">
        <f>IFERROR(VLOOKUP(B1558, PlumX_snapshot!$A:$F, 6, FALSE), " ")</f>
        <v>0</v>
      </c>
      <c r="AB1558" s="9">
        <v>44978</v>
      </c>
    </row>
    <row r="1559" spans="1:28" ht="14.5" x14ac:dyDescent="0.35">
      <c r="A1559" s="7" t="s">
        <v>4301</v>
      </c>
      <c r="B1559" s="7" t="s">
        <v>4302</v>
      </c>
      <c r="C1559" s="7" t="s">
        <v>3414</v>
      </c>
      <c r="D1559" s="7" t="s">
        <v>3282</v>
      </c>
      <c r="E1559" s="7" t="s">
        <v>36</v>
      </c>
      <c r="F1559" s="7" t="s">
        <v>64</v>
      </c>
      <c r="G1559" s="7" t="s">
        <v>38</v>
      </c>
      <c r="H1559" s="7"/>
      <c r="J1559" s="10"/>
      <c r="K1559" s="10"/>
      <c r="L1559" s="10"/>
      <c r="M1559" s="12">
        <v>42714</v>
      </c>
      <c r="N1559" s="7">
        <v>2016</v>
      </c>
      <c r="O1559" s="7" t="s">
        <v>4169</v>
      </c>
      <c r="S1559" s="7" t="s">
        <v>4274</v>
      </c>
      <c r="T1559" s="7" t="s">
        <v>820</v>
      </c>
      <c r="U1559" s="7"/>
      <c r="V1559" s="7"/>
      <c r="W1559" s="6">
        <f>IFERROR(VLOOKUP(B1559, PlumX_snapshot!$A:$B, 2, FALSE), " ")</f>
        <v>2</v>
      </c>
      <c r="X1559" s="6">
        <f>IFERROR(VLOOKUP(B1559, PlumX_snapshot!$A:$C, 3, FALSE), " ")</f>
        <v>0</v>
      </c>
      <c r="Y1559" s="8">
        <f>IFERROR(VLOOKUP(B1559, PlumX_snapshot!$A:$D, 4, FALSE), " ")</f>
        <v>0</v>
      </c>
      <c r="Z1559" s="8">
        <f>IFERROR(VLOOKUP(B1559, PlumX_snapshot!$A:$E, 5, FALSE), " ")</f>
        <v>16</v>
      </c>
      <c r="AA1559" s="8">
        <f>IFERROR(VLOOKUP(B1559, PlumX_snapshot!$A:$F, 6, FALSE), " ")</f>
        <v>0</v>
      </c>
      <c r="AB1559" s="9">
        <v>44978</v>
      </c>
    </row>
    <row r="1560" spans="1:28" ht="14.5" x14ac:dyDescent="0.35">
      <c r="A1560" s="7" t="s">
        <v>4303</v>
      </c>
      <c r="B1560" s="7" t="s">
        <v>4304</v>
      </c>
      <c r="C1560" s="7" t="s">
        <v>4305</v>
      </c>
      <c r="D1560" s="7" t="s">
        <v>3282</v>
      </c>
      <c r="E1560" s="7" t="s">
        <v>36</v>
      </c>
      <c r="F1560" s="7" t="s">
        <v>64</v>
      </c>
      <c r="G1560" s="7" t="s">
        <v>38</v>
      </c>
      <c r="H1560" s="7"/>
      <c r="J1560" s="10"/>
      <c r="K1560" s="10">
        <v>42746</v>
      </c>
      <c r="L1560" s="10"/>
      <c r="M1560" s="10">
        <v>42768</v>
      </c>
      <c r="N1560" s="7">
        <v>2017</v>
      </c>
      <c r="O1560" s="7" t="s">
        <v>4306</v>
      </c>
      <c r="S1560" s="7" t="s">
        <v>4274</v>
      </c>
      <c r="T1560" s="7" t="s">
        <v>820</v>
      </c>
      <c r="U1560" s="7"/>
      <c r="V1560" s="7"/>
      <c r="W1560" s="6">
        <f>IFERROR(VLOOKUP(B1560, PlumX_snapshot!$A:$B, 2, FALSE), " ")</f>
        <v>7</v>
      </c>
      <c r="X1560" s="6">
        <f>IFERROR(VLOOKUP(B1560, PlumX_snapshot!$A:$C, 3, FALSE), " ")</f>
        <v>0</v>
      </c>
      <c r="Y1560" s="8">
        <f>IFERROR(VLOOKUP(B1560, PlumX_snapshot!$A:$D, 4, FALSE), " ")</f>
        <v>2</v>
      </c>
      <c r="Z1560" s="8">
        <f>IFERROR(VLOOKUP(B1560, PlumX_snapshot!$A:$E, 5, FALSE), " ")</f>
        <v>12</v>
      </c>
      <c r="AA1560" s="8">
        <f>IFERROR(VLOOKUP(B1560, PlumX_snapshot!$A:$F, 6, FALSE), " ")</f>
        <v>0</v>
      </c>
      <c r="AB1560" s="9">
        <v>44978</v>
      </c>
    </row>
    <row r="1561" spans="1:28" ht="14.5" x14ac:dyDescent="0.35">
      <c r="A1561" s="7" t="s">
        <v>4307</v>
      </c>
      <c r="B1561" s="7" t="s">
        <v>4308</v>
      </c>
      <c r="C1561" s="7" t="s">
        <v>4309</v>
      </c>
      <c r="D1561" s="7" t="s">
        <v>3282</v>
      </c>
      <c r="E1561" s="7" t="s">
        <v>36</v>
      </c>
      <c r="F1561" s="7" t="s">
        <v>64</v>
      </c>
      <c r="G1561" s="7" t="s">
        <v>38</v>
      </c>
      <c r="H1561" s="7"/>
      <c r="J1561" s="10"/>
      <c r="K1561" s="10">
        <v>42758</v>
      </c>
      <c r="L1561" s="10"/>
      <c r="M1561" s="10">
        <v>42781</v>
      </c>
      <c r="N1561" s="7">
        <v>2017</v>
      </c>
      <c r="O1561" s="7" t="s">
        <v>4306</v>
      </c>
      <c r="S1561" s="7" t="s">
        <v>4274</v>
      </c>
      <c r="T1561" s="7" t="s">
        <v>820</v>
      </c>
      <c r="U1561" s="7"/>
      <c r="V1561" s="7"/>
      <c r="W1561" s="6">
        <f>IFERROR(VLOOKUP(B1561, PlumX_snapshot!$A:$B, 2, FALSE), " ")</f>
        <v>16</v>
      </c>
      <c r="X1561" s="6">
        <f>IFERROR(VLOOKUP(B1561, PlumX_snapshot!$A:$C, 3, FALSE), " ")</f>
        <v>6</v>
      </c>
      <c r="Y1561" s="8">
        <f>IFERROR(VLOOKUP(B1561, PlumX_snapshot!$A:$D, 4, FALSE), " ")</f>
        <v>2</v>
      </c>
      <c r="Z1561" s="8">
        <f>IFERROR(VLOOKUP(B1561, PlumX_snapshot!$A:$E, 5, FALSE), " ")</f>
        <v>101</v>
      </c>
      <c r="AA1561" s="8">
        <f>IFERROR(VLOOKUP(B1561, PlumX_snapshot!$A:$F, 6, FALSE), " ")</f>
        <v>0</v>
      </c>
      <c r="AB1561" s="9">
        <v>44978</v>
      </c>
    </row>
    <row r="1562" spans="1:28" ht="14.5" x14ac:dyDescent="0.35">
      <c r="A1562" s="7" t="s">
        <v>4310</v>
      </c>
      <c r="B1562" s="7" t="s">
        <v>4311</v>
      </c>
      <c r="C1562" s="7" t="s">
        <v>3855</v>
      </c>
      <c r="D1562" s="7" t="s">
        <v>3282</v>
      </c>
      <c r="E1562" s="7" t="s">
        <v>36</v>
      </c>
      <c r="F1562" s="7" t="s">
        <v>64</v>
      </c>
      <c r="G1562" s="7" t="s">
        <v>38</v>
      </c>
      <c r="H1562" s="7"/>
      <c r="J1562" s="10"/>
      <c r="K1562" s="10"/>
      <c r="L1562" s="10"/>
      <c r="M1562" s="10">
        <v>42886</v>
      </c>
      <c r="N1562" s="7">
        <v>2017</v>
      </c>
      <c r="O1562" s="7" t="s">
        <v>4306</v>
      </c>
      <c r="S1562" s="7" t="s">
        <v>4274</v>
      </c>
      <c r="T1562" s="7" t="s">
        <v>820</v>
      </c>
      <c r="U1562" s="7"/>
      <c r="V1562" s="7"/>
      <c r="W1562" s="6">
        <f>IFERROR(VLOOKUP(B1562, PlumX_snapshot!$A:$B, 2, FALSE), " ")</f>
        <v>83</v>
      </c>
      <c r="X1562" s="6">
        <f>IFERROR(VLOOKUP(B1562, PlumX_snapshot!$A:$C, 3, FALSE), " ")</f>
        <v>10</v>
      </c>
      <c r="Y1562" s="8">
        <f>IFERROR(VLOOKUP(B1562, PlumX_snapshot!$A:$D, 4, FALSE), " ")</f>
        <v>10</v>
      </c>
      <c r="Z1562" s="8">
        <f>IFERROR(VLOOKUP(B1562, PlumX_snapshot!$A:$E, 5, FALSE), " ")</f>
        <v>1824</v>
      </c>
      <c r="AA1562" s="8">
        <f>IFERROR(VLOOKUP(B1562, PlumX_snapshot!$A:$F, 6, FALSE), " ")</f>
        <v>0</v>
      </c>
      <c r="AB1562" s="9">
        <v>44978</v>
      </c>
    </row>
    <row r="1563" spans="1:28" ht="14.5" x14ac:dyDescent="0.35">
      <c r="A1563" s="7" t="s">
        <v>4312</v>
      </c>
      <c r="B1563" s="7" t="s">
        <v>4313</v>
      </c>
      <c r="C1563" s="7" t="s">
        <v>4020</v>
      </c>
      <c r="D1563" s="7" t="s">
        <v>3282</v>
      </c>
      <c r="E1563" s="7" t="s">
        <v>36</v>
      </c>
      <c r="F1563" s="7" t="s">
        <v>64</v>
      </c>
      <c r="G1563" s="7" t="s">
        <v>38</v>
      </c>
      <c r="H1563" s="7"/>
      <c r="J1563" s="10"/>
      <c r="K1563" s="10"/>
      <c r="L1563" s="10"/>
      <c r="M1563" s="10">
        <v>42971</v>
      </c>
      <c r="N1563" s="7">
        <v>2017</v>
      </c>
      <c r="O1563" s="7" t="s">
        <v>4306</v>
      </c>
      <c r="S1563" s="7" t="s">
        <v>4274</v>
      </c>
      <c r="T1563" s="7" t="s">
        <v>820</v>
      </c>
      <c r="U1563" s="7"/>
      <c r="V1563" s="7"/>
      <c r="W1563" s="6">
        <f>IFERROR(VLOOKUP(B1563, PlumX_snapshot!$A:$B, 2, FALSE), " ")</f>
        <v>12</v>
      </c>
      <c r="X1563" s="6">
        <f>IFERROR(VLOOKUP(B1563, PlumX_snapshot!$A:$C, 3, FALSE), " ")</f>
        <v>6</v>
      </c>
      <c r="Y1563" s="8">
        <f>IFERROR(VLOOKUP(B1563, PlumX_snapshot!$A:$D, 4, FALSE), " ")</f>
        <v>371</v>
      </c>
      <c r="Z1563" s="8">
        <f>IFERROR(VLOOKUP(B1563, PlumX_snapshot!$A:$E, 5, FALSE), " ")</f>
        <v>36</v>
      </c>
      <c r="AA1563" s="8">
        <f>IFERROR(VLOOKUP(B1563, PlumX_snapshot!$A:$F, 6, FALSE), " ")</f>
        <v>0</v>
      </c>
      <c r="AB1563" s="9">
        <v>44978</v>
      </c>
    </row>
    <row r="1564" spans="1:28" ht="14.5" x14ac:dyDescent="0.35">
      <c r="A1564" s="7" t="s">
        <v>4314</v>
      </c>
      <c r="B1564" s="7" t="s">
        <v>4315</v>
      </c>
      <c r="C1564" s="7" t="s">
        <v>4316</v>
      </c>
      <c r="D1564" s="7" t="s">
        <v>3282</v>
      </c>
      <c r="E1564" s="7" t="s">
        <v>36</v>
      </c>
      <c r="F1564" s="7" t="s">
        <v>64</v>
      </c>
      <c r="G1564" s="7" t="s">
        <v>38</v>
      </c>
      <c r="H1564" s="7"/>
      <c r="J1564" s="10"/>
      <c r="K1564" s="10" t="s">
        <v>4317</v>
      </c>
      <c r="L1564" s="10"/>
      <c r="M1564" s="12">
        <v>43034</v>
      </c>
      <c r="N1564" s="7">
        <v>2017</v>
      </c>
      <c r="O1564" s="7" t="s">
        <v>4306</v>
      </c>
      <c r="S1564" s="7" t="s">
        <v>4274</v>
      </c>
      <c r="T1564" s="7" t="s">
        <v>820</v>
      </c>
      <c r="U1564" s="7"/>
      <c r="V1564" s="7"/>
      <c r="W1564" s="6">
        <f>IFERROR(VLOOKUP(B1564, PlumX_snapshot!$A:$B, 2, FALSE), " ")</f>
        <v>4</v>
      </c>
      <c r="X1564" s="6">
        <f>IFERROR(VLOOKUP(B1564, PlumX_snapshot!$A:$C, 3, FALSE), " ")</f>
        <v>1</v>
      </c>
      <c r="Y1564" s="8">
        <f>IFERROR(VLOOKUP(B1564, PlumX_snapshot!$A:$D, 4, FALSE), " ")</f>
        <v>0</v>
      </c>
      <c r="Z1564" s="8">
        <f>IFERROR(VLOOKUP(B1564, PlumX_snapshot!$A:$E, 5, FALSE), " ")</f>
        <v>3</v>
      </c>
      <c r="AA1564" s="8">
        <f>IFERROR(VLOOKUP(B1564, PlumX_snapshot!$A:$F, 6, FALSE), " ")</f>
        <v>0</v>
      </c>
      <c r="AB1564" s="9">
        <v>44978</v>
      </c>
    </row>
    <row r="1565" spans="1:28" ht="14.5" x14ac:dyDescent="0.35">
      <c r="A1565" s="7" t="s">
        <v>4318</v>
      </c>
      <c r="B1565" s="7" t="s">
        <v>4319</v>
      </c>
      <c r="C1565" s="7" t="s">
        <v>4320</v>
      </c>
      <c r="D1565" s="7" t="s">
        <v>3282</v>
      </c>
      <c r="E1565" s="7" t="s">
        <v>36</v>
      </c>
      <c r="F1565" s="7" t="s">
        <v>64</v>
      </c>
      <c r="G1565" s="7" t="s">
        <v>38</v>
      </c>
      <c r="H1565" s="7"/>
      <c r="J1565" s="10"/>
      <c r="K1565" s="10"/>
      <c r="L1565" s="10"/>
      <c r="M1565" s="12">
        <v>43031</v>
      </c>
      <c r="N1565" s="7">
        <v>2017</v>
      </c>
      <c r="O1565" s="7" t="s">
        <v>4306</v>
      </c>
      <c r="S1565" s="7" t="s">
        <v>4274</v>
      </c>
      <c r="T1565" s="7" t="s">
        <v>820</v>
      </c>
      <c r="U1565" s="7"/>
      <c r="V1565" s="7"/>
      <c r="W1565" s="6">
        <f>IFERROR(VLOOKUP(B1565, PlumX_snapshot!$A:$B, 2, FALSE), " ")</f>
        <v>7</v>
      </c>
      <c r="X1565" s="6">
        <f>IFERROR(VLOOKUP(B1565, PlumX_snapshot!$A:$C, 3, FALSE), " ")</f>
        <v>1</v>
      </c>
      <c r="Y1565" s="8">
        <f>IFERROR(VLOOKUP(B1565, PlumX_snapshot!$A:$D, 4, FALSE), " ")</f>
        <v>19</v>
      </c>
      <c r="Z1565" s="8">
        <f>IFERROR(VLOOKUP(B1565, PlumX_snapshot!$A:$E, 5, FALSE), " ")</f>
        <v>15</v>
      </c>
      <c r="AA1565" s="8">
        <f>IFERROR(VLOOKUP(B1565, PlumX_snapshot!$A:$F, 6, FALSE), " ")</f>
        <v>0</v>
      </c>
      <c r="AB1565" s="9">
        <v>44978</v>
      </c>
    </row>
    <row r="1566" spans="1:28" ht="14.5" x14ac:dyDescent="0.35">
      <c r="A1566" s="7" t="s">
        <v>4321</v>
      </c>
      <c r="B1566" s="7" t="s">
        <v>4322</v>
      </c>
      <c r="C1566" s="7" t="s">
        <v>3957</v>
      </c>
      <c r="D1566" s="7" t="s">
        <v>3282</v>
      </c>
      <c r="E1566" s="7" t="s">
        <v>36</v>
      </c>
      <c r="F1566" s="7" t="s">
        <v>64</v>
      </c>
      <c r="G1566" s="7" t="s">
        <v>38</v>
      </c>
      <c r="H1566" s="7"/>
      <c r="J1566" s="10"/>
      <c r="K1566" s="10"/>
      <c r="L1566" s="10"/>
      <c r="M1566" s="12">
        <v>43020</v>
      </c>
      <c r="N1566" s="7">
        <v>2017</v>
      </c>
      <c r="O1566" s="7" t="s">
        <v>4306</v>
      </c>
      <c r="S1566" s="7" t="s">
        <v>4274</v>
      </c>
      <c r="T1566" s="7" t="s">
        <v>820</v>
      </c>
      <c r="U1566" s="7"/>
      <c r="V1566" s="7"/>
      <c r="W1566" s="6">
        <f>IFERROR(VLOOKUP(B1566, PlumX_snapshot!$A:$B, 2, FALSE), " ")</f>
        <v>101</v>
      </c>
      <c r="X1566" s="6">
        <f>IFERROR(VLOOKUP(B1566, PlumX_snapshot!$A:$C, 3, FALSE), " ")</f>
        <v>21</v>
      </c>
      <c r="Y1566" s="8">
        <f>IFERROR(VLOOKUP(B1566, PlumX_snapshot!$A:$D, 4, FALSE), " ")</f>
        <v>76</v>
      </c>
      <c r="Z1566" s="8">
        <f>IFERROR(VLOOKUP(B1566, PlumX_snapshot!$A:$E, 5, FALSE), " ")</f>
        <v>627</v>
      </c>
      <c r="AA1566" s="8">
        <f>IFERROR(VLOOKUP(B1566, PlumX_snapshot!$A:$F, 6, FALSE), " ")</f>
        <v>3</v>
      </c>
      <c r="AB1566" s="9">
        <v>44978</v>
      </c>
    </row>
    <row r="1567" spans="1:28" ht="14.5" x14ac:dyDescent="0.35">
      <c r="A1567" s="7" t="s">
        <v>4323</v>
      </c>
      <c r="B1567" s="7" t="s">
        <v>4324</v>
      </c>
      <c r="C1567" s="7" t="s">
        <v>3320</v>
      </c>
      <c r="D1567" s="7" t="s">
        <v>3282</v>
      </c>
      <c r="E1567" s="7" t="s">
        <v>36</v>
      </c>
      <c r="F1567" s="7" t="s">
        <v>64</v>
      </c>
      <c r="G1567" s="7" t="s">
        <v>38</v>
      </c>
      <c r="H1567" s="7"/>
      <c r="J1567" s="10"/>
      <c r="K1567" s="10">
        <v>43055</v>
      </c>
      <c r="L1567" s="10"/>
      <c r="M1567" s="12">
        <v>43067</v>
      </c>
      <c r="N1567" s="7">
        <v>2017</v>
      </c>
      <c r="O1567" s="7" t="s">
        <v>4306</v>
      </c>
      <c r="S1567" s="7" t="s">
        <v>4274</v>
      </c>
      <c r="T1567" s="7" t="s">
        <v>820</v>
      </c>
      <c r="U1567" s="7"/>
      <c r="V1567" s="7"/>
      <c r="W1567" s="6">
        <f>IFERROR(VLOOKUP(B1567, PlumX_snapshot!$A:$B, 2, FALSE), " ")</f>
        <v>73</v>
      </c>
      <c r="X1567" s="6">
        <f>IFERROR(VLOOKUP(B1567, PlumX_snapshot!$A:$C, 3, FALSE), " ")</f>
        <v>9</v>
      </c>
      <c r="Y1567" s="8">
        <f>IFERROR(VLOOKUP(B1567, PlumX_snapshot!$A:$D, 4, FALSE), " ")</f>
        <v>4</v>
      </c>
      <c r="Z1567" s="8">
        <f>IFERROR(VLOOKUP(B1567, PlumX_snapshot!$A:$E, 5, FALSE), " ")</f>
        <v>245</v>
      </c>
      <c r="AA1567" s="8">
        <f>IFERROR(VLOOKUP(B1567, PlumX_snapshot!$A:$F, 6, FALSE), " ")</f>
        <v>0</v>
      </c>
      <c r="AB1567" s="9">
        <v>44978</v>
      </c>
    </row>
    <row r="1568" spans="1:28" ht="14.5" x14ac:dyDescent="0.35">
      <c r="A1568" s="7" t="s">
        <v>4325</v>
      </c>
      <c r="B1568" s="7" t="s">
        <v>4326</v>
      </c>
      <c r="C1568" s="7" t="s">
        <v>4327</v>
      </c>
      <c r="D1568" s="7" t="s">
        <v>3282</v>
      </c>
      <c r="E1568" s="7" t="s">
        <v>36</v>
      </c>
      <c r="F1568" s="7" t="s">
        <v>64</v>
      </c>
      <c r="G1568" s="7" t="s">
        <v>38</v>
      </c>
      <c r="H1568" s="7"/>
      <c r="J1568" s="10"/>
      <c r="K1568" s="10"/>
      <c r="L1568" s="10"/>
      <c r="M1568" s="12">
        <v>43089</v>
      </c>
      <c r="N1568" s="7">
        <v>2017</v>
      </c>
      <c r="O1568" s="7" t="s">
        <v>4306</v>
      </c>
      <c r="S1568" s="7" t="s">
        <v>4274</v>
      </c>
      <c r="T1568" s="7" t="s">
        <v>820</v>
      </c>
      <c r="U1568" s="7"/>
      <c r="V1568" s="7"/>
      <c r="W1568" s="6">
        <f>IFERROR(VLOOKUP(B1568, PlumX_snapshot!$A:$B, 2, FALSE), " ")</f>
        <v>10</v>
      </c>
      <c r="X1568" s="6">
        <f>IFERROR(VLOOKUP(B1568, PlumX_snapshot!$A:$C, 3, FALSE), " ")</f>
        <v>2</v>
      </c>
      <c r="Y1568" s="8">
        <f>IFERROR(VLOOKUP(B1568, PlumX_snapshot!$A:$D, 4, FALSE), " ")</f>
        <v>9</v>
      </c>
      <c r="Z1568" s="8">
        <f>IFERROR(VLOOKUP(B1568, PlumX_snapshot!$A:$E, 5, FALSE), " ")</f>
        <v>35</v>
      </c>
      <c r="AA1568" s="8">
        <f>IFERROR(VLOOKUP(B1568, PlumX_snapshot!$A:$F, 6, FALSE), " ")</f>
        <v>0</v>
      </c>
      <c r="AB1568" s="9">
        <v>44978</v>
      </c>
    </row>
    <row r="1569" spans="1:28" ht="14.5" x14ac:dyDescent="0.35">
      <c r="A1569" s="7" t="s">
        <v>4328</v>
      </c>
      <c r="B1569" s="7" t="s">
        <v>4329</v>
      </c>
      <c r="C1569" s="7" t="s">
        <v>4330</v>
      </c>
      <c r="D1569" s="7" t="s">
        <v>3282</v>
      </c>
      <c r="E1569" s="7" t="s">
        <v>36</v>
      </c>
      <c r="F1569" s="7" t="s">
        <v>64</v>
      </c>
      <c r="G1569" s="7" t="s">
        <v>38</v>
      </c>
      <c r="H1569" s="7"/>
      <c r="J1569" s="10"/>
      <c r="K1569" s="10">
        <v>43102</v>
      </c>
      <c r="L1569" s="10"/>
      <c r="M1569" s="10">
        <v>43139</v>
      </c>
      <c r="N1569" s="7">
        <v>2018</v>
      </c>
      <c r="O1569" s="7" t="s">
        <v>4331</v>
      </c>
      <c r="S1569" s="7" t="s">
        <v>4274</v>
      </c>
      <c r="T1569" s="7" t="s">
        <v>820</v>
      </c>
      <c r="U1569" s="7"/>
      <c r="V1569" s="7"/>
      <c r="W1569" s="6">
        <f>IFERROR(VLOOKUP(B1569, PlumX_snapshot!$A:$B, 2, FALSE), " ")</f>
        <v>13</v>
      </c>
      <c r="X1569" s="6">
        <f>IFERROR(VLOOKUP(B1569, PlumX_snapshot!$A:$C, 3, FALSE), " ")</f>
        <v>5</v>
      </c>
      <c r="Y1569" s="8">
        <f>IFERROR(VLOOKUP(B1569, PlumX_snapshot!$A:$D, 4, FALSE), " ")</f>
        <v>0</v>
      </c>
      <c r="Z1569" s="8">
        <f>IFERROR(VLOOKUP(B1569, PlumX_snapshot!$A:$E, 5, FALSE), " ")</f>
        <v>12</v>
      </c>
      <c r="AA1569" s="8">
        <f>IFERROR(VLOOKUP(B1569, PlumX_snapshot!$A:$F, 6, FALSE), " ")</f>
        <v>0</v>
      </c>
      <c r="AB1569" s="9">
        <v>44978</v>
      </c>
    </row>
    <row r="1570" spans="1:28" ht="14.5" x14ac:dyDescent="0.35">
      <c r="A1570" s="7" t="s">
        <v>4332</v>
      </c>
      <c r="B1570" s="7" t="s">
        <v>4333</v>
      </c>
      <c r="C1570" s="7" t="s">
        <v>4039</v>
      </c>
      <c r="D1570" s="7" t="s">
        <v>3282</v>
      </c>
      <c r="E1570" s="7" t="s">
        <v>36</v>
      </c>
      <c r="F1570" s="7" t="s">
        <v>64</v>
      </c>
      <c r="G1570" s="7" t="s">
        <v>38</v>
      </c>
      <c r="H1570" s="7"/>
      <c r="J1570" s="10"/>
      <c r="K1570" s="10"/>
      <c r="L1570" s="10"/>
      <c r="M1570" s="10">
        <v>43150</v>
      </c>
      <c r="N1570" s="7">
        <v>2018</v>
      </c>
      <c r="O1570" s="7" t="s">
        <v>4331</v>
      </c>
      <c r="S1570" s="7" t="s">
        <v>4274</v>
      </c>
      <c r="T1570" s="7" t="s">
        <v>820</v>
      </c>
      <c r="U1570" s="7"/>
      <c r="V1570" s="7"/>
      <c r="W1570" s="6">
        <f>IFERROR(VLOOKUP(B1570, PlumX_snapshot!$A:$B, 2, FALSE), " ")</f>
        <v>64</v>
      </c>
      <c r="X1570" s="6">
        <f>IFERROR(VLOOKUP(B1570, PlumX_snapshot!$A:$C, 3, FALSE), " ")</f>
        <v>5</v>
      </c>
      <c r="Y1570" s="8">
        <f>IFERROR(VLOOKUP(B1570, PlumX_snapshot!$A:$D, 4, FALSE), " ")</f>
        <v>1</v>
      </c>
      <c r="Z1570" s="8">
        <f>IFERROR(VLOOKUP(B1570, PlumX_snapshot!$A:$E, 5, FALSE), " ")</f>
        <v>1359</v>
      </c>
      <c r="AA1570" s="8">
        <f>IFERROR(VLOOKUP(B1570, PlumX_snapshot!$A:$F, 6, FALSE), " ")</f>
        <v>1</v>
      </c>
      <c r="AB1570" s="9">
        <v>44978</v>
      </c>
    </row>
    <row r="1571" spans="1:28" ht="14.5" x14ac:dyDescent="0.35">
      <c r="A1571" s="7" t="s">
        <v>4334</v>
      </c>
      <c r="B1571" s="7" t="s">
        <v>4335</v>
      </c>
      <c r="C1571" s="7" t="s">
        <v>4336</v>
      </c>
      <c r="D1571" s="7" t="s">
        <v>3282</v>
      </c>
      <c r="E1571" s="7" t="s">
        <v>36</v>
      </c>
      <c r="F1571" s="7" t="s">
        <v>64</v>
      </c>
      <c r="G1571" s="7" t="s">
        <v>38</v>
      </c>
      <c r="H1571" s="7"/>
      <c r="J1571" s="10"/>
      <c r="K1571" s="10"/>
      <c r="L1571" s="10"/>
      <c r="M1571" s="10">
        <v>43180</v>
      </c>
      <c r="N1571" s="7">
        <v>2018</v>
      </c>
      <c r="O1571" s="7" t="s">
        <v>4331</v>
      </c>
      <c r="S1571" s="7" t="s">
        <v>4274</v>
      </c>
      <c r="T1571" s="7" t="s">
        <v>820</v>
      </c>
      <c r="U1571" s="7"/>
      <c r="V1571" s="7"/>
      <c r="W1571" s="6">
        <f>IFERROR(VLOOKUP(B1571, PlumX_snapshot!$A:$B, 2, FALSE), " ")</f>
        <v>13</v>
      </c>
      <c r="X1571" s="6">
        <f>IFERROR(VLOOKUP(B1571, PlumX_snapshot!$A:$C, 3, FALSE), " ")</f>
        <v>8</v>
      </c>
      <c r="Y1571" s="8">
        <f>IFERROR(VLOOKUP(B1571, PlumX_snapshot!$A:$D, 4, FALSE), " ")</f>
        <v>63</v>
      </c>
      <c r="Z1571" s="8">
        <f>IFERROR(VLOOKUP(B1571, PlumX_snapshot!$A:$E, 5, FALSE), " ")</f>
        <v>115</v>
      </c>
      <c r="AA1571" s="8">
        <f>IFERROR(VLOOKUP(B1571, PlumX_snapshot!$A:$F, 6, FALSE), " ")</f>
        <v>0</v>
      </c>
      <c r="AB1571" s="9">
        <v>44978</v>
      </c>
    </row>
    <row r="1572" spans="1:28" ht="14.5" x14ac:dyDescent="0.35">
      <c r="A1572" s="7" t="s">
        <v>4337</v>
      </c>
      <c r="B1572" s="7" t="s">
        <v>4338</v>
      </c>
      <c r="C1572" s="7" t="s">
        <v>3753</v>
      </c>
      <c r="D1572" s="7" t="s">
        <v>3282</v>
      </c>
      <c r="E1572" s="7" t="s">
        <v>36</v>
      </c>
      <c r="F1572" s="7" t="s">
        <v>64</v>
      </c>
      <c r="G1572" s="7" t="s">
        <v>38</v>
      </c>
      <c r="H1572" s="7"/>
      <c r="J1572" s="10"/>
      <c r="K1572" s="10" t="s">
        <v>4339</v>
      </c>
      <c r="L1572" s="10"/>
      <c r="M1572" s="10">
        <v>43185</v>
      </c>
      <c r="N1572" s="7">
        <v>2018</v>
      </c>
      <c r="O1572" s="7" t="s">
        <v>4331</v>
      </c>
      <c r="S1572" s="7" t="s">
        <v>4274</v>
      </c>
      <c r="T1572" s="7" t="s">
        <v>820</v>
      </c>
      <c r="U1572" s="7"/>
      <c r="V1572" s="7"/>
      <c r="W1572" s="6">
        <f>IFERROR(VLOOKUP(B1572, PlumX_snapshot!$A:$B, 2, FALSE), " ")</f>
        <v>9</v>
      </c>
      <c r="X1572" s="6">
        <f>IFERROR(VLOOKUP(B1572, PlumX_snapshot!$A:$C, 3, FALSE), " ")</f>
        <v>16</v>
      </c>
      <c r="Y1572" s="8">
        <f>IFERROR(VLOOKUP(B1572, PlumX_snapshot!$A:$D, 4, FALSE), " ")</f>
        <v>0</v>
      </c>
      <c r="Z1572" s="8">
        <f>IFERROR(VLOOKUP(B1572, PlumX_snapshot!$A:$E, 5, FALSE), " ")</f>
        <v>13</v>
      </c>
      <c r="AA1572" s="8">
        <f>IFERROR(VLOOKUP(B1572, PlumX_snapshot!$A:$F, 6, FALSE), " ")</f>
        <v>0</v>
      </c>
      <c r="AB1572" s="9">
        <v>44978</v>
      </c>
    </row>
    <row r="1573" spans="1:28" ht="14.5" x14ac:dyDescent="0.35">
      <c r="A1573" s="7" t="s">
        <v>4340</v>
      </c>
      <c r="B1573" s="7" t="s">
        <v>4341</v>
      </c>
      <c r="C1573" s="7" t="s">
        <v>4342</v>
      </c>
      <c r="D1573" s="7" t="s">
        <v>3282</v>
      </c>
      <c r="E1573" s="7" t="s">
        <v>36</v>
      </c>
      <c r="F1573" s="7" t="s">
        <v>64</v>
      </c>
      <c r="G1573" s="7" t="s">
        <v>38</v>
      </c>
      <c r="H1573" s="7"/>
      <c r="J1573" s="10"/>
      <c r="K1573" s="10">
        <v>43405</v>
      </c>
      <c r="L1573" s="10"/>
      <c r="M1573" s="10">
        <v>43187</v>
      </c>
      <c r="N1573" s="7">
        <v>2018</v>
      </c>
      <c r="O1573" s="7" t="s">
        <v>4331</v>
      </c>
      <c r="S1573" s="7" t="s">
        <v>4274</v>
      </c>
      <c r="T1573" s="7" t="s">
        <v>820</v>
      </c>
      <c r="U1573" s="7"/>
      <c r="V1573" s="7"/>
      <c r="W1573" s="6">
        <f>IFERROR(VLOOKUP(B1573, PlumX_snapshot!$A:$B, 2, FALSE), " ")</f>
        <v>17</v>
      </c>
      <c r="X1573" s="6">
        <f>IFERROR(VLOOKUP(B1573, PlumX_snapshot!$A:$C, 3, FALSE), " ")</f>
        <v>4</v>
      </c>
      <c r="Y1573" s="8">
        <f>IFERROR(VLOOKUP(B1573, PlumX_snapshot!$A:$D, 4, FALSE), " ")</f>
        <v>1</v>
      </c>
      <c r="Z1573" s="8">
        <f>IFERROR(VLOOKUP(B1573, PlumX_snapshot!$A:$E, 5, FALSE), " ")</f>
        <v>4</v>
      </c>
      <c r="AA1573" s="8">
        <f>IFERROR(VLOOKUP(B1573, PlumX_snapshot!$A:$F, 6, FALSE), " ")</f>
        <v>0</v>
      </c>
      <c r="AB1573" s="9">
        <v>44978</v>
      </c>
    </row>
    <row r="1574" spans="1:28" ht="14.5" x14ac:dyDescent="0.35">
      <c r="A1574" s="7" t="s">
        <v>4343</v>
      </c>
      <c r="B1574" s="7" t="s">
        <v>4344</v>
      </c>
      <c r="C1574" s="7" t="s">
        <v>4336</v>
      </c>
      <c r="D1574" s="7" t="s">
        <v>3282</v>
      </c>
      <c r="E1574" s="7" t="s">
        <v>36</v>
      </c>
      <c r="F1574" s="7" t="s">
        <v>64</v>
      </c>
      <c r="G1574" s="7" t="s">
        <v>38</v>
      </c>
      <c r="H1574" s="7"/>
      <c r="J1574" s="10"/>
      <c r="K1574" s="10"/>
      <c r="L1574" s="10"/>
      <c r="M1574" s="10">
        <v>43284</v>
      </c>
      <c r="N1574" s="7">
        <v>2018</v>
      </c>
      <c r="O1574" s="7" t="s">
        <v>4331</v>
      </c>
      <c r="S1574" s="7" t="s">
        <v>4274</v>
      </c>
      <c r="T1574" s="7" t="s">
        <v>820</v>
      </c>
      <c r="U1574" s="7"/>
      <c r="V1574" s="7"/>
      <c r="W1574" s="6">
        <f>IFERROR(VLOOKUP(B1574, PlumX_snapshot!$A:$B, 2, FALSE), " ")</f>
        <v>5</v>
      </c>
      <c r="X1574" s="6">
        <f>IFERROR(VLOOKUP(B1574, PlumX_snapshot!$A:$C, 3, FALSE), " ")</f>
        <v>3</v>
      </c>
      <c r="Y1574" s="8">
        <f>IFERROR(VLOOKUP(B1574, PlumX_snapshot!$A:$D, 4, FALSE), " ")</f>
        <v>6</v>
      </c>
      <c r="Z1574" s="8">
        <f>IFERROR(VLOOKUP(B1574, PlumX_snapshot!$A:$E, 5, FALSE), " ")</f>
        <v>82</v>
      </c>
      <c r="AA1574" s="8">
        <f>IFERROR(VLOOKUP(B1574, PlumX_snapshot!$A:$F, 6, FALSE), " ")</f>
        <v>0</v>
      </c>
      <c r="AB1574" s="9">
        <v>44978</v>
      </c>
    </row>
    <row r="1575" spans="1:28" ht="14.5" x14ac:dyDescent="0.35">
      <c r="A1575" s="7" t="s">
        <v>4345</v>
      </c>
      <c r="B1575" s="7" t="s">
        <v>4346</v>
      </c>
      <c r="C1575" s="7" t="s">
        <v>4347</v>
      </c>
      <c r="D1575" s="7" t="s">
        <v>3282</v>
      </c>
      <c r="E1575" s="7" t="s">
        <v>36</v>
      </c>
      <c r="F1575" s="7" t="s">
        <v>64</v>
      </c>
      <c r="G1575" s="7" t="s">
        <v>38</v>
      </c>
      <c r="H1575" s="7"/>
      <c r="J1575" s="10"/>
      <c r="K1575" s="10"/>
      <c r="L1575" s="10"/>
      <c r="M1575" s="10">
        <v>43286</v>
      </c>
      <c r="N1575" s="7">
        <v>2018</v>
      </c>
      <c r="O1575" s="7" t="s">
        <v>4331</v>
      </c>
      <c r="S1575" s="7" t="s">
        <v>4274</v>
      </c>
      <c r="T1575" s="7" t="s">
        <v>820</v>
      </c>
      <c r="U1575" s="7"/>
      <c r="V1575" s="7"/>
      <c r="W1575" s="6">
        <f>IFERROR(VLOOKUP(B1575, PlumX_snapshot!$A:$B, 2, FALSE), " ")</f>
        <v>4</v>
      </c>
      <c r="X1575" s="6">
        <f>IFERROR(VLOOKUP(B1575, PlumX_snapshot!$A:$C, 3, FALSE), " ")</f>
        <v>3</v>
      </c>
      <c r="Y1575" s="8">
        <f>IFERROR(VLOOKUP(B1575, PlumX_snapshot!$A:$D, 4, FALSE), " ")</f>
        <v>0</v>
      </c>
      <c r="Z1575" s="8">
        <f>IFERROR(VLOOKUP(B1575, PlumX_snapshot!$A:$E, 5, FALSE), " ")</f>
        <v>0</v>
      </c>
      <c r="AA1575" s="8">
        <f>IFERROR(VLOOKUP(B1575, PlumX_snapshot!$A:$F, 6, FALSE), " ")</f>
        <v>0</v>
      </c>
      <c r="AB1575" s="9">
        <v>44978</v>
      </c>
    </row>
    <row r="1576" spans="1:28" ht="14.5" x14ac:dyDescent="0.35">
      <c r="A1576" s="7" t="s">
        <v>4348</v>
      </c>
      <c r="B1576" s="7" t="s">
        <v>4349</v>
      </c>
      <c r="C1576" s="7" t="s">
        <v>3414</v>
      </c>
      <c r="D1576" s="7" t="s">
        <v>3282</v>
      </c>
      <c r="E1576" s="7" t="s">
        <v>36</v>
      </c>
      <c r="F1576" s="7" t="s">
        <v>64</v>
      </c>
      <c r="G1576" s="7" t="s">
        <v>38</v>
      </c>
      <c r="H1576" s="7"/>
      <c r="J1576" s="10"/>
      <c r="K1576" s="10">
        <v>43340</v>
      </c>
      <c r="L1576" s="10"/>
      <c r="M1576" s="10">
        <v>43349</v>
      </c>
      <c r="N1576" s="7">
        <v>2018</v>
      </c>
      <c r="O1576" s="7" t="s">
        <v>4331</v>
      </c>
      <c r="S1576" s="7" t="s">
        <v>4274</v>
      </c>
      <c r="T1576" s="7" t="s">
        <v>820</v>
      </c>
      <c r="U1576" s="7"/>
      <c r="V1576" s="7"/>
      <c r="W1576" s="6">
        <f>IFERROR(VLOOKUP(B1576, PlumX_snapshot!$A:$B, 2, FALSE), " ")</f>
        <v>0</v>
      </c>
      <c r="X1576" s="6">
        <f>IFERROR(VLOOKUP(B1576, PlumX_snapshot!$A:$C, 3, FALSE), " ")</f>
        <v>0</v>
      </c>
      <c r="Y1576" s="8">
        <f>IFERROR(VLOOKUP(B1576, PlumX_snapshot!$A:$D, 4, FALSE), " ")</f>
        <v>0</v>
      </c>
      <c r="Z1576" s="8">
        <f>IFERROR(VLOOKUP(B1576, PlumX_snapshot!$A:$E, 5, FALSE), " ")</f>
        <v>3</v>
      </c>
      <c r="AA1576" s="8">
        <f>IFERROR(VLOOKUP(B1576, PlumX_snapshot!$A:$F, 6, FALSE), " ")</f>
        <v>0</v>
      </c>
      <c r="AB1576" s="9">
        <v>44978</v>
      </c>
    </row>
    <row r="1577" spans="1:28" ht="14.5" x14ac:dyDescent="0.35">
      <c r="A1577" s="7" t="s">
        <v>4350</v>
      </c>
      <c r="B1577" s="7" t="s">
        <v>4351</v>
      </c>
      <c r="C1577" s="7" t="s">
        <v>4336</v>
      </c>
      <c r="D1577" s="7" t="s">
        <v>3282</v>
      </c>
      <c r="E1577" s="7" t="s">
        <v>36</v>
      </c>
      <c r="F1577" s="7" t="s">
        <v>64</v>
      </c>
      <c r="G1577" s="7" t="s">
        <v>38</v>
      </c>
      <c r="H1577" s="7"/>
      <c r="J1577" s="10"/>
      <c r="K1577" s="10"/>
      <c r="L1577" s="10"/>
      <c r="M1577" s="12">
        <v>43398</v>
      </c>
      <c r="N1577" s="7">
        <v>2018</v>
      </c>
      <c r="O1577" s="7" t="s">
        <v>4331</v>
      </c>
      <c r="S1577" s="7" t="s">
        <v>4274</v>
      </c>
      <c r="T1577" s="7" t="s">
        <v>820</v>
      </c>
      <c r="U1577" s="7"/>
      <c r="V1577" s="7"/>
      <c r="W1577" s="6">
        <f>IFERROR(VLOOKUP(B1577, PlumX_snapshot!$A:$B, 2, FALSE), " ")</f>
        <v>48</v>
      </c>
      <c r="X1577" s="6">
        <f>IFERROR(VLOOKUP(B1577, PlumX_snapshot!$A:$C, 3, FALSE), " ")</f>
        <v>13</v>
      </c>
      <c r="Y1577" s="8">
        <f>IFERROR(VLOOKUP(B1577, PlumX_snapshot!$A:$D, 4, FALSE), " ")</f>
        <v>0</v>
      </c>
      <c r="Z1577" s="8">
        <f>IFERROR(VLOOKUP(B1577, PlumX_snapshot!$A:$E, 5, FALSE), " ")</f>
        <v>35</v>
      </c>
      <c r="AA1577" s="8">
        <f>IFERROR(VLOOKUP(B1577, PlumX_snapshot!$A:$F, 6, FALSE), " ")</f>
        <v>0</v>
      </c>
      <c r="AB1577" s="9">
        <v>44978</v>
      </c>
    </row>
    <row r="1578" spans="1:28" ht="14.5" x14ac:dyDescent="0.35">
      <c r="A1578" s="7" t="s">
        <v>4352</v>
      </c>
      <c r="B1578" s="7" t="s">
        <v>4353</v>
      </c>
      <c r="C1578" s="7" t="s">
        <v>3753</v>
      </c>
      <c r="D1578" s="7" t="s">
        <v>3282</v>
      </c>
      <c r="E1578" s="7" t="s">
        <v>36</v>
      </c>
      <c r="F1578" s="7" t="s">
        <v>64</v>
      </c>
      <c r="G1578" s="7" t="s">
        <v>38</v>
      </c>
      <c r="H1578" s="7"/>
      <c r="J1578" s="10"/>
      <c r="K1578" s="10">
        <v>43409</v>
      </c>
      <c r="L1578" s="10"/>
      <c r="M1578" s="12">
        <v>43421</v>
      </c>
      <c r="N1578" s="7">
        <v>2018</v>
      </c>
      <c r="O1578" s="7" t="s">
        <v>4331</v>
      </c>
      <c r="S1578" s="7" t="s">
        <v>4274</v>
      </c>
      <c r="T1578" s="7" t="s">
        <v>820</v>
      </c>
      <c r="U1578" s="7"/>
      <c r="V1578" s="7"/>
      <c r="W1578" s="6">
        <f>IFERROR(VLOOKUP(B1578, PlumX_snapshot!$A:$B, 2, FALSE), " ")</f>
        <v>24</v>
      </c>
      <c r="X1578" s="6">
        <f>IFERROR(VLOOKUP(B1578, PlumX_snapshot!$A:$C, 3, FALSE), " ")</f>
        <v>5</v>
      </c>
      <c r="Y1578" s="8">
        <f>IFERROR(VLOOKUP(B1578, PlumX_snapshot!$A:$D, 4, FALSE), " ")</f>
        <v>41</v>
      </c>
      <c r="Z1578" s="8">
        <f>IFERROR(VLOOKUP(B1578, PlumX_snapshot!$A:$E, 5, FALSE), " ")</f>
        <v>10</v>
      </c>
      <c r="AA1578" s="8">
        <f>IFERROR(VLOOKUP(B1578, PlumX_snapshot!$A:$F, 6, FALSE), " ")</f>
        <v>0</v>
      </c>
      <c r="AB1578" s="9">
        <v>44978</v>
      </c>
    </row>
    <row r="1579" spans="1:28" ht="14.5" x14ac:dyDescent="0.35">
      <c r="A1579" s="7" t="s">
        <v>4354</v>
      </c>
      <c r="B1579" s="7" t="s">
        <v>4355</v>
      </c>
      <c r="C1579" s="7" t="s">
        <v>3855</v>
      </c>
      <c r="D1579" s="7" t="s">
        <v>3282</v>
      </c>
      <c r="E1579" s="7" t="s">
        <v>36</v>
      </c>
      <c r="F1579" s="7" t="s">
        <v>64</v>
      </c>
      <c r="G1579" s="7" t="s">
        <v>38</v>
      </c>
      <c r="H1579" s="7"/>
      <c r="J1579" s="10"/>
      <c r="K1579" s="10"/>
      <c r="L1579" s="10"/>
      <c r="M1579" s="12">
        <v>43430</v>
      </c>
      <c r="N1579" s="7">
        <v>2018</v>
      </c>
      <c r="O1579" s="7" t="s">
        <v>4331</v>
      </c>
      <c r="S1579" s="7" t="s">
        <v>4274</v>
      </c>
      <c r="T1579" s="7" t="s">
        <v>820</v>
      </c>
      <c r="U1579" s="7"/>
      <c r="V1579" s="7"/>
      <c r="W1579" s="6">
        <f>IFERROR(VLOOKUP(B1579, PlumX_snapshot!$A:$B, 2, FALSE), " ")</f>
        <v>323</v>
      </c>
      <c r="X1579" s="6">
        <f>IFERROR(VLOOKUP(B1579, PlumX_snapshot!$A:$C, 3, FALSE), " ")</f>
        <v>63</v>
      </c>
      <c r="Y1579" s="8">
        <f>IFERROR(VLOOKUP(B1579, PlumX_snapshot!$A:$D, 4, FALSE), " ")</f>
        <v>28</v>
      </c>
      <c r="Z1579" s="8">
        <f>IFERROR(VLOOKUP(B1579, PlumX_snapshot!$A:$E, 5, FALSE), " ")</f>
        <v>1665</v>
      </c>
      <c r="AA1579" s="8">
        <f>IFERROR(VLOOKUP(B1579, PlumX_snapshot!$A:$F, 6, FALSE), " ")</f>
        <v>0</v>
      </c>
      <c r="AB1579" s="9">
        <v>44978</v>
      </c>
    </row>
    <row r="1580" spans="1:28" ht="14.5" x14ac:dyDescent="0.35">
      <c r="A1580" s="7" t="s">
        <v>4356</v>
      </c>
      <c r="B1580" s="7" t="s">
        <v>4357</v>
      </c>
      <c r="C1580" s="7" t="s">
        <v>3837</v>
      </c>
      <c r="D1580" s="7" t="s">
        <v>3282</v>
      </c>
      <c r="E1580" s="7" t="s">
        <v>36</v>
      </c>
      <c r="F1580" s="7" t="s">
        <v>64</v>
      </c>
      <c r="G1580" s="7" t="s">
        <v>38</v>
      </c>
      <c r="H1580" s="7"/>
      <c r="J1580" s="10"/>
      <c r="K1580" s="10">
        <v>43432</v>
      </c>
      <c r="L1580" s="10"/>
      <c r="M1580" s="12">
        <v>43447</v>
      </c>
      <c r="N1580" s="7">
        <v>2018</v>
      </c>
      <c r="O1580" s="7" t="s">
        <v>4331</v>
      </c>
      <c r="S1580" s="7" t="s">
        <v>4274</v>
      </c>
      <c r="T1580" s="7" t="s">
        <v>820</v>
      </c>
      <c r="U1580" s="7"/>
      <c r="V1580" s="7"/>
      <c r="W1580" s="6">
        <f>IFERROR(VLOOKUP(B1580, PlumX_snapshot!$A:$B, 2, FALSE), " ")</f>
        <v>6</v>
      </c>
      <c r="X1580" s="6">
        <f>IFERROR(VLOOKUP(B1580, PlumX_snapshot!$A:$C, 3, FALSE), " ")</f>
        <v>4</v>
      </c>
      <c r="Y1580" s="8">
        <f>IFERROR(VLOOKUP(B1580, PlumX_snapshot!$A:$D, 4, FALSE), " ")</f>
        <v>0</v>
      </c>
      <c r="Z1580" s="8">
        <f>IFERROR(VLOOKUP(B1580, PlumX_snapshot!$A:$E, 5, FALSE), " ")</f>
        <v>13</v>
      </c>
      <c r="AA1580" s="8">
        <f>IFERROR(VLOOKUP(B1580, PlumX_snapshot!$A:$F, 6, FALSE), " ")</f>
        <v>0</v>
      </c>
      <c r="AB1580" s="9">
        <v>44978</v>
      </c>
    </row>
    <row r="1581" spans="1:28" ht="14.5" x14ac:dyDescent="0.35">
      <c r="A1581" s="7" t="s">
        <v>4358</v>
      </c>
      <c r="B1581" s="7" t="s">
        <v>4359</v>
      </c>
      <c r="C1581" s="7" t="s">
        <v>4360</v>
      </c>
      <c r="D1581" s="7" t="s">
        <v>3282</v>
      </c>
      <c r="E1581" s="7" t="s">
        <v>36</v>
      </c>
      <c r="F1581" s="7" t="s">
        <v>64</v>
      </c>
      <c r="G1581" s="7" t="s">
        <v>38</v>
      </c>
      <c r="H1581" s="7"/>
      <c r="J1581" s="10"/>
      <c r="K1581" s="10">
        <v>43446</v>
      </c>
      <c r="L1581" s="10"/>
      <c r="M1581" s="10">
        <v>43471</v>
      </c>
      <c r="N1581" s="7">
        <v>2019</v>
      </c>
      <c r="O1581" s="7" t="s">
        <v>4361</v>
      </c>
      <c r="S1581" s="7" t="s">
        <v>4274</v>
      </c>
      <c r="T1581" s="7" t="s">
        <v>820</v>
      </c>
      <c r="U1581" s="7"/>
      <c r="V1581" s="7"/>
      <c r="W1581" s="6">
        <f>IFERROR(VLOOKUP(B1581, PlumX_snapshot!$A:$B, 2, FALSE), " ")</f>
        <v>31</v>
      </c>
      <c r="X1581" s="6">
        <f>IFERROR(VLOOKUP(B1581, PlumX_snapshot!$A:$C, 3, FALSE), " ")</f>
        <v>28</v>
      </c>
      <c r="Y1581" s="8">
        <f>IFERROR(VLOOKUP(B1581, PlumX_snapshot!$A:$D, 4, FALSE), " ")</f>
        <v>0</v>
      </c>
      <c r="Z1581" s="8">
        <f>IFERROR(VLOOKUP(B1581, PlumX_snapshot!$A:$E, 5, FALSE), " ")</f>
        <v>0</v>
      </c>
      <c r="AA1581" s="8">
        <f>IFERROR(VLOOKUP(B1581, PlumX_snapshot!$A:$F, 6, FALSE), " ")</f>
        <v>0</v>
      </c>
      <c r="AB1581" s="9">
        <v>44978</v>
      </c>
    </row>
    <row r="1582" spans="1:28" ht="14.5" x14ac:dyDescent="0.35">
      <c r="A1582" s="7" t="s">
        <v>4362</v>
      </c>
      <c r="B1582" s="7" t="s">
        <v>4363</v>
      </c>
      <c r="C1582" s="7" t="s">
        <v>4364</v>
      </c>
      <c r="D1582" s="7" t="s">
        <v>3282</v>
      </c>
      <c r="E1582" s="7" t="s">
        <v>36</v>
      </c>
      <c r="F1582" s="7" t="s">
        <v>64</v>
      </c>
      <c r="G1582" s="7" t="s">
        <v>38</v>
      </c>
      <c r="H1582" s="7"/>
      <c r="J1582" s="10"/>
      <c r="K1582" s="10"/>
      <c r="L1582" s="10"/>
      <c r="M1582" s="10">
        <v>43484</v>
      </c>
      <c r="N1582" s="7">
        <v>2019</v>
      </c>
      <c r="O1582" s="7" t="s">
        <v>4361</v>
      </c>
      <c r="S1582" s="7" t="s">
        <v>4274</v>
      </c>
      <c r="T1582" s="7" t="s">
        <v>820</v>
      </c>
      <c r="U1582" s="7"/>
      <c r="V1582" s="7"/>
      <c r="W1582" s="6">
        <f>IFERROR(VLOOKUP(B1582, PlumX_snapshot!$A:$B, 2, FALSE), " ")</f>
        <v>20</v>
      </c>
      <c r="X1582" s="6">
        <f>IFERROR(VLOOKUP(B1582, PlumX_snapshot!$A:$C, 3, FALSE), " ")</f>
        <v>5</v>
      </c>
      <c r="Y1582" s="8">
        <f>IFERROR(VLOOKUP(B1582, PlumX_snapshot!$A:$D, 4, FALSE), " ")</f>
        <v>363</v>
      </c>
      <c r="Z1582" s="8">
        <f>IFERROR(VLOOKUP(B1582, PlumX_snapshot!$A:$E, 5, FALSE), " ")</f>
        <v>22</v>
      </c>
      <c r="AA1582" s="8">
        <f>IFERROR(VLOOKUP(B1582, PlumX_snapshot!$A:$F, 6, FALSE), " ")</f>
        <v>0</v>
      </c>
      <c r="AB1582" s="9">
        <v>44978</v>
      </c>
    </row>
    <row r="1583" spans="1:28" ht="14.5" x14ac:dyDescent="0.35">
      <c r="A1583" s="7" t="s">
        <v>4365</v>
      </c>
      <c r="B1583" s="7" t="s">
        <v>4366</v>
      </c>
      <c r="C1583" s="7" t="s">
        <v>4367</v>
      </c>
      <c r="D1583" s="7" t="s">
        <v>3282</v>
      </c>
      <c r="E1583" s="7" t="s">
        <v>36</v>
      </c>
      <c r="F1583" s="7" t="s">
        <v>64</v>
      </c>
      <c r="G1583" s="7" t="s">
        <v>38</v>
      </c>
      <c r="H1583" s="7"/>
      <c r="J1583" s="10"/>
      <c r="K1583" s="10">
        <v>43556</v>
      </c>
      <c r="L1583" s="10"/>
      <c r="M1583" s="10">
        <v>43518</v>
      </c>
      <c r="N1583" s="7">
        <v>2019</v>
      </c>
      <c r="O1583" s="7" t="s">
        <v>4361</v>
      </c>
      <c r="S1583" s="7" t="s">
        <v>4274</v>
      </c>
      <c r="T1583" s="7" t="s">
        <v>820</v>
      </c>
      <c r="U1583" s="7"/>
      <c r="V1583" s="7"/>
      <c r="W1583" s="6">
        <f>IFERROR(VLOOKUP(B1583, PlumX_snapshot!$A:$B, 2, FALSE), " ")</f>
        <v>22</v>
      </c>
      <c r="X1583" s="6">
        <f>IFERROR(VLOOKUP(B1583, PlumX_snapshot!$A:$C, 3, FALSE), " ")</f>
        <v>5</v>
      </c>
      <c r="Y1583" s="8">
        <f>IFERROR(VLOOKUP(B1583, PlumX_snapshot!$A:$D, 4, FALSE), " ")</f>
        <v>21</v>
      </c>
      <c r="Z1583" s="8">
        <f>IFERROR(VLOOKUP(B1583, PlumX_snapshot!$A:$E, 5, FALSE), " ")</f>
        <v>0</v>
      </c>
      <c r="AA1583" s="8">
        <f>IFERROR(VLOOKUP(B1583, PlumX_snapshot!$A:$F, 6, FALSE), " ")</f>
        <v>0</v>
      </c>
      <c r="AB1583" s="9">
        <v>44978</v>
      </c>
    </row>
    <row r="1584" spans="1:28" ht="14.5" x14ac:dyDescent="0.35">
      <c r="A1584" s="7" t="s">
        <v>4368</v>
      </c>
      <c r="B1584" s="7" t="s">
        <v>4369</v>
      </c>
      <c r="C1584" s="7" t="s">
        <v>4181</v>
      </c>
      <c r="D1584" s="7" t="s">
        <v>3282</v>
      </c>
      <c r="E1584" s="7" t="s">
        <v>36</v>
      </c>
      <c r="F1584" s="7" t="s">
        <v>64</v>
      </c>
      <c r="G1584" s="7" t="s">
        <v>38</v>
      </c>
      <c r="H1584" s="7"/>
      <c r="J1584" s="10"/>
      <c r="K1584" s="10"/>
      <c r="L1584" s="10"/>
      <c r="M1584" s="10">
        <v>43568</v>
      </c>
      <c r="N1584" s="7">
        <v>2019</v>
      </c>
      <c r="O1584" s="7" t="s">
        <v>4361</v>
      </c>
      <c r="S1584" s="7" t="s">
        <v>4274</v>
      </c>
      <c r="T1584" s="7" t="s">
        <v>820</v>
      </c>
      <c r="U1584" s="7"/>
      <c r="V1584" s="7"/>
      <c r="W1584" s="6">
        <f>IFERROR(VLOOKUP(B1584, PlumX_snapshot!$A:$B, 2, FALSE), " ")</f>
        <v>10</v>
      </c>
      <c r="X1584" s="6">
        <f>IFERROR(VLOOKUP(B1584, PlumX_snapshot!$A:$C, 3, FALSE), " ")</f>
        <v>4</v>
      </c>
      <c r="Y1584" s="8">
        <f>IFERROR(VLOOKUP(B1584, PlumX_snapshot!$A:$D, 4, FALSE), " ")</f>
        <v>9</v>
      </c>
      <c r="Z1584" s="8">
        <f>IFERROR(VLOOKUP(B1584, PlumX_snapshot!$A:$E, 5, FALSE), " ")</f>
        <v>0</v>
      </c>
      <c r="AA1584" s="8">
        <f>IFERROR(VLOOKUP(B1584, PlumX_snapshot!$A:$F, 6, FALSE), " ")</f>
        <v>0</v>
      </c>
      <c r="AB1584" s="9">
        <v>44978</v>
      </c>
    </row>
    <row r="1585" spans="1:28" ht="14.5" x14ac:dyDescent="0.35">
      <c r="A1585" s="7" t="s">
        <v>4370</v>
      </c>
      <c r="B1585" s="7" t="s">
        <v>4371</v>
      </c>
      <c r="C1585" s="7" t="s">
        <v>4372</v>
      </c>
      <c r="D1585" s="7" t="s">
        <v>3282</v>
      </c>
      <c r="E1585" s="7" t="s">
        <v>36</v>
      </c>
      <c r="F1585" s="7" t="s">
        <v>64</v>
      </c>
      <c r="G1585" s="7" t="s">
        <v>38</v>
      </c>
      <c r="H1585" s="7"/>
      <c r="J1585" s="10"/>
      <c r="K1585" s="10"/>
      <c r="L1585" s="10"/>
      <c r="M1585" s="10">
        <v>43601</v>
      </c>
      <c r="N1585" s="7">
        <v>2019</v>
      </c>
      <c r="O1585" s="7" t="s">
        <v>4361</v>
      </c>
      <c r="S1585" s="7" t="s">
        <v>4274</v>
      </c>
      <c r="T1585" s="7" t="s">
        <v>820</v>
      </c>
      <c r="U1585" s="7"/>
      <c r="V1585" s="7"/>
      <c r="W1585" s="6">
        <f>IFERROR(VLOOKUP(B1585, PlumX_snapshot!$A:$B, 2, FALSE), " ")</f>
        <v>33</v>
      </c>
      <c r="X1585" s="6">
        <f>IFERROR(VLOOKUP(B1585, PlumX_snapshot!$A:$C, 3, FALSE), " ")</f>
        <v>14</v>
      </c>
      <c r="Y1585" s="8">
        <f>IFERROR(VLOOKUP(B1585, PlumX_snapshot!$A:$D, 4, FALSE), " ")</f>
        <v>34</v>
      </c>
      <c r="Z1585" s="8">
        <f>IFERROR(VLOOKUP(B1585, PlumX_snapshot!$A:$E, 5, FALSE), " ")</f>
        <v>0</v>
      </c>
      <c r="AA1585" s="8">
        <f>IFERROR(VLOOKUP(B1585, PlumX_snapshot!$A:$F, 6, FALSE), " ")</f>
        <v>1</v>
      </c>
      <c r="AB1585" s="9">
        <v>44978</v>
      </c>
    </row>
    <row r="1586" spans="1:28" ht="14.5" x14ac:dyDescent="0.35">
      <c r="A1586" s="7" t="s">
        <v>4373</v>
      </c>
      <c r="B1586" s="7" t="s">
        <v>4374</v>
      </c>
      <c r="C1586" s="7" t="s">
        <v>3862</v>
      </c>
      <c r="D1586" s="7" t="s">
        <v>3282</v>
      </c>
      <c r="E1586" s="7" t="s">
        <v>36</v>
      </c>
      <c r="F1586" s="7" t="s">
        <v>64</v>
      </c>
      <c r="G1586" s="7" t="s">
        <v>38</v>
      </c>
      <c r="H1586" s="7"/>
      <c r="J1586" s="10"/>
      <c r="K1586" s="10" t="s">
        <v>4375</v>
      </c>
      <c r="L1586" s="10"/>
      <c r="M1586" s="10">
        <v>43647</v>
      </c>
      <c r="N1586" s="7">
        <v>2019</v>
      </c>
      <c r="O1586" s="7" t="s">
        <v>4361</v>
      </c>
      <c r="S1586" s="7" t="s">
        <v>4274</v>
      </c>
      <c r="T1586" s="7" t="s">
        <v>820</v>
      </c>
      <c r="U1586" s="7"/>
      <c r="V1586" s="7"/>
      <c r="W1586" s="6">
        <f>IFERROR(VLOOKUP(B1586, PlumX_snapshot!$A:$B, 2, FALSE), " ")</f>
        <v>46</v>
      </c>
      <c r="X1586" s="6">
        <f>IFERROR(VLOOKUP(B1586, PlumX_snapshot!$A:$C, 3, FALSE), " ")</f>
        <v>20</v>
      </c>
      <c r="Y1586" s="8">
        <f>IFERROR(VLOOKUP(B1586, PlumX_snapshot!$A:$D, 4, FALSE), " ")</f>
        <v>12</v>
      </c>
      <c r="Z1586" s="8">
        <f>IFERROR(VLOOKUP(B1586, PlumX_snapshot!$A:$E, 5, FALSE), " ")</f>
        <v>0</v>
      </c>
      <c r="AA1586" s="8">
        <f>IFERROR(VLOOKUP(B1586, PlumX_snapshot!$A:$F, 6, FALSE), " ")</f>
        <v>0</v>
      </c>
      <c r="AB1586" s="9">
        <v>44978</v>
      </c>
    </row>
    <row r="1587" spans="1:28" ht="14.5" x14ac:dyDescent="0.35">
      <c r="A1587" s="7" t="s">
        <v>4376</v>
      </c>
      <c r="B1587" s="7" t="s">
        <v>4377</v>
      </c>
      <c r="C1587" s="7" t="s">
        <v>4378</v>
      </c>
      <c r="D1587" s="7" t="s">
        <v>3282</v>
      </c>
      <c r="E1587" s="7" t="s">
        <v>36</v>
      </c>
      <c r="F1587" s="7" t="s">
        <v>64</v>
      </c>
      <c r="G1587" s="7" t="s">
        <v>38</v>
      </c>
      <c r="H1587" s="7"/>
      <c r="J1587" s="10"/>
      <c r="K1587" s="10">
        <v>43624</v>
      </c>
      <c r="L1587" s="10"/>
      <c r="M1587" s="10">
        <v>43690</v>
      </c>
      <c r="N1587" s="7">
        <v>2019</v>
      </c>
      <c r="O1587" s="7" t="s">
        <v>4361</v>
      </c>
      <c r="S1587" s="7" t="s">
        <v>4274</v>
      </c>
      <c r="T1587" s="7" t="s">
        <v>820</v>
      </c>
      <c r="U1587" s="7"/>
      <c r="V1587" s="7"/>
      <c r="W1587" s="6">
        <f>IFERROR(VLOOKUP(B1587, PlumX_snapshot!$A:$B, 2, FALSE), " ")</f>
        <v>7</v>
      </c>
      <c r="X1587" s="6">
        <f>IFERROR(VLOOKUP(B1587, PlumX_snapshot!$A:$C, 3, FALSE), " ")</f>
        <v>6</v>
      </c>
      <c r="Y1587" s="8">
        <f>IFERROR(VLOOKUP(B1587, PlumX_snapshot!$A:$D, 4, FALSE), " ")</f>
        <v>0</v>
      </c>
      <c r="Z1587" s="8">
        <f>IFERROR(VLOOKUP(B1587, PlumX_snapshot!$A:$E, 5, FALSE), " ")</f>
        <v>0</v>
      </c>
      <c r="AA1587" s="8">
        <f>IFERROR(VLOOKUP(B1587, PlumX_snapshot!$A:$F, 6, FALSE), " ")</f>
        <v>0</v>
      </c>
      <c r="AB1587" s="9">
        <v>44978</v>
      </c>
    </row>
    <row r="1588" spans="1:28" ht="14.5" x14ac:dyDescent="0.35">
      <c r="A1588" s="7" t="s">
        <v>4379</v>
      </c>
      <c r="B1588" s="7" t="s">
        <v>4380</v>
      </c>
      <c r="C1588" s="7" t="s">
        <v>3691</v>
      </c>
      <c r="D1588" s="7" t="s">
        <v>3282</v>
      </c>
      <c r="E1588" s="7" t="s">
        <v>36</v>
      </c>
      <c r="F1588" s="7" t="s">
        <v>37</v>
      </c>
      <c r="G1588" s="7" t="s">
        <v>56</v>
      </c>
      <c r="H1588" s="7" t="s">
        <v>3321</v>
      </c>
      <c r="I1588" s="7" t="s">
        <v>74</v>
      </c>
      <c r="J1588" s="10">
        <v>44501</v>
      </c>
      <c r="K1588" s="10">
        <v>44529</v>
      </c>
      <c r="L1588" s="10">
        <v>44532.677777777775</v>
      </c>
      <c r="M1588" s="12">
        <v>44544</v>
      </c>
      <c r="N1588" s="7">
        <v>2021</v>
      </c>
      <c r="O1588" s="7" t="s">
        <v>4381</v>
      </c>
      <c r="R1588" s="7" t="s">
        <v>315</v>
      </c>
      <c r="T1588" s="7"/>
      <c r="W1588" s="6">
        <f>IFERROR(VLOOKUP(B1588, PlumX_snapshot!$A:$B, 2, FALSE), " ")</f>
        <v>6</v>
      </c>
      <c r="X1588" s="6">
        <f>IFERROR(VLOOKUP(B1588, PlumX_snapshot!$A:$C, 3, FALSE), " ")</f>
        <v>0</v>
      </c>
      <c r="Y1588" s="8">
        <f>IFERROR(VLOOKUP(B1588, PlumX_snapshot!$A:$D, 4, FALSE), " ")</f>
        <v>0</v>
      </c>
      <c r="Z1588" s="8">
        <f>IFERROR(VLOOKUP(B1588, PlumX_snapshot!$A:$E, 5, FALSE), " ")</f>
        <v>0</v>
      </c>
      <c r="AA1588" s="8">
        <f>IFERROR(VLOOKUP(B1588, PlumX_snapshot!$A:$F, 6, FALSE), " ")</f>
        <v>0</v>
      </c>
      <c r="AB1588" s="9">
        <v>44978</v>
      </c>
    </row>
    <row r="1589" spans="1:28" ht="14.5" x14ac:dyDescent="0.35">
      <c r="A1589" s="7" t="s">
        <v>4382</v>
      </c>
      <c r="B1589" s="7" t="s">
        <v>4383</v>
      </c>
      <c r="C1589" s="7" t="s">
        <v>3361</v>
      </c>
      <c r="D1589" s="7" t="s">
        <v>3282</v>
      </c>
      <c r="E1589" s="7" t="s">
        <v>36</v>
      </c>
      <c r="F1589" s="7" t="s">
        <v>37</v>
      </c>
      <c r="G1589" s="7" t="s">
        <v>56</v>
      </c>
      <c r="H1589" s="7" t="s">
        <v>3321</v>
      </c>
      <c r="I1589" s="7" t="s">
        <v>74</v>
      </c>
      <c r="J1589" s="10"/>
      <c r="K1589" s="10">
        <v>44522</v>
      </c>
      <c r="L1589" s="10">
        <v>44526.464583333334</v>
      </c>
      <c r="M1589" s="10">
        <v>44533</v>
      </c>
      <c r="N1589" s="7">
        <v>2021</v>
      </c>
      <c r="O1589" s="7" t="s">
        <v>4381</v>
      </c>
      <c r="P1589" s="7" t="s">
        <v>56</v>
      </c>
      <c r="R1589" s="7" t="s">
        <v>946</v>
      </c>
      <c r="T1589" s="7"/>
      <c r="W1589" s="6">
        <f>IFERROR(VLOOKUP(B1589, PlumX_snapshot!$A:$B, 2, FALSE), " ")</f>
        <v>13</v>
      </c>
      <c r="X1589" s="6">
        <f>IFERROR(VLOOKUP(B1589, PlumX_snapshot!$A:$C, 3, FALSE), " ")</f>
        <v>2</v>
      </c>
      <c r="Y1589" s="8">
        <f>IFERROR(VLOOKUP(B1589, PlumX_snapshot!$A:$D, 4, FALSE), " ")</f>
        <v>4</v>
      </c>
      <c r="Z1589" s="8">
        <f>IFERROR(VLOOKUP(B1589, PlumX_snapshot!$A:$E, 5, FALSE), " ")</f>
        <v>0</v>
      </c>
      <c r="AA1589" s="8">
        <f>IFERROR(VLOOKUP(B1589, PlumX_snapshot!$A:$F, 6, FALSE), " ")</f>
        <v>0</v>
      </c>
      <c r="AB1589" s="9">
        <v>44978</v>
      </c>
    </row>
    <row r="1590" spans="1:28" ht="14.5" x14ac:dyDescent="0.35">
      <c r="A1590" s="7" t="s">
        <v>4384</v>
      </c>
      <c r="B1590" s="7" t="s">
        <v>4385</v>
      </c>
      <c r="C1590" s="7" t="s">
        <v>3615</v>
      </c>
      <c r="D1590" s="7" t="s">
        <v>3282</v>
      </c>
      <c r="E1590" s="7" t="s">
        <v>36</v>
      </c>
      <c r="F1590" s="7" t="s">
        <v>37</v>
      </c>
      <c r="G1590" s="7" t="s">
        <v>56</v>
      </c>
      <c r="H1590" s="7" t="s">
        <v>4386</v>
      </c>
      <c r="I1590" s="7" t="s">
        <v>74</v>
      </c>
      <c r="J1590" s="10"/>
      <c r="K1590" s="10"/>
      <c r="L1590" s="10">
        <v>44565.5625</v>
      </c>
      <c r="M1590" s="10">
        <v>44671</v>
      </c>
      <c r="N1590" s="7">
        <v>2022</v>
      </c>
      <c r="O1590" s="7" t="s">
        <v>4381</v>
      </c>
      <c r="R1590" s="7" t="s">
        <v>315</v>
      </c>
      <c r="T1590" s="7"/>
      <c r="W1590" s="6">
        <f>IFERROR(VLOOKUP(B1590, PlumX_snapshot!$A:$B, 2, FALSE), " ")</f>
        <v>7</v>
      </c>
      <c r="X1590" s="6">
        <f>IFERROR(VLOOKUP(B1590, PlumX_snapshot!$A:$C, 3, FALSE), " ")</f>
        <v>2</v>
      </c>
      <c r="Y1590" s="8">
        <f>IFERROR(VLOOKUP(B1590, PlumX_snapshot!$A:$D, 4, FALSE), " ")</f>
        <v>3</v>
      </c>
      <c r="Z1590" s="8">
        <f>IFERROR(VLOOKUP(B1590, PlumX_snapshot!$A:$E, 5, FALSE), " ")</f>
        <v>0</v>
      </c>
      <c r="AA1590" s="8">
        <f>IFERROR(VLOOKUP(B1590, PlumX_snapshot!$A:$F, 6, FALSE), " ")</f>
        <v>0</v>
      </c>
      <c r="AB1590" s="9">
        <v>44978</v>
      </c>
    </row>
    <row r="1591" spans="1:28" ht="14.5" x14ac:dyDescent="0.35">
      <c r="A1591" s="7" t="s">
        <v>4387</v>
      </c>
      <c r="B1591" s="7" t="s">
        <v>4388</v>
      </c>
      <c r="C1591" s="7" t="s">
        <v>3561</v>
      </c>
      <c r="D1591" s="7" t="s">
        <v>3282</v>
      </c>
      <c r="E1591" s="7" t="s">
        <v>36</v>
      </c>
      <c r="F1591" s="7" t="s">
        <v>37</v>
      </c>
      <c r="G1591" s="7" t="s">
        <v>56</v>
      </c>
      <c r="H1591" s="7" t="s">
        <v>3321</v>
      </c>
      <c r="I1591" s="7" t="s">
        <v>74</v>
      </c>
      <c r="J1591" s="10">
        <v>44259</v>
      </c>
      <c r="K1591" s="10">
        <v>44515</v>
      </c>
      <c r="L1591" s="10">
        <v>44543.491666666669</v>
      </c>
      <c r="M1591" s="12">
        <v>44548</v>
      </c>
      <c r="N1591" s="7">
        <v>2021</v>
      </c>
      <c r="O1591" s="7" t="s">
        <v>4381</v>
      </c>
      <c r="P1591" s="7" t="s">
        <v>56</v>
      </c>
      <c r="R1591" s="7" t="s">
        <v>4389</v>
      </c>
      <c r="T1591" s="7"/>
      <c r="W1591" s="6">
        <f>IFERROR(VLOOKUP(B1591, PlumX_snapshot!$A:$B, 2, FALSE), " ")</f>
        <v>8</v>
      </c>
      <c r="X1591" s="6">
        <f>IFERROR(VLOOKUP(B1591, PlumX_snapshot!$A:$C, 3, FALSE), " ")</f>
        <v>0</v>
      </c>
      <c r="Y1591" s="8">
        <f>IFERROR(VLOOKUP(B1591, PlumX_snapshot!$A:$D, 4, FALSE), " ")</f>
        <v>1</v>
      </c>
      <c r="Z1591" s="8">
        <f>IFERROR(VLOOKUP(B1591, PlumX_snapshot!$A:$E, 5, FALSE), " ")</f>
        <v>0</v>
      </c>
      <c r="AA1591" s="8">
        <f>IFERROR(VLOOKUP(B1591, PlumX_snapshot!$A:$F, 6, FALSE), " ")</f>
        <v>1</v>
      </c>
      <c r="AB1591" s="9">
        <v>44978</v>
      </c>
    </row>
    <row r="1592" spans="1:28" ht="14.5" x14ac:dyDescent="0.35">
      <c r="A1592" s="7" t="s">
        <v>4390</v>
      </c>
      <c r="B1592" s="7" t="s">
        <v>4391</v>
      </c>
      <c r="C1592" s="7" t="s">
        <v>3737</v>
      </c>
      <c r="D1592" s="7" t="s">
        <v>3282</v>
      </c>
      <c r="E1592" s="7" t="s">
        <v>36</v>
      </c>
      <c r="F1592" s="7" t="s">
        <v>37</v>
      </c>
      <c r="G1592" s="7" t="s">
        <v>56</v>
      </c>
      <c r="H1592" s="7" t="s">
        <v>4386</v>
      </c>
      <c r="I1592" s="7" t="s">
        <v>74</v>
      </c>
      <c r="J1592" s="10">
        <v>44377</v>
      </c>
      <c r="K1592" s="10">
        <v>44563</v>
      </c>
      <c r="L1592" s="10">
        <v>44567.504861111112</v>
      </c>
      <c r="M1592" s="10">
        <v>44572</v>
      </c>
      <c r="N1592" s="7">
        <v>2022</v>
      </c>
      <c r="O1592" s="7" t="s">
        <v>4381</v>
      </c>
      <c r="P1592" s="7" t="s">
        <v>56</v>
      </c>
      <c r="R1592" s="7" t="s">
        <v>4392</v>
      </c>
      <c r="T1592" s="7"/>
      <c r="W1592" s="6">
        <f>IFERROR(VLOOKUP(B1592, PlumX_snapshot!$A:$B, 2, FALSE), " ")</f>
        <v>31</v>
      </c>
      <c r="X1592" s="6">
        <f>IFERROR(VLOOKUP(B1592, PlumX_snapshot!$A:$C, 3, FALSE), " ")</f>
        <v>6</v>
      </c>
      <c r="Y1592" s="8">
        <f>IFERROR(VLOOKUP(B1592, PlumX_snapshot!$A:$D, 4, FALSE), " ")</f>
        <v>10</v>
      </c>
      <c r="Z1592" s="8">
        <f>IFERROR(VLOOKUP(B1592, PlumX_snapshot!$A:$E, 5, FALSE), " ")</f>
        <v>0</v>
      </c>
      <c r="AA1592" s="8">
        <f>IFERROR(VLOOKUP(B1592, PlumX_snapshot!$A:$F, 6, FALSE), " ")</f>
        <v>0</v>
      </c>
      <c r="AB1592" s="9">
        <v>44978</v>
      </c>
    </row>
    <row r="1593" spans="1:28" ht="14.5" x14ac:dyDescent="0.35">
      <c r="A1593" s="7" t="s">
        <v>4393</v>
      </c>
      <c r="B1593" s="7" t="s">
        <v>4394</v>
      </c>
      <c r="C1593" s="7" t="s">
        <v>4395</v>
      </c>
      <c r="D1593" s="7" t="s">
        <v>3282</v>
      </c>
      <c r="E1593" s="7" t="s">
        <v>36</v>
      </c>
      <c r="F1593" s="7" t="s">
        <v>37</v>
      </c>
      <c r="G1593" s="7" t="s">
        <v>56</v>
      </c>
      <c r="H1593" s="7" t="s">
        <v>4386</v>
      </c>
      <c r="I1593" s="7" t="s">
        <v>74</v>
      </c>
      <c r="J1593" s="10"/>
      <c r="K1593" s="10"/>
      <c r="L1593" s="10">
        <v>44606.460416666669</v>
      </c>
      <c r="M1593" s="10">
        <v>44614</v>
      </c>
      <c r="N1593" s="7">
        <v>2022</v>
      </c>
      <c r="O1593" s="7" t="s">
        <v>4381</v>
      </c>
      <c r="R1593" s="7" t="s">
        <v>4396</v>
      </c>
      <c r="T1593" s="7"/>
      <c r="W1593" s="6">
        <f>IFERROR(VLOOKUP(B1593, PlumX_snapshot!$A:$B, 2, FALSE), " ")</f>
        <v>15</v>
      </c>
      <c r="X1593" s="6">
        <f>IFERROR(VLOOKUP(B1593, PlumX_snapshot!$A:$C, 3, FALSE), " ")</f>
        <v>5</v>
      </c>
      <c r="Y1593" s="8">
        <f>IFERROR(VLOOKUP(B1593, PlumX_snapshot!$A:$D, 4, FALSE), " ")</f>
        <v>11</v>
      </c>
      <c r="Z1593" s="8">
        <f>IFERROR(VLOOKUP(B1593, PlumX_snapshot!$A:$E, 5, FALSE), " ")</f>
        <v>0</v>
      </c>
      <c r="AA1593" s="8">
        <f>IFERROR(VLOOKUP(B1593, PlumX_snapshot!$A:$F, 6, FALSE), " ")</f>
        <v>1</v>
      </c>
      <c r="AB1593" s="9">
        <v>44978</v>
      </c>
    </row>
    <row r="1594" spans="1:28" ht="14.5" x14ac:dyDescent="0.35">
      <c r="A1594" s="7" t="s">
        <v>4397</v>
      </c>
      <c r="B1594" s="7" t="s">
        <v>4398</v>
      </c>
      <c r="C1594" s="7" t="s">
        <v>4227</v>
      </c>
      <c r="D1594" s="7" t="s">
        <v>3282</v>
      </c>
      <c r="E1594" s="7" t="s">
        <v>36</v>
      </c>
      <c r="F1594" s="7" t="s">
        <v>37</v>
      </c>
      <c r="G1594" s="7" t="s">
        <v>56</v>
      </c>
      <c r="H1594" s="7" t="s">
        <v>4386</v>
      </c>
      <c r="I1594" s="7" t="s">
        <v>74</v>
      </c>
      <c r="J1594" s="10">
        <v>44393</v>
      </c>
      <c r="K1594" s="10">
        <v>44552</v>
      </c>
      <c r="L1594" s="10">
        <v>44565.563194444447</v>
      </c>
      <c r="M1594" s="10">
        <v>44567</v>
      </c>
      <c r="N1594" s="7">
        <v>2022</v>
      </c>
      <c r="O1594" s="7" t="s">
        <v>4381</v>
      </c>
      <c r="P1594" s="7" t="s">
        <v>56</v>
      </c>
      <c r="R1594" s="7" t="s">
        <v>4399</v>
      </c>
      <c r="T1594" s="7"/>
      <c r="W1594" s="6">
        <f>IFERROR(VLOOKUP(B1594, PlumX_snapshot!$A:$B, 2, FALSE), " ")</f>
        <v>16</v>
      </c>
      <c r="X1594" s="6">
        <f>IFERROR(VLOOKUP(B1594, PlumX_snapshot!$A:$C, 3, FALSE), " ")</f>
        <v>1</v>
      </c>
      <c r="Y1594" s="8">
        <f>IFERROR(VLOOKUP(B1594, PlumX_snapshot!$A:$D, 4, FALSE), " ")</f>
        <v>17</v>
      </c>
      <c r="Z1594" s="8">
        <f>IFERROR(VLOOKUP(B1594, PlumX_snapshot!$A:$E, 5, FALSE), " ")</f>
        <v>0</v>
      </c>
      <c r="AA1594" s="8">
        <f>IFERROR(VLOOKUP(B1594, PlumX_snapshot!$A:$F, 6, FALSE), " ")</f>
        <v>0</v>
      </c>
      <c r="AB1594" s="9">
        <v>44978</v>
      </c>
    </row>
    <row r="1595" spans="1:28" ht="14.5" x14ac:dyDescent="0.35">
      <c r="A1595" s="7" t="s">
        <v>4400</v>
      </c>
      <c r="B1595" s="7" t="s">
        <v>4401</v>
      </c>
      <c r="C1595" s="7" t="s">
        <v>3657</v>
      </c>
      <c r="D1595" s="7" t="s">
        <v>3282</v>
      </c>
      <c r="E1595" s="7" t="s">
        <v>36</v>
      </c>
      <c r="F1595" s="7" t="s">
        <v>37</v>
      </c>
      <c r="G1595" s="7" t="s">
        <v>56</v>
      </c>
      <c r="H1595" s="7" t="s">
        <v>4386</v>
      </c>
      <c r="I1595" s="7" t="s">
        <v>74</v>
      </c>
      <c r="J1595" s="10"/>
      <c r="K1595" s="10">
        <v>44567</v>
      </c>
      <c r="L1595" s="10">
        <v>44574.479166666664</v>
      </c>
      <c r="M1595" s="10">
        <v>44578</v>
      </c>
      <c r="N1595" s="7">
        <v>2022</v>
      </c>
      <c r="O1595" s="7" t="s">
        <v>4381</v>
      </c>
      <c r="R1595" s="7" t="s">
        <v>4402</v>
      </c>
      <c r="T1595" s="7"/>
      <c r="W1595" s="6">
        <f>IFERROR(VLOOKUP(B1595, PlumX_snapshot!$A:$B, 2, FALSE), " ")</f>
        <v>4</v>
      </c>
      <c r="X1595" s="6">
        <f>IFERROR(VLOOKUP(B1595, PlumX_snapshot!$A:$C, 3, FALSE), " ")</f>
        <v>2</v>
      </c>
      <c r="Y1595" s="8">
        <f>IFERROR(VLOOKUP(B1595, PlumX_snapshot!$A:$D, 4, FALSE), " ")</f>
        <v>0</v>
      </c>
      <c r="Z1595" s="8">
        <f>IFERROR(VLOOKUP(B1595, PlumX_snapshot!$A:$E, 5, FALSE), " ")</f>
        <v>0</v>
      </c>
      <c r="AA1595" s="8">
        <f>IFERROR(VLOOKUP(B1595, PlumX_snapshot!$A:$F, 6, FALSE), " ")</f>
        <v>0</v>
      </c>
      <c r="AB1595" s="9">
        <v>44978</v>
      </c>
    </row>
    <row r="1596" spans="1:28" ht="14.5" x14ac:dyDescent="0.35">
      <c r="A1596" s="7" t="s">
        <v>4403</v>
      </c>
      <c r="B1596" s="7" t="s">
        <v>4404</v>
      </c>
      <c r="C1596" s="7" t="s">
        <v>4405</v>
      </c>
      <c r="D1596" s="7" t="s">
        <v>3282</v>
      </c>
      <c r="E1596" s="7" t="s">
        <v>36</v>
      </c>
      <c r="F1596" s="7" t="s">
        <v>37</v>
      </c>
      <c r="G1596" s="7" t="s">
        <v>56</v>
      </c>
      <c r="H1596" s="7" t="s">
        <v>4386</v>
      </c>
      <c r="I1596" s="7" t="s">
        <v>74</v>
      </c>
      <c r="J1596" s="10"/>
      <c r="K1596" s="10">
        <v>44571</v>
      </c>
      <c r="L1596" s="10">
        <v>44575.590277777781</v>
      </c>
      <c r="M1596" s="10">
        <v>44576</v>
      </c>
      <c r="N1596" s="7">
        <v>2022</v>
      </c>
      <c r="O1596" s="7" t="s">
        <v>4381</v>
      </c>
      <c r="R1596" s="7" t="s">
        <v>4406</v>
      </c>
      <c r="T1596" s="7"/>
      <c r="W1596" s="6">
        <f>IFERROR(VLOOKUP(B1596, PlumX_snapshot!$A:$B, 2, FALSE), " ")</f>
        <v>6</v>
      </c>
      <c r="X1596" s="6">
        <f>IFERROR(VLOOKUP(B1596, PlumX_snapshot!$A:$C, 3, FALSE), " ")</f>
        <v>1</v>
      </c>
      <c r="Y1596" s="8">
        <f>IFERROR(VLOOKUP(B1596, PlumX_snapshot!$A:$D, 4, FALSE), " ")</f>
        <v>3</v>
      </c>
      <c r="Z1596" s="8">
        <f>IFERROR(VLOOKUP(B1596, PlumX_snapshot!$A:$E, 5, FALSE), " ")</f>
        <v>0</v>
      </c>
      <c r="AA1596" s="8">
        <f>IFERROR(VLOOKUP(B1596, PlumX_snapshot!$A:$F, 6, FALSE), " ")</f>
        <v>0</v>
      </c>
      <c r="AB1596" s="9">
        <v>44978</v>
      </c>
    </row>
    <row r="1597" spans="1:28" ht="14.5" x14ac:dyDescent="0.35">
      <c r="A1597" s="7" t="s">
        <v>4407</v>
      </c>
      <c r="B1597" s="7" t="s">
        <v>4408</v>
      </c>
      <c r="C1597" s="7" t="s">
        <v>4409</v>
      </c>
      <c r="D1597" s="7" t="s">
        <v>3282</v>
      </c>
      <c r="E1597" s="7" t="s">
        <v>36</v>
      </c>
      <c r="F1597" s="7" t="s">
        <v>37</v>
      </c>
      <c r="G1597" s="7" t="s">
        <v>56</v>
      </c>
      <c r="H1597" s="7" t="s">
        <v>4386</v>
      </c>
      <c r="I1597" s="7" t="s">
        <v>74</v>
      </c>
      <c r="J1597" s="10">
        <v>44382</v>
      </c>
      <c r="K1597" s="10">
        <v>44549</v>
      </c>
      <c r="L1597" s="10">
        <v>44581.589583333334</v>
      </c>
      <c r="M1597" s="10">
        <v>44588</v>
      </c>
      <c r="N1597" s="7">
        <v>2022</v>
      </c>
      <c r="O1597" s="7" t="s">
        <v>4381</v>
      </c>
      <c r="R1597" s="7" t="s">
        <v>4410</v>
      </c>
      <c r="T1597" s="7"/>
      <c r="W1597" s="6">
        <f>IFERROR(VLOOKUP(B1597, PlumX_snapshot!$A:$B, 2, FALSE), " ")</f>
        <v>3</v>
      </c>
      <c r="X1597" s="6">
        <f>IFERROR(VLOOKUP(B1597, PlumX_snapshot!$A:$C, 3, FALSE), " ")</f>
        <v>0</v>
      </c>
      <c r="Y1597" s="8">
        <f>IFERROR(VLOOKUP(B1597, PlumX_snapshot!$A:$D, 4, FALSE), " ")</f>
        <v>0</v>
      </c>
      <c r="Z1597" s="8">
        <f>IFERROR(VLOOKUP(B1597, PlumX_snapshot!$A:$E, 5, FALSE), " ")</f>
        <v>0</v>
      </c>
      <c r="AA1597" s="8">
        <f>IFERROR(VLOOKUP(B1597, PlumX_snapshot!$A:$F, 6, FALSE), " ")</f>
        <v>0</v>
      </c>
      <c r="AB1597" s="9">
        <v>44978</v>
      </c>
    </row>
    <row r="1598" spans="1:28" ht="14.5" x14ac:dyDescent="0.35">
      <c r="A1598" s="7" t="s">
        <v>4411</v>
      </c>
      <c r="B1598" s="7" t="s">
        <v>4412</v>
      </c>
      <c r="C1598" s="7" t="s">
        <v>3367</v>
      </c>
      <c r="D1598" s="7" t="s">
        <v>3282</v>
      </c>
      <c r="E1598" s="7" t="s">
        <v>36</v>
      </c>
      <c r="F1598" s="7" t="s">
        <v>37</v>
      </c>
      <c r="G1598" s="7" t="s">
        <v>56</v>
      </c>
      <c r="H1598" s="7" t="s">
        <v>4386</v>
      </c>
      <c r="I1598" s="7" t="s">
        <v>74</v>
      </c>
      <c r="J1598" s="10"/>
      <c r="K1598" s="10">
        <v>44596</v>
      </c>
      <c r="L1598" s="10">
        <v>44606.459027777775</v>
      </c>
      <c r="M1598" s="10">
        <v>44611</v>
      </c>
      <c r="N1598" s="7">
        <v>2022</v>
      </c>
      <c r="O1598" s="7" t="s">
        <v>4381</v>
      </c>
      <c r="P1598" s="7" t="s">
        <v>56</v>
      </c>
      <c r="R1598" s="7" t="s">
        <v>4413</v>
      </c>
      <c r="T1598" s="7"/>
      <c r="W1598" s="6">
        <f>IFERROR(VLOOKUP(B1598, PlumX_snapshot!$A:$B, 2, FALSE), " ")</f>
        <v>3</v>
      </c>
      <c r="X1598" s="6">
        <f>IFERROR(VLOOKUP(B1598, PlumX_snapshot!$A:$C, 3, FALSE), " ")</f>
        <v>3</v>
      </c>
      <c r="Y1598" s="8">
        <f>IFERROR(VLOOKUP(B1598, PlumX_snapshot!$A:$D, 4, FALSE), " ")</f>
        <v>0</v>
      </c>
      <c r="Z1598" s="8">
        <f>IFERROR(VLOOKUP(B1598, PlumX_snapshot!$A:$E, 5, FALSE), " ")</f>
        <v>0</v>
      </c>
      <c r="AA1598" s="8">
        <f>IFERROR(VLOOKUP(B1598, PlumX_snapshot!$A:$F, 6, FALSE), " ")</f>
        <v>0</v>
      </c>
      <c r="AB1598" s="9">
        <v>44978</v>
      </c>
    </row>
    <row r="1599" spans="1:28" ht="14.5" x14ac:dyDescent="0.35">
      <c r="A1599" s="7" t="s">
        <v>4414</v>
      </c>
      <c r="B1599" s="7" t="s">
        <v>4415</v>
      </c>
      <c r="C1599" s="7" t="s">
        <v>3575</v>
      </c>
      <c r="D1599" s="7" t="s">
        <v>3282</v>
      </c>
      <c r="E1599" s="7" t="s">
        <v>36</v>
      </c>
      <c r="F1599" s="7" t="s">
        <v>37</v>
      </c>
      <c r="G1599" s="7" t="s">
        <v>56</v>
      </c>
      <c r="H1599" s="7" t="s">
        <v>3321</v>
      </c>
      <c r="I1599" s="7" t="s">
        <v>74</v>
      </c>
      <c r="J1599" s="10">
        <v>44251</v>
      </c>
      <c r="K1599" s="10">
        <v>44518</v>
      </c>
      <c r="L1599" s="10">
        <v>44532.704861111109</v>
      </c>
      <c r="M1599" s="10">
        <v>44572</v>
      </c>
      <c r="N1599" s="7">
        <v>2021</v>
      </c>
      <c r="O1599" s="7" t="s">
        <v>4381</v>
      </c>
      <c r="P1599" s="7" t="s">
        <v>56</v>
      </c>
      <c r="R1599" s="7" t="s">
        <v>946</v>
      </c>
      <c r="T1599" s="7"/>
      <c r="W1599" s="6">
        <f>IFERROR(VLOOKUP(B1599, PlumX_snapshot!$A:$B, 2, FALSE), " ")</f>
        <v>93</v>
      </c>
      <c r="X1599" s="6">
        <f>IFERROR(VLOOKUP(B1599, PlumX_snapshot!$A:$C, 3, FALSE), " ")</f>
        <v>11</v>
      </c>
      <c r="Y1599" s="8">
        <f>IFERROR(VLOOKUP(B1599, PlumX_snapshot!$A:$D, 4, FALSE), " ")</f>
        <v>2</v>
      </c>
      <c r="Z1599" s="8">
        <f>IFERROR(VLOOKUP(B1599, PlumX_snapshot!$A:$E, 5, FALSE), " ")</f>
        <v>0</v>
      </c>
      <c r="AA1599" s="8">
        <f>IFERROR(VLOOKUP(B1599, PlumX_snapshot!$A:$F, 6, FALSE), " ")</f>
        <v>2</v>
      </c>
      <c r="AB1599" s="9">
        <v>44978</v>
      </c>
    </row>
    <row r="1600" spans="1:28" ht="14.5" x14ac:dyDescent="0.35">
      <c r="A1600" s="7" t="s">
        <v>4416</v>
      </c>
      <c r="B1600" s="7" t="s">
        <v>4417</v>
      </c>
      <c r="C1600" s="7" t="s">
        <v>4094</v>
      </c>
      <c r="D1600" s="7" t="s">
        <v>3282</v>
      </c>
      <c r="E1600" s="7" t="s">
        <v>36</v>
      </c>
      <c r="F1600" s="7" t="s">
        <v>37</v>
      </c>
      <c r="G1600" s="7" t="s">
        <v>56</v>
      </c>
      <c r="H1600" s="7" t="s">
        <v>4386</v>
      </c>
      <c r="I1600" s="7" t="s">
        <v>74</v>
      </c>
      <c r="J1600" s="10">
        <v>44281</v>
      </c>
      <c r="K1600" s="10">
        <v>44567</v>
      </c>
      <c r="L1600" s="10">
        <v>44574.612500000003</v>
      </c>
      <c r="M1600" s="10">
        <v>44578</v>
      </c>
      <c r="N1600" s="7">
        <v>2022</v>
      </c>
      <c r="O1600" s="7" t="s">
        <v>4381</v>
      </c>
      <c r="P1600" s="7" t="s">
        <v>56</v>
      </c>
      <c r="R1600" s="7" t="s">
        <v>4418</v>
      </c>
      <c r="T1600" s="7"/>
      <c r="W1600" s="6">
        <f>IFERROR(VLOOKUP(B1600, PlumX_snapshot!$A:$B, 2, FALSE), " ")</f>
        <v>61</v>
      </c>
      <c r="X1600" s="6">
        <f>IFERROR(VLOOKUP(B1600, PlumX_snapshot!$A:$C, 3, FALSE), " ")</f>
        <v>17</v>
      </c>
      <c r="Y1600" s="8">
        <f>IFERROR(VLOOKUP(B1600, PlumX_snapshot!$A:$D, 4, FALSE), " ")</f>
        <v>59</v>
      </c>
      <c r="Z1600" s="8">
        <f>IFERROR(VLOOKUP(B1600, PlumX_snapshot!$A:$E, 5, FALSE), " ")</f>
        <v>0</v>
      </c>
      <c r="AA1600" s="8">
        <f>IFERROR(VLOOKUP(B1600, PlumX_snapshot!$A:$F, 6, FALSE), " ")</f>
        <v>0</v>
      </c>
      <c r="AB1600" s="9">
        <v>44978</v>
      </c>
    </row>
    <row r="1601" spans="1:28" ht="14.5" x14ac:dyDescent="0.35">
      <c r="A1601" s="7" t="s">
        <v>4419</v>
      </c>
      <c r="B1601" s="7" t="s">
        <v>4420</v>
      </c>
      <c r="C1601" s="7" t="s">
        <v>4421</v>
      </c>
      <c r="D1601" s="7" t="s">
        <v>3282</v>
      </c>
      <c r="E1601" s="7" t="s">
        <v>36</v>
      </c>
      <c r="F1601" s="7" t="s">
        <v>37</v>
      </c>
      <c r="G1601" s="7" t="s">
        <v>56</v>
      </c>
      <c r="H1601" s="7" t="s">
        <v>4386</v>
      </c>
      <c r="I1601" s="7" t="s">
        <v>74</v>
      </c>
      <c r="J1601" s="10">
        <v>44426</v>
      </c>
      <c r="K1601" s="10">
        <v>44574</v>
      </c>
      <c r="L1601" s="10">
        <v>44585.663194444445</v>
      </c>
      <c r="M1601" s="10">
        <v>44587</v>
      </c>
      <c r="N1601" s="7">
        <v>2022</v>
      </c>
      <c r="O1601" s="7" t="s">
        <v>4381</v>
      </c>
      <c r="R1601" s="7" t="s">
        <v>315</v>
      </c>
      <c r="T1601" s="7"/>
      <c r="W1601" s="6">
        <f>IFERROR(VLOOKUP(B1601, PlumX_snapshot!$A:$B, 2, FALSE), " ")</f>
        <v>26</v>
      </c>
      <c r="X1601" s="6">
        <f>IFERROR(VLOOKUP(B1601, PlumX_snapshot!$A:$C, 3, FALSE), " ")</f>
        <v>8</v>
      </c>
      <c r="Y1601" s="8">
        <f>IFERROR(VLOOKUP(B1601, PlumX_snapshot!$A:$D, 4, FALSE), " ")</f>
        <v>153</v>
      </c>
      <c r="Z1601" s="8">
        <f>IFERROR(VLOOKUP(B1601, PlumX_snapshot!$A:$E, 5, FALSE), " ")</f>
        <v>0</v>
      </c>
      <c r="AA1601" s="8">
        <f>IFERROR(VLOOKUP(B1601, PlumX_snapshot!$A:$F, 6, FALSE), " ")</f>
        <v>4</v>
      </c>
      <c r="AB1601" s="9">
        <v>44978</v>
      </c>
    </row>
    <row r="1602" spans="1:28" ht="14.5" x14ac:dyDescent="0.35">
      <c r="A1602" s="7" t="s">
        <v>4422</v>
      </c>
      <c r="B1602" s="7" t="s">
        <v>4423</v>
      </c>
      <c r="C1602" s="7" t="s">
        <v>4424</v>
      </c>
      <c r="D1602" s="7" t="s">
        <v>3282</v>
      </c>
      <c r="E1602" s="7" t="s">
        <v>36</v>
      </c>
      <c r="F1602" s="7" t="s">
        <v>37</v>
      </c>
      <c r="G1602" s="7" t="s">
        <v>56</v>
      </c>
      <c r="H1602" s="7" t="s">
        <v>4386</v>
      </c>
      <c r="I1602" s="7" t="s">
        <v>74</v>
      </c>
      <c r="J1602" s="10">
        <v>44400</v>
      </c>
      <c r="K1602" s="10">
        <v>44581</v>
      </c>
      <c r="L1602" s="10">
        <v>44594.365277777775</v>
      </c>
      <c r="M1602" s="10">
        <v>44596</v>
      </c>
      <c r="N1602" s="7">
        <v>2022</v>
      </c>
      <c r="O1602" s="7" t="s">
        <v>4381</v>
      </c>
      <c r="R1602" s="7" t="s">
        <v>4425</v>
      </c>
      <c r="T1602" s="7"/>
      <c r="W1602" s="6">
        <f>IFERROR(VLOOKUP(B1602, PlumX_snapshot!$A:$B, 2, FALSE), " ")</f>
        <v>12</v>
      </c>
      <c r="X1602" s="6">
        <f>IFERROR(VLOOKUP(B1602, PlumX_snapshot!$A:$C, 3, FALSE), " ")</f>
        <v>1</v>
      </c>
      <c r="Y1602" s="8">
        <f>IFERROR(VLOOKUP(B1602, PlumX_snapshot!$A:$D, 4, FALSE), " ")</f>
        <v>1</v>
      </c>
      <c r="Z1602" s="8">
        <f>IFERROR(VLOOKUP(B1602, PlumX_snapshot!$A:$E, 5, FALSE), " ")</f>
        <v>0</v>
      </c>
      <c r="AA1602" s="8">
        <f>IFERROR(VLOOKUP(B1602, PlumX_snapshot!$A:$F, 6, FALSE), " ")</f>
        <v>0</v>
      </c>
      <c r="AB1602" s="9">
        <v>44978</v>
      </c>
    </row>
    <row r="1603" spans="1:28" ht="14.5" x14ac:dyDescent="0.35">
      <c r="A1603" s="7" t="s">
        <v>4426</v>
      </c>
      <c r="B1603" s="7" t="s">
        <v>4427</v>
      </c>
      <c r="C1603" s="7" t="s">
        <v>3611</v>
      </c>
      <c r="D1603" s="7" t="s">
        <v>3282</v>
      </c>
      <c r="E1603" s="7" t="s">
        <v>36</v>
      </c>
      <c r="F1603" s="7" t="s">
        <v>37</v>
      </c>
      <c r="G1603" s="7" t="s">
        <v>56</v>
      </c>
      <c r="H1603" s="7" t="s">
        <v>4386</v>
      </c>
      <c r="I1603" s="7" t="s">
        <v>74</v>
      </c>
      <c r="J1603" s="10">
        <v>44497</v>
      </c>
      <c r="K1603" s="10">
        <v>44585</v>
      </c>
      <c r="L1603" s="10">
        <v>44599.59652777778</v>
      </c>
      <c r="M1603" s="10">
        <v>44604</v>
      </c>
      <c r="N1603" s="7">
        <v>2022</v>
      </c>
      <c r="O1603" s="7" t="s">
        <v>4381</v>
      </c>
      <c r="R1603" s="7" t="s">
        <v>4428</v>
      </c>
      <c r="T1603" s="7"/>
      <c r="W1603" s="6">
        <f>IFERROR(VLOOKUP(B1603, PlumX_snapshot!$A:$B, 2, FALSE), " ")</f>
        <v>5</v>
      </c>
      <c r="X1603" s="6">
        <f>IFERROR(VLOOKUP(B1603, PlumX_snapshot!$A:$C, 3, FALSE), " ")</f>
        <v>1</v>
      </c>
      <c r="Y1603" s="8">
        <f>IFERROR(VLOOKUP(B1603, PlumX_snapshot!$A:$D, 4, FALSE), " ")</f>
        <v>18</v>
      </c>
      <c r="Z1603" s="8">
        <f>IFERROR(VLOOKUP(B1603, PlumX_snapshot!$A:$E, 5, FALSE), " ")</f>
        <v>0</v>
      </c>
      <c r="AA1603" s="8">
        <f>IFERROR(VLOOKUP(B1603, PlumX_snapshot!$A:$F, 6, FALSE), " ")</f>
        <v>0</v>
      </c>
      <c r="AB1603" s="9">
        <v>44978</v>
      </c>
    </row>
    <row r="1604" spans="1:28" ht="14.5" x14ac:dyDescent="0.35">
      <c r="A1604" s="7" t="s">
        <v>4429</v>
      </c>
      <c r="B1604" s="7" t="s">
        <v>4430</v>
      </c>
      <c r="C1604" s="7" t="s">
        <v>4431</v>
      </c>
      <c r="D1604" s="7" t="s">
        <v>3282</v>
      </c>
      <c r="E1604" s="7" t="s">
        <v>36</v>
      </c>
      <c r="F1604" s="7" t="s">
        <v>37</v>
      </c>
      <c r="G1604" s="7" t="s">
        <v>56</v>
      </c>
      <c r="H1604" s="7" t="s">
        <v>4386</v>
      </c>
      <c r="I1604" s="7" t="s">
        <v>74</v>
      </c>
      <c r="J1604" s="10"/>
      <c r="K1604" s="10">
        <v>44587</v>
      </c>
      <c r="L1604" s="10">
        <v>44599.597222222219</v>
      </c>
      <c r="M1604" s="10">
        <v>44604</v>
      </c>
      <c r="N1604" s="7">
        <v>2022</v>
      </c>
      <c r="O1604" s="7" t="s">
        <v>4381</v>
      </c>
      <c r="R1604" s="7" t="s">
        <v>315</v>
      </c>
      <c r="T1604" s="7"/>
      <c r="W1604" s="6">
        <f>IFERROR(VLOOKUP(B1604, PlumX_snapshot!$A:$B, 2, FALSE), " ")</f>
        <v>15</v>
      </c>
      <c r="X1604" s="6">
        <f>IFERROR(VLOOKUP(B1604, PlumX_snapshot!$A:$C, 3, FALSE), " ")</f>
        <v>2</v>
      </c>
      <c r="Y1604" s="8">
        <f>IFERROR(VLOOKUP(B1604, PlumX_snapshot!$A:$D, 4, FALSE), " ")</f>
        <v>3</v>
      </c>
      <c r="Z1604" s="8">
        <f>IFERROR(VLOOKUP(B1604, PlumX_snapshot!$A:$E, 5, FALSE), " ")</f>
        <v>0</v>
      </c>
      <c r="AA1604" s="8">
        <f>IFERROR(VLOOKUP(B1604, PlumX_snapshot!$A:$F, 6, FALSE), " ")</f>
        <v>0</v>
      </c>
      <c r="AB1604" s="9">
        <v>44978</v>
      </c>
    </row>
    <row r="1605" spans="1:28" ht="14.5" x14ac:dyDescent="0.35">
      <c r="A1605" s="7" t="s">
        <v>4432</v>
      </c>
      <c r="B1605" s="7" t="s">
        <v>4433</v>
      </c>
      <c r="C1605" s="7" t="s">
        <v>3358</v>
      </c>
      <c r="D1605" s="7" t="s">
        <v>3282</v>
      </c>
      <c r="E1605" s="7" t="s">
        <v>36</v>
      </c>
      <c r="F1605" s="7" t="s">
        <v>37</v>
      </c>
      <c r="G1605" s="7" t="s">
        <v>56</v>
      </c>
      <c r="H1605" s="7" t="s">
        <v>4386</v>
      </c>
      <c r="I1605" s="7" t="s">
        <v>74</v>
      </c>
      <c r="J1605" s="10"/>
      <c r="K1605" s="10"/>
      <c r="L1605" s="10">
        <v>44606.461111111108</v>
      </c>
      <c r="M1605" s="10">
        <v>44631</v>
      </c>
      <c r="N1605" s="7">
        <v>2022</v>
      </c>
      <c r="O1605" s="7" t="s">
        <v>4381</v>
      </c>
      <c r="P1605" s="7" t="s">
        <v>56</v>
      </c>
      <c r="R1605" s="7" t="s">
        <v>946</v>
      </c>
      <c r="T1605" s="7"/>
      <c r="W1605" s="6">
        <f>IFERROR(VLOOKUP(B1605, PlumX_snapshot!$A:$B, 2, FALSE), " ")</f>
        <v>6</v>
      </c>
      <c r="X1605" s="6">
        <f>IFERROR(VLOOKUP(B1605, PlumX_snapshot!$A:$C, 3, FALSE), " ")</f>
        <v>0</v>
      </c>
      <c r="Y1605" s="8">
        <f>IFERROR(VLOOKUP(B1605, PlumX_snapshot!$A:$D, 4, FALSE), " ")</f>
        <v>3</v>
      </c>
      <c r="Z1605" s="8">
        <f>IFERROR(VLOOKUP(B1605, PlumX_snapshot!$A:$E, 5, FALSE), " ")</f>
        <v>0</v>
      </c>
      <c r="AA1605" s="8">
        <f>IFERROR(VLOOKUP(B1605, PlumX_snapshot!$A:$F, 6, FALSE), " ")</f>
        <v>0</v>
      </c>
      <c r="AB1605" s="9">
        <v>44978</v>
      </c>
    </row>
    <row r="1606" spans="1:28" ht="14.5" x14ac:dyDescent="0.35">
      <c r="A1606" s="7" t="s">
        <v>4434</v>
      </c>
      <c r="B1606" s="7" t="s">
        <v>4435</v>
      </c>
      <c r="C1606" s="7" t="s">
        <v>4436</v>
      </c>
      <c r="D1606" s="7" t="s">
        <v>3282</v>
      </c>
      <c r="E1606" s="7" t="s">
        <v>36</v>
      </c>
      <c r="F1606" s="7" t="s">
        <v>37</v>
      </c>
      <c r="G1606" s="7" t="s">
        <v>56</v>
      </c>
      <c r="H1606" s="7" t="s">
        <v>4386</v>
      </c>
      <c r="I1606" s="7" t="s">
        <v>74</v>
      </c>
      <c r="J1606" s="10"/>
      <c r="K1606" s="10"/>
      <c r="L1606" s="10">
        <v>44609.635416666664</v>
      </c>
      <c r="M1606" s="10">
        <v>44622</v>
      </c>
      <c r="N1606" s="7">
        <v>2022</v>
      </c>
      <c r="O1606" s="7" t="s">
        <v>4381</v>
      </c>
      <c r="R1606" s="7" t="s">
        <v>309</v>
      </c>
      <c r="T1606" s="7"/>
      <c r="W1606" s="6">
        <f>IFERROR(VLOOKUP(B1606, PlumX_snapshot!$A:$B, 2, FALSE), " ")</f>
        <v>1</v>
      </c>
      <c r="X1606" s="6">
        <f>IFERROR(VLOOKUP(B1606, PlumX_snapshot!$A:$C, 3, FALSE), " ")</f>
        <v>0</v>
      </c>
      <c r="Y1606" s="8">
        <f>IFERROR(VLOOKUP(B1606, PlumX_snapshot!$A:$D, 4, FALSE), " ")</f>
        <v>0</v>
      </c>
      <c r="Z1606" s="8">
        <f>IFERROR(VLOOKUP(B1606, PlumX_snapshot!$A:$E, 5, FALSE), " ")</f>
        <v>0</v>
      </c>
      <c r="AA1606" s="8">
        <f>IFERROR(VLOOKUP(B1606, PlumX_snapshot!$A:$F, 6, FALSE), " ")</f>
        <v>0</v>
      </c>
      <c r="AB1606" s="9">
        <v>44978</v>
      </c>
    </row>
    <row r="1607" spans="1:28" ht="14.5" x14ac:dyDescent="0.35">
      <c r="A1607" s="7" t="s">
        <v>4437</v>
      </c>
      <c r="B1607" s="7" t="s">
        <v>4438</v>
      </c>
      <c r="C1607" s="7" t="s">
        <v>3487</v>
      </c>
      <c r="D1607" s="7" t="s">
        <v>3282</v>
      </c>
      <c r="E1607" s="7" t="s">
        <v>36</v>
      </c>
      <c r="F1607" s="7" t="s">
        <v>37</v>
      </c>
      <c r="G1607" s="7" t="s">
        <v>56</v>
      </c>
      <c r="H1607" s="7" t="s">
        <v>4386</v>
      </c>
      <c r="I1607" s="7" t="s">
        <v>74</v>
      </c>
      <c r="J1607" s="10"/>
      <c r="K1607" s="10"/>
      <c r="L1607" s="10">
        <v>44608.418749999997</v>
      </c>
      <c r="M1607" s="10">
        <v>44650</v>
      </c>
      <c r="N1607" s="7">
        <v>2022</v>
      </c>
      <c r="O1607" s="7" t="s">
        <v>4381</v>
      </c>
      <c r="P1607" s="7" t="s">
        <v>56</v>
      </c>
      <c r="R1607" s="7" t="s">
        <v>4439</v>
      </c>
      <c r="T1607" s="7"/>
      <c r="W1607" s="6">
        <f>IFERROR(VLOOKUP(B1607, PlumX_snapshot!$A:$B, 2, FALSE), " ")</f>
        <v>12</v>
      </c>
      <c r="X1607" s="6">
        <f>IFERROR(VLOOKUP(B1607, PlumX_snapshot!$A:$C, 3, FALSE), " ")</f>
        <v>1</v>
      </c>
      <c r="Y1607" s="8">
        <f>IFERROR(VLOOKUP(B1607, PlumX_snapshot!$A:$D, 4, FALSE), " ")</f>
        <v>0</v>
      </c>
      <c r="Z1607" s="8">
        <f>IFERROR(VLOOKUP(B1607, PlumX_snapshot!$A:$E, 5, FALSE), " ")</f>
        <v>0</v>
      </c>
      <c r="AA1607" s="8">
        <f>IFERROR(VLOOKUP(B1607, PlumX_snapshot!$A:$F, 6, FALSE), " ")</f>
        <v>0</v>
      </c>
      <c r="AB1607" s="9">
        <v>44978</v>
      </c>
    </row>
    <row r="1608" spans="1:28" ht="14.5" x14ac:dyDescent="0.35">
      <c r="A1608" s="7" t="s">
        <v>4440</v>
      </c>
      <c r="B1608" s="7" t="s">
        <v>4441</v>
      </c>
      <c r="C1608" s="7" t="s">
        <v>4442</v>
      </c>
      <c r="D1608" s="7" t="s">
        <v>3282</v>
      </c>
      <c r="E1608" s="7" t="s">
        <v>36</v>
      </c>
      <c r="F1608" s="7" t="s">
        <v>64</v>
      </c>
      <c r="G1608" s="7" t="s">
        <v>38</v>
      </c>
      <c r="H1608" s="7"/>
      <c r="J1608" s="10"/>
      <c r="K1608" s="10"/>
      <c r="L1608" s="10">
        <v>44530.636111111111</v>
      </c>
      <c r="M1608" s="10">
        <v>44197</v>
      </c>
      <c r="N1608" s="7">
        <v>2021</v>
      </c>
      <c r="O1608" s="7" t="s">
        <v>4443</v>
      </c>
      <c r="R1608" s="7" t="s">
        <v>4444</v>
      </c>
      <c r="T1608" s="7" t="s">
        <v>253</v>
      </c>
      <c r="U1608" s="7" t="s">
        <v>4445</v>
      </c>
      <c r="V1608" s="7"/>
      <c r="W1608" s="6">
        <f>IFERROR(VLOOKUP(B1608, PlumX_snapshot!$A:$B, 2, FALSE), " ")</f>
        <v>19</v>
      </c>
      <c r="X1608" s="6">
        <f>IFERROR(VLOOKUP(B1608, PlumX_snapshot!$A:$C, 3, FALSE), " ")</f>
        <v>4</v>
      </c>
      <c r="Y1608" s="8">
        <f>IFERROR(VLOOKUP(B1608, PlumX_snapshot!$A:$D, 4, FALSE), " ")</f>
        <v>1</v>
      </c>
      <c r="Z1608" s="8">
        <f>IFERROR(VLOOKUP(B1608, PlumX_snapshot!$A:$E, 5, FALSE), " ")</f>
        <v>0</v>
      </c>
      <c r="AA1608" s="8">
        <f>IFERROR(VLOOKUP(B1608, PlumX_snapshot!$A:$F, 6, FALSE), " ")</f>
        <v>0</v>
      </c>
      <c r="AB1608" s="9">
        <v>44978</v>
      </c>
    </row>
    <row r="1609" spans="1:28" ht="14.5" x14ac:dyDescent="0.35">
      <c r="A1609" s="7" t="s">
        <v>4446</v>
      </c>
      <c r="B1609" s="7" t="s">
        <v>4447</v>
      </c>
      <c r="C1609" s="7" t="s">
        <v>4448</v>
      </c>
      <c r="D1609" s="7" t="s">
        <v>3282</v>
      </c>
      <c r="E1609" s="7" t="s">
        <v>36</v>
      </c>
      <c r="F1609" s="7" t="s">
        <v>64</v>
      </c>
      <c r="G1609" s="7" t="s">
        <v>38</v>
      </c>
      <c r="H1609" s="7"/>
      <c r="J1609" s="10"/>
      <c r="K1609" s="10"/>
      <c r="L1609" s="10">
        <v>44600.560416666667</v>
      </c>
      <c r="M1609" s="10">
        <v>44609</v>
      </c>
      <c r="N1609" s="7">
        <v>2022</v>
      </c>
      <c r="O1609" s="7" t="s">
        <v>4443</v>
      </c>
      <c r="R1609" s="7" t="s">
        <v>4449</v>
      </c>
      <c r="T1609" s="7" t="s">
        <v>253</v>
      </c>
      <c r="U1609" s="7" t="s">
        <v>4450</v>
      </c>
      <c r="V1609" s="7"/>
      <c r="W1609" s="6">
        <f>IFERROR(VLOOKUP(B1609, PlumX_snapshot!$A:$B, 2, FALSE), " ")</f>
        <v>1</v>
      </c>
      <c r="X1609" s="6">
        <f>IFERROR(VLOOKUP(B1609, PlumX_snapshot!$A:$C, 3, FALSE), " ")</f>
        <v>1</v>
      </c>
      <c r="Y1609" s="8">
        <f>IFERROR(VLOOKUP(B1609, PlumX_snapshot!$A:$D, 4, FALSE), " ")</f>
        <v>0</v>
      </c>
      <c r="Z1609" s="8">
        <f>IFERROR(VLOOKUP(B1609, PlumX_snapshot!$A:$E, 5, FALSE), " ")</f>
        <v>0</v>
      </c>
      <c r="AA1609" s="8">
        <f>IFERROR(VLOOKUP(B1609, PlumX_snapshot!$A:$F, 6, FALSE), " ")</f>
        <v>0</v>
      </c>
      <c r="AB1609" s="9">
        <v>44978</v>
      </c>
    </row>
    <row r="1610" spans="1:28" ht="14.5" x14ac:dyDescent="0.35">
      <c r="A1610" s="7" t="s">
        <v>4451</v>
      </c>
      <c r="B1610" s="7" t="s">
        <v>4452</v>
      </c>
      <c r="C1610" s="7" t="s">
        <v>3750</v>
      </c>
      <c r="D1610" s="7" t="s">
        <v>3282</v>
      </c>
      <c r="E1610" s="7" t="s">
        <v>36</v>
      </c>
      <c r="F1610" s="7" t="s">
        <v>37</v>
      </c>
      <c r="G1610" s="7" t="s">
        <v>56</v>
      </c>
      <c r="H1610" s="7" t="s">
        <v>4386</v>
      </c>
      <c r="I1610" s="7" t="s">
        <v>74</v>
      </c>
      <c r="J1610" s="10"/>
      <c r="K1610" s="10"/>
      <c r="L1610" s="10">
        <v>44621.457638888889</v>
      </c>
      <c r="M1610" s="7" t="s">
        <v>700</v>
      </c>
      <c r="N1610" s="7">
        <v>2022</v>
      </c>
      <c r="O1610" s="7" t="s">
        <v>4453</v>
      </c>
      <c r="R1610" s="7" t="s">
        <v>4454</v>
      </c>
      <c r="T1610" s="7"/>
      <c r="W1610" s="6">
        <f>IFERROR(VLOOKUP(B1610, PlumX_snapshot!$A:$B, 2, FALSE), " ")</f>
        <v>0</v>
      </c>
      <c r="X1610" s="6">
        <f>IFERROR(VLOOKUP(B1610, PlumX_snapshot!$A:$C, 3, FALSE), " ")</f>
        <v>0</v>
      </c>
      <c r="Y1610" s="8">
        <f>IFERROR(VLOOKUP(B1610, PlumX_snapshot!$A:$D, 4, FALSE), " ")</f>
        <v>0</v>
      </c>
      <c r="Z1610" s="8">
        <f>IFERROR(VLOOKUP(B1610, PlumX_snapshot!$A:$E, 5, FALSE), " ")</f>
        <v>0</v>
      </c>
      <c r="AA1610" s="8">
        <f>IFERROR(VLOOKUP(B1610, PlumX_snapshot!$A:$F, 6, FALSE), " ")</f>
        <v>0</v>
      </c>
      <c r="AB1610" s="9">
        <v>44978</v>
      </c>
    </row>
    <row r="1611" spans="1:28" ht="14.5" x14ac:dyDescent="0.35">
      <c r="A1611" s="7" t="s">
        <v>4455</v>
      </c>
      <c r="B1611" s="7" t="s">
        <v>4456</v>
      </c>
      <c r="C1611" s="7" t="s">
        <v>4457</v>
      </c>
      <c r="D1611" s="7" t="s">
        <v>3282</v>
      </c>
      <c r="E1611" s="7" t="s">
        <v>36</v>
      </c>
      <c r="F1611" s="7" t="s">
        <v>37</v>
      </c>
      <c r="G1611" s="7" t="s">
        <v>56</v>
      </c>
      <c r="H1611" s="7" t="s">
        <v>4386</v>
      </c>
      <c r="I1611" s="7" t="s">
        <v>74</v>
      </c>
      <c r="J1611" s="10"/>
      <c r="K1611" s="10">
        <v>44600</v>
      </c>
      <c r="L1611" s="10">
        <v>44621.461111111108</v>
      </c>
      <c r="M1611" s="10">
        <v>44638</v>
      </c>
      <c r="N1611" s="7">
        <v>2022</v>
      </c>
      <c r="O1611" s="7" t="s">
        <v>4453</v>
      </c>
      <c r="R1611" s="7" t="s">
        <v>4454</v>
      </c>
      <c r="T1611" s="7"/>
      <c r="W1611" s="6">
        <f>IFERROR(VLOOKUP(B1611, PlumX_snapshot!$A:$B, 2, FALSE), " ")</f>
        <v>1</v>
      </c>
      <c r="X1611" s="6">
        <f>IFERROR(VLOOKUP(B1611, PlumX_snapshot!$A:$C, 3, FALSE), " ")</f>
        <v>2</v>
      </c>
      <c r="Y1611" s="8">
        <f>IFERROR(VLOOKUP(B1611, PlumX_snapshot!$A:$D, 4, FALSE), " ")</f>
        <v>3</v>
      </c>
      <c r="Z1611" s="8">
        <f>IFERROR(VLOOKUP(B1611, PlumX_snapshot!$A:$E, 5, FALSE), " ")</f>
        <v>0</v>
      </c>
      <c r="AA1611" s="8">
        <f>IFERROR(VLOOKUP(B1611, PlumX_snapshot!$A:$F, 6, FALSE), " ")</f>
        <v>0</v>
      </c>
      <c r="AB1611" s="9">
        <v>44978</v>
      </c>
    </row>
    <row r="1612" spans="1:28" ht="14.5" x14ac:dyDescent="0.35">
      <c r="A1612" s="7" t="s">
        <v>4458</v>
      </c>
      <c r="B1612" s="7" t="s">
        <v>4459</v>
      </c>
      <c r="C1612" s="7" t="s">
        <v>4460</v>
      </c>
      <c r="D1612" s="7" t="s">
        <v>3282</v>
      </c>
      <c r="E1612" s="7" t="s">
        <v>36</v>
      </c>
      <c r="F1612" s="7" t="s">
        <v>37</v>
      </c>
      <c r="G1612" s="7" t="s">
        <v>56</v>
      </c>
      <c r="H1612" s="7" t="s">
        <v>4386</v>
      </c>
      <c r="I1612" s="7" t="s">
        <v>74</v>
      </c>
      <c r="J1612" s="10"/>
      <c r="K1612" s="10">
        <v>44642</v>
      </c>
      <c r="L1612" s="10">
        <v>44652.544444444444</v>
      </c>
      <c r="M1612" s="10">
        <v>44676</v>
      </c>
      <c r="N1612" s="7">
        <v>2022</v>
      </c>
      <c r="O1612" s="7" t="s">
        <v>4453</v>
      </c>
      <c r="P1612" s="7" t="s">
        <v>56</v>
      </c>
      <c r="R1612" s="7" t="s">
        <v>4461</v>
      </c>
      <c r="T1612" s="7"/>
      <c r="W1612" s="6">
        <f>IFERROR(VLOOKUP(B1612, PlumX_snapshot!$A:$B, 2, FALSE), " ")</f>
        <v>20</v>
      </c>
      <c r="X1612" s="6">
        <f>IFERROR(VLOOKUP(B1612, PlumX_snapshot!$A:$C, 3, FALSE), " ")</f>
        <v>3</v>
      </c>
      <c r="Y1612" s="8">
        <f>IFERROR(VLOOKUP(B1612, PlumX_snapshot!$A:$D, 4, FALSE), " ")</f>
        <v>6</v>
      </c>
      <c r="Z1612" s="8">
        <f>IFERROR(VLOOKUP(B1612, PlumX_snapshot!$A:$E, 5, FALSE), " ")</f>
        <v>0</v>
      </c>
      <c r="AA1612" s="8">
        <f>IFERROR(VLOOKUP(B1612, PlumX_snapshot!$A:$F, 6, FALSE), " ")</f>
        <v>5</v>
      </c>
      <c r="AB1612" s="9">
        <v>44978</v>
      </c>
    </row>
    <row r="1613" spans="1:28" ht="14.5" x14ac:dyDescent="0.35">
      <c r="A1613" s="7" t="s">
        <v>4462</v>
      </c>
      <c r="B1613" s="7" t="s">
        <v>4463</v>
      </c>
      <c r="C1613" s="7" t="s">
        <v>3405</v>
      </c>
      <c r="D1613" s="7" t="s">
        <v>3282</v>
      </c>
      <c r="E1613" s="7" t="s">
        <v>36</v>
      </c>
      <c r="F1613" s="7" t="s">
        <v>37</v>
      </c>
      <c r="G1613" s="7" t="s">
        <v>56</v>
      </c>
      <c r="H1613" s="7" t="s">
        <v>4386</v>
      </c>
      <c r="I1613" s="7" t="s">
        <v>74</v>
      </c>
      <c r="J1613" s="10"/>
      <c r="K1613" s="10"/>
      <c r="L1613" s="10">
        <v>44677.477083333331</v>
      </c>
      <c r="M1613" s="7" t="s">
        <v>700</v>
      </c>
      <c r="N1613" s="7">
        <v>2022</v>
      </c>
      <c r="O1613" s="7" t="s">
        <v>4453</v>
      </c>
      <c r="R1613" s="7" t="s">
        <v>4454</v>
      </c>
      <c r="T1613" s="7"/>
      <c r="W1613" s="6">
        <f>IFERROR(VLOOKUP(B1613, PlumX_snapshot!$A:$B, 2, FALSE), " ")</f>
        <v>9</v>
      </c>
      <c r="X1613" s="6">
        <f>IFERROR(VLOOKUP(B1613, PlumX_snapshot!$A:$C, 3, FALSE), " ")</f>
        <v>0</v>
      </c>
      <c r="Y1613" s="8">
        <f>IFERROR(VLOOKUP(B1613, PlumX_snapshot!$A:$D, 4, FALSE), " ")</f>
        <v>17</v>
      </c>
      <c r="Z1613" s="8">
        <f>IFERROR(VLOOKUP(B1613, PlumX_snapshot!$A:$E, 5, FALSE), " ")</f>
        <v>0</v>
      </c>
      <c r="AA1613" s="8">
        <f>IFERROR(VLOOKUP(B1613, PlumX_snapshot!$A:$F, 6, FALSE), " ")</f>
        <v>0</v>
      </c>
      <c r="AB1613" s="9">
        <v>44978</v>
      </c>
    </row>
    <row r="1614" spans="1:28" ht="14.5" x14ac:dyDescent="0.35">
      <c r="A1614" s="7" t="s">
        <v>4464</v>
      </c>
      <c r="B1614" s="7" t="s">
        <v>4465</v>
      </c>
      <c r="C1614" s="7" t="s">
        <v>4105</v>
      </c>
      <c r="D1614" s="7" t="s">
        <v>3282</v>
      </c>
      <c r="E1614" s="7" t="s">
        <v>36</v>
      </c>
      <c r="F1614" s="7" t="s">
        <v>37</v>
      </c>
      <c r="G1614" s="7" t="s">
        <v>56</v>
      </c>
      <c r="H1614" s="7" t="s">
        <v>4386</v>
      </c>
      <c r="I1614" s="7" t="s">
        <v>74</v>
      </c>
      <c r="J1614" s="10"/>
      <c r="K1614" s="10">
        <v>44644</v>
      </c>
      <c r="L1614" s="10">
        <v>44679.368750000001</v>
      </c>
      <c r="M1614" s="10">
        <v>44686</v>
      </c>
      <c r="N1614" s="7">
        <v>2022</v>
      </c>
      <c r="O1614" s="7" t="s">
        <v>4453</v>
      </c>
      <c r="R1614" s="7" t="s">
        <v>4454</v>
      </c>
      <c r="T1614" s="7"/>
      <c r="W1614" s="6">
        <f>IFERROR(VLOOKUP(B1614, PlumX_snapshot!$A:$B, 2, FALSE), " ")</f>
        <v>13</v>
      </c>
      <c r="X1614" s="6">
        <f>IFERROR(VLOOKUP(B1614, PlumX_snapshot!$A:$C, 3, FALSE), " ")</f>
        <v>0</v>
      </c>
      <c r="Y1614" s="8">
        <f>IFERROR(VLOOKUP(B1614, PlumX_snapshot!$A:$D, 4, FALSE), " ")</f>
        <v>1</v>
      </c>
      <c r="Z1614" s="8">
        <f>IFERROR(VLOOKUP(B1614, PlumX_snapshot!$A:$E, 5, FALSE), " ")</f>
        <v>0</v>
      </c>
      <c r="AA1614" s="8">
        <f>IFERROR(VLOOKUP(B1614, PlumX_snapshot!$A:$F, 6, FALSE), " ")</f>
        <v>0</v>
      </c>
      <c r="AB1614" s="9">
        <v>44978</v>
      </c>
    </row>
    <row r="1615" spans="1:28" ht="14.5" x14ac:dyDescent="0.35">
      <c r="A1615" s="7" t="s">
        <v>4466</v>
      </c>
      <c r="B1615" s="7" t="s">
        <v>4467</v>
      </c>
      <c r="C1615" s="7" t="s">
        <v>3367</v>
      </c>
      <c r="D1615" s="7" t="s">
        <v>3282</v>
      </c>
      <c r="E1615" s="7" t="s">
        <v>36</v>
      </c>
      <c r="F1615" s="7" t="s">
        <v>37</v>
      </c>
      <c r="G1615" s="7" t="s">
        <v>56</v>
      </c>
      <c r="H1615" s="7" t="s">
        <v>4386</v>
      </c>
      <c r="I1615" s="7" t="s">
        <v>74</v>
      </c>
      <c r="J1615" s="10"/>
      <c r="K1615" s="10">
        <v>44661</v>
      </c>
      <c r="L1615" s="10">
        <v>44686.381249999999</v>
      </c>
      <c r="M1615" s="10">
        <v>44695</v>
      </c>
      <c r="N1615" s="7">
        <v>2022</v>
      </c>
      <c r="O1615" s="7" t="s">
        <v>4453</v>
      </c>
      <c r="R1615" s="7" t="s">
        <v>4468</v>
      </c>
      <c r="T1615" s="7"/>
      <c r="W1615" s="6">
        <f>IFERROR(VLOOKUP(B1615, PlumX_snapshot!$A:$B, 2, FALSE), " ")</f>
        <v>0</v>
      </c>
      <c r="X1615" s="6">
        <f>IFERROR(VLOOKUP(B1615, PlumX_snapshot!$A:$C, 3, FALSE), " ")</f>
        <v>0</v>
      </c>
      <c r="Y1615" s="8">
        <f>IFERROR(VLOOKUP(B1615, PlumX_snapshot!$A:$D, 4, FALSE), " ")</f>
        <v>0</v>
      </c>
      <c r="Z1615" s="8">
        <f>IFERROR(VLOOKUP(B1615, PlumX_snapshot!$A:$E, 5, FALSE), " ")</f>
        <v>0</v>
      </c>
      <c r="AA1615" s="8">
        <f>IFERROR(VLOOKUP(B1615, PlumX_snapshot!$A:$F, 6, FALSE), " ")</f>
        <v>0</v>
      </c>
      <c r="AB1615" s="9">
        <v>44978</v>
      </c>
    </row>
    <row r="1616" spans="1:28" ht="14.5" x14ac:dyDescent="0.35">
      <c r="A1616" s="7" t="s">
        <v>4469</v>
      </c>
      <c r="B1616" s="7" t="s">
        <v>4470</v>
      </c>
      <c r="C1616" s="7" t="s">
        <v>4251</v>
      </c>
      <c r="D1616" s="7" t="s">
        <v>3282</v>
      </c>
      <c r="E1616" s="7" t="s">
        <v>36</v>
      </c>
      <c r="F1616" s="7" t="s">
        <v>64</v>
      </c>
      <c r="G1616" s="7" t="s">
        <v>38</v>
      </c>
      <c r="H1616" s="7"/>
      <c r="J1616" s="10"/>
      <c r="K1616" s="10"/>
      <c r="L1616" s="10"/>
      <c r="M1616" s="10">
        <v>44649</v>
      </c>
      <c r="N1616" s="7">
        <v>2022</v>
      </c>
      <c r="O1616" s="7" t="s">
        <v>4471</v>
      </c>
      <c r="R1616" s="7" t="s">
        <v>4454</v>
      </c>
      <c r="T1616" s="7" t="s">
        <v>253</v>
      </c>
      <c r="U1616" s="7" t="s">
        <v>4472</v>
      </c>
      <c r="V1616" s="7"/>
      <c r="W1616" s="6">
        <f>IFERROR(VLOOKUP(B1616, PlumX_snapshot!$A:$B, 2, FALSE), " ")</f>
        <v>1</v>
      </c>
      <c r="X1616" s="6">
        <f>IFERROR(VLOOKUP(B1616, PlumX_snapshot!$A:$C, 3, FALSE), " ")</f>
        <v>2</v>
      </c>
      <c r="Y1616" s="8">
        <f>IFERROR(VLOOKUP(B1616, PlumX_snapshot!$A:$D, 4, FALSE), " ")</f>
        <v>0</v>
      </c>
      <c r="Z1616" s="8">
        <f>IFERROR(VLOOKUP(B1616, PlumX_snapshot!$A:$E, 5, FALSE), " ")</f>
        <v>0</v>
      </c>
      <c r="AA1616" s="8">
        <f>IFERROR(VLOOKUP(B1616, PlumX_snapshot!$A:$F, 6, FALSE), " ")</f>
        <v>0</v>
      </c>
      <c r="AB1616" s="9">
        <v>44978</v>
      </c>
    </row>
    <row r="1617" spans="1:28" ht="14.5" x14ac:dyDescent="0.35">
      <c r="A1617" s="7" t="s">
        <v>4473</v>
      </c>
      <c r="B1617" s="7" t="s">
        <v>4474</v>
      </c>
      <c r="C1617" s="7" t="s">
        <v>3561</v>
      </c>
      <c r="D1617" s="7" t="s">
        <v>3282</v>
      </c>
      <c r="E1617" s="7" t="s">
        <v>36</v>
      </c>
      <c r="F1617" s="7"/>
      <c r="G1617" s="7" t="s">
        <v>38</v>
      </c>
      <c r="H1617" s="7"/>
      <c r="J1617" s="10"/>
      <c r="K1617" s="10"/>
      <c r="L1617" s="10"/>
      <c r="M1617" s="7" t="s">
        <v>700</v>
      </c>
      <c r="N1617" s="7">
        <v>2022</v>
      </c>
      <c r="O1617" s="7" t="s">
        <v>4471</v>
      </c>
      <c r="R1617" s="7" t="s">
        <v>4454</v>
      </c>
      <c r="T1617" s="7" t="s">
        <v>253</v>
      </c>
      <c r="U1617" s="7" t="s">
        <v>4475</v>
      </c>
      <c r="V1617" s="7"/>
      <c r="W1617" s="6">
        <f>IFERROR(VLOOKUP(B1617, PlumX_snapshot!$A:$B, 2, FALSE), " ")</f>
        <v>25</v>
      </c>
      <c r="X1617" s="6">
        <f>IFERROR(VLOOKUP(B1617, PlumX_snapshot!$A:$C, 3, FALSE), " ")</f>
        <v>2</v>
      </c>
      <c r="Y1617" s="8">
        <f>IFERROR(VLOOKUP(B1617, PlumX_snapshot!$A:$D, 4, FALSE), " ")</f>
        <v>81</v>
      </c>
      <c r="Z1617" s="8">
        <f>IFERROR(VLOOKUP(B1617, PlumX_snapshot!$A:$E, 5, FALSE), " ")</f>
        <v>0</v>
      </c>
      <c r="AA1617" s="8">
        <f>IFERROR(VLOOKUP(B1617, PlumX_snapshot!$A:$F, 6, FALSE), " ")</f>
        <v>0</v>
      </c>
      <c r="AB1617" s="9">
        <v>44978</v>
      </c>
    </row>
    <row r="1618" spans="1:28" ht="14.5" x14ac:dyDescent="0.35">
      <c r="A1618" s="7" t="s">
        <v>4476</v>
      </c>
      <c r="B1618" s="7" t="s">
        <v>4477</v>
      </c>
      <c r="C1618" s="7" t="s">
        <v>3309</v>
      </c>
      <c r="D1618" s="7" t="s">
        <v>3282</v>
      </c>
      <c r="E1618" s="7" t="s">
        <v>36</v>
      </c>
      <c r="F1618" s="7" t="s">
        <v>64</v>
      </c>
      <c r="G1618" s="7" t="s">
        <v>38</v>
      </c>
      <c r="H1618" s="7"/>
      <c r="J1618" s="10"/>
      <c r="K1618" s="10"/>
      <c r="L1618" s="10"/>
      <c r="M1618" s="10">
        <v>44695</v>
      </c>
      <c r="N1618" s="7">
        <v>2022</v>
      </c>
      <c r="O1618" s="7" t="s">
        <v>4471</v>
      </c>
      <c r="R1618" s="7" t="s">
        <v>4478</v>
      </c>
      <c r="T1618" s="7" t="s">
        <v>253</v>
      </c>
      <c r="U1618" s="7" t="s">
        <v>4479</v>
      </c>
      <c r="V1618" s="7"/>
      <c r="W1618" s="6">
        <f>IFERROR(VLOOKUP(B1618, PlumX_snapshot!$A:$B, 2, FALSE), " ")</f>
        <v>3</v>
      </c>
      <c r="X1618" s="6">
        <f>IFERROR(VLOOKUP(B1618, PlumX_snapshot!$A:$C, 3, FALSE), " ")</f>
        <v>0</v>
      </c>
      <c r="Y1618" s="8">
        <f>IFERROR(VLOOKUP(B1618, PlumX_snapshot!$A:$D, 4, FALSE), " ")</f>
        <v>0</v>
      </c>
      <c r="Z1618" s="8">
        <f>IFERROR(VLOOKUP(B1618, PlumX_snapshot!$A:$E, 5, FALSE), " ")</f>
        <v>0</v>
      </c>
      <c r="AA1618" s="8">
        <f>IFERROR(VLOOKUP(B1618, PlumX_snapshot!$A:$F, 6, FALSE), " ")</f>
        <v>0</v>
      </c>
      <c r="AB1618" s="9">
        <v>44978</v>
      </c>
    </row>
    <row r="1619" spans="1:28" ht="14.5" x14ac:dyDescent="0.35">
      <c r="A1619" s="7" t="s">
        <v>4480</v>
      </c>
      <c r="B1619" s="7" t="s">
        <v>4481</v>
      </c>
      <c r="C1619" s="7" t="s">
        <v>4064</v>
      </c>
      <c r="D1619" s="7" t="s">
        <v>3282</v>
      </c>
      <c r="E1619" s="7" t="s">
        <v>36</v>
      </c>
      <c r="F1619" s="7" t="s">
        <v>37</v>
      </c>
      <c r="G1619" s="7" t="s">
        <v>56</v>
      </c>
      <c r="H1619" s="7" t="s">
        <v>4386</v>
      </c>
      <c r="I1619" s="7" t="s">
        <v>74</v>
      </c>
      <c r="J1619" s="10">
        <v>44530</v>
      </c>
      <c r="K1619" s="10">
        <v>44724</v>
      </c>
      <c r="L1619" s="10">
        <v>44741.398784722223</v>
      </c>
      <c r="M1619" s="10">
        <v>44746</v>
      </c>
      <c r="N1619" s="7">
        <v>2022</v>
      </c>
      <c r="O1619" s="7" t="s">
        <v>4482</v>
      </c>
      <c r="R1619" s="7" t="s">
        <v>4483</v>
      </c>
      <c r="T1619" s="7"/>
      <c r="W1619" s="6">
        <f>IFERROR(VLOOKUP(B1619, PlumX_snapshot!$A:$B, 2, FALSE), " ")</f>
        <v>18</v>
      </c>
      <c r="X1619" s="6">
        <f>IFERROR(VLOOKUP(B1619, PlumX_snapshot!$A:$C, 3, FALSE), " ")</f>
        <v>3</v>
      </c>
      <c r="Y1619" s="8">
        <f>IFERROR(VLOOKUP(B1619, PlumX_snapshot!$A:$D, 4, FALSE), " ")</f>
        <v>3</v>
      </c>
      <c r="Z1619" s="8">
        <f>IFERROR(VLOOKUP(B1619, PlumX_snapshot!$A:$E, 5, FALSE), " ")</f>
        <v>0</v>
      </c>
      <c r="AA1619" s="8">
        <f>IFERROR(VLOOKUP(B1619, PlumX_snapshot!$A:$F, 6, FALSE), " ")</f>
        <v>0</v>
      </c>
      <c r="AB1619" s="9">
        <v>44978</v>
      </c>
    </row>
    <row r="1620" spans="1:28" ht="14.5" x14ac:dyDescent="0.35">
      <c r="A1620" s="7" t="s">
        <v>4484</v>
      </c>
      <c r="B1620" s="7" t="s">
        <v>4485</v>
      </c>
      <c r="C1620" s="7" t="s">
        <v>3654</v>
      </c>
      <c r="D1620" s="7" t="s">
        <v>3282</v>
      </c>
      <c r="E1620" s="7" t="s">
        <v>36</v>
      </c>
      <c r="F1620" s="7" t="s">
        <v>37</v>
      </c>
      <c r="G1620" s="7" t="s">
        <v>56</v>
      </c>
      <c r="H1620" s="7" t="s">
        <v>4386</v>
      </c>
      <c r="I1620" s="7" t="s">
        <v>74</v>
      </c>
      <c r="J1620" s="10">
        <v>44658</v>
      </c>
      <c r="K1620" s="10">
        <v>44755</v>
      </c>
      <c r="L1620" s="10">
        <v>44775.418043981481</v>
      </c>
      <c r="M1620" s="10">
        <v>44784</v>
      </c>
      <c r="N1620" s="7">
        <v>2022</v>
      </c>
      <c r="O1620" s="7" t="s">
        <v>4482</v>
      </c>
      <c r="P1620" s="7" t="s">
        <v>56</v>
      </c>
      <c r="R1620" s="7" t="s">
        <v>147</v>
      </c>
      <c r="T1620" s="7"/>
      <c r="W1620" s="6">
        <f>IFERROR(VLOOKUP(B1620, PlumX_snapshot!$A:$B, 2, FALSE), " ")</f>
        <v>1</v>
      </c>
      <c r="X1620" s="6">
        <f>IFERROR(VLOOKUP(B1620, PlumX_snapshot!$A:$C, 3, FALSE), " ")</f>
        <v>0</v>
      </c>
      <c r="Y1620" s="8">
        <f>IFERROR(VLOOKUP(B1620, PlumX_snapshot!$A:$D, 4, FALSE), " ")</f>
        <v>0</v>
      </c>
      <c r="Z1620" s="8">
        <f>IFERROR(VLOOKUP(B1620, PlumX_snapshot!$A:$E, 5, FALSE), " ")</f>
        <v>0</v>
      </c>
      <c r="AA1620" s="8">
        <f>IFERROR(VLOOKUP(B1620, PlumX_snapshot!$A:$F, 6, FALSE), " ")</f>
        <v>0</v>
      </c>
      <c r="AB1620" s="9">
        <v>44978</v>
      </c>
    </row>
    <row r="1621" spans="1:28" ht="14.5" x14ac:dyDescent="0.35">
      <c r="A1621" s="7" t="s">
        <v>4486</v>
      </c>
      <c r="B1621" s="7" t="s">
        <v>4487</v>
      </c>
      <c r="C1621" s="7" t="s">
        <v>3945</v>
      </c>
      <c r="D1621" s="7" t="s">
        <v>3282</v>
      </c>
      <c r="E1621" s="7" t="s">
        <v>36</v>
      </c>
      <c r="F1621" s="7" t="s">
        <v>37</v>
      </c>
      <c r="G1621" s="7" t="s">
        <v>56</v>
      </c>
      <c r="H1621" s="7" t="s">
        <v>4386</v>
      </c>
      <c r="I1621" s="7" t="s">
        <v>74</v>
      </c>
      <c r="J1621" s="10">
        <v>44623</v>
      </c>
      <c r="K1621" s="10">
        <v>44732</v>
      </c>
      <c r="L1621" s="10">
        <v>44739.396145833336</v>
      </c>
      <c r="M1621" s="10">
        <v>44770</v>
      </c>
      <c r="N1621" s="7">
        <v>2022</v>
      </c>
      <c r="O1621" s="7" t="s">
        <v>4482</v>
      </c>
      <c r="P1621" s="7" t="s">
        <v>56</v>
      </c>
      <c r="R1621" s="7" t="s">
        <v>1061</v>
      </c>
      <c r="T1621" s="7"/>
      <c r="W1621" s="6">
        <f>IFERROR(VLOOKUP(B1621, PlumX_snapshot!$A:$B, 2, FALSE), " ")</f>
        <v>7</v>
      </c>
      <c r="X1621" s="6">
        <f>IFERROR(VLOOKUP(B1621, PlumX_snapshot!$A:$C, 3, FALSE), " ")</f>
        <v>1</v>
      </c>
      <c r="Y1621" s="8">
        <f>IFERROR(VLOOKUP(B1621, PlumX_snapshot!$A:$D, 4, FALSE), " ")</f>
        <v>9</v>
      </c>
      <c r="Z1621" s="8">
        <f>IFERROR(VLOOKUP(B1621, PlumX_snapshot!$A:$E, 5, FALSE), " ")</f>
        <v>0</v>
      </c>
      <c r="AA1621" s="8">
        <f>IFERROR(VLOOKUP(B1621, PlumX_snapshot!$A:$F, 6, FALSE), " ")</f>
        <v>0</v>
      </c>
      <c r="AB1621" s="9">
        <v>44978</v>
      </c>
    </row>
    <row r="1622" spans="1:28" ht="14.5" x14ac:dyDescent="0.35">
      <c r="A1622" s="7" t="s">
        <v>4488</v>
      </c>
      <c r="B1622" s="7" t="s">
        <v>4489</v>
      </c>
      <c r="C1622" s="7" t="s">
        <v>4490</v>
      </c>
      <c r="D1622" s="7" t="s">
        <v>3282</v>
      </c>
      <c r="E1622" s="7" t="s">
        <v>36</v>
      </c>
      <c r="F1622" s="7" t="s">
        <v>37</v>
      </c>
      <c r="G1622" s="7" t="s">
        <v>56</v>
      </c>
      <c r="H1622" s="7" t="s">
        <v>4386</v>
      </c>
      <c r="I1622" s="7" t="s">
        <v>74</v>
      </c>
      <c r="J1622" s="10">
        <v>44742</v>
      </c>
      <c r="K1622" s="10">
        <v>44747</v>
      </c>
      <c r="L1622" s="10">
        <v>44760.346932870372</v>
      </c>
      <c r="M1622" s="10">
        <v>44762</v>
      </c>
      <c r="N1622" s="7">
        <v>2022</v>
      </c>
      <c r="O1622" s="7" t="s">
        <v>4482</v>
      </c>
      <c r="T1622" s="7"/>
      <c r="W1622" s="6">
        <f>IFERROR(VLOOKUP(B1622, PlumX_snapshot!$A:$B, 2, FALSE), " ")</f>
        <v>7</v>
      </c>
      <c r="X1622" s="6">
        <f>IFERROR(VLOOKUP(B1622, PlumX_snapshot!$A:$C, 3, FALSE), " ")</f>
        <v>0</v>
      </c>
      <c r="Y1622" s="8">
        <f>IFERROR(VLOOKUP(B1622, PlumX_snapshot!$A:$D, 4, FALSE), " ")</f>
        <v>31</v>
      </c>
      <c r="Z1622" s="8">
        <f>IFERROR(VLOOKUP(B1622, PlumX_snapshot!$A:$E, 5, FALSE), " ")</f>
        <v>0</v>
      </c>
      <c r="AA1622" s="8">
        <f>IFERROR(VLOOKUP(B1622, PlumX_snapshot!$A:$F, 6, FALSE), " ")</f>
        <v>0</v>
      </c>
      <c r="AB1622" s="9">
        <v>44978</v>
      </c>
    </row>
    <row r="1623" spans="1:28" ht="14.5" x14ac:dyDescent="0.35">
      <c r="A1623" s="7" t="s">
        <v>4491</v>
      </c>
      <c r="B1623" s="7" t="s">
        <v>4492</v>
      </c>
      <c r="C1623" s="7" t="s">
        <v>4493</v>
      </c>
      <c r="D1623" s="7" t="s">
        <v>3282</v>
      </c>
      <c r="E1623" s="7" t="s">
        <v>36</v>
      </c>
      <c r="F1623" s="7" t="s">
        <v>37</v>
      </c>
      <c r="G1623" s="7" t="s">
        <v>56</v>
      </c>
      <c r="H1623" s="7" t="s">
        <v>4386</v>
      </c>
      <c r="I1623" s="7" t="s">
        <v>74</v>
      </c>
      <c r="J1623" s="10"/>
      <c r="K1623" s="10">
        <v>44724</v>
      </c>
      <c r="L1623" s="10">
        <v>44756.633298611108</v>
      </c>
      <c r="M1623" s="10">
        <v>44770</v>
      </c>
      <c r="N1623" s="7">
        <v>2022</v>
      </c>
      <c r="O1623" s="7" t="s">
        <v>4482</v>
      </c>
      <c r="P1623" s="7" t="s">
        <v>56</v>
      </c>
      <c r="R1623" s="7" t="s">
        <v>147</v>
      </c>
      <c r="T1623" s="7"/>
      <c r="W1623" s="6">
        <f>IFERROR(VLOOKUP(B1623, PlumX_snapshot!$A:$B, 2, FALSE), " ")</f>
        <v>2</v>
      </c>
      <c r="X1623" s="6">
        <f>IFERROR(VLOOKUP(B1623, PlumX_snapshot!$A:$C, 3, FALSE), " ")</f>
        <v>0</v>
      </c>
      <c r="Y1623" s="8">
        <f>IFERROR(VLOOKUP(B1623, PlumX_snapshot!$A:$D, 4, FALSE), " ")</f>
        <v>1</v>
      </c>
      <c r="Z1623" s="8">
        <f>IFERROR(VLOOKUP(B1623, PlumX_snapshot!$A:$E, 5, FALSE), " ")</f>
        <v>0</v>
      </c>
      <c r="AA1623" s="8">
        <f>IFERROR(VLOOKUP(B1623, PlumX_snapshot!$A:$F, 6, FALSE), " ")</f>
        <v>0</v>
      </c>
      <c r="AB1623" s="9">
        <v>44978</v>
      </c>
    </row>
    <row r="1624" spans="1:28" ht="14.5" x14ac:dyDescent="0.35">
      <c r="A1624" s="7" t="s">
        <v>4494</v>
      </c>
      <c r="B1624" s="7" t="s">
        <v>4495</v>
      </c>
      <c r="C1624" s="7" t="s">
        <v>3414</v>
      </c>
      <c r="D1624" s="7" t="s">
        <v>3282</v>
      </c>
      <c r="E1624" s="7" t="s">
        <v>36</v>
      </c>
      <c r="F1624" s="7" t="s">
        <v>37</v>
      </c>
      <c r="G1624" s="7" t="s">
        <v>56</v>
      </c>
      <c r="H1624" s="7" t="s">
        <v>4386</v>
      </c>
      <c r="I1624" s="7" t="s">
        <v>74</v>
      </c>
      <c r="J1624" s="10">
        <v>44703</v>
      </c>
      <c r="K1624" s="10">
        <v>44732</v>
      </c>
      <c r="L1624" s="10">
        <v>44747.452534722222</v>
      </c>
      <c r="M1624" s="10">
        <v>44764</v>
      </c>
      <c r="N1624" s="7">
        <v>2022</v>
      </c>
      <c r="O1624" s="7" t="s">
        <v>4482</v>
      </c>
      <c r="T1624" s="7"/>
      <c r="W1624" s="6">
        <f>IFERROR(VLOOKUP(B1624, PlumX_snapshot!$A:$B, 2, FALSE), " ")</f>
        <v>0</v>
      </c>
      <c r="X1624" s="6">
        <f>IFERROR(VLOOKUP(B1624, PlumX_snapshot!$A:$C, 3, FALSE), " ")</f>
        <v>0</v>
      </c>
      <c r="Y1624" s="8">
        <f>IFERROR(VLOOKUP(B1624, PlumX_snapshot!$A:$D, 4, FALSE), " ")</f>
        <v>0</v>
      </c>
      <c r="Z1624" s="8">
        <f>IFERROR(VLOOKUP(B1624, PlumX_snapshot!$A:$E, 5, FALSE), " ")</f>
        <v>0</v>
      </c>
      <c r="AA1624" s="8">
        <f>IFERROR(VLOOKUP(B1624, PlumX_snapshot!$A:$F, 6, FALSE), " ")</f>
        <v>0</v>
      </c>
      <c r="AB1624" s="9">
        <v>44978</v>
      </c>
    </row>
    <row r="1625" spans="1:28" ht="14.5" x14ac:dyDescent="0.35">
      <c r="A1625" s="7" t="s">
        <v>4496</v>
      </c>
      <c r="B1625" s="7" t="s">
        <v>4497</v>
      </c>
      <c r="C1625" s="7" t="s">
        <v>3391</v>
      </c>
      <c r="D1625" s="7" t="s">
        <v>3282</v>
      </c>
      <c r="E1625" s="7" t="s">
        <v>36</v>
      </c>
      <c r="F1625" s="7" t="s">
        <v>37</v>
      </c>
      <c r="G1625" s="7" t="s">
        <v>56</v>
      </c>
      <c r="H1625" s="7" t="s">
        <v>4386</v>
      </c>
      <c r="I1625" s="7" t="s">
        <v>74</v>
      </c>
      <c r="J1625" s="10">
        <v>44596</v>
      </c>
      <c r="K1625" s="10">
        <v>44747</v>
      </c>
      <c r="L1625" s="10">
        <v>44769.304918981485</v>
      </c>
      <c r="M1625" s="10">
        <v>44784</v>
      </c>
      <c r="N1625" s="7">
        <v>2022</v>
      </c>
      <c r="O1625" s="7" t="s">
        <v>4482</v>
      </c>
      <c r="T1625" s="7"/>
      <c r="W1625" s="6">
        <f>IFERROR(VLOOKUP(B1625, PlumX_snapshot!$A:$B, 2, FALSE), " ")</f>
        <v>0</v>
      </c>
      <c r="X1625" s="6">
        <f>IFERROR(VLOOKUP(B1625, PlumX_snapshot!$A:$C, 3, FALSE), " ")</f>
        <v>1</v>
      </c>
      <c r="Y1625" s="8">
        <f>IFERROR(VLOOKUP(B1625, PlumX_snapshot!$A:$D, 4, FALSE), " ")</f>
        <v>0</v>
      </c>
      <c r="Z1625" s="8">
        <f>IFERROR(VLOOKUP(B1625, PlumX_snapshot!$A:$E, 5, FALSE), " ")</f>
        <v>0</v>
      </c>
      <c r="AA1625" s="8">
        <f>IFERROR(VLOOKUP(B1625, PlumX_snapshot!$A:$F, 6, FALSE), " ")</f>
        <v>0</v>
      </c>
      <c r="AB1625" s="9">
        <v>44978</v>
      </c>
    </row>
    <row r="1626" spans="1:28" ht="14.5" x14ac:dyDescent="0.35">
      <c r="A1626" s="7" t="s">
        <v>4498</v>
      </c>
      <c r="B1626" s="7" t="s">
        <v>4499</v>
      </c>
      <c r="C1626" s="7" t="s">
        <v>3437</v>
      </c>
      <c r="D1626" s="7" t="s">
        <v>3282</v>
      </c>
      <c r="E1626" s="7" t="s">
        <v>36</v>
      </c>
      <c r="F1626" s="7" t="s">
        <v>37</v>
      </c>
      <c r="G1626" s="7" t="s">
        <v>56</v>
      </c>
      <c r="H1626" s="7" t="s">
        <v>4386</v>
      </c>
      <c r="I1626" s="7" t="s">
        <v>74</v>
      </c>
      <c r="J1626" s="10">
        <v>44620</v>
      </c>
      <c r="K1626" s="10">
        <v>44712</v>
      </c>
      <c r="L1626" s="10">
        <v>44767.348726851851</v>
      </c>
      <c r="M1626" s="10">
        <v>44827</v>
      </c>
      <c r="N1626" s="7">
        <v>2022</v>
      </c>
      <c r="O1626" s="7" t="s">
        <v>4482</v>
      </c>
      <c r="T1626" s="7"/>
      <c r="W1626" s="6">
        <f>IFERROR(VLOOKUP(B1626, PlumX_snapshot!$A:$B, 2, FALSE), " ")</f>
        <v>0</v>
      </c>
      <c r="X1626" s="6">
        <f>IFERROR(VLOOKUP(B1626, PlumX_snapshot!$A:$C, 3, FALSE), " ")</f>
        <v>0</v>
      </c>
      <c r="Y1626" s="8">
        <f>IFERROR(VLOOKUP(B1626, PlumX_snapshot!$A:$D, 4, FALSE), " ")</f>
        <v>0</v>
      </c>
      <c r="Z1626" s="8">
        <f>IFERROR(VLOOKUP(B1626, PlumX_snapshot!$A:$E, 5, FALSE), " ")</f>
        <v>0</v>
      </c>
      <c r="AA1626" s="8">
        <f>IFERROR(VLOOKUP(B1626, PlumX_snapshot!$A:$F, 6, FALSE), " ")</f>
        <v>0</v>
      </c>
      <c r="AB1626" s="9">
        <v>44978</v>
      </c>
    </row>
    <row r="1627" spans="1:28" ht="14.5" x14ac:dyDescent="0.35">
      <c r="A1627" s="7" t="s">
        <v>4500</v>
      </c>
      <c r="B1627" s="7" t="s">
        <v>4501</v>
      </c>
      <c r="C1627" s="7" t="s">
        <v>4502</v>
      </c>
      <c r="D1627" s="7" t="s">
        <v>3282</v>
      </c>
      <c r="E1627" s="7" t="s">
        <v>36</v>
      </c>
      <c r="F1627" s="7" t="s">
        <v>37</v>
      </c>
      <c r="G1627" s="7" t="s">
        <v>56</v>
      </c>
      <c r="H1627" s="7" t="s">
        <v>4386</v>
      </c>
      <c r="I1627" s="7" t="s">
        <v>74</v>
      </c>
      <c r="J1627" s="10"/>
      <c r="K1627" s="10">
        <v>44763</v>
      </c>
      <c r="L1627" s="10">
        <v>44777.367546296293</v>
      </c>
      <c r="M1627" s="10">
        <v>44792</v>
      </c>
      <c r="N1627" s="7">
        <v>2022</v>
      </c>
      <c r="O1627" s="7" t="s">
        <v>4482</v>
      </c>
      <c r="T1627" s="7"/>
      <c r="W1627" s="6">
        <f>IFERROR(VLOOKUP(B1627, PlumX_snapshot!$A:$B, 2, FALSE), " ")</f>
        <v>9</v>
      </c>
      <c r="X1627" s="6">
        <f>IFERROR(VLOOKUP(B1627, PlumX_snapshot!$A:$C, 3, FALSE), " ")</f>
        <v>0</v>
      </c>
      <c r="Y1627" s="8">
        <f>IFERROR(VLOOKUP(B1627, PlumX_snapshot!$A:$D, 4, FALSE), " ")</f>
        <v>9</v>
      </c>
      <c r="Z1627" s="8">
        <f>IFERROR(VLOOKUP(B1627, PlumX_snapshot!$A:$E, 5, FALSE), " ")</f>
        <v>0</v>
      </c>
      <c r="AA1627" s="8">
        <f>IFERROR(VLOOKUP(B1627, PlumX_snapshot!$A:$F, 6, FALSE), " ")</f>
        <v>0</v>
      </c>
      <c r="AB1627" s="9">
        <v>44978</v>
      </c>
    </row>
    <row r="1628" spans="1:28" ht="14.5" x14ac:dyDescent="0.35">
      <c r="A1628" s="7" t="s">
        <v>4503</v>
      </c>
      <c r="B1628" s="7" t="s">
        <v>4504</v>
      </c>
      <c r="C1628" s="7" t="s">
        <v>4505</v>
      </c>
      <c r="D1628" s="7" t="s">
        <v>3282</v>
      </c>
      <c r="E1628" s="7" t="s">
        <v>36</v>
      </c>
      <c r="F1628" s="7" t="s">
        <v>37</v>
      </c>
      <c r="G1628" s="7" t="s">
        <v>56</v>
      </c>
      <c r="H1628" s="7" t="s">
        <v>4386</v>
      </c>
      <c r="I1628" s="7" t="s">
        <v>74</v>
      </c>
      <c r="J1628" s="10"/>
      <c r="K1628" s="10">
        <v>44700</v>
      </c>
      <c r="L1628" s="10">
        <v>44707.404803240737</v>
      </c>
      <c r="M1628" s="10">
        <v>44735</v>
      </c>
      <c r="N1628" s="7">
        <v>2022</v>
      </c>
      <c r="O1628" s="7" t="s">
        <v>4482</v>
      </c>
      <c r="P1628" s="7" t="s">
        <v>56</v>
      </c>
      <c r="R1628" s="7" t="s">
        <v>4506</v>
      </c>
      <c r="T1628" s="7"/>
      <c r="W1628" s="6">
        <f>IFERROR(VLOOKUP(B1628, PlumX_snapshot!$A:$B, 2, FALSE), " ")</f>
        <v>4</v>
      </c>
      <c r="X1628" s="6">
        <f>IFERROR(VLOOKUP(B1628, PlumX_snapshot!$A:$C, 3, FALSE), " ")</f>
        <v>5</v>
      </c>
      <c r="Y1628" s="8">
        <f>IFERROR(VLOOKUP(B1628, PlumX_snapshot!$A:$D, 4, FALSE), " ")</f>
        <v>4</v>
      </c>
      <c r="Z1628" s="8">
        <f>IFERROR(VLOOKUP(B1628, PlumX_snapshot!$A:$E, 5, FALSE), " ")</f>
        <v>0</v>
      </c>
      <c r="AA1628" s="8">
        <f>IFERROR(VLOOKUP(B1628, PlumX_snapshot!$A:$F, 6, FALSE), " ")</f>
        <v>0</v>
      </c>
      <c r="AB1628" s="9">
        <v>44978</v>
      </c>
    </row>
    <row r="1629" spans="1:28" ht="14.5" x14ac:dyDescent="0.35">
      <c r="A1629" s="7" t="s">
        <v>4507</v>
      </c>
      <c r="B1629" s="7" t="s">
        <v>4508</v>
      </c>
      <c r="C1629" s="7" t="s">
        <v>3394</v>
      </c>
      <c r="D1629" s="7" t="s">
        <v>3282</v>
      </c>
      <c r="E1629" s="7" t="s">
        <v>36</v>
      </c>
      <c r="F1629" s="7" t="s">
        <v>37</v>
      </c>
      <c r="G1629" s="7" t="s">
        <v>56</v>
      </c>
      <c r="H1629" s="7" t="s">
        <v>4386</v>
      </c>
      <c r="I1629" s="7" t="s">
        <v>74</v>
      </c>
      <c r="J1629" s="10">
        <v>44389</v>
      </c>
      <c r="K1629" s="10">
        <v>44693</v>
      </c>
      <c r="L1629" s="10">
        <v>44708.322789351849</v>
      </c>
      <c r="M1629" s="10">
        <v>44716</v>
      </c>
      <c r="N1629" s="7">
        <v>2022</v>
      </c>
      <c r="O1629" s="7" t="s">
        <v>4482</v>
      </c>
      <c r="R1629" s="7" t="s">
        <v>4509</v>
      </c>
      <c r="T1629" s="7"/>
      <c r="W1629" s="6">
        <f>IFERROR(VLOOKUP(B1629, PlumX_snapshot!$A:$B, 2, FALSE), " ")</f>
        <v>8</v>
      </c>
      <c r="X1629" s="6">
        <f>IFERROR(VLOOKUP(B1629, PlumX_snapshot!$A:$C, 3, FALSE), " ")</f>
        <v>1</v>
      </c>
      <c r="Y1629" s="8">
        <f>IFERROR(VLOOKUP(B1629, PlumX_snapshot!$A:$D, 4, FALSE), " ")</f>
        <v>23</v>
      </c>
      <c r="Z1629" s="8">
        <f>IFERROR(VLOOKUP(B1629, PlumX_snapshot!$A:$E, 5, FALSE), " ")</f>
        <v>0</v>
      </c>
      <c r="AA1629" s="8">
        <f>IFERROR(VLOOKUP(B1629, PlumX_snapshot!$A:$F, 6, FALSE), " ")</f>
        <v>0</v>
      </c>
      <c r="AB1629" s="9">
        <v>44978</v>
      </c>
    </row>
    <row r="1630" spans="1:28" ht="14.5" x14ac:dyDescent="0.35">
      <c r="A1630" s="7" t="s">
        <v>4510</v>
      </c>
      <c r="B1630" s="7" t="s">
        <v>4511</v>
      </c>
      <c r="C1630" s="7" t="s">
        <v>4512</v>
      </c>
      <c r="D1630" s="7" t="s">
        <v>3282</v>
      </c>
      <c r="E1630" s="7" t="s">
        <v>36</v>
      </c>
      <c r="F1630" s="7" t="s">
        <v>37</v>
      </c>
      <c r="G1630" s="7" t="s">
        <v>56</v>
      </c>
      <c r="H1630" s="7" t="s">
        <v>4386</v>
      </c>
      <c r="I1630" s="7" t="s">
        <v>74</v>
      </c>
      <c r="J1630" s="10"/>
      <c r="K1630" s="10">
        <v>44713</v>
      </c>
      <c r="L1630" s="10">
        <v>44719.427002314813</v>
      </c>
      <c r="M1630" s="10">
        <v>44742</v>
      </c>
      <c r="N1630" s="7">
        <v>2022</v>
      </c>
      <c r="O1630" s="7" t="s">
        <v>4482</v>
      </c>
      <c r="T1630" s="7"/>
      <c r="W1630" s="6">
        <f>IFERROR(VLOOKUP(B1630, PlumX_snapshot!$A:$B, 2, FALSE), " ")</f>
        <v>11</v>
      </c>
      <c r="X1630" s="6">
        <f>IFERROR(VLOOKUP(B1630, PlumX_snapshot!$A:$C, 3, FALSE), " ")</f>
        <v>1</v>
      </c>
      <c r="Y1630" s="8">
        <f>IFERROR(VLOOKUP(B1630, PlumX_snapshot!$A:$D, 4, FALSE), " ")</f>
        <v>8</v>
      </c>
      <c r="Z1630" s="8">
        <f>IFERROR(VLOOKUP(B1630, PlumX_snapshot!$A:$E, 5, FALSE), " ")</f>
        <v>0</v>
      </c>
      <c r="AA1630" s="8">
        <f>IFERROR(VLOOKUP(B1630, PlumX_snapshot!$A:$F, 6, FALSE), " ")</f>
        <v>0</v>
      </c>
      <c r="AB1630" s="9">
        <v>44978</v>
      </c>
    </row>
    <row r="1631" spans="1:28" ht="14.5" x14ac:dyDescent="0.35">
      <c r="A1631" s="7" t="s">
        <v>4513</v>
      </c>
      <c r="B1631" s="7" t="s">
        <v>4514</v>
      </c>
      <c r="C1631" s="7" t="s">
        <v>4515</v>
      </c>
      <c r="D1631" s="7" t="s">
        <v>3282</v>
      </c>
      <c r="E1631" s="7" t="s">
        <v>36</v>
      </c>
      <c r="F1631" s="7" t="s">
        <v>37</v>
      </c>
      <c r="G1631" s="7" t="s">
        <v>56</v>
      </c>
      <c r="H1631" s="7" t="s">
        <v>4386</v>
      </c>
      <c r="I1631" s="7" t="s">
        <v>74</v>
      </c>
      <c r="J1631" s="10"/>
      <c r="K1631" s="10">
        <v>44721</v>
      </c>
      <c r="L1631" s="10">
        <v>44727.607546296298</v>
      </c>
      <c r="M1631" s="10">
        <v>44734</v>
      </c>
      <c r="N1631" s="7">
        <v>2022</v>
      </c>
      <c r="O1631" s="7" t="s">
        <v>4482</v>
      </c>
      <c r="T1631" s="7"/>
      <c r="W1631" s="6">
        <f>IFERROR(VLOOKUP(B1631, PlumX_snapshot!$A:$B, 2, FALSE), " ")</f>
        <v>0</v>
      </c>
      <c r="X1631" s="6">
        <f>IFERROR(VLOOKUP(B1631, PlumX_snapshot!$A:$C, 3, FALSE), " ")</f>
        <v>0</v>
      </c>
      <c r="Y1631" s="8">
        <f>IFERROR(VLOOKUP(B1631, PlumX_snapshot!$A:$D, 4, FALSE), " ")</f>
        <v>0</v>
      </c>
      <c r="Z1631" s="8">
        <f>IFERROR(VLOOKUP(B1631, PlumX_snapshot!$A:$E, 5, FALSE), " ")</f>
        <v>0</v>
      </c>
      <c r="AA1631" s="8">
        <f>IFERROR(VLOOKUP(B1631, PlumX_snapshot!$A:$F, 6, FALSE), " ")</f>
        <v>0</v>
      </c>
      <c r="AB1631" s="9">
        <v>44978</v>
      </c>
    </row>
    <row r="1632" spans="1:28" ht="14.5" x14ac:dyDescent="0.35">
      <c r="A1632" s="7" t="s">
        <v>4516</v>
      </c>
      <c r="B1632" s="7" t="s">
        <v>4517</v>
      </c>
      <c r="C1632" s="7" t="s">
        <v>4518</v>
      </c>
      <c r="D1632" s="7" t="s">
        <v>3282</v>
      </c>
      <c r="E1632" s="7" t="s">
        <v>36</v>
      </c>
      <c r="F1632" s="7" t="s">
        <v>37</v>
      </c>
      <c r="G1632" s="7" t="s">
        <v>56</v>
      </c>
      <c r="H1632" s="7" t="s">
        <v>4386</v>
      </c>
      <c r="I1632" s="7" t="s">
        <v>74</v>
      </c>
      <c r="J1632" s="10"/>
      <c r="K1632" s="10">
        <v>44690</v>
      </c>
      <c r="L1632" s="10">
        <v>44700.38726851852</v>
      </c>
      <c r="M1632" s="10">
        <v>44702</v>
      </c>
      <c r="N1632" s="7">
        <v>2022</v>
      </c>
      <c r="O1632" s="7" t="s">
        <v>4482</v>
      </c>
      <c r="T1632" s="7"/>
      <c r="W1632" s="6">
        <f>IFERROR(VLOOKUP(B1632, PlumX_snapshot!$A:$B, 2, FALSE), " ")</f>
        <v>18</v>
      </c>
      <c r="X1632" s="6">
        <f>IFERROR(VLOOKUP(B1632, PlumX_snapshot!$A:$C, 3, FALSE), " ")</f>
        <v>2</v>
      </c>
      <c r="Y1632" s="8">
        <f>IFERROR(VLOOKUP(B1632, PlumX_snapshot!$A:$D, 4, FALSE), " ")</f>
        <v>20</v>
      </c>
      <c r="Z1632" s="8">
        <f>IFERROR(VLOOKUP(B1632, PlumX_snapshot!$A:$E, 5, FALSE), " ")</f>
        <v>0</v>
      </c>
      <c r="AA1632" s="8">
        <f>IFERROR(VLOOKUP(B1632, PlumX_snapshot!$A:$F, 6, FALSE), " ")</f>
        <v>0</v>
      </c>
      <c r="AB1632" s="9">
        <v>44978</v>
      </c>
    </row>
    <row r="1633" spans="1:28" ht="14.5" x14ac:dyDescent="0.35">
      <c r="A1633" s="7" t="s">
        <v>4519</v>
      </c>
      <c r="B1633" s="7" t="s">
        <v>4520</v>
      </c>
      <c r="C1633" s="7" t="s">
        <v>3336</v>
      </c>
      <c r="D1633" s="7" t="s">
        <v>3282</v>
      </c>
      <c r="E1633" s="7" t="s">
        <v>36</v>
      </c>
      <c r="F1633" s="7" t="s">
        <v>37</v>
      </c>
      <c r="G1633" s="7" t="s">
        <v>56</v>
      </c>
      <c r="H1633" s="7" t="s">
        <v>4386</v>
      </c>
      <c r="I1633" s="7" t="s">
        <v>74</v>
      </c>
      <c r="J1633" s="10">
        <v>44707</v>
      </c>
      <c r="K1633" s="10">
        <v>44750</v>
      </c>
      <c r="L1633" s="10">
        <v>44767.521979166668</v>
      </c>
      <c r="M1633" s="10">
        <v>44776</v>
      </c>
      <c r="N1633" s="7">
        <v>2022</v>
      </c>
      <c r="O1633" s="7" t="s">
        <v>4482</v>
      </c>
      <c r="T1633" s="7"/>
      <c r="W1633" s="6">
        <f>IFERROR(VLOOKUP(B1633, PlumX_snapshot!$A:$B, 2, FALSE), " ")</f>
        <v>0</v>
      </c>
      <c r="X1633" s="6">
        <f>IFERROR(VLOOKUP(B1633, PlumX_snapshot!$A:$C, 3, FALSE), " ")</f>
        <v>0</v>
      </c>
      <c r="Y1633" s="8">
        <f>IFERROR(VLOOKUP(B1633, PlumX_snapshot!$A:$D, 4, FALSE), " ")</f>
        <v>3</v>
      </c>
      <c r="Z1633" s="8">
        <f>IFERROR(VLOOKUP(B1633, PlumX_snapshot!$A:$E, 5, FALSE), " ")</f>
        <v>0</v>
      </c>
      <c r="AA1633" s="8">
        <f>IFERROR(VLOOKUP(B1633, PlumX_snapshot!$A:$F, 6, FALSE), " ")</f>
        <v>0</v>
      </c>
      <c r="AB1633" s="9">
        <v>44978</v>
      </c>
    </row>
    <row r="1634" spans="1:28" ht="14.5" x14ac:dyDescent="0.35">
      <c r="A1634" s="7" t="s">
        <v>4521</v>
      </c>
      <c r="B1634" s="7" t="s">
        <v>4522</v>
      </c>
      <c r="C1634" s="7" t="s">
        <v>4523</v>
      </c>
      <c r="D1634" s="7" t="s">
        <v>3282</v>
      </c>
      <c r="E1634" s="7" t="s">
        <v>36</v>
      </c>
      <c r="F1634" s="7" t="s">
        <v>37</v>
      </c>
      <c r="G1634" s="7" t="s">
        <v>56</v>
      </c>
      <c r="H1634" s="7" t="s">
        <v>4386</v>
      </c>
      <c r="I1634" s="7" t="s">
        <v>74</v>
      </c>
      <c r="J1634" s="10">
        <v>44628</v>
      </c>
      <c r="K1634" s="10">
        <v>44697</v>
      </c>
      <c r="L1634" s="10">
        <v>44718.39167824074</v>
      </c>
      <c r="M1634" s="10">
        <v>44720</v>
      </c>
      <c r="N1634" s="7">
        <v>2022</v>
      </c>
      <c r="O1634" s="7" t="s">
        <v>4482</v>
      </c>
      <c r="P1634" s="7" t="s">
        <v>56</v>
      </c>
      <c r="R1634" s="7" t="s">
        <v>195</v>
      </c>
      <c r="T1634" s="7"/>
      <c r="W1634" s="6">
        <f>IFERROR(VLOOKUP(B1634, PlumX_snapshot!$A:$B, 2, FALSE), " ")</f>
        <v>10</v>
      </c>
      <c r="X1634" s="6">
        <f>IFERROR(VLOOKUP(B1634, PlumX_snapshot!$A:$C, 3, FALSE), " ")</f>
        <v>0</v>
      </c>
      <c r="Y1634" s="8">
        <f>IFERROR(VLOOKUP(B1634, PlumX_snapshot!$A:$D, 4, FALSE), " ")</f>
        <v>7</v>
      </c>
      <c r="Z1634" s="8">
        <f>IFERROR(VLOOKUP(B1634, PlumX_snapshot!$A:$E, 5, FALSE), " ")</f>
        <v>0</v>
      </c>
      <c r="AA1634" s="8">
        <f>IFERROR(VLOOKUP(B1634, PlumX_snapshot!$A:$F, 6, FALSE), " ")</f>
        <v>0</v>
      </c>
      <c r="AB1634" s="9">
        <v>44978</v>
      </c>
    </row>
    <row r="1635" spans="1:28" ht="14.5" x14ac:dyDescent="0.35">
      <c r="A1635" s="7" t="s">
        <v>4524</v>
      </c>
      <c r="B1635" s="7" t="s">
        <v>4525</v>
      </c>
      <c r="C1635" s="7" t="s">
        <v>4526</v>
      </c>
      <c r="D1635" s="7" t="s">
        <v>3282</v>
      </c>
      <c r="E1635" s="7" t="s">
        <v>36</v>
      </c>
      <c r="F1635" s="7" t="s">
        <v>37</v>
      </c>
      <c r="G1635" s="7" t="s">
        <v>56</v>
      </c>
      <c r="H1635" s="7" t="s">
        <v>4386</v>
      </c>
      <c r="I1635" s="7" t="s">
        <v>74</v>
      </c>
      <c r="J1635" s="10">
        <v>44450</v>
      </c>
      <c r="K1635" s="10">
        <v>44700</v>
      </c>
      <c r="L1635" s="10">
        <v>44725.564085648148</v>
      </c>
      <c r="M1635" s="10">
        <v>44730</v>
      </c>
      <c r="N1635" s="7">
        <v>2022</v>
      </c>
      <c r="O1635" s="7" t="s">
        <v>4482</v>
      </c>
      <c r="T1635" s="7"/>
      <c r="W1635" s="6">
        <f>IFERROR(VLOOKUP(B1635, PlumX_snapshot!$A:$B, 2, FALSE), " ")</f>
        <v>6</v>
      </c>
      <c r="X1635" s="6">
        <f>IFERROR(VLOOKUP(B1635, PlumX_snapshot!$A:$C, 3, FALSE), " ")</f>
        <v>0</v>
      </c>
      <c r="Y1635" s="8">
        <f>IFERROR(VLOOKUP(B1635, PlumX_snapshot!$A:$D, 4, FALSE), " ")</f>
        <v>0</v>
      </c>
      <c r="Z1635" s="8">
        <f>IFERROR(VLOOKUP(B1635, PlumX_snapshot!$A:$E, 5, FALSE), " ")</f>
        <v>0</v>
      </c>
      <c r="AA1635" s="8">
        <f>IFERROR(VLOOKUP(B1635, PlumX_snapshot!$A:$F, 6, FALSE), " ")</f>
        <v>0</v>
      </c>
      <c r="AB1635" s="9">
        <v>44978</v>
      </c>
    </row>
    <row r="1636" spans="1:28" ht="14.5" x14ac:dyDescent="0.35">
      <c r="A1636" s="7" t="s">
        <v>4527</v>
      </c>
      <c r="B1636" s="7" t="s">
        <v>4528</v>
      </c>
      <c r="C1636" s="7" t="s">
        <v>4529</v>
      </c>
      <c r="D1636" s="7" t="s">
        <v>3282</v>
      </c>
      <c r="E1636" s="7" t="s">
        <v>36</v>
      </c>
      <c r="F1636" s="7" t="s">
        <v>37</v>
      </c>
      <c r="G1636" s="7" t="s">
        <v>56</v>
      </c>
      <c r="H1636" s="7" t="s">
        <v>4386</v>
      </c>
      <c r="I1636" s="7" t="s">
        <v>74</v>
      </c>
      <c r="J1636" s="10">
        <v>44720</v>
      </c>
      <c r="K1636" s="10">
        <v>44764</v>
      </c>
      <c r="L1636" s="10">
        <v>44781.424050925925</v>
      </c>
      <c r="M1636" s="10">
        <v>44785</v>
      </c>
      <c r="N1636" s="7">
        <v>2022</v>
      </c>
      <c r="O1636" s="7" t="s">
        <v>4482</v>
      </c>
      <c r="T1636" s="7"/>
      <c r="W1636" s="6">
        <f>IFERROR(VLOOKUP(B1636, PlumX_snapshot!$A:$B, 2, FALSE), " ")</f>
        <v>5</v>
      </c>
      <c r="X1636" s="6">
        <f>IFERROR(VLOOKUP(B1636, PlumX_snapshot!$A:$C, 3, FALSE), " ")</f>
        <v>2</v>
      </c>
      <c r="Y1636" s="8">
        <f>IFERROR(VLOOKUP(B1636, PlumX_snapshot!$A:$D, 4, FALSE), " ")</f>
        <v>0</v>
      </c>
      <c r="Z1636" s="8">
        <f>IFERROR(VLOOKUP(B1636, PlumX_snapshot!$A:$E, 5, FALSE), " ")</f>
        <v>0</v>
      </c>
      <c r="AA1636" s="8">
        <f>IFERROR(VLOOKUP(B1636, PlumX_snapshot!$A:$F, 6, FALSE), " ")</f>
        <v>0</v>
      </c>
      <c r="AB1636" s="9">
        <v>44978</v>
      </c>
    </row>
    <row r="1637" spans="1:28" ht="14.5" x14ac:dyDescent="0.35">
      <c r="A1637" s="7" t="s">
        <v>4530</v>
      </c>
      <c r="B1637" s="7" t="s">
        <v>4531</v>
      </c>
      <c r="C1637" s="7" t="s">
        <v>3437</v>
      </c>
      <c r="D1637" s="7" t="s">
        <v>3282</v>
      </c>
      <c r="E1637" s="7" t="s">
        <v>36</v>
      </c>
      <c r="F1637" s="7" t="s">
        <v>37</v>
      </c>
      <c r="G1637" s="7" t="s">
        <v>56</v>
      </c>
      <c r="H1637" s="7" t="s">
        <v>4386</v>
      </c>
      <c r="I1637" s="7" t="s">
        <v>74</v>
      </c>
      <c r="J1637" s="10">
        <v>44636</v>
      </c>
      <c r="K1637" s="10">
        <v>44770</v>
      </c>
      <c r="L1637" s="10">
        <v>44781.425706018519</v>
      </c>
      <c r="M1637" s="10">
        <v>44796</v>
      </c>
      <c r="N1637" s="7">
        <v>2022</v>
      </c>
      <c r="O1637" s="7" t="s">
        <v>4482</v>
      </c>
      <c r="T1637" s="7"/>
      <c r="W1637" s="6">
        <f>IFERROR(VLOOKUP(B1637, PlumX_snapshot!$A:$B, 2, FALSE), " ")</f>
        <v>2</v>
      </c>
      <c r="X1637" s="6">
        <f>IFERROR(VLOOKUP(B1637, PlumX_snapshot!$A:$C, 3, FALSE), " ")</f>
        <v>0</v>
      </c>
      <c r="Y1637" s="8">
        <f>IFERROR(VLOOKUP(B1637, PlumX_snapshot!$A:$D, 4, FALSE), " ")</f>
        <v>0</v>
      </c>
      <c r="Z1637" s="8">
        <f>IFERROR(VLOOKUP(B1637, PlumX_snapshot!$A:$E, 5, FALSE), " ")</f>
        <v>0</v>
      </c>
      <c r="AA1637" s="8">
        <f>IFERROR(VLOOKUP(B1637, PlumX_snapshot!$A:$F, 6, FALSE), " ")</f>
        <v>0</v>
      </c>
      <c r="AB1637" s="9">
        <v>44978</v>
      </c>
    </row>
    <row r="1638" spans="1:28" ht="14.5" x14ac:dyDescent="0.35">
      <c r="A1638" s="7" t="s">
        <v>4532</v>
      </c>
      <c r="B1638" s="7" t="s">
        <v>4533</v>
      </c>
      <c r="C1638" s="7" t="s">
        <v>3428</v>
      </c>
      <c r="D1638" s="7" t="s">
        <v>3282</v>
      </c>
      <c r="E1638" s="7" t="s">
        <v>36</v>
      </c>
      <c r="F1638" s="7" t="s">
        <v>37</v>
      </c>
      <c r="G1638" s="7" t="s">
        <v>56</v>
      </c>
      <c r="H1638" s="7" t="s">
        <v>4386</v>
      </c>
      <c r="I1638" s="7" t="s">
        <v>74</v>
      </c>
      <c r="J1638" s="10">
        <v>44667</v>
      </c>
      <c r="K1638" s="10">
        <v>44810</v>
      </c>
      <c r="L1638" s="10">
        <v>44824.370266203703</v>
      </c>
      <c r="M1638" s="10">
        <v>44842</v>
      </c>
      <c r="N1638" s="7">
        <v>2022</v>
      </c>
      <c r="O1638" s="7" t="s">
        <v>4482</v>
      </c>
      <c r="R1638" s="7" t="s">
        <v>4534</v>
      </c>
      <c r="T1638" s="7"/>
      <c r="W1638" s="6">
        <f>IFERROR(VLOOKUP(B1638, PlumX_snapshot!$A:$B, 2, FALSE), " ")</f>
        <v>2</v>
      </c>
      <c r="X1638" s="6">
        <f>IFERROR(VLOOKUP(B1638, PlumX_snapshot!$A:$C, 3, FALSE), " ")</f>
        <v>0</v>
      </c>
      <c r="Y1638" s="8">
        <f>IFERROR(VLOOKUP(B1638, PlumX_snapshot!$A:$D, 4, FALSE), " ")</f>
        <v>8</v>
      </c>
      <c r="Z1638" s="8">
        <f>IFERROR(VLOOKUP(B1638, PlumX_snapshot!$A:$E, 5, FALSE), " ")</f>
        <v>0</v>
      </c>
      <c r="AA1638" s="8">
        <f>IFERROR(VLOOKUP(B1638, PlumX_snapshot!$A:$F, 6, FALSE), " ")</f>
        <v>0</v>
      </c>
      <c r="AB1638" s="9">
        <v>44978</v>
      </c>
    </row>
    <row r="1639" spans="1:28" ht="14.5" x14ac:dyDescent="0.35">
      <c r="A1639" s="7" t="s">
        <v>4535</v>
      </c>
      <c r="B1639" s="7" t="s">
        <v>4536</v>
      </c>
      <c r="C1639" s="7" t="s">
        <v>4105</v>
      </c>
      <c r="D1639" s="7" t="s">
        <v>3282</v>
      </c>
      <c r="E1639" s="7" t="s">
        <v>36</v>
      </c>
      <c r="F1639" s="7" t="s">
        <v>37</v>
      </c>
      <c r="G1639" s="7" t="s">
        <v>56</v>
      </c>
      <c r="H1639" s="7" t="s">
        <v>4386</v>
      </c>
      <c r="I1639" s="7" t="s">
        <v>74</v>
      </c>
      <c r="J1639" s="10">
        <v>44468</v>
      </c>
      <c r="K1639" s="10">
        <v>44774</v>
      </c>
      <c r="L1639" s="10">
        <v>44795.360312500001</v>
      </c>
      <c r="M1639" s="10">
        <v>44798</v>
      </c>
      <c r="N1639" s="7">
        <v>2022</v>
      </c>
      <c r="O1639" s="7" t="s">
        <v>4482</v>
      </c>
      <c r="P1639" s="7" t="s">
        <v>56</v>
      </c>
      <c r="R1639" s="7" t="s">
        <v>147</v>
      </c>
      <c r="T1639" s="7"/>
      <c r="W1639" s="6">
        <f>IFERROR(VLOOKUP(B1639, PlumX_snapshot!$A:$B, 2, FALSE), " ")</f>
        <v>9</v>
      </c>
      <c r="X1639" s="6">
        <f>IFERROR(VLOOKUP(B1639, PlumX_snapshot!$A:$C, 3, FALSE), " ")</f>
        <v>1</v>
      </c>
      <c r="Y1639" s="8">
        <f>IFERROR(VLOOKUP(B1639, PlumX_snapshot!$A:$D, 4, FALSE), " ")</f>
        <v>4</v>
      </c>
      <c r="Z1639" s="8">
        <f>IFERROR(VLOOKUP(B1639, PlumX_snapshot!$A:$E, 5, FALSE), " ")</f>
        <v>0</v>
      </c>
      <c r="AA1639" s="8">
        <f>IFERROR(VLOOKUP(B1639, PlumX_snapshot!$A:$F, 6, FALSE), " ")</f>
        <v>0</v>
      </c>
      <c r="AB1639" s="9">
        <v>44978</v>
      </c>
    </row>
    <row r="1640" spans="1:28" ht="14.5" x14ac:dyDescent="0.35">
      <c r="A1640" s="7" t="s">
        <v>4537</v>
      </c>
      <c r="B1640" s="7" t="s">
        <v>4538</v>
      </c>
      <c r="C1640" s="7" t="s">
        <v>3789</v>
      </c>
      <c r="D1640" s="7" t="s">
        <v>3282</v>
      </c>
      <c r="E1640" s="7" t="s">
        <v>36</v>
      </c>
      <c r="F1640" s="7" t="s">
        <v>37</v>
      </c>
      <c r="G1640" s="7" t="s">
        <v>56</v>
      </c>
      <c r="H1640" s="7" t="s">
        <v>4386</v>
      </c>
      <c r="I1640" s="7" t="s">
        <v>74</v>
      </c>
      <c r="J1640" s="10"/>
      <c r="K1640" s="10"/>
      <c r="L1640" s="10">
        <v>44858.532893518517</v>
      </c>
      <c r="N1640" s="7">
        <v>2022</v>
      </c>
      <c r="O1640" s="7" t="s">
        <v>4482</v>
      </c>
      <c r="P1640" s="7" t="s">
        <v>56</v>
      </c>
      <c r="R1640" s="7" t="s">
        <v>4539</v>
      </c>
      <c r="T1640" s="7"/>
      <c r="W1640" s="6">
        <f>IFERROR(VLOOKUP(B1640, PlumX_snapshot!$A:$B, 2, FALSE), " ")</f>
        <v>4</v>
      </c>
      <c r="X1640" s="6">
        <f>IFERROR(VLOOKUP(B1640, PlumX_snapshot!$A:$C, 3, FALSE), " ")</f>
        <v>0</v>
      </c>
      <c r="Y1640" s="8">
        <f>IFERROR(VLOOKUP(B1640, PlumX_snapshot!$A:$D, 4, FALSE), " ")</f>
        <v>6</v>
      </c>
      <c r="Z1640" s="8">
        <f>IFERROR(VLOOKUP(B1640, PlumX_snapshot!$A:$E, 5, FALSE), " ")</f>
        <v>0</v>
      </c>
      <c r="AA1640" s="8">
        <f>IFERROR(VLOOKUP(B1640, PlumX_snapshot!$A:$F, 6, FALSE), " ")</f>
        <v>1</v>
      </c>
      <c r="AB1640" s="9">
        <v>44978</v>
      </c>
    </row>
    <row r="1641" spans="1:28" ht="14.5" x14ac:dyDescent="0.35">
      <c r="A1641" s="7" t="s">
        <v>4540</v>
      </c>
      <c r="B1641" s="7" t="s">
        <v>4541</v>
      </c>
      <c r="C1641" s="7" t="s">
        <v>4287</v>
      </c>
      <c r="D1641" s="7" t="s">
        <v>3282</v>
      </c>
      <c r="E1641" s="7" t="s">
        <v>36</v>
      </c>
      <c r="F1641" s="7" t="s">
        <v>37</v>
      </c>
      <c r="G1641" s="7" t="s">
        <v>56</v>
      </c>
      <c r="H1641" s="7" t="s">
        <v>4386</v>
      </c>
      <c r="I1641" s="7" t="s">
        <v>74</v>
      </c>
      <c r="J1641" s="10">
        <v>44684</v>
      </c>
      <c r="K1641" s="10">
        <v>44824</v>
      </c>
      <c r="L1641" s="10">
        <v>44840.438414351855</v>
      </c>
      <c r="M1641" s="10">
        <v>44842</v>
      </c>
      <c r="N1641" s="7">
        <v>2022</v>
      </c>
      <c r="O1641" s="7" t="s">
        <v>4482</v>
      </c>
      <c r="P1641" s="7" t="s">
        <v>56</v>
      </c>
      <c r="R1641" s="7" t="s">
        <v>195</v>
      </c>
      <c r="T1641" s="7"/>
      <c r="W1641" s="6">
        <f>IFERROR(VLOOKUP(B1641, PlumX_snapshot!$A:$B, 2, FALSE), " ")</f>
        <v>8</v>
      </c>
      <c r="X1641" s="6">
        <f>IFERROR(VLOOKUP(B1641, PlumX_snapshot!$A:$C, 3, FALSE), " ")</f>
        <v>24</v>
      </c>
      <c r="Y1641" s="8">
        <f>IFERROR(VLOOKUP(B1641, PlumX_snapshot!$A:$D, 4, FALSE), " ")</f>
        <v>0</v>
      </c>
      <c r="Z1641" s="8">
        <f>IFERROR(VLOOKUP(B1641, PlumX_snapshot!$A:$E, 5, FALSE), " ")</f>
        <v>0</v>
      </c>
      <c r="AA1641" s="8">
        <f>IFERROR(VLOOKUP(B1641, PlumX_snapshot!$A:$F, 6, FALSE), " ")</f>
        <v>0</v>
      </c>
      <c r="AB1641" s="9">
        <v>44978</v>
      </c>
    </row>
    <row r="1642" spans="1:28" ht="14.5" x14ac:dyDescent="0.35">
      <c r="A1642" s="7" t="s">
        <v>4542</v>
      </c>
      <c r="B1642" s="7" t="s">
        <v>4543</v>
      </c>
      <c r="C1642" s="7" t="s">
        <v>3391</v>
      </c>
      <c r="D1642" s="7" t="s">
        <v>3282</v>
      </c>
      <c r="E1642" s="7" t="s">
        <v>36</v>
      </c>
      <c r="F1642" s="7" t="s">
        <v>37</v>
      </c>
      <c r="G1642" s="7" t="s">
        <v>56</v>
      </c>
      <c r="H1642" s="7" t="s">
        <v>4386</v>
      </c>
      <c r="I1642" s="7" t="s">
        <v>74</v>
      </c>
      <c r="J1642" s="10">
        <v>44686</v>
      </c>
      <c r="K1642" s="10">
        <v>44830</v>
      </c>
      <c r="L1642" s="10">
        <v>44845.515567129631</v>
      </c>
      <c r="M1642" s="12">
        <v>44855</v>
      </c>
      <c r="N1642" s="7">
        <v>2022</v>
      </c>
      <c r="O1642" s="7" t="s">
        <v>4482</v>
      </c>
      <c r="R1642" s="7" t="s">
        <v>4544</v>
      </c>
      <c r="T1642" s="7"/>
      <c r="W1642" s="6">
        <f>IFERROR(VLOOKUP(B1642, PlumX_snapshot!$A:$B, 2, FALSE), " ")</f>
        <v>2</v>
      </c>
      <c r="X1642" s="6">
        <f>IFERROR(VLOOKUP(B1642, PlumX_snapshot!$A:$C, 3, FALSE), " ")</f>
        <v>0</v>
      </c>
      <c r="Y1642" s="8">
        <f>IFERROR(VLOOKUP(B1642, PlumX_snapshot!$A:$D, 4, FALSE), " ")</f>
        <v>0</v>
      </c>
      <c r="Z1642" s="8">
        <f>IFERROR(VLOOKUP(B1642, PlumX_snapshot!$A:$E, 5, FALSE), " ")</f>
        <v>0</v>
      </c>
      <c r="AA1642" s="8">
        <f>IFERROR(VLOOKUP(B1642, PlumX_snapshot!$A:$F, 6, FALSE), " ")</f>
        <v>0</v>
      </c>
      <c r="AB1642" s="9">
        <v>44978</v>
      </c>
    </row>
    <row r="1643" spans="1:28" ht="14.5" x14ac:dyDescent="0.35">
      <c r="A1643" s="7" t="s">
        <v>4545</v>
      </c>
      <c r="B1643" s="7" t="s">
        <v>4546</v>
      </c>
      <c r="C1643" s="7" t="s">
        <v>4547</v>
      </c>
      <c r="D1643" s="7" t="s">
        <v>3282</v>
      </c>
      <c r="E1643" s="7" t="s">
        <v>36</v>
      </c>
      <c r="F1643" s="7" t="s">
        <v>37</v>
      </c>
      <c r="G1643" s="7" t="s">
        <v>56</v>
      </c>
      <c r="H1643" s="7" t="s">
        <v>4386</v>
      </c>
      <c r="I1643" s="7" t="s">
        <v>74</v>
      </c>
      <c r="J1643" s="10"/>
      <c r="K1643" s="10"/>
      <c r="L1643" s="10">
        <v>44853.398912037039</v>
      </c>
      <c r="N1643" s="7">
        <v>2022</v>
      </c>
      <c r="O1643" s="7" t="s">
        <v>4482</v>
      </c>
      <c r="T1643" s="7"/>
      <c r="W1643" s="6">
        <f>IFERROR(VLOOKUP(B1643, PlumX_snapshot!$A:$B, 2, FALSE), " ")</f>
        <v>0</v>
      </c>
      <c r="X1643" s="6">
        <f>IFERROR(VLOOKUP(B1643, PlumX_snapshot!$A:$C, 3, FALSE), " ")</f>
        <v>0</v>
      </c>
      <c r="Y1643" s="8">
        <f>IFERROR(VLOOKUP(B1643, PlumX_snapshot!$A:$D, 4, FALSE), " ")</f>
        <v>0</v>
      </c>
      <c r="Z1643" s="8">
        <f>IFERROR(VLOOKUP(B1643, PlumX_snapshot!$A:$E, 5, FALSE), " ")</f>
        <v>0</v>
      </c>
      <c r="AA1643" s="8">
        <f>IFERROR(VLOOKUP(B1643, PlumX_snapshot!$A:$F, 6, FALSE), " ")</f>
        <v>0</v>
      </c>
      <c r="AB1643" s="9">
        <v>44978</v>
      </c>
    </row>
    <row r="1644" spans="1:28" ht="14.5" x14ac:dyDescent="0.35">
      <c r="A1644" s="7" t="s">
        <v>4548</v>
      </c>
      <c r="B1644" s="7" t="s">
        <v>4549</v>
      </c>
      <c r="C1644" s="7" t="s">
        <v>3865</v>
      </c>
      <c r="D1644" s="7" t="s">
        <v>3282</v>
      </c>
      <c r="E1644" s="7" t="s">
        <v>36</v>
      </c>
      <c r="F1644" s="7" t="s">
        <v>37</v>
      </c>
      <c r="G1644" s="7" t="s">
        <v>56</v>
      </c>
      <c r="H1644" s="7" t="s">
        <v>4386</v>
      </c>
      <c r="I1644" s="7" t="s">
        <v>74</v>
      </c>
      <c r="J1644" s="10"/>
      <c r="K1644" s="10">
        <v>44837</v>
      </c>
      <c r="L1644" s="10">
        <v>44855.419988425929</v>
      </c>
      <c r="M1644" s="12">
        <v>44860</v>
      </c>
      <c r="N1644" s="7">
        <v>2022</v>
      </c>
      <c r="O1644" s="7" t="s">
        <v>4482</v>
      </c>
      <c r="T1644" s="7"/>
      <c r="W1644" s="6">
        <f>IFERROR(VLOOKUP(B1644, PlumX_snapshot!$A:$B, 2, FALSE), " ")</f>
        <v>3</v>
      </c>
      <c r="X1644" s="6">
        <f>IFERROR(VLOOKUP(B1644, PlumX_snapshot!$A:$C, 3, FALSE), " ")</f>
        <v>0</v>
      </c>
      <c r="Y1644" s="8">
        <f>IFERROR(VLOOKUP(B1644, PlumX_snapshot!$A:$D, 4, FALSE), " ")</f>
        <v>6</v>
      </c>
      <c r="Z1644" s="8">
        <f>IFERROR(VLOOKUP(B1644, PlumX_snapshot!$A:$E, 5, FALSE), " ")</f>
        <v>0</v>
      </c>
      <c r="AA1644" s="8">
        <f>IFERROR(VLOOKUP(B1644, PlumX_snapshot!$A:$F, 6, FALSE), " ")</f>
        <v>0</v>
      </c>
      <c r="AB1644" s="9">
        <v>44978</v>
      </c>
    </row>
    <row r="1645" spans="1:28" ht="14.5" x14ac:dyDescent="0.35">
      <c r="A1645" s="7" t="s">
        <v>4550</v>
      </c>
      <c r="B1645" s="7" t="s">
        <v>4551</v>
      </c>
      <c r="C1645" s="7" t="s">
        <v>4552</v>
      </c>
      <c r="D1645" s="7" t="s">
        <v>3282</v>
      </c>
      <c r="E1645" s="7" t="s">
        <v>36</v>
      </c>
      <c r="F1645" s="7" t="s">
        <v>37</v>
      </c>
      <c r="G1645" s="7" t="s">
        <v>56</v>
      </c>
      <c r="H1645" s="7" t="s">
        <v>4386</v>
      </c>
      <c r="I1645" s="7" t="s">
        <v>74</v>
      </c>
      <c r="J1645" s="10">
        <v>44558</v>
      </c>
      <c r="K1645" s="10">
        <v>44666</v>
      </c>
      <c r="L1645" s="10">
        <v>44761.606840277775</v>
      </c>
      <c r="M1645" s="12">
        <v>44856</v>
      </c>
      <c r="N1645" s="7">
        <v>2022</v>
      </c>
      <c r="O1645" s="7" t="s">
        <v>4482</v>
      </c>
      <c r="P1645" s="7" t="s">
        <v>56</v>
      </c>
      <c r="R1645" s="7" t="s">
        <v>4553</v>
      </c>
      <c r="T1645" s="7"/>
      <c r="W1645" s="6">
        <f>IFERROR(VLOOKUP(B1645, PlumX_snapshot!$A:$B, 2, FALSE), " ")</f>
        <v>6</v>
      </c>
      <c r="X1645" s="6">
        <f>IFERROR(VLOOKUP(B1645, PlumX_snapshot!$A:$C, 3, FALSE), " ")</f>
        <v>0</v>
      </c>
      <c r="Y1645" s="8">
        <f>IFERROR(VLOOKUP(B1645, PlumX_snapshot!$A:$D, 4, FALSE), " ")</f>
        <v>0</v>
      </c>
      <c r="Z1645" s="8">
        <f>IFERROR(VLOOKUP(B1645, PlumX_snapshot!$A:$E, 5, FALSE), " ")</f>
        <v>0</v>
      </c>
      <c r="AA1645" s="8">
        <f>IFERROR(VLOOKUP(B1645, PlumX_snapshot!$A:$F, 6, FALSE), " ")</f>
        <v>0</v>
      </c>
      <c r="AB1645" s="9">
        <v>44978</v>
      </c>
    </row>
    <row r="1646" spans="1:28" ht="14.5" x14ac:dyDescent="0.35">
      <c r="A1646" s="7" t="s">
        <v>4554</v>
      </c>
      <c r="B1646" s="7" t="s">
        <v>4555</v>
      </c>
      <c r="C1646" s="7" t="s">
        <v>4556</v>
      </c>
      <c r="D1646" s="7" t="s">
        <v>3282</v>
      </c>
      <c r="E1646" s="7" t="s">
        <v>36</v>
      </c>
      <c r="F1646" s="7" t="s">
        <v>37</v>
      </c>
      <c r="G1646" s="7" t="s">
        <v>56</v>
      </c>
      <c r="H1646" s="7" t="s">
        <v>4386</v>
      </c>
      <c r="I1646" s="7" t="s">
        <v>74</v>
      </c>
      <c r="J1646" s="10"/>
      <c r="K1646" s="10">
        <v>44818</v>
      </c>
      <c r="L1646" s="10">
        <v>44827.586851851855</v>
      </c>
      <c r="M1646" s="12">
        <v>44861</v>
      </c>
      <c r="N1646" s="7">
        <v>2022</v>
      </c>
      <c r="O1646" s="7" t="s">
        <v>4482</v>
      </c>
      <c r="T1646" s="7"/>
      <c r="W1646" s="6">
        <f>IFERROR(VLOOKUP(B1646, PlumX_snapshot!$A:$B, 2, FALSE), " ")</f>
        <v>1</v>
      </c>
      <c r="X1646" s="6">
        <f>IFERROR(VLOOKUP(B1646, PlumX_snapshot!$A:$C, 3, FALSE), " ")</f>
        <v>0</v>
      </c>
      <c r="Y1646" s="8">
        <f>IFERROR(VLOOKUP(B1646, PlumX_snapshot!$A:$D, 4, FALSE), " ")</f>
        <v>24</v>
      </c>
      <c r="Z1646" s="8">
        <f>IFERROR(VLOOKUP(B1646, PlumX_snapshot!$A:$E, 5, FALSE), " ")</f>
        <v>0</v>
      </c>
      <c r="AA1646" s="8">
        <f>IFERROR(VLOOKUP(B1646, PlumX_snapshot!$A:$F, 6, FALSE), " ")</f>
        <v>0</v>
      </c>
      <c r="AB1646" s="9">
        <v>44978</v>
      </c>
    </row>
    <row r="1647" spans="1:28" ht="14.5" x14ac:dyDescent="0.35">
      <c r="A1647" s="7" t="s">
        <v>4557</v>
      </c>
      <c r="B1647" s="7" t="s">
        <v>4558</v>
      </c>
      <c r="C1647" s="7" t="s">
        <v>3654</v>
      </c>
      <c r="D1647" s="7" t="s">
        <v>3282</v>
      </c>
      <c r="E1647" s="7" t="s">
        <v>36</v>
      </c>
      <c r="F1647" s="7" t="s">
        <v>37</v>
      </c>
      <c r="G1647" s="7" t="s">
        <v>56</v>
      </c>
      <c r="H1647" s="7" t="s">
        <v>4386</v>
      </c>
      <c r="I1647" s="7" t="s">
        <v>74</v>
      </c>
      <c r="J1647" s="10">
        <v>44433</v>
      </c>
      <c r="K1647" s="10">
        <v>44811</v>
      </c>
      <c r="L1647" s="10">
        <v>44831.620844907404</v>
      </c>
      <c r="M1647" s="10">
        <v>44842</v>
      </c>
      <c r="N1647" s="7">
        <v>2022</v>
      </c>
      <c r="O1647" s="7" t="s">
        <v>4482</v>
      </c>
      <c r="T1647" s="7"/>
      <c r="W1647" s="6">
        <f>IFERROR(VLOOKUP(B1647, PlumX_snapshot!$A:$B, 2, FALSE), " ")</f>
        <v>5</v>
      </c>
      <c r="X1647" s="6">
        <f>IFERROR(VLOOKUP(B1647, PlumX_snapshot!$A:$C, 3, FALSE), " ")</f>
        <v>0</v>
      </c>
      <c r="Y1647" s="8">
        <f>IFERROR(VLOOKUP(B1647, PlumX_snapshot!$A:$D, 4, FALSE), " ")</f>
        <v>0</v>
      </c>
      <c r="Z1647" s="8">
        <f>IFERROR(VLOOKUP(B1647, PlumX_snapshot!$A:$E, 5, FALSE), " ")</f>
        <v>0</v>
      </c>
      <c r="AA1647" s="8">
        <f>IFERROR(VLOOKUP(B1647, PlumX_snapshot!$A:$F, 6, FALSE), " ")</f>
        <v>0</v>
      </c>
      <c r="AB1647" s="9">
        <v>44978</v>
      </c>
    </row>
    <row r="1648" spans="1:28" ht="14.5" x14ac:dyDescent="0.35">
      <c r="A1648" s="7" t="s">
        <v>4559</v>
      </c>
      <c r="B1648" s="7" t="s">
        <v>4560</v>
      </c>
      <c r="C1648" s="7" t="s">
        <v>4561</v>
      </c>
      <c r="D1648" s="7" t="s">
        <v>3282</v>
      </c>
      <c r="E1648" s="7" t="s">
        <v>36</v>
      </c>
      <c r="F1648" s="7" t="s">
        <v>37</v>
      </c>
      <c r="G1648" s="7" t="s">
        <v>56</v>
      </c>
      <c r="H1648" s="7" t="s">
        <v>4386</v>
      </c>
      <c r="I1648" s="7" t="s">
        <v>74</v>
      </c>
      <c r="J1648" s="10">
        <v>44680</v>
      </c>
      <c r="K1648" s="10">
        <v>44848</v>
      </c>
      <c r="L1648" s="10">
        <v>44861.407534722224</v>
      </c>
      <c r="M1648" s="12">
        <v>44863</v>
      </c>
      <c r="N1648" s="7">
        <v>2022</v>
      </c>
      <c r="O1648" s="7" t="s">
        <v>4482</v>
      </c>
      <c r="P1648" s="7" t="s">
        <v>56</v>
      </c>
      <c r="R1648" s="7" t="s">
        <v>4562</v>
      </c>
      <c r="T1648" s="7"/>
      <c r="W1648" s="6">
        <f>IFERROR(VLOOKUP(B1648, PlumX_snapshot!$A:$B, 2, FALSE), " ")</f>
        <v>4</v>
      </c>
      <c r="X1648" s="6">
        <f>IFERROR(VLOOKUP(B1648, PlumX_snapshot!$A:$C, 3, FALSE), " ")</f>
        <v>0</v>
      </c>
      <c r="Y1648" s="8">
        <f>IFERROR(VLOOKUP(B1648, PlumX_snapshot!$A:$D, 4, FALSE), " ")</f>
        <v>3</v>
      </c>
      <c r="Z1648" s="8">
        <f>IFERROR(VLOOKUP(B1648, PlumX_snapshot!$A:$E, 5, FALSE), " ")</f>
        <v>0</v>
      </c>
      <c r="AA1648" s="8">
        <f>IFERROR(VLOOKUP(B1648, PlumX_snapshot!$A:$F, 6, FALSE), " ")</f>
        <v>0</v>
      </c>
      <c r="AB1648" s="9">
        <v>44978</v>
      </c>
    </row>
    <row r="1649" spans="1:28" ht="14.5" x14ac:dyDescent="0.35">
      <c r="A1649" s="7" t="s">
        <v>4563</v>
      </c>
      <c r="B1649" s="7" t="s">
        <v>4564</v>
      </c>
      <c r="C1649" s="7" t="s">
        <v>4565</v>
      </c>
      <c r="D1649" s="7" t="s">
        <v>4566</v>
      </c>
      <c r="E1649" s="7" t="s">
        <v>36</v>
      </c>
      <c r="F1649" s="7" t="s">
        <v>37</v>
      </c>
      <c r="G1649" s="7" t="s">
        <v>56</v>
      </c>
      <c r="H1649" s="7" t="s">
        <v>4567</v>
      </c>
      <c r="I1649" s="7" t="s">
        <v>501</v>
      </c>
      <c r="J1649" s="10"/>
      <c r="K1649" s="10"/>
      <c r="L1649" s="10">
        <v>44503.452337962961</v>
      </c>
      <c r="M1649" s="10">
        <v>44380</v>
      </c>
      <c r="N1649" s="7">
        <v>2021</v>
      </c>
      <c r="O1649" s="7" t="s">
        <v>4568</v>
      </c>
      <c r="P1649" s="7" t="s">
        <v>56</v>
      </c>
      <c r="R1649" s="7" t="s">
        <v>4569</v>
      </c>
      <c r="T1649" s="7"/>
      <c r="U1649" s="7" t="s">
        <v>4570</v>
      </c>
      <c r="V1649" s="7" t="s">
        <v>4571</v>
      </c>
      <c r="W1649" s="6">
        <f>IFERROR(VLOOKUP(B1649, PlumX_snapshot!$A:$B, 2, FALSE), " ")</f>
        <v>3</v>
      </c>
      <c r="X1649" s="6">
        <f>IFERROR(VLOOKUP(B1649, PlumX_snapshot!$A:$C, 3, FALSE), " ")</f>
        <v>1</v>
      </c>
      <c r="Y1649" s="8">
        <f>IFERROR(VLOOKUP(B1649, PlumX_snapshot!$A:$D, 4, FALSE), " ")</f>
        <v>0</v>
      </c>
      <c r="Z1649" s="8">
        <f>IFERROR(VLOOKUP(B1649, PlumX_snapshot!$A:$E, 5, FALSE), " ")</f>
        <v>0</v>
      </c>
      <c r="AA1649" s="8">
        <f>IFERROR(VLOOKUP(B1649, PlumX_snapshot!$A:$F, 6, FALSE), " ")</f>
        <v>0</v>
      </c>
      <c r="AB1649" s="9">
        <v>44978</v>
      </c>
    </row>
    <row r="1650" spans="1:28" ht="14.5" x14ac:dyDescent="0.35">
      <c r="A1650" s="7" t="s">
        <v>4572</v>
      </c>
      <c r="B1650" s="7" t="s">
        <v>4573</v>
      </c>
      <c r="C1650" s="7" t="s">
        <v>4574</v>
      </c>
      <c r="D1650" s="7" t="s">
        <v>4566</v>
      </c>
      <c r="E1650" s="7" t="s">
        <v>36</v>
      </c>
      <c r="F1650" s="7" t="s">
        <v>37</v>
      </c>
      <c r="G1650" s="7" t="s">
        <v>56</v>
      </c>
      <c r="H1650" s="7" t="s">
        <v>4567</v>
      </c>
      <c r="I1650" s="7" t="s">
        <v>501</v>
      </c>
      <c r="J1650" s="10"/>
      <c r="K1650" s="10"/>
      <c r="L1650" s="10">
        <v>44501.409791666665</v>
      </c>
      <c r="M1650" s="12">
        <v>44543</v>
      </c>
      <c r="N1650" s="7">
        <v>2021</v>
      </c>
      <c r="O1650" s="7" t="s">
        <v>4568</v>
      </c>
      <c r="R1650" s="7" t="s">
        <v>4575</v>
      </c>
      <c r="T1650" s="7"/>
      <c r="U1650" s="7" t="s">
        <v>4576</v>
      </c>
      <c r="V1650" s="7" t="s">
        <v>4571</v>
      </c>
      <c r="W1650" s="6">
        <f>IFERROR(VLOOKUP(B1650, PlumX_snapshot!$A:$B, 2, FALSE), " ")</f>
        <v>3</v>
      </c>
      <c r="X1650" s="6">
        <f>IFERROR(VLOOKUP(B1650, PlumX_snapshot!$A:$C, 3, FALSE), " ")</f>
        <v>1</v>
      </c>
      <c r="Y1650" s="8">
        <f>IFERROR(VLOOKUP(B1650, PlumX_snapshot!$A:$D, 4, FALSE), " ")</f>
        <v>38</v>
      </c>
      <c r="Z1650" s="8">
        <f>IFERROR(VLOOKUP(B1650, PlumX_snapshot!$A:$E, 5, FALSE), " ")</f>
        <v>0</v>
      </c>
      <c r="AA1650" s="8">
        <f>IFERROR(VLOOKUP(B1650, PlumX_snapshot!$A:$F, 6, FALSE), " ")</f>
        <v>2</v>
      </c>
      <c r="AB1650" s="9">
        <v>44978</v>
      </c>
    </row>
    <row r="1651" spans="1:28" ht="14.5" x14ac:dyDescent="0.35">
      <c r="A1651" s="7" t="s">
        <v>4577</v>
      </c>
      <c r="B1651" s="7" t="s">
        <v>4578</v>
      </c>
      <c r="C1651" s="7" t="s">
        <v>4579</v>
      </c>
      <c r="D1651" s="7" t="s">
        <v>4566</v>
      </c>
      <c r="E1651" s="7" t="s">
        <v>36</v>
      </c>
      <c r="F1651" s="7" t="s">
        <v>37</v>
      </c>
      <c r="G1651" s="7" t="s">
        <v>56</v>
      </c>
      <c r="H1651" s="7" t="s">
        <v>4567</v>
      </c>
      <c r="I1651" s="7" t="s">
        <v>501</v>
      </c>
      <c r="J1651" s="10"/>
      <c r="K1651" s="10"/>
      <c r="L1651" s="10">
        <v>44501.408136574071</v>
      </c>
      <c r="M1651" s="12">
        <v>44522</v>
      </c>
      <c r="N1651" s="7">
        <v>2021</v>
      </c>
      <c r="O1651" s="7" t="s">
        <v>4568</v>
      </c>
      <c r="R1651" s="7" t="s">
        <v>315</v>
      </c>
      <c r="T1651" s="7"/>
      <c r="U1651" s="7" t="s">
        <v>4576</v>
      </c>
      <c r="V1651" s="7" t="s">
        <v>4571</v>
      </c>
      <c r="W1651" s="6">
        <f>IFERROR(VLOOKUP(B1651, PlumX_snapshot!$A:$B, 2, FALSE), " ")</f>
        <v>3</v>
      </c>
      <c r="X1651" s="6">
        <f>IFERROR(VLOOKUP(B1651, PlumX_snapshot!$A:$C, 3, FALSE), " ")</f>
        <v>1</v>
      </c>
      <c r="Y1651" s="8">
        <f>IFERROR(VLOOKUP(B1651, PlumX_snapshot!$A:$D, 4, FALSE), " ")</f>
        <v>0</v>
      </c>
      <c r="Z1651" s="8">
        <f>IFERROR(VLOOKUP(B1651, PlumX_snapshot!$A:$E, 5, FALSE), " ")</f>
        <v>0</v>
      </c>
      <c r="AA1651" s="8">
        <f>IFERROR(VLOOKUP(B1651, PlumX_snapshot!$A:$F, 6, FALSE), " ")</f>
        <v>0</v>
      </c>
      <c r="AB1651" s="9">
        <v>44978</v>
      </c>
    </row>
    <row r="1652" spans="1:28" ht="14.5" x14ac:dyDescent="0.35">
      <c r="A1652" s="7" t="s">
        <v>4580</v>
      </c>
      <c r="B1652" s="7" t="s">
        <v>4581</v>
      </c>
      <c r="C1652" s="7" t="s">
        <v>4582</v>
      </c>
      <c r="D1652" s="7" t="s">
        <v>4566</v>
      </c>
      <c r="E1652" s="7" t="s">
        <v>36</v>
      </c>
      <c r="F1652" s="7" t="s">
        <v>37</v>
      </c>
      <c r="G1652" s="7" t="s">
        <v>56</v>
      </c>
      <c r="H1652" s="7" t="s">
        <v>4567</v>
      </c>
      <c r="I1652" s="7" t="s">
        <v>74</v>
      </c>
      <c r="J1652" s="10"/>
      <c r="K1652" s="10"/>
      <c r="L1652" s="10">
        <v>44484.53533564815</v>
      </c>
      <c r="M1652" s="12">
        <v>44488</v>
      </c>
      <c r="N1652" s="7">
        <v>2021</v>
      </c>
      <c r="O1652" s="7" t="s">
        <v>4568</v>
      </c>
      <c r="P1652" s="7" t="s">
        <v>56</v>
      </c>
      <c r="Q1652" s="7" t="s">
        <v>56</v>
      </c>
      <c r="T1652" s="7"/>
      <c r="U1652" s="7" t="s">
        <v>4576</v>
      </c>
      <c r="V1652" s="7" t="s">
        <v>4571</v>
      </c>
      <c r="W1652" s="6">
        <f>IFERROR(VLOOKUP(B1652, PlumX_snapshot!$A:$B, 2, FALSE), " ")</f>
        <v>15</v>
      </c>
      <c r="X1652" s="6">
        <f>IFERROR(VLOOKUP(B1652, PlumX_snapshot!$A:$C, 3, FALSE), " ")</f>
        <v>4</v>
      </c>
      <c r="Y1652" s="8">
        <f>IFERROR(VLOOKUP(B1652, PlumX_snapshot!$A:$D, 4, FALSE), " ")</f>
        <v>4</v>
      </c>
      <c r="Z1652" s="8">
        <f>IFERROR(VLOOKUP(B1652, PlumX_snapshot!$A:$E, 5, FALSE), " ")</f>
        <v>0</v>
      </c>
      <c r="AA1652" s="8">
        <f>IFERROR(VLOOKUP(B1652, PlumX_snapshot!$A:$F, 6, FALSE), " ")</f>
        <v>0</v>
      </c>
      <c r="AB1652" s="9">
        <v>44978</v>
      </c>
    </row>
    <row r="1653" spans="1:28" ht="14.5" x14ac:dyDescent="0.35">
      <c r="A1653" s="7" t="s">
        <v>4583</v>
      </c>
      <c r="B1653" s="7" t="s">
        <v>4584</v>
      </c>
      <c r="C1653" s="7" t="s">
        <v>4582</v>
      </c>
      <c r="D1653" s="7" t="s">
        <v>4566</v>
      </c>
      <c r="E1653" s="7" t="s">
        <v>36</v>
      </c>
      <c r="F1653" s="7" t="s">
        <v>37</v>
      </c>
      <c r="G1653" s="7" t="s">
        <v>56</v>
      </c>
      <c r="H1653" s="7" t="s">
        <v>4567</v>
      </c>
      <c r="I1653" s="7" t="s">
        <v>74</v>
      </c>
      <c r="J1653" s="10"/>
      <c r="K1653" s="10"/>
      <c r="L1653" s="10">
        <v>44481.440567129626</v>
      </c>
      <c r="M1653" s="10">
        <v>44502</v>
      </c>
      <c r="N1653" s="7">
        <v>2021</v>
      </c>
      <c r="O1653" s="7" t="s">
        <v>4568</v>
      </c>
      <c r="P1653" s="7" t="s">
        <v>56</v>
      </c>
      <c r="Q1653" s="7" t="s">
        <v>56</v>
      </c>
      <c r="T1653" s="7"/>
      <c r="U1653" s="7" t="s">
        <v>4585</v>
      </c>
      <c r="V1653" s="7" t="s">
        <v>4571</v>
      </c>
      <c r="W1653" s="6">
        <f>IFERROR(VLOOKUP(B1653, PlumX_snapshot!$A:$B, 2, FALSE), " ")</f>
        <v>22</v>
      </c>
      <c r="X1653" s="6">
        <f>IFERROR(VLOOKUP(B1653, PlumX_snapshot!$A:$C, 3, FALSE), " ")</f>
        <v>2</v>
      </c>
      <c r="Y1653" s="8">
        <f>IFERROR(VLOOKUP(B1653, PlumX_snapshot!$A:$D, 4, FALSE), " ")</f>
        <v>4</v>
      </c>
      <c r="Z1653" s="8">
        <f>IFERROR(VLOOKUP(B1653, PlumX_snapshot!$A:$E, 5, FALSE), " ")</f>
        <v>0</v>
      </c>
      <c r="AA1653" s="8">
        <f>IFERROR(VLOOKUP(B1653, PlumX_snapshot!$A:$F, 6, FALSE), " ")</f>
        <v>0</v>
      </c>
      <c r="AB1653" s="9">
        <v>44978</v>
      </c>
    </row>
    <row r="1654" spans="1:28" ht="14.5" x14ac:dyDescent="0.35">
      <c r="A1654" s="7" t="s">
        <v>4586</v>
      </c>
      <c r="B1654" s="7" t="s">
        <v>4587</v>
      </c>
      <c r="C1654" s="7" t="s">
        <v>4588</v>
      </c>
      <c r="D1654" s="7" t="s">
        <v>4566</v>
      </c>
      <c r="E1654" s="7" t="s">
        <v>36</v>
      </c>
      <c r="F1654" s="7" t="s">
        <v>37</v>
      </c>
      <c r="G1654" s="7" t="s">
        <v>56</v>
      </c>
      <c r="H1654" s="7" t="s">
        <v>4567</v>
      </c>
      <c r="I1654" s="7" t="s">
        <v>501</v>
      </c>
      <c r="J1654" s="10"/>
      <c r="K1654" s="10"/>
      <c r="L1654" s="10">
        <v>44477.401620370372</v>
      </c>
      <c r="M1654" s="10">
        <v>44502</v>
      </c>
      <c r="N1654" s="7">
        <v>2021</v>
      </c>
      <c r="O1654" s="7" t="s">
        <v>4568</v>
      </c>
      <c r="R1654" s="7" t="s">
        <v>315</v>
      </c>
      <c r="T1654" s="7"/>
      <c r="U1654" s="7" t="s">
        <v>4576</v>
      </c>
      <c r="V1654" s="7" t="s">
        <v>4571</v>
      </c>
      <c r="W1654" s="6">
        <f>IFERROR(VLOOKUP(B1654, PlumX_snapshot!$A:$B, 2, FALSE), " ")</f>
        <v>1</v>
      </c>
      <c r="X1654" s="6">
        <f>IFERROR(VLOOKUP(B1654, PlumX_snapshot!$A:$C, 3, FALSE), " ")</f>
        <v>0</v>
      </c>
      <c r="Y1654" s="8">
        <f>IFERROR(VLOOKUP(B1654, PlumX_snapshot!$A:$D, 4, FALSE), " ")</f>
        <v>3</v>
      </c>
      <c r="Z1654" s="8">
        <f>IFERROR(VLOOKUP(B1654, PlumX_snapshot!$A:$E, 5, FALSE), " ")</f>
        <v>0</v>
      </c>
      <c r="AA1654" s="8">
        <f>IFERROR(VLOOKUP(B1654, PlumX_snapshot!$A:$F, 6, FALSE), " ")</f>
        <v>0</v>
      </c>
      <c r="AB1654" s="9">
        <v>44978</v>
      </c>
    </row>
    <row r="1655" spans="1:28" ht="14.5" x14ac:dyDescent="0.35">
      <c r="A1655" s="7" t="s">
        <v>4589</v>
      </c>
      <c r="B1655" s="7" t="s">
        <v>4590</v>
      </c>
      <c r="C1655" s="7" t="s">
        <v>4591</v>
      </c>
      <c r="D1655" s="7" t="s">
        <v>4566</v>
      </c>
      <c r="E1655" s="7" t="s">
        <v>36</v>
      </c>
      <c r="F1655" s="7" t="s">
        <v>37</v>
      </c>
      <c r="G1655" s="7" t="s">
        <v>56</v>
      </c>
      <c r="H1655" s="7" t="s">
        <v>4567</v>
      </c>
      <c r="I1655" s="7" t="s">
        <v>501</v>
      </c>
      <c r="J1655" s="10"/>
      <c r="K1655" s="10"/>
      <c r="L1655" s="10">
        <v>44476.415543981479</v>
      </c>
      <c r="M1655" s="10">
        <v>44535</v>
      </c>
      <c r="N1655" s="7">
        <v>2021</v>
      </c>
      <c r="O1655" s="7" t="s">
        <v>4568</v>
      </c>
      <c r="R1655" s="7" t="s">
        <v>4592</v>
      </c>
      <c r="T1655" s="7"/>
      <c r="U1655" s="7" t="s">
        <v>4576</v>
      </c>
      <c r="V1655" s="7" t="s">
        <v>4571</v>
      </c>
      <c r="W1655" s="6">
        <f>IFERROR(VLOOKUP(B1655, PlumX_snapshot!$A:$B, 2, FALSE), " ")</f>
        <v>1</v>
      </c>
      <c r="X1655" s="6">
        <f>IFERROR(VLOOKUP(B1655, PlumX_snapshot!$A:$C, 3, FALSE), " ")</f>
        <v>2</v>
      </c>
      <c r="Y1655" s="8">
        <f>IFERROR(VLOOKUP(B1655, PlumX_snapshot!$A:$D, 4, FALSE), " ")</f>
        <v>0</v>
      </c>
      <c r="Z1655" s="8">
        <f>IFERROR(VLOOKUP(B1655, PlumX_snapshot!$A:$E, 5, FALSE), " ")</f>
        <v>0</v>
      </c>
      <c r="AA1655" s="8">
        <f>IFERROR(VLOOKUP(B1655, PlumX_snapshot!$A:$F, 6, FALSE), " ")</f>
        <v>0</v>
      </c>
      <c r="AB1655" s="9">
        <v>44978</v>
      </c>
    </row>
    <row r="1656" spans="1:28" ht="14.5" x14ac:dyDescent="0.35">
      <c r="A1656" s="7" t="s">
        <v>4593</v>
      </c>
      <c r="B1656" s="7" t="s">
        <v>4594</v>
      </c>
      <c r="C1656" s="7" t="s">
        <v>4595</v>
      </c>
      <c r="D1656" s="7" t="s">
        <v>4566</v>
      </c>
      <c r="E1656" s="7" t="s">
        <v>36</v>
      </c>
      <c r="F1656" s="7" t="s">
        <v>37</v>
      </c>
      <c r="G1656" s="7" t="s">
        <v>56</v>
      </c>
      <c r="H1656" s="7" t="s">
        <v>4567</v>
      </c>
      <c r="I1656" s="7" t="s">
        <v>501</v>
      </c>
      <c r="J1656" s="10"/>
      <c r="K1656" s="10"/>
      <c r="L1656" s="10">
        <v>44473.489155092589</v>
      </c>
      <c r="M1656" s="12">
        <v>44857</v>
      </c>
      <c r="N1656" s="7">
        <v>2021</v>
      </c>
      <c r="O1656" s="7" t="s">
        <v>4568</v>
      </c>
      <c r="R1656" s="7" t="s">
        <v>315</v>
      </c>
      <c r="T1656" s="7"/>
      <c r="U1656" s="7" t="s">
        <v>4596</v>
      </c>
      <c r="V1656" s="7" t="s">
        <v>4571</v>
      </c>
      <c r="W1656" s="6">
        <f>IFERROR(VLOOKUP(B1656, PlumX_snapshot!$A:$B, 2, FALSE), " ")</f>
        <v>2</v>
      </c>
      <c r="X1656" s="6">
        <f>IFERROR(VLOOKUP(B1656, PlumX_snapshot!$A:$C, 3, FALSE), " ")</f>
        <v>0</v>
      </c>
      <c r="Y1656" s="8">
        <f>IFERROR(VLOOKUP(B1656, PlumX_snapshot!$A:$D, 4, FALSE), " ")</f>
        <v>0</v>
      </c>
      <c r="Z1656" s="8">
        <f>IFERROR(VLOOKUP(B1656, PlumX_snapshot!$A:$E, 5, FALSE), " ")</f>
        <v>0</v>
      </c>
      <c r="AA1656" s="8">
        <f>IFERROR(VLOOKUP(B1656, PlumX_snapshot!$A:$F, 6, FALSE), " ")</f>
        <v>0</v>
      </c>
      <c r="AB1656" s="9">
        <v>44978</v>
      </c>
    </row>
    <row r="1657" spans="1:28" ht="14.5" x14ac:dyDescent="0.35">
      <c r="A1657" s="7" t="s">
        <v>4597</v>
      </c>
      <c r="B1657" s="7" t="s">
        <v>4598</v>
      </c>
      <c r="C1657" s="7" t="s">
        <v>4595</v>
      </c>
      <c r="D1657" s="7" t="s">
        <v>4566</v>
      </c>
      <c r="E1657" s="7" t="s">
        <v>36</v>
      </c>
      <c r="F1657" s="7" t="s">
        <v>37</v>
      </c>
      <c r="G1657" s="7" t="s">
        <v>56</v>
      </c>
      <c r="H1657" s="7" t="s">
        <v>4567</v>
      </c>
      <c r="I1657" s="7" t="s">
        <v>501</v>
      </c>
      <c r="J1657" s="10"/>
      <c r="K1657" s="10"/>
      <c r="L1657" s="10">
        <v>44473.489074074074</v>
      </c>
      <c r="M1657" s="12">
        <v>44857</v>
      </c>
      <c r="N1657" s="7">
        <v>2021</v>
      </c>
      <c r="O1657" s="7" t="s">
        <v>4568</v>
      </c>
      <c r="R1657" s="7" t="s">
        <v>315</v>
      </c>
      <c r="T1657" s="7"/>
      <c r="U1657" s="7" t="s">
        <v>4599</v>
      </c>
      <c r="V1657" s="7" t="s">
        <v>4571</v>
      </c>
      <c r="W1657" s="6">
        <f>IFERROR(VLOOKUP(B1657, PlumX_snapshot!$A:$B, 2, FALSE), " ")</f>
        <v>4</v>
      </c>
      <c r="X1657" s="6">
        <f>IFERROR(VLOOKUP(B1657, PlumX_snapshot!$A:$C, 3, FALSE), " ")</f>
        <v>0</v>
      </c>
      <c r="Y1657" s="8">
        <f>IFERROR(VLOOKUP(B1657, PlumX_snapshot!$A:$D, 4, FALSE), " ")</f>
        <v>0</v>
      </c>
      <c r="Z1657" s="8">
        <f>IFERROR(VLOOKUP(B1657, PlumX_snapshot!$A:$E, 5, FALSE), " ")</f>
        <v>0</v>
      </c>
      <c r="AA1657" s="8">
        <f>IFERROR(VLOOKUP(B1657, PlumX_snapshot!$A:$F, 6, FALSE), " ")</f>
        <v>0</v>
      </c>
      <c r="AB1657" s="9">
        <v>44978</v>
      </c>
    </row>
    <row r="1658" spans="1:28" ht="14.5" x14ac:dyDescent="0.35">
      <c r="A1658" s="7" t="s">
        <v>4600</v>
      </c>
      <c r="B1658" s="7" t="s">
        <v>4601</v>
      </c>
      <c r="C1658" s="7" t="s">
        <v>4602</v>
      </c>
      <c r="D1658" s="7" t="s">
        <v>4566</v>
      </c>
      <c r="E1658" s="7" t="s">
        <v>36</v>
      </c>
      <c r="F1658" s="7" t="s">
        <v>37</v>
      </c>
      <c r="G1658" s="7" t="s">
        <v>56</v>
      </c>
      <c r="H1658" s="7" t="s">
        <v>4567</v>
      </c>
      <c r="I1658" s="7" t="s">
        <v>501</v>
      </c>
      <c r="J1658" s="10"/>
      <c r="K1658" s="10"/>
      <c r="L1658" s="10">
        <v>44470.5783912037</v>
      </c>
      <c r="M1658" s="12">
        <v>44484</v>
      </c>
      <c r="N1658" s="7">
        <v>2021</v>
      </c>
      <c r="O1658" s="7" t="s">
        <v>4568</v>
      </c>
      <c r="R1658" s="7" t="s">
        <v>4603</v>
      </c>
      <c r="T1658" s="7"/>
      <c r="U1658" s="7" t="s">
        <v>4576</v>
      </c>
      <c r="V1658" s="7" t="s">
        <v>4571</v>
      </c>
      <c r="W1658" s="6">
        <f>IFERROR(VLOOKUP(B1658, PlumX_snapshot!$A:$B, 2, FALSE), " ")</f>
        <v>16</v>
      </c>
      <c r="X1658" s="6">
        <f>IFERROR(VLOOKUP(B1658, PlumX_snapshot!$A:$C, 3, FALSE), " ")</f>
        <v>2</v>
      </c>
      <c r="Y1658" s="8">
        <f>IFERROR(VLOOKUP(B1658, PlumX_snapshot!$A:$D, 4, FALSE), " ")</f>
        <v>1</v>
      </c>
      <c r="Z1658" s="8">
        <f>IFERROR(VLOOKUP(B1658, PlumX_snapshot!$A:$E, 5, FALSE), " ")</f>
        <v>0</v>
      </c>
      <c r="AA1658" s="8">
        <f>IFERROR(VLOOKUP(B1658, PlumX_snapshot!$A:$F, 6, FALSE), " ")</f>
        <v>0</v>
      </c>
      <c r="AB1658" s="9">
        <v>44978</v>
      </c>
    </row>
    <row r="1659" spans="1:28" ht="14.5" x14ac:dyDescent="0.35">
      <c r="A1659" s="7" t="s">
        <v>4604</v>
      </c>
      <c r="B1659" s="7" t="s">
        <v>4605</v>
      </c>
      <c r="C1659" s="7" t="s">
        <v>4606</v>
      </c>
      <c r="D1659" s="7" t="s">
        <v>4566</v>
      </c>
      <c r="E1659" s="7" t="s">
        <v>36</v>
      </c>
      <c r="F1659" s="7" t="s">
        <v>37</v>
      </c>
      <c r="G1659" s="7" t="s">
        <v>56</v>
      </c>
      <c r="H1659" s="7" t="s">
        <v>4567</v>
      </c>
      <c r="I1659" s="7" t="s">
        <v>74</v>
      </c>
      <c r="J1659" s="10"/>
      <c r="K1659" s="10"/>
      <c r="L1659" s="10">
        <v>44470.563125000001</v>
      </c>
      <c r="M1659" s="10">
        <v>44475</v>
      </c>
      <c r="N1659" s="7">
        <v>2021</v>
      </c>
      <c r="O1659" s="7" t="s">
        <v>4568</v>
      </c>
      <c r="P1659" s="7" t="s">
        <v>56</v>
      </c>
      <c r="T1659" s="7"/>
      <c r="U1659" s="7" t="s">
        <v>4576</v>
      </c>
      <c r="V1659" s="7" t="s">
        <v>4571</v>
      </c>
      <c r="W1659" s="6">
        <f>IFERROR(VLOOKUP(B1659, PlumX_snapshot!$A:$B, 2, FALSE), " ")</f>
        <v>35</v>
      </c>
      <c r="X1659" s="6">
        <f>IFERROR(VLOOKUP(B1659, PlumX_snapshot!$A:$C, 3, FALSE), " ")</f>
        <v>4</v>
      </c>
      <c r="Y1659" s="8">
        <f>IFERROR(VLOOKUP(B1659, PlumX_snapshot!$A:$D, 4, FALSE), " ")</f>
        <v>0</v>
      </c>
      <c r="Z1659" s="8">
        <f>IFERROR(VLOOKUP(B1659, PlumX_snapshot!$A:$E, 5, FALSE), " ")</f>
        <v>0</v>
      </c>
      <c r="AA1659" s="8">
        <f>IFERROR(VLOOKUP(B1659, PlumX_snapshot!$A:$F, 6, FALSE), " ")</f>
        <v>0</v>
      </c>
      <c r="AB1659" s="9">
        <v>44978</v>
      </c>
    </row>
    <row r="1660" spans="1:28" ht="14.5" x14ac:dyDescent="0.35">
      <c r="A1660" s="7" t="s">
        <v>4607</v>
      </c>
      <c r="B1660" s="7" t="s">
        <v>4608</v>
      </c>
      <c r="C1660" s="7" t="s">
        <v>4609</v>
      </c>
      <c r="D1660" s="7" t="s">
        <v>4566</v>
      </c>
      <c r="E1660" s="7" t="s">
        <v>36</v>
      </c>
      <c r="F1660" s="7" t="s">
        <v>37</v>
      </c>
      <c r="G1660" s="7" t="s">
        <v>56</v>
      </c>
      <c r="H1660" s="7" t="s">
        <v>4567</v>
      </c>
      <c r="I1660" s="7" t="s">
        <v>501</v>
      </c>
      <c r="J1660" s="10"/>
      <c r="K1660" s="10"/>
      <c r="L1660" s="10">
        <v>44469.539467592593</v>
      </c>
      <c r="M1660" s="12">
        <v>44482</v>
      </c>
      <c r="N1660" s="7">
        <v>2021</v>
      </c>
      <c r="O1660" s="7" t="s">
        <v>4568</v>
      </c>
      <c r="R1660" s="7" t="s">
        <v>315</v>
      </c>
      <c r="T1660" s="7"/>
      <c r="U1660" s="7" t="s">
        <v>4576</v>
      </c>
      <c r="V1660" s="7" t="s">
        <v>4571</v>
      </c>
      <c r="W1660" s="6">
        <f>IFERROR(VLOOKUP(B1660, PlumX_snapshot!$A:$B, 2, FALSE), " ")</f>
        <v>2</v>
      </c>
      <c r="X1660" s="6">
        <f>IFERROR(VLOOKUP(B1660, PlumX_snapshot!$A:$C, 3, FALSE), " ")</f>
        <v>1</v>
      </c>
      <c r="Y1660" s="8">
        <f>IFERROR(VLOOKUP(B1660, PlumX_snapshot!$A:$D, 4, FALSE), " ")</f>
        <v>8</v>
      </c>
      <c r="Z1660" s="8">
        <f>IFERROR(VLOOKUP(B1660, PlumX_snapshot!$A:$E, 5, FALSE), " ")</f>
        <v>0</v>
      </c>
      <c r="AA1660" s="8">
        <f>IFERROR(VLOOKUP(B1660, PlumX_snapshot!$A:$F, 6, FALSE), " ")</f>
        <v>0</v>
      </c>
      <c r="AB1660" s="9">
        <v>44978</v>
      </c>
    </row>
    <row r="1661" spans="1:28" ht="14.5" x14ac:dyDescent="0.35">
      <c r="A1661" s="7" t="s">
        <v>4610</v>
      </c>
      <c r="B1661" s="7" t="s">
        <v>4611</v>
      </c>
      <c r="C1661" s="7" t="s">
        <v>4612</v>
      </c>
      <c r="D1661" s="7" t="s">
        <v>4566</v>
      </c>
      <c r="E1661" s="7" t="s">
        <v>36</v>
      </c>
      <c r="F1661" s="7" t="s">
        <v>37</v>
      </c>
      <c r="G1661" s="7" t="s">
        <v>56</v>
      </c>
      <c r="H1661" s="7" t="s">
        <v>4567</v>
      </c>
      <c r="I1661" s="7" t="s">
        <v>501</v>
      </c>
      <c r="J1661" s="10"/>
      <c r="K1661" s="10"/>
      <c r="L1661" s="10">
        <v>44467.637118055558</v>
      </c>
      <c r="M1661" s="12">
        <v>44481</v>
      </c>
      <c r="N1661" s="7">
        <v>2021</v>
      </c>
      <c r="O1661" s="7" t="s">
        <v>4568</v>
      </c>
      <c r="R1661" s="7" t="s">
        <v>315</v>
      </c>
      <c r="T1661" s="7"/>
      <c r="U1661" s="7" t="s">
        <v>4576</v>
      </c>
      <c r="V1661" s="7" t="s">
        <v>4571</v>
      </c>
      <c r="W1661" s="6">
        <f>IFERROR(VLOOKUP(B1661, PlumX_snapshot!$A:$B, 2, FALSE), " ")</f>
        <v>26</v>
      </c>
      <c r="X1661" s="6">
        <f>IFERROR(VLOOKUP(B1661, PlumX_snapshot!$A:$C, 3, FALSE), " ")</f>
        <v>1</v>
      </c>
      <c r="Y1661" s="8">
        <f>IFERROR(VLOOKUP(B1661, PlumX_snapshot!$A:$D, 4, FALSE), " ")</f>
        <v>0</v>
      </c>
      <c r="Z1661" s="8">
        <f>IFERROR(VLOOKUP(B1661, PlumX_snapshot!$A:$E, 5, FALSE), " ")</f>
        <v>0</v>
      </c>
      <c r="AA1661" s="8">
        <f>IFERROR(VLOOKUP(B1661, PlumX_snapshot!$A:$F, 6, FALSE), " ")</f>
        <v>0</v>
      </c>
      <c r="AB1661" s="9">
        <v>44978</v>
      </c>
    </row>
    <row r="1662" spans="1:28" ht="14.5" x14ac:dyDescent="0.35">
      <c r="A1662" s="7" t="s">
        <v>4613</v>
      </c>
      <c r="B1662" s="7" t="s">
        <v>4614</v>
      </c>
      <c r="C1662" s="7" t="s">
        <v>4615</v>
      </c>
      <c r="D1662" s="7" t="s">
        <v>4566</v>
      </c>
      <c r="E1662" s="7" t="s">
        <v>36</v>
      </c>
      <c r="F1662" s="7" t="s">
        <v>37</v>
      </c>
      <c r="G1662" s="7" t="s">
        <v>56</v>
      </c>
      <c r="H1662" s="7" t="s">
        <v>4567</v>
      </c>
      <c r="I1662" s="7" t="s">
        <v>74</v>
      </c>
      <c r="J1662" s="10"/>
      <c r="K1662" s="10"/>
      <c r="L1662" s="10">
        <v>44462.558969907404</v>
      </c>
      <c r="N1662" s="7">
        <v>2021</v>
      </c>
      <c r="O1662" s="7" t="s">
        <v>4568</v>
      </c>
      <c r="R1662" s="7" t="s">
        <v>4616</v>
      </c>
      <c r="T1662" s="7"/>
      <c r="V1662" s="7" t="s">
        <v>4571</v>
      </c>
      <c r="W1662" s="6">
        <f>IFERROR(VLOOKUP(B1662, PlumX_snapshot!$A:$B, 2, FALSE), " ")</f>
        <v>8</v>
      </c>
      <c r="X1662" s="6">
        <f>IFERROR(VLOOKUP(B1662, PlumX_snapshot!$A:$C, 3, FALSE), " ")</f>
        <v>2</v>
      </c>
      <c r="Y1662" s="8">
        <f>IFERROR(VLOOKUP(B1662, PlumX_snapshot!$A:$D, 4, FALSE), " ")</f>
        <v>80</v>
      </c>
      <c r="Z1662" s="8">
        <f>IFERROR(VLOOKUP(B1662, PlumX_snapshot!$A:$E, 5, FALSE), " ")</f>
        <v>0</v>
      </c>
      <c r="AA1662" s="8">
        <f>IFERROR(VLOOKUP(B1662, PlumX_snapshot!$A:$F, 6, FALSE), " ")</f>
        <v>2</v>
      </c>
      <c r="AB1662" s="9">
        <v>44978</v>
      </c>
    </row>
    <row r="1663" spans="1:28" ht="14.5" x14ac:dyDescent="0.35">
      <c r="A1663" s="7" t="s">
        <v>4617</v>
      </c>
      <c r="B1663" s="7" t="s">
        <v>4618</v>
      </c>
      <c r="C1663" s="7" t="s">
        <v>4619</v>
      </c>
      <c r="D1663" s="7" t="s">
        <v>4566</v>
      </c>
      <c r="E1663" s="7" t="s">
        <v>36</v>
      </c>
      <c r="F1663" s="7" t="s">
        <v>37</v>
      </c>
      <c r="G1663" s="7" t="s">
        <v>56</v>
      </c>
      <c r="H1663" s="7" t="s">
        <v>4567</v>
      </c>
      <c r="I1663" s="7" t="s">
        <v>74</v>
      </c>
      <c r="J1663" s="10"/>
      <c r="K1663" s="10"/>
      <c r="L1663" s="10">
        <v>44460.478912037041</v>
      </c>
      <c r="M1663" s="12">
        <v>44494</v>
      </c>
      <c r="N1663" s="7">
        <v>2021</v>
      </c>
      <c r="O1663" s="7" t="s">
        <v>4568</v>
      </c>
      <c r="P1663" s="7" t="s">
        <v>56</v>
      </c>
      <c r="T1663" s="7"/>
      <c r="U1663" s="7" t="s">
        <v>4576</v>
      </c>
      <c r="V1663" s="7" t="s">
        <v>4571</v>
      </c>
      <c r="W1663" s="6">
        <f>IFERROR(VLOOKUP(B1663, PlumX_snapshot!$A:$B, 2, FALSE), " ")</f>
        <v>46</v>
      </c>
      <c r="X1663" s="6">
        <f>IFERROR(VLOOKUP(B1663, PlumX_snapshot!$A:$C, 3, FALSE), " ")</f>
        <v>4</v>
      </c>
      <c r="Y1663" s="8">
        <f>IFERROR(VLOOKUP(B1663, PlumX_snapshot!$A:$D, 4, FALSE), " ")</f>
        <v>0</v>
      </c>
      <c r="Z1663" s="8">
        <f>IFERROR(VLOOKUP(B1663, PlumX_snapshot!$A:$E, 5, FALSE), " ")</f>
        <v>0</v>
      </c>
      <c r="AA1663" s="8">
        <f>IFERROR(VLOOKUP(B1663, PlumX_snapshot!$A:$F, 6, FALSE), " ")</f>
        <v>0</v>
      </c>
      <c r="AB1663" s="9">
        <v>44978</v>
      </c>
    </row>
    <row r="1664" spans="1:28" ht="14.5" x14ac:dyDescent="0.35">
      <c r="A1664" s="7" t="s">
        <v>4620</v>
      </c>
      <c r="B1664" s="7" t="s">
        <v>4621</v>
      </c>
      <c r="C1664" s="7" t="s">
        <v>4622</v>
      </c>
      <c r="D1664" s="7" t="s">
        <v>4566</v>
      </c>
      <c r="E1664" s="7" t="s">
        <v>36</v>
      </c>
      <c r="F1664" s="7" t="s">
        <v>37</v>
      </c>
      <c r="G1664" s="7" t="s">
        <v>56</v>
      </c>
      <c r="H1664" s="7" t="s">
        <v>4567</v>
      </c>
      <c r="I1664" s="7" t="s">
        <v>501</v>
      </c>
      <c r="J1664" s="10"/>
      <c r="K1664" s="10"/>
      <c r="L1664" s="10">
        <v>44441.315601851849</v>
      </c>
      <c r="M1664" s="10">
        <v>44447</v>
      </c>
      <c r="N1664" s="7">
        <v>2021</v>
      </c>
      <c r="O1664" s="7" t="s">
        <v>4568</v>
      </c>
      <c r="R1664" s="7" t="s">
        <v>4623</v>
      </c>
      <c r="T1664" s="7"/>
      <c r="U1664" s="7" t="s">
        <v>4624</v>
      </c>
      <c r="W1664" s="6">
        <f>IFERROR(VLOOKUP(B1664, PlumX_snapshot!$A:$B, 2, FALSE), " ")</f>
        <v>0</v>
      </c>
      <c r="X1664" s="6">
        <f>IFERROR(VLOOKUP(B1664, PlumX_snapshot!$A:$C, 3, FALSE), " ")</f>
        <v>0</v>
      </c>
      <c r="Y1664" s="8">
        <f>IFERROR(VLOOKUP(B1664, PlumX_snapshot!$A:$D, 4, FALSE), " ")</f>
        <v>12</v>
      </c>
      <c r="Z1664" s="8">
        <f>IFERROR(VLOOKUP(B1664, PlumX_snapshot!$A:$E, 5, FALSE), " ")</f>
        <v>0</v>
      </c>
      <c r="AA1664" s="8">
        <f>IFERROR(VLOOKUP(B1664, PlumX_snapshot!$A:$F, 6, FALSE), " ")</f>
        <v>0</v>
      </c>
      <c r="AB1664" s="9">
        <v>44978</v>
      </c>
    </row>
    <row r="1665" spans="1:28" ht="14.5" x14ac:dyDescent="0.35">
      <c r="A1665" s="7" t="s">
        <v>4625</v>
      </c>
      <c r="B1665" s="7" t="s">
        <v>4626</v>
      </c>
      <c r="C1665" s="7" t="s">
        <v>4627</v>
      </c>
      <c r="D1665" s="7" t="s">
        <v>4566</v>
      </c>
      <c r="E1665" s="7" t="s">
        <v>36</v>
      </c>
      <c r="F1665" s="7" t="s">
        <v>37</v>
      </c>
      <c r="G1665" s="7" t="s">
        <v>56</v>
      </c>
      <c r="H1665" s="7" t="s">
        <v>4567</v>
      </c>
      <c r="I1665" s="7" t="s">
        <v>501</v>
      </c>
      <c r="J1665" s="10"/>
      <c r="K1665" s="10"/>
      <c r="L1665" s="10">
        <v>44425.571851851855</v>
      </c>
      <c r="M1665" s="10">
        <v>44452</v>
      </c>
      <c r="N1665" s="7">
        <v>2021</v>
      </c>
      <c r="O1665" s="7" t="s">
        <v>4568</v>
      </c>
      <c r="R1665" s="7" t="s">
        <v>315</v>
      </c>
      <c r="T1665" s="7"/>
      <c r="W1665" s="6">
        <f>IFERROR(VLOOKUP(B1665, PlumX_snapshot!$A:$B, 2, FALSE), " ")</f>
        <v>9</v>
      </c>
      <c r="X1665" s="6">
        <f>IFERROR(VLOOKUP(B1665, PlumX_snapshot!$A:$C, 3, FALSE), " ")</f>
        <v>0</v>
      </c>
      <c r="Y1665" s="8">
        <f>IFERROR(VLOOKUP(B1665, PlumX_snapshot!$A:$D, 4, FALSE), " ")</f>
        <v>92</v>
      </c>
      <c r="Z1665" s="8">
        <f>IFERROR(VLOOKUP(B1665, PlumX_snapshot!$A:$E, 5, FALSE), " ")</f>
        <v>0</v>
      </c>
      <c r="AA1665" s="8">
        <f>IFERROR(VLOOKUP(B1665, PlumX_snapshot!$A:$F, 6, FALSE), " ")</f>
        <v>2</v>
      </c>
      <c r="AB1665" s="9">
        <v>44978</v>
      </c>
    </row>
    <row r="1666" spans="1:28" ht="14.5" x14ac:dyDescent="0.35">
      <c r="A1666" s="7" t="s">
        <v>4628</v>
      </c>
      <c r="B1666" s="7" t="s">
        <v>4629</v>
      </c>
      <c r="C1666" s="7" t="s">
        <v>4630</v>
      </c>
      <c r="D1666" s="7" t="s">
        <v>4566</v>
      </c>
      <c r="E1666" s="7" t="s">
        <v>36</v>
      </c>
      <c r="F1666" s="7" t="s">
        <v>37</v>
      </c>
      <c r="G1666" s="7" t="s">
        <v>56</v>
      </c>
      <c r="H1666" s="7" t="s">
        <v>4567</v>
      </c>
      <c r="I1666" s="7" t="s">
        <v>501</v>
      </c>
      <c r="J1666" s="10"/>
      <c r="K1666" s="10"/>
      <c r="L1666" s="10">
        <v>44413.530543981484</v>
      </c>
      <c r="M1666" s="10">
        <v>44445</v>
      </c>
      <c r="N1666" s="7">
        <v>2021</v>
      </c>
      <c r="O1666" s="7" t="s">
        <v>4568</v>
      </c>
      <c r="R1666" s="7" t="s">
        <v>315</v>
      </c>
      <c r="T1666" s="7"/>
      <c r="W1666" s="6">
        <f>IFERROR(VLOOKUP(B1666, PlumX_snapshot!$A:$B, 2, FALSE), " ")</f>
        <v>42</v>
      </c>
      <c r="X1666" s="6">
        <f>IFERROR(VLOOKUP(B1666, PlumX_snapshot!$A:$C, 3, FALSE), " ")</f>
        <v>5</v>
      </c>
      <c r="Y1666" s="8">
        <f>IFERROR(VLOOKUP(B1666, PlumX_snapshot!$A:$D, 4, FALSE), " ")</f>
        <v>6</v>
      </c>
      <c r="Z1666" s="8">
        <f>IFERROR(VLOOKUP(B1666, PlumX_snapshot!$A:$E, 5, FALSE), " ")</f>
        <v>0</v>
      </c>
      <c r="AA1666" s="8">
        <f>IFERROR(VLOOKUP(B1666, PlumX_snapshot!$A:$F, 6, FALSE), " ")</f>
        <v>0</v>
      </c>
      <c r="AB1666" s="9">
        <v>44978</v>
      </c>
    </row>
    <row r="1667" spans="1:28" ht="14.5" x14ac:dyDescent="0.35">
      <c r="A1667" s="7" t="s">
        <v>4631</v>
      </c>
      <c r="B1667" s="7" t="s">
        <v>4632</v>
      </c>
      <c r="C1667" s="7" t="s">
        <v>4633</v>
      </c>
      <c r="D1667" s="7" t="s">
        <v>4566</v>
      </c>
      <c r="E1667" s="7" t="s">
        <v>36</v>
      </c>
      <c r="F1667" s="7" t="s">
        <v>37</v>
      </c>
      <c r="G1667" s="7" t="s">
        <v>56</v>
      </c>
      <c r="H1667" s="7" t="s">
        <v>4567</v>
      </c>
      <c r="I1667" s="7" t="s">
        <v>501</v>
      </c>
      <c r="J1667" s="10"/>
      <c r="K1667" s="10"/>
      <c r="L1667" s="10">
        <v>44407.657685185186</v>
      </c>
      <c r="M1667" s="10">
        <v>44439</v>
      </c>
      <c r="N1667" s="7">
        <v>2021</v>
      </c>
      <c r="O1667" s="7" t="s">
        <v>4568</v>
      </c>
      <c r="R1667" s="7" t="s">
        <v>4634</v>
      </c>
      <c r="T1667" s="7"/>
      <c r="W1667" s="6">
        <f>IFERROR(VLOOKUP(B1667, PlumX_snapshot!$A:$B, 2, FALSE), " ")</f>
        <v>4</v>
      </c>
      <c r="X1667" s="6">
        <f>IFERROR(VLOOKUP(B1667, PlumX_snapshot!$A:$C, 3, FALSE), " ")</f>
        <v>1</v>
      </c>
      <c r="Y1667" s="8">
        <f>IFERROR(VLOOKUP(B1667, PlumX_snapshot!$A:$D, 4, FALSE), " ")</f>
        <v>2</v>
      </c>
      <c r="Z1667" s="8">
        <f>IFERROR(VLOOKUP(B1667, PlumX_snapshot!$A:$E, 5, FALSE), " ")</f>
        <v>0</v>
      </c>
      <c r="AA1667" s="8">
        <f>IFERROR(VLOOKUP(B1667, PlumX_snapshot!$A:$F, 6, FALSE), " ")</f>
        <v>0</v>
      </c>
      <c r="AB1667" s="9">
        <v>44978</v>
      </c>
    </row>
    <row r="1668" spans="1:28" ht="14.5" x14ac:dyDescent="0.35">
      <c r="A1668" s="7" t="s">
        <v>4635</v>
      </c>
      <c r="B1668" s="7" t="s">
        <v>4636</v>
      </c>
      <c r="C1668" s="7" t="s">
        <v>4637</v>
      </c>
      <c r="D1668" s="7" t="s">
        <v>4566</v>
      </c>
      <c r="E1668" s="7" t="s">
        <v>36</v>
      </c>
      <c r="F1668" s="7" t="s">
        <v>37</v>
      </c>
      <c r="G1668" s="7" t="s">
        <v>56</v>
      </c>
      <c r="H1668" s="7" t="s">
        <v>4567</v>
      </c>
      <c r="I1668" s="7" t="s">
        <v>501</v>
      </c>
      <c r="J1668" s="10"/>
      <c r="K1668" s="10"/>
      <c r="L1668" s="10">
        <v>44404.593159722222</v>
      </c>
      <c r="M1668" s="10">
        <v>44443</v>
      </c>
      <c r="N1668" s="7">
        <v>2021</v>
      </c>
      <c r="O1668" s="7" t="s">
        <v>4568</v>
      </c>
      <c r="R1668" s="7" t="s">
        <v>315</v>
      </c>
      <c r="T1668" s="7"/>
      <c r="W1668" s="6">
        <f>IFERROR(VLOOKUP(B1668, PlumX_snapshot!$A:$B, 2, FALSE), " ")</f>
        <v>18</v>
      </c>
      <c r="X1668" s="6">
        <f>IFERROR(VLOOKUP(B1668, PlumX_snapshot!$A:$C, 3, FALSE), " ")</f>
        <v>4</v>
      </c>
      <c r="Y1668" s="8">
        <f>IFERROR(VLOOKUP(B1668, PlumX_snapshot!$A:$D, 4, FALSE), " ")</f>
        <v>5</v>
      </c>
      <c r="Z1668" s="8">
        <f>IFERROR(VLOOKUP(B1668, PlumX_snapshot!$A:$E, 5, FALSE), " ")</f>
        <v>0</v>
      </c>
      <c r="AA1668" s="8">
        <f>IFERROR(VLOOKUP(B1668, PlumX_snapshot!$A:$F, 6, FALSE), " ")</f>
        <v>0</v>
      </c>
      <c r="AB1668" s="9">
        <v>44978</v>
      </c>
    </row>
    <row r="1669" spans="1:28" ht="14.5" x14ac:dyDescent="0.35">
      <c r="A1669" s="7" t="s">
        <v>4638</v>
      </c>
      <c r="B1669" s="7" t="s">
        <v>4639</v>
      </c>
      <c r="C1669" s="7" t="s">
        <v>4640</v>
      </c>
      <c r="D1669" s="7" t="s">
        <v>4566</v>
      </c>
      <c r="E1669" s="7" t="s">
        <v>36</v>
      </c>
      <c r="F1669" s="7" t="s">
        <v>37</v>
      </c>
      <c r="G1669" s="7" t="s">
        <v>56</v>
      </c>
      <c r="H1669" s="7" t="s">
        <v>4567</v>
      </c>
      <c r="I1669" s="7" t="s">
        <v>501</v>
      </c>
      <c r="J1669" s="10"/>
      <c r="K1669" s="10"/>
      <c r="L1669" s="10">
        <v>44399.382708333331</v>
      </c>
      <c r="M1669" s="10">
        <v>44476</v>
      </c>
      <c r="N1669" s="7">
        <v>2021</v>
      </c>
      <c r="O1669" s="7" t="s">
        <v>4568</v>
      </c>
      <c r="R1669" s="7" t="s">
        <v>315</v>
      </c>
      <c r="T1669" s="7"/>
      <c r="W1669" s="6">
        <f>IFERROR(VLOOKUP(B1669, PlumX_snapshot!$A:$B, 2, FALSE), " ")</f>
        <v>11</v>
      </c>
      <c r="X1669" s="6">
        <f>IFERROR(VLOOKUP(B1669, PlumX_snapshot!$A:$C, 3, FALSE), " ")</f>
        <v>0</v>
      </c>
      <c r="Y1669" s="8">
        <f>IFERROR(VLOOKUP(B1669, PlumX_snapshot!$A:$D, 4, FALSE), " ")</f>
        <v>253</v>
      </c>
      <c r="Z1669" s="8">
        <f>IFERROR(VLOOKUP(B1669, PlumX_snapshot!$A:$E, 5, FALSE), " ")</f>
        <v>0</v>
      </c>
      <c r="AA1669" s="8">
        <f>IFERROR(VLOOKUP(B1669, PlumX_snapshot!$A:$F, 6, FALSE), " ")</f>
        <v>0</v>
      </c>
      <c r="AB1669" s="9">
        <v>44978</v>
      </c>
    </row>
    <row r="1670" spans="1:28" ht="14.5" x14ac:dyDescent="0.35">
      <c r="A1670" s="7" t="s">
        <v>4641</v>
      </c>
      <c r="B1670" s="7" t="s">
        <v>4642</v>
      </c>
      <c r="C1670" s="7" t="s">
        <v>4643</v>
      </c>
      <c r="D1670" s="7" t="s">
        <v>4566</v>
      </c>
      <c r="E1670" s="7" t="s">
        <v>36</v>
      </c>
      <c r="F1670" s="7" t="s">
        <v>37</v>
      </c>
      <c r="G1670" s="7" t="s">
        <v>56</v>
      </c>
      <c r="H1670" s="7" t="s">
        <v>4567</v>
      </c>
      <c r="I1670" s="7" t="s">
        <v>74</v>
      </c>
      <c r="J1670" s="10"/>
      <c r="K1670" s="10"/>
      <c r="L1670" s="10">
        <v>44390.331446759257</v>
      </c>
      <c r="M1670" s="10">
        <v>44599</v>
      </c>
      <c r="N1670" s="7">
        <v>2021</v>
      </c>
      <c r="O1670" s="7" t="s">
        <v>4568</v>
      </c>
      <c r="P1670" s="7" t="s">
        <v>56</v>
      </c>
      <c r="R1670" s="7" t="s">
        <v>4644</v>
      </c>
      <c r="T1670" s="7"/>
      <c r="U1670" s="7" t="s">
        <v>4599</v>
      </c>
      <c r="W1670" s="6">
        <f>IFERROR(VLOOKUP(B1670, PlumX_snapshot!$A:$B, 2, FALSE), " ")</f>
        <v>4</v>
      </c>
      <c r="X1670" s="6">
        <f>IFERROR(VLOOKUP(B1670, PlumX_snapshot!$A:$C, 3, FALSE), " ")</f>
        <v>0</v>
      </c>
      <c r="Y1670" s="8">
        <f>IFERROR(VLOOKUP(B1670, PlumX_snapshot!$A:$D, 4, FALSE), " ")</f>
        <v>15</v>
      </c>
      <c r="Z1670" s="8">
        <f>IFERROR(VLOOKUP(B1670, PlumX_snapshot!$A:$E, 5, FALSE), " ")</f>
        <v>0</v>
      </c>
      <c r="AA1670" s="8">
        <f>IFERROR(VLOOKUP(B1670, PlumX_snapshot!$A:$F, 6, FALSE), " ")</f>
        <v>0</v>
      </c>
      <c r="AB1670" s="9">
        <v>44978</v>
      </c>
    </row>
    <row r="1671" spans="1:28" ht="14.5" x14ac:dyDescent="0.35">
      <c r="A1671" s="7" t="s">
        <v>4645</v>
      </c>
      <c r="B1671" s="7" t="s">
        <v>4646</v>
      </c>
      <c r="C1671" s="7" t="s">
        <v>4647</v>
      </c>
      <c r="D1671" s="7" t="s">
        <v>4566</v>
      </c>
      <c r="E1671" s="7" t="s">
        <v>36</v>
      </c>
      <c r="F1671" s="7" t="s">
        <v>37</v>
      </c>
      <c r="G1671" s="7" t="s">
        <v>56</v>
      </c>
      <c r="H1671" s="7" t="s">
        <v>4567</v>
      </c>
      <c r="I1671" s="7" t="s">
        <v>501</v>
      </c>
      <c r="J1671" s="10"/>
      <c r="K1671" s="10"/>
      <c r="L1671" s="10">
        <v>44389.545138888891</v>
      </c>
      <c r="M1671" s="10">
        <v>44380</v>
      </c>
      <c r="N1671" s="7">
        <v>2021</v>
      </c>
      <c r="O1671" s="7" t="s">
        <v>4568</v>
      </c>
      <c r="R1671" s="7" t="s">
        <v>4648</v>
      </c>
      <c r="T1671" s="7"/>
      <c r="W1671" s="6">
        <f>IFERROR(VLOOKUP(B1671, PlumX_snapshot!$A:$B, 2, FALSE), " ")</f>
        <v>1</v>
      </c>
      <c r="X1671" s="6">
        <f>IFERROR(VLOOKUP(B1671, PlumX_snapshot!$A:$C, 3, FALSE), " ")</f>
        <v>1</v>
      </c>
      <c r="Y1671" s="8">
        <f>IFERROR(VLOOKUP(B1671, PlumX_snapshot!$A:$D, 4, FALSE), " ")</f>
        <v>2</v>
      </c>
      <c r="Z1671" s="8">
        <f>IFERROR(VLOOKUP(B1671, PlumX_snapshot!$A:$E, 5, FALSE), " ")</f>
        <v>0</v>
      </c>
      <c r="AA1671" s="8">
        <f>IFERROR(VLOOKUP(B1671, PlumX_snapshot!$A:$F, 6, FALSE), " ")</f>
        <v>0</v>
      </c>
      <c r="AB1671" s="9">
        <v>44978</v>
      </c>
    </row>
    <row r="1672" spans="1:28" ht="14.5" x14ac:dyDescent="0.35">
      <c r="A1672" s="7" t="s">
        <v>4649</v>
      </c>
      <c r="B1672" s="7" t="s">
        <v>4650</v>
      </c>
      <c r="C1672" s="7" t="s">
        <v>4651</v>
      </c>
      <c r="D1672" s="7" t="s">
        <v>4566</v>
      </c>
      <c r="E1672" s="7" t="s">
        <v>36</v>
      </c>
      <c r="F1672" s="7" t="s">
        <v>37</v>
      </c>
      <c r="G1672" s="7" t="s">
        <v>56</v>
      </c>
      <c r="H1672" s="7" t="s">
        <v>4567</v>
      </c>
      <c r="I1672" s="7" t="s">
        <v>501</v>
      </c>
      <c r="J1672" s="10"/>
      <c r="K1672" s="10"/>
      <c r="L1672" s="10">
        <v>44389.544571759259</v>
      </c>
      <c r="M1672" s="10">
        <v>44398</v>
      </c>
      <c r="N1672" s="7">
        <v>2021</v>
      </c>
      <c r="O1672" s="7" t="s">
        <v>4568</v>
      </c>
      <c r="R1672" s="7" t="s">
        <v>4652</v>
      </c>
      <c r="T1672" s="7"/>
      <c r="W1672" s="6">
        <f>IFERROR(VLOOKUP(B1672, PlumX_snapshot!$A:$B, 2, FALSE), " ")</f>
        <v>19</v>
      </c>
      <c r="X1672" s="6">
        <f>IFERROR(VLOOKUP(B1672, PlumX_snapshot!$A:$C, 3, FALSE), " ")</f>
        <v>0</v>
      </c>
      <c r="Y1672" s="8">
        <f>IFERROR(VLOOKUP(B1672, PlumX_snapshot!$A:$D, 4, FALSE), " ")</f>
        <v>23</v>
      </c>
      <c r="Z1672" s="8">
        <f>IFERROR(VLOOKUP(B1672, PlumX_snapshot!$A:$E, 5, FALSE), " ")</f>
        <v>0</v>
      </c>
      <c r="AA1672" s="8">
        <f>IFERROR(VLOOKUP(B1672, PlumX_snapshot!$A:$F, 6, FALSE), " ")</f>
        <v>0</v>
      </c>
      <c r="AB1672" s="9">
        <v>44978</v>
      </c>
    </row>
    <row r="1673" spans="1:28" ht="14.5" x14ac:dyDescent="0.35">
      <c r="A1673" s="7" t="s">
        <v>4653</v>
      </c>
      <c r="B1673" s="7" t="s">
        <v>4654</v>
      </c>
      <c r="C1673" s="7" t="s">
        <v>4655</v>
      </c>
      <c r="D1673" s="7" t="s">
        <v>4566</v>
      </c>
      <c r="E1673" s="7" t="s">
        <v>36</v>
      </c>
      <c r="F1673" s="7" t="s">
        <v>37</v>
      </c>
      <c r="G1673" s="7" t="s">
        <v>56</v>
      </c>
      <c r="H1673" s="7" t="s">
        <v>4567</v>
      </c>
      <c r="I1673" s="7" t="s">
        <v>74</v>
      </c>
      <c r="J1673" s="10"/>
      <c r="K1673" s="10"/>
      <c r="L1673" s="10">
        <v>44382.369849537034</v>
      </c>
      <c r="M1673" s="10">
        <v>44399</v>
      </c>
      <c r="N1673" s="7">
        <v>2021</v>
      </c>
      <c r="O1673" s="7" t="s">
        <v>4568</v>
      </c>
      <c r="Q1673" s="7" t="s">
        <v>56</v>
      </c>
      <c r="T1673" s="7"/>
      <c r="W1673" s="6">
        <f>IFERROR(VLOOKUP(B1673, PlumX_snapshot!$A:$B, 2, FALSE), " ")</f>
        <v>13</v>
      </c>
      <c r="X1673" s="6">
        <f>IFERROR(VLOOKUP(B1673, PlumX_snapshot!$A:$C, 3, FALSE), " ")</f>
        <v>5</v>
      </c>
      <c r="Y1673" s="8">
        <f>IFERROR(VLOOKUP(B1673, PlumX_snapshot!$A:$D, 4, FALSE), " ")</f>
        <v>8</v>
      </c>
      <c r="Z1673" s="8">
        <f>IFERROR(VLOOKUP(B1673, PlumX_snapshot!$A:$E, 5, FALSE), " ")</f>
        <v>0</v>
      </c>
      <c r="AA1673" s="8">
        <f>IFERROR(VLOOKUP(B1673, PlumX_snapshot!$A:$F, 6, FALSE), " ")</f>
        <v>0</v>
      </c>
      <c r="AB1673" s="9">
        <v>44978</v>
      </c>
    </row>
    <row r="1674" spans="1:28" ht="14.5" x14ac:dyDescent="0.35">
      <c r="A1674" s="7" t="s">
        <v>4656</v>
      </c>
      <c r="B1674" s="7" t="s">
        <v>4657</v>
      </c>
      <c r="C1674" s="7" t="s">
        <v>4658</v>
      </c>
      <c r="D1674" s="7" t="s">
        <v>4566</v>
      </c>
      <c r="E1674" s="7" t="s">
        <v>36</v>
      </c>
      <c r="F1674" s="7" t="s">
        <v>37</v>
      </c>
      <c r="G1674" s="7" t="s">
        <v>56</v>
      </c>
      <c r="H1674" s="7" t="s">
        <v>4567</v>
      </c>
      <c r="I1674" s="7" t="s">
        <v>501</v>
      </c>
      <c r="J1674" s="10"/>
      <c r="K1674" s="10"/>
      <c r="L1674" s="10">
        <v>44379.537997685184</v>
      </c>
      <c r="M1674" s="10">
        <v>44389</v>
      </c>
      <c r="N1674" s="7">
        <v>2021</v>
      </c>
      <c r="O1674" s="7" t="s">
        <v>4568</v>
      </c>
      <c r="R1674" s="7" t="s">
        <v>315</v>
      </c>
      <c r="T1674" s="7"/>
      <c r="W1674" s="6">
        <f>IFERROR(VLOOKUP(B1674, PlumX_snapshot!$A:$B, 2, FALSE), " ")</f>
        <v>10</v>
      </c>
      <c r="X1674" s="6">
        <f>IFERROR(VLOOKUP(B1674, PlumX_snapshot!$A:$C, 3, FALSE), " ")</f>
        <v>0</v>
      </c>
      <c r="Y1674" s="8">
        <f>IFERROR(VLOOKUP(B1674, PlumX_snapshot!$A:$D, 4, FALSE), " ")</f>
        <v>0</v>
      </c>
      <c r="Z1674" s="8">
        <f>IFERROR(VLOOKUP(B1674, PlumX_snapshot!$A:$E, 5, FALSE), " ")</f>
        <v>0</v>
      </c>
      <c r="AA1674" s="8">
        <f>IFERROR(VLOOKUP(B1674, PlumX_snapshot!$A:$F, 6, FALSE), " ")</f>
        <v>0</v>
      </c>
      <c r="AB1674" s="9">
        <v>44978</v>
      </c>
    </row>
    <row r="1675" spans="1:28" ht="14.5" x14ac:dyDescent="0.35">
      <c r="A1675" s="7" t="s">
        <v>4659</v>
      </c>
      <c r="B1675" s="7" t="s">
        <v>4660</v>
      </c>
      <c r="C1675" s="7" t="s">
        <v>4661</v>
      </c>
      <c r="D1675" s="7" t="s">
        <v>4566</v>
      </c>
      <c r="E1675" s="7" t="s">
        <v>36</v>
      </c>
      <c r="F1675" s="7" t="s">
        <v>37</v>
      </c>
      <c r="G1675" s="7" t="s">
        <v>56</v>
      </c>
      <c r="H1675" s="7" t="s">
        <v>4567</v>
      </c>
      <c r="I1675" s="7" t="s">
        <v>74</v>
      </c>
      <c r="J1675" s="10"/>
      <c r="K1675" s="10"/>
      <c r="L1675" s="10">
        <v>44379.536481481482</v>
      </c>
      <c r="M1675" s="10">
        <v>44391</v>
      </c>
      <c r="N1675" s="7">
        <v>2021</v>
      </c>
      <c r="O1675" s="7" t="s">
        <v>4568</v>
      </c>
      <c r="P1675" s="7" t="s">
        <v>56</v>
      </c>
      <c r="T1675" s="7"/>
      <c r="W1675" s="6">
        <f>IFERROR(VLOOKUP(B1675, PlumX_snapshot!$A:$B, 2, FALSE), " ")</f>
        <v>4</v>
      </c>
      <c r="X1675" s="6">
        <f>IFERROR(VLOOKUP(B1675, PlumX_snapshot!$A:$C, 3, FALSE), " ")</f>
        <v>0</v>
      </c>
      <c r="Y1675" s="8">
        <f>IFERROR(VLOOKUP(B1675, PlumX_snapshot!$A:$D, 4, FALSE), " ")</f>
        <v>2</v>
      </c>
      <c r="Z1675" s="8">
        <f>IFERROR(VLOOKUP(B1675, PlumX_snapshot!$A:$E, 5, FALSE), " ")</f>
        <v>0</v>
      </c>
      <c r="AA1675" s="8">
        <f>IFERROR(VLOOKUP(B1675, PlumX_snapshot!$A:$F, 6, FALSE), " ")</f>
        <v>0</v>
      </c>
      <c r="AB1675" s="9">
        <v>44978</v>
      </c>
    </row>
    <row r="1676" spans="1:28" ht="14.5" x14ac:dyDescent="0.35">
      <c r="A1676" s="7" t="s">
        <v>4662</v>
      </c>
      <c r="B1676" s="7" t="s">
        <v>4663</v>
      </c>
      <c r="C1676" s="7" t="s">
        <v>4664</v>
      </c>
      <c r="D1676" s="7" t="s">
        <v>4566</v>
      </c>
      <c r="E1676" s="7" t="s">
        <v>36</v>
      </c>
      <c r="F1676" s="7" t="s">
        <v>37</v>
      </c>
      <c r="G1676" s="7" t="s">
        <v>56</v>
      </c>
      <c r="H1676" s="7" t="s">
        <v>4567</v>
      </c>
      <c r="I1676" s="7" t="s">
        <v>501</v>
      </c>
      <c r="J1676" s="10"/>
      <c r="K1676" s="10"/>
      <c r="L1676" s="10">
        <v>44375.525520833333</v>
      </c>
      <c r="M1676" s="10">
        <v>44399</v>
      </c>
      <c r="N1676" s="7">
        <v>2021</v>
      </c>
      <c r="O1676" s="7" t="s">
        <v>4568</v>
      </c>
      <c r="R1676" s="7" t="s">
        <v>315</v>
      </c>
      <c r="T1676" s="7"/>
      <c r="W1676" s="6">
        <f>IFERROR(VLOOKUP(B1676, PlumX_snapshot!$A:$B, 2, FALSE), " ")</f>
        <v>12</v>
      </c>
      <c r="X1676" s="6">
        <f>IFERROR(VLOOKUP(B1676, PlumX_snapshot!$A:$C, 3, FALSE), " ")</f>
        <v>3</v>
      </c>
      <c r="Y1676" s="8">
        <f>IFERROR(VLOOKUP(B1676, PlumX_snapshot!$A:$D, 4, FALSE), " ")</f>
        <v>20</v>
      </c>
      <c r="Z1676" s="8">
        <f>IFERROR(VLOOKUP(B1676, PlumX_snapshot!$A:$E, 5, FALSE), " ")</f>
        <v>0</v>
      </c>
      <c r="AA1676" s="8">
        <f>IFERROR(VLOOKUP(B1676, PlumX_snapshot!$A:$F, 6, FALSE), " ")</f>
        <v>0</v>
      </c>
      <c r="AB1676" s="9">
        <v>44978</v>
      </c>
    </row>
    <row r="1677" spans="1:28" ht="14.5" x14ac:dyDescent="0.35">
      <c r="A1677" s="7" t="s">
        <v>4665</v>
      </c>
      <c r="B1677" s="7" t="s">
        <v>4666</v>
      </c>
      <c r="C1677" s="7" t="s">
        <v>4667</v>
      </c>
      <c r="D1677" s="7" t="s">
        <v>4566</v>
      </c>
      <c r="E1677" s="7" t="s">
        <v>36</v>
      </c>
      <c r="F1677" s="7" t="s">
        <v>37</v>
      </c>
      <c r="G1677" s="7" t="s">
        <v>56</v>
      </c>
      <c r="H1677" s="7" t="s">
        <v>4567</v>
      </c>
      <c r="I1677" s="7" t="s">
        <v>501</v>
      </c>
      <c r="J1677" s="10"/>
      <c r="K1677" s="10"/>
      <c r="L1677" s="10">
        <v>44373.427534722221</v>
      </c>
      <c r="M1677" s="10">
        <v>44383</v>
      </c>
      <c r="N1677" s="7">
        <v>2021</v>
      </c>
      <c r="O1677" s="7" t="s">
        <v>4568</v>
      </c>
      <c r="R1677" s="7" t="s">
        <v>4668</v>
      </c>
      <c r="T1677" s="7"/>
      <c r="W1677" s="6">
        <f>IFERROR(VLOOKUP(B1677, PlumX_snapshot!$A:$B, 2, FALSE), " ")</f>
        <v>68</v>
      </c>
      <c r="X1677" s="6">
        <f>IFERROR(VLOOKUP(B1677, PlumX_snapshot!$A:$C, 3, FALSE), " ")</f>
        <v>9</v>
      </c>
      <c r="Y1677" s="8">
        <f>IFERROR(VLOOKUP(B1677, PlumX_snapshot!$A:$D, 4, FALSE), " ")</f>
        <v>1</v>
      </c>
      <c r="Z1677" s="8">
        <f>IFERROR(VLOOKUP(B1677, PlumX_snapshot!$A:$E, 5, FALSE), " ")</f>
        <v>0</v>
      </c>
      <c r="AA1677" s="8">
        <f>IFERROR(VLOOKUP(B1677, PlumX_snapshot!$A:$F, 6, FALSE), " ")</f>
        <v>0</v>
      </c>
      <c r="AB1677" s="9">
        <v>44978</v>
      </c>
    </row>
    <row r="1678" spans="1:28" ht="14.5" x14ac:dyDescent="0.35">
      <c r="A1678" s="7" t="s">
        <v>4669</v>
      </c>
      <c r="B1678" s="7" t="s">
        <v>4670</v>
      </c>
      <c r="C1678" s="7" t="s">
        <v>4671</v>
      </c>
      <c r="D1678" s="7" t="s">
        <v>4566</v>
      </c>
      <c r="E1678" s="7" t="s">
        <v>36</v>
      </c>
      <c r="F1678" s="7" t="s">
        <v>37</v>
      </c>
      <c r="G1678" s="7" t="s">
        <v>56</v>
      </c>
      <c r="H1678" s="7" t="s">
        <v>4567</v>
      </c>
      <c r="I1678" s="7" t="s">
        <v>501</v>
      </c>
      <c r="J1678" s="10"/>
      <c r="K1678" s="10"/>
      <c r="L1678" s="10">
        <v>44372.393495370372</v>
      </c>
      <c r="M1678" s="10">
        <v>44382</v>
      </c>
      <c r="N1678" s="7">
        <v>2021</v>
      </c>
      <c r="O1678" s="7" t="s">
        <v>4568</v>
      </c>
      <c r="R1678" s="7" t="s">
        <v>4672</v>
      </c>
      <c r="T1678" s="7"/>
      <c r="W1678" s="6">
        <f>IFERROR(VLOOKUP(B1678, PlumX_snapshot!$A:$B, 2, FALSE), " ")</f>
        <v>10</v>
      </c>
      <c r="X1678" s="6">
        <f>IFERROR(VLOOKUP(B1678, PlumX_snapshot!$A:$C, 3, FALSE), " ")</f>
        <v>5</v>
      </c>
      <c r="Y1678" s="8">
        <f>IFERROR(VLOOKUP(B1678, PlumX_snapshot!$A:$D, 4, FALSE), " ")</f>
        <v>0</v>
      </c>
      <c r="Z1678" s="8">
        <f>IFERROR(VLOOKUP(B1678, PlumX_snapshot!$A:$E, 5, FALSE), " ")</f>
        <v>0</v>
      </c>
      <c r="AA1678" s="8">
        <f>IFERROR(VLOOKUP(B1678, PlumX_snapshot!$A:$F, 6, FALSE), " ")</f>
        <v>0</v>
      </c>
      <c r="AB1678" s="9">
        <v>44978</v>
      </c>
    </row>
    <row r="1679" spans="1:28" ht="14.5" x14ac:dyDescent="0.35">
      <c r="A1679" s="7" t="s">
        <v>4673</v>
      </c>
      <c r="B1679" s="7" t="s">
        <v>4674</v>
      </c>
      <c r="C1679" s="7" t="s">
        <v>4667</v>
      </c>
      <c r="D1679" s="7" t="s">
        <v>4566</v>
      </c>
      <c r="E1679" s="7" t="s">
        <v>36</v>
      </c>
      <c r="F1679" s="7" t="s">
        <v>37</v>
      </c>
      <c r="G1679" s="7" t="s">
        <v>56</v>
      </c>
      <c r="H1679" s="7" t="s">
        <v>4567</v>
      </c>
      <c r="I1679" s="7" t="s">
        <v>501</v>
      </c>
      <c r="J1679" s="10"/>
      <c r="K1679" s="10"/>
      <c r="L1679" s="10">
        <v>44363.388090277775</v>
      </c>
      <c r="M1679" s="10">
        <v>44378</v>
      </c>
      <c r="N1679" s="7">
        <v>2021</v>
      </c>
      <c r="O1679" s="7" t="s">
        <v>4568</v>
      </c>
      <c r="R1679" s="7" t="s">
        <v>4675</v>
      </c>
      <c r="T1679" s="7"/>
      <c r="W1679" s="6">
        <f>IFERROR(VLOOKUP(B1679, PlumX_snapshot!$A:$B, 2, FALSE), " ")</f>
        <v>95</v>
      </c>
      <c r="X1679" s="6">
        <f>IFERROR(VLOOKUP(B1679, PlumX_snapshot!$A:$C, 3, FALSE), " ")</f>
        <v>13</v>
      </c>
      <c r="Y1679" s="8">
        <f>IFERROR(VLOOKUP(B1679, PlumX_snapshot!$A:$D, 4, FALSE), " ")</f>
        <v>0</v>
      </c>
      <c r="Z1679" s="8">
        <f>IFERROR(VLOOKUP(B1679, PlumX_snapshot!$A:$E, 5, FALSE), " ")</f>
        <v>0</v>
      </c>
      <c r="AA1679" s="8">
        <f>IFERROR(VLOOKUP(B1679, PlumX_snapshot!$A:$F, 6, FALSE), " ")</f>
        <v>0</v>
      </c>
      <c r="AB1679" s="9">
        <v>44978</v>
      </c>
    </row>
    <row r="1680" spans="1:28" ht="14.5" x14ac:dyDescent="0.35">
      <c r="A1680" s="7" t="s">
        <v>4676</v>
      </c>
      <c r="B1680" s="7" t="s">
        <v>4677</v>
      </c>
      <c r="C1680" s="7" t="s">
        <v>4678</v>
      </c>
      <c r="D1680" s="7" t="s">
        <v>4566</v>
      </c>
      <c r="E1680" s="7" t="s">
        <v>36</v>
      </c>
      <c r="F1680" s="7" t="s">
        <v>37</v>
      </c>
      <c r="G1680" s="7" t="s">
        <v>56</v>
      </c>
      <c r="H1680" s="7" t="s">
        <v>4567</v>
      </c>
      <c r="I1680" s="7" t="s">
        <v>501</v>
      </c>
      <c r="J1680" s="10"/>
      <c r="K1680" s="10"/>
      <c r="L1680" s="10">
        <v>44343.461944444447</v>
      </c>
      <c r="M1680" s="10">
        <v>44370</v>
      </c>
      <c r="N1680" s="7">
        <v>2021</v>
      </c>
      <c r="O1680" s="7" t="s">
        <v>4568</v>
      </c>
      <c r="R1680" s="7" t="s">
        <v>4679</v>
      </c>
      <c r="T1680" s="7"/>
      <c r="W1680" s="6">
        <f>IFERROR(VLOOKUP(B1680, PlumX_snapshot!$A:$B, 2, FALSE), " ")</f>
        <v>13</v>
      </c>
      <c r="X1680" s="6">
        <f>IFERROR(VLOOKUP(B1680, PlumX_snapshot!$A:$C, 3, FALSE), " ")</f>
        <v>5</v>
      </c>
      <c r="Y1680" s="8">
        <f>IFERROR(VLOOKUP(B1680, PlumX_snapshot!$A:$D, 4, FALSE), " ")</f>
        <v>5</v>
      </c>
      <c r="Z1680" s="8">
        <f>IFERROR(VLOOKUP(B1680, PlumX_snapshot!$A:$E, 5, FALSE), " ")</f>
        <v>0</v>
      </c>
      <c r="AA1680" s="8">
        <f>IFERROR(VLOOKUP(B1680, PlumX_snapshot!$A:$F, 6, FALSE), " ")</f>
        <v>0</v>
      </c>
      <c r="AB1680" s="9">
        <v>44978</v>
      </c>
    </row>
    <row r="1681" spans="1:28" ht="14.5" x14ac:dyDescent="0.35">
      <c r="A1681" s="7" t="s">
        <v>4680</v>
      </c>
      <c r="B1681" s="7" t="s">
        <v>4681</v>
      </c>
      <c r="C1681" s="7" t="s">
        <v>4682</v>
      </c>
      <c r="D1681" s="7" t="s">
        <v>4566</v>
      </c>
      <c r="E1681" s="7" t="s">
        <v>36</v>
      </c>
      <c r="F1681" s="7" t="s">
        <v>37</v>
      </c>
      <c r="G1681" s="7" t="s">
        <v>56</v>
      </c>
      <c r="H1681" s="7" t="s">
        <v>4567</v>
      </c>
      <c r="I1681" s="7" t="s">
        <v>501</v>
      </c>
      <c r="J1681" s="10"/>
      <c r="K1681" s="10"/>
      <c r="L1681" s="10">
        <v>44340.526145833333</v>
      </c>
      <c r="M1681" s="10">
        <v>44355</v>
      </c>
      <c r="N1681" s="7">
        <v>2021</v>
      </c>
      <c r="O1681" s="7" t="s">
        <v>4568</v>
      </c>
      <c r="R1681" s="7" t="s">
        <v>4683</v>
      </c>
      <c r="T1681" s="7"/>
      <c r="W1681" s="6">
        <f>IFERROR(VLOOKUP(B1681, PlumX_snapshot!$A:$B, 2, FALSE), " ")</f>
        <v>5</v>
      </c>
      <c r="X1681" s="6">
        <f>IFERROR(VLOOKUP(B1681, PlumX_snapshot!$A:$C, 3, FALSE), " ")</f>
        <v>0</v>
      </c>
      <c r="Y1681" s="8">
        <f>IFERROR(VLOOKUP(B1681, PlumX_snapshot!$A:$D, 4, FALSE), " ")</f>
        <v>0</v>
      </c>
      <c r="Z1681" s="8">
        <f>IFERROR(VLOOKUP(B1681, PlumX_snapshot!$A:$E, 5, FALSE), " ")</f>
        <v>0</v>
      </c>
      <c r="AA1681" s="8">
        <f>IFERROR(VLOOKUP(B1681, PlumX_snapshot!$A:$F, 6, FALSE), " ")</f>
        <v>0</v>
      </c>
      <c r="AB1681" s="9">
        <v>44978</v>
      </c>
    </row>
    <row r="1682" spans="1:28" ht="14.5" x14ac:dyDescent="0.35">
      <c r="A1682" s="7" t="s">
        <v>4684</v>
      </c>
      <c r="B1682" s="7" t="s">
        <v>4685</v>
      </c>
      <c r="C1682" s="7" t="s">
        <v>4686</v>
      </c>
      <c r="D1682" s="7" t="s">
        <v>4566</v>
      </c>
      <c r="E1682" s="7" t="s">
        <v>36</v>
      </c>
      <c r="F1682" s="7" t="s">
        <v>37</v>
      </c>
      <c r="G1682" s="7" t="s">
        <v>56</v>
      </c>
      <c r="H1682" s="7" t="s">
        <v>4567</v>
      </c>
      <c r="I1682" s="7" t="s">
        <v>74</v>
      </c>
      <c r="J1682" s="10"/>
      <c r="K1682" s="10"/>
      <c r="L1682" s="10">
        <v>44340.508703703701</v>
      </c>
      <c r="M1682" s="10">
        <v>44350</v>
      </c>
      <c r="N1682" s="7">
        <v>2021</v>
      </c>
      <c r="O1682" s="7" t="s">
        <v>4568</v>
      </c>
      <c r="Q1682" s="7" t="s">
        <v>56</v>
      </c>
      <c r="T1682" s="7"/>
      <c r="W1682" s="6">
        <f>IFERROR(VLOOKUP(B1682, PlumX_snapshot!$A:$B, 2, FALSE), " ")</f>
        <v>12</v>
      </c>
      <c r="X1682" s="6">
        <f>IFERROR(VLOOKUP(B1682, PlumX_snapshot!$A:$C, 3, FALSE), " ")</f>
        <v>4</v>
      </c>
      <c r="Y1682" s="8">
        <f>IFERROR(VLOOKUP(B1682, PlumX_snapshot!$A:$D, 4, FALSE), " ")</f>
        <v>10</v>
      </c>
      <c r="Z1682" s="8">
        <f>IFERROR(VLOOKUP(B1682, PlumX_snapshot!$A:$E, 5, FALSE), " ")</f>
        <v>0</v>
      </c>
      <c r="AA1682" s="8">
        <f>IFERROR(VLOOKUP(B1682, PlumX_snapshot!$A:$F, 6, FALSE), " ")</f>
        <v>0</v>
      </c>
      <c r="AB1682" s="9">
        <v>44978</v>
      </c>
    </row>
    <row r="1683" spans="1:28" ht="14.5" x14ac:dyDescent="0.35">
      <c r="A1683" s="7" t="s">
        <v>4687</v>
      </c>
      <c r="B1683" s="7" t="s">
        <v>4688</v>
      </c>
      <c r="C1683" s="7" t="s">
        <v>4689</v>
      </c>
      <c r="D1683" s="7" t="s">
        <v>4566</v>
      </c>
      <c r="E1683" s="7" t="s">
        <v>36</v>
      </c>
      <c r="F1683" s="7" t="s">
        <v>37</v>
      </c>
      <c r="G1683" s="7" t="s">
        <v>56</v>
      </c>
      <c r="H1683" s="7" t="s">
        <v>4567</v>
      </c>
      <c r="I1683" s="7" t="s">
        <v>501</v>
      </c>
      <c r="J1683" s="10"/>
      <c r="K1683" s="10"/>
      <c r="L1683" s="10">
        <v>44333.664814814816</v>
      </c>
      <c r="M1683" s="10">
        <v>44277</v>
      </c>
      <c r="N1683" s="7">
        <v>2021</v>
      </c>
      <c r="O1683" s="7" t="s">
        <v>4568</v>
      </c>
      <c r="T1683" s="7"/>
      <c r="U1683" s="7" t="s">
        <v>4690</v>
      </c>
      <c r="W1683" s="6">
        <f>IFERROR(VLOOKUP(B1683, PlumX_snapshot!$A:$B, 2, FALSE), " ")</f>
        <v>4</v>
      </c>
      <c r="X1683" s="6">
        <f>IFERROR(VLOOKUP(B1683, PlumX_snapshot!$A:$C, 3, FALSE), " ")</f>
        <v>0</v>
      </c>
      <c r="Y1683" s="8">
        <f>IFERROR(VLOOKUP(B1683, PlumX_snapshot!$A:$D, 4, FALSE), " ")</f>
        <v>0</v>
      </c>
      <c r="Z1683" s="8">
        <f>IFERROR(VLOOKUP(B1683, PlumX_snapshot!$A:$E, 5, FALSE), " ")</f>
        <v>0</v>
      </c>
      <c r="AA1683" s="8">
        <f>IFERROR(VLOOKUP(B1683, PlumX_snapshot!$A:$F, 6, FALSE), " ")</f>
        <v>0</v>
      </c>
      <c r="AB1683" s="9">
        <v>44978</v>
      </c>
    </row>
    <row r="1684" spans="1:28" ht="14.5" x14ac:dyDescent="0.35">
      <c r="A1684" s="7" t="s">
        <v>4691</v>
      </c>
      <c r="B1684" s="7" t="s">
        <v>4692</v>
      </c>
      <c r="C1684" s="7" t="s">
        <v>4693</v>
      </c>
      <c r="D1684" s="7" t="s">
        <v>4566</v>
      </c>
      <c r="E1684" s="7" t="s">
        <v>36</v>
      </c>
      <c r="F1684" s="7" t="s">
        <v>37</v>
      </c>
      <c r="G1684" s="7" t="s">
        <v>56</v>
      </c>
      <c r="H1684" s="7" t="s">
        <v>4567</v>
      </c>
      <c r="I1684" s="7" t="s">
        <v>501</v>
      </c>
      <c r="J1684" s="10"/>
      <c r="K1684" s="10"/>
      <c r="L1684" s="10">
        <v>44333.662928240738</v>
      </c>
      <c r="M1684" s="10">
        <v>44353</v>
      </c>
      <c r="N1684" s="7">
        <v>2021</v>
      </c>
      <c r="O1684" s="7" t="s">
        <v>4568</v>
      </c>
      <c r="R1684" s="7" t="s">
        <v>315</v>
      </c>
      <c r="T1684" s="7"/>
      <c r="W1684" s="6">
        <f>IFERROR(VLOOKUP(B1684, PlumX_snapshot!$A:$B, 2, FALSE), " ")</f>
        <v>3</v>
      </c>
      <c r="X1684" s="6">
        <f>IFERROR(VLOOKUP(B1684, PlumX_snapshot!$A:$C, 3, FALSE), " ")</f>
        <v>0</v>
      </c>
      <c r="Y1684" s="8">
        <f>IFERROR(VLOOKUP(B1684, PlumX_snapshot!$A:$D, 4, FALSE), " ")</f>
        <v>1</v>
      </c>
      <c r="Z1684" s="8">
        <f>IFERROR(VLOOKUP(B1684, PlumX_snapshot!$A:$E, 5, FALSE), " ")</f>
        <v>0</v>
      </c>
      <c r="AA1684" s="8">
        <f>IFERROR(VLOOKUP(B1684, PlumX_snapshot!$A:$F, 6, FALSE), " ")</f>
        <v>0</v>
      </c>
      <c r="AB1684" s="9">
        <v>44978</v>
      </c>
    </row>
    <row r="1685" spans="1:28" ht="14.5" x14ac:dyDescent="0.35">
      <c r="A1685" s="7" t="s">
        <v>4694</v>
      </c>
      <c r="B1685" s="7" t="s">
        <v>4695</v>
      </c>
      <c r="C1685" s="7" t="s">
        <v>4696</v>
      </c>
      <c r="D1685" s="7" t="s">
        <v>4566</v>
      </c>
      <c r="E1685" s="7" t="s">
        <v>36</v>
      </c>
      <c r="F1685" s="7" t="s">
        <v>37</v>
      </c>
      <c r="G1685" s="7" t="s">
        <v>56</v>
      </c>
      <c r="H1685" s="7" t="s">
        <v>4567</v>
      </c>
      <c r="I1685" s="7" t="s">
        <v>501</v>
      </c>
      <c r="J1685" s="10"/>
      <c r="K1685" s="10"/>
      <c r="L1685" s="10">
        <v>44333.661759259259</v>
      </c>
      <c r="M1685" s="10">
        <v>44380</v>
      </c>
      <c r="N1685" s="7">
        <v>2021</v>
      </c>
      <c r="O1685" s="7" t="s">
        <v>4568</v>
      </c>
      <c r="R1685" s="7" t="s">
        <v>315</v>
      </c>
      <c r="T1685" s="7"/>
      <c r="W1685" s="6">
        <f>IFERROR(VLOOKUP(B1685, PlumX_snapshot!$A:$B, 2, FALSE), " ")</f>
        <v>1</v>
      </c>
      <c r="X1685" s="6">
        <f>IFERROR(VLOOKUP(B1685, PlumX_snapshot!$A:$C, 3, FALSE), " ")</f>
        <v>0</v>
      </c>
      <c r="Y1685" s="8">
        <f>IFERROR(VLOOKUP(B1685, PlumX_snapshot!$A:$D, 4, FALSE), " ")</f>
        <v>159</v>
      </c>
      <c r="Z1685" s="8">
        <f>IFERROR(VLOOKUP(B1685, PlumX_snapshot!$A:$E, 5, FALSE), " ")</f>
        <v>0</v>
      </c>
      <c r="AA1685" s="8">
        <f>IFERROR(VLOOKUP(B1685, PlumX_snapshot!$A:$F, 6, FALSE), " ")</f>
        <v>0</v>
      </c>
      <c r="AB1685" s="9">
        <v>44978</v>
      </c>
    </row>
    <row r="1686" spans="1:28" ht="14.5" x14ac:dyDescent="0.35">
      <c r="A1686" s="7" t="s">
        <v>4697</v>
      </c>
      <c r="B1686" s="7" t="s">
        <v>4698</v>
      </c>
      <c r="C1686" s="7" t="s">
        <v>4699</v>
      </c>
      <c r="D1686" s="7" t="s">
        <v>4566</v>
      </c>
      <c r="E1686" s="7" t="s">
        <v>36</v>
      </c>
      <c r="F1686" s="7" t="s">
        <v>37</v>
      </c>
      <c r="G1686" s="7" t="s">
        <v>56</v>
      </c>
      <c r="H1686" s="7" t="s">
        <v>4567</v>
      </c>
      <c r="I1686" s="7" t="s">
        <v>501</v>
      </c>
      <c r="J1686" s="10"/>
      <c r="K1686" s="10"/>
      <c r="L1686" s="10">
        <v>44333.660752314812</v>
      </c>
      <c r="M1686" s="10">
        <v>44198</v>
      </c>
      <c r="N1686" s="7">
        <v>2021</v>
      </c>
      <c r="O1686" s="7" t="s">
        <v>4568</v>
      </c>
      <c r="R1686" s="7" t="s">
        <v>315</v>
      </c>
      <c r="T1686" s="7"/>
      <c r="W1686" s="6">
        <f>IFERROR(VLOOKUP(B1686, PlumX_snapshot!$A:$B, 2, FALSE), " ")</f>
        <v>11</v>
      </c>
      <c r="X1686" s="6">
        <f>IFERROR(VLOOKUP(B1686, PlumX_snapshot!$A:$C, 3, FALSE), " ")</f>
        <v>3</v>
      </c>
      <c r="Y1686" s="8">
        <f>IFERROR(VLOOKUP(B1686, PlumX_snapshot!$A:$D, 4, FALSE), " ")</f>
        <v>153</v>
      </c>
      <c r="Z1686" s="8">
        <f>IFERROR(VLOOKUP(B1686, PlumX_snapshot!$A:$E, 5, FALSE), " ")</f>
        <v>0</v>
      </c>
      <c r="AA1686" s="8">
        <f>IFERROR(VLOOKUP(B1686, PlumX_snapshot!$A:$F, 6, FALSE), " ")</f>
        <v>1</v>
      </c>
      <c r="AB1686" s="9">
        <v>44978</v>
      </c>
    </row>
    <row r="1687" spans="1:28" ht="14.5" x14ac:dyDescent="0.35">
      <c r="A1687" s="7" t="s">
        <v>4700</v>
      </c>
      <c r="B1687" s="7" t="s">
        <v>4701</v>
      </c>
      <c r="C1687" s="7" t="s">
        <v>4602</v>
      </c>
      <c r="D1687" s="7" t="s">
        <v>4566</v>
      </c>
      <c r="E1687" s="7" t="s">
        <v>36</v>
      </c>
      <c r="F1687" s="7" t="s">
        <v>37</v>
      </c>
      <c r="G1687" s="7" t="s">
        <v>56</v>
      </c>
      <c r="H1687" s="7" t="s">
        <v>4567</v>
      </c>
      <c r="I1687" s="7" t="s">
        <v>74</v>
      </c>
      <c r="J1687" s="10"/>
      <c r="K1687" s="10"/>
      <c r="L1687" s="10">
        <v>44333.660057870373</v>
      </c>
      <c r="M1687" s="12">
        <v>44485</v>
      </c>
      <c r="N1687" s="7">
        <v>2021</v>
      </c>
      <c r="O1687" s="7" t="s">
        <v>4568</v>
      </c>
      <c r="R1687" s="7" t="s">
        <v>315</v>
      </c>
      <c r="T1687" s="7"/>
      <c r="U1687" s="7" t="s">
        <v>4702</v>
      </c>
      <c r="W1687" s="6">
        <f>IFERROR(VLOOKUP(B1687, PlumX_snapshot!$A:$B, 2, FALSE), " ")</f>
        <v>10</v>
      </c>
      <c r="X1687" s="6">
        <f>IFERROR(VLOOKUP(B1687, PlumX_snapshot!$A:$C, 3, FALSE), " ")</f>
        <v>1</v>
      </c>
      <c r="Y1687" s="8">
        <f>IFERROR(VLOOKUP(B1687, PlumX_snapshot!$A:$D, 4, FALSE), " ")</f>
        <v>0</v>
      </c>
      <c r="Z1687" s="8">
        <f>IFERROR(VLOOKUP(B1687, PlumX_snapshot!$A:$E, 5, FALSE), " ")</f>
        <v>0</v>
      </c>
      <c r="AA1687" s="8">
        <f>IFERROR(VLOOKUP(B1687, PlumX_snapshot!$A:$F, 6, FALSE), " ")</f>
        <v>0</v>
      </c>
      <c r="AB1687" s="9">
        <v>44978</v>
      </c>
    </row>
    <row r="1688" spans="1:28" ht="14.5" x14ac:dyDescent="0.35">
      <c r="A1688" s="7" t="s">
        <v>4703</v>
      </c>
      <c r="B1688" s="7" t="s">
        <v>4704</v>
      </c>
      <c r="C1688" s="7" t="s">
        <v>4705</v>
      </c>
      <c r="D1688" s="7" t="s">
        <v>4566</v>
      </c>
      <c r="E1688" s="7" t="s">
        <v>36</v>
      </c>
      <c r="F1688" s="7" t="s">
        <v>37</v>
      </c>
      <c r="G1688" s="7" t="s">
        <v>56</v>
      </c>
      <c r="H1688" s="7" t="s">
        <v>4567</v>
      </c>
      <c r="I1688" s="7" t="s">
        <v>501</v>
      </c>
      <c r="J1688" s="10"/>
      <c r="K1688" s="10"/>
      <c r="L1688" s="10">
        <v>44333.659097222226</v>
      </c>
      <c r="M1688" s="10">
        <v>44260</v>
      </c>
      <c r="N1688" s="7">
        <v>2021</v>
      </c>
      <c r="O1688" s="7" t="s">
        <v>4568</v>
      </c>
      <c r="R1688" s="7" t="s">
        <v>315</v>
      </c>
      <c r="T1688" s="7"/>
      <c r="W1688" s="6">
        <f>IFERROR(VLOOKUP(B1688, PlumX_snapshot!$A:$B, 2, FALSE), " ")</f>
        <v>3</v>
      </c>
      <c r="X1688" s="6">
        <f>IFERROR(VLOOKUP(B1688, PlumX_snapshot!$A:$C, 3, FALSE), " ")</f>
        <v>0</v>
      </c>
      <c r="Y1688" s="8">
        <f>IFERROR(VLOOKUP(B1688, PlumX_snapshot!$A:$D, 4, FALSE), " ")</f>
        <v>604</v>
      </c>
      <c r="Z1688" s="8">
        <f>IFERROR(VLOOKUP(B1688, PlumX_snapshot!$A:$E, 5, FALSE), " ")</f>
        <v>0</v>
      </c>
      <c r="AA1688" s="8">
        <f>IFERROR(VLOOKUP(B1688, PlumX_snapshot!$A:$F, 6, FALSE), " ")</f>
        <v>0</v>
      </c>
      <c r="AB1688" s="9">
        <v>44978</v>
      </c>
    </row>
    <row r="1689" spans="1:28" ht="14.5" x14ac:dyDescent="0.35">
      <c r="A1689" s="7" t="s">
        <v>4706</v>
      </c>
      <c r="B1689" s="7" t="s">
        <v>4707</v>
      </c>
      <c r="C1689" s="7" t="s">
        <v>4708</v>
      </c>
      <c r="D1689" s="7" t="s">
        <v>4566</v>
      </c>
      <c r="E1689" s="7" t="s">
        <v>36</v>
      </c>
      <c r="F1689" s="7" t="s">
        <v>37</v>
      </c>
      <c r="G1689" s="7" t="s">
        <v>56</v>
      </c>
      <c r="H1689" s="7" t="s">
        <v>4567</v>
      </c>
      <c r="I1689" s="7" t="s">
        <v>501</v>
      </c>
      <c r="J1689" s="10"/>
      <c r="K1689" s="10"/>
      <c r="L1689" s="10">
        <v>44333.654814814814</v>
      </c>
      <c r="M1689" s="10">
        <v>44266</v>
      </c>
      <c r="N1689" s="7">
        <v>2021</v>
      </c>
      <c r="O1689" s="7" t="s">
        <v>4568</v>
      </c>
      <c r="R1689" s="7" t="s">
        <v>315</v>
      </c>
      <c r="T1689" s="7"/>
      <c r="W1689" s="6">
        <f>IFERROR(VLOOKUP(B1689, PlumX_snapshot!$A:$B, 2, FALSE), " ")</f>
        <v>18</v>
      </c>
      <c r="X1689" s="6">
        <f>IFERROR(VLOOKUP(B1689, PlumX_snapshot!$A:$C, 3, FALSE), " ")</f>
        <v>6</v>
      </c>
      <c r="Y1689" s="8">
        <f>IFERROR(VLOOKUP(B1689, PlumX_snapshot!$A:$D, 4, FALSE), " ")</f>
        <v>97</v>
      </c>
      <c r="Z1689" s="8">
        <f>IFERROR(VLOOKUP(B1689, PlumX_snapshot!$A:$E, 5, FALSE), " ")</f>
        <v>0</v>
      </c>
      <c r="AA1689" s="8">
        <f>IFERROR(VLOOKUP(B1689, PlumX_snapshot!$A:$F, 6, FALSE), " ")</f>
        <v>1</v>
      </c>
      <c r="AB1689" s="9">
        <v>44978</v>
      </c>
    </row>
    <row r="1690" spans="1:28" ht="14.5" x14ac:dyDescent="0.35">
      <c r="A1690" s="7" t="s">
        <v>4709</v>
      </c>
      <c r="B1690" s="7" t="s">
        <v>4710</v>
      </c>
      <c r="C1690" s="7" t="s">
        <v>4711</v>
      </c>
      <c r="D1690" s="7" t="s">
        <v>4566</v>
      </c>
      <c r="E1690" s="7" t="s">
        <v>36</v>
      </c>
      <c r="F1690" s="7" t="s">
        <v>37</v>
      </c>
      <c r="G1690" s="7" t="s">
        <v>56</v>
      </c>
      <c r="H1690" s="7" t="s">
        <v>4567</v>
      </c>
      <c r="I1690" s="7" t="s">
        <v>501</v>
      </c>
      <c r="J1690" s="10"/>
      <c r="K1690" s="10"/>
      <c r="L1690" s="10">
        <v>44333.64638888889</v>
      </c>
      <c r="M1690" s="10">
        <v>44198</v>
      </c>
      <c r="N1690" s="7">
        <v>2021</v>
      </c>
      <c r="O1690" s="7" t="s">
        <v>4568</v>
      </c>
      <c r="R1690" s="7" t="s">
        <v>315</v>
      </c>
      <c r="T1690" s="7"/>
      <c r="W1690" s="6">
        <f>IFERROR(VLOOKUP(B1690, PlumX_snapshot!$A:$B, 2, FALSE), " ")</f>
        <v>3</v>
      </c>
      <c r="X1690" s="6">
        <f>IFERROR(VLOOKUP(B1690, PlumX_snapshot!$A:$C, 3, FALSE), " ")</f>
        <v>1</v>
      </c>
      <c r="Y1690" s="8">
        <f>IFERROR(VLOOKUP(B1690, PlumX_snapshot!$A:$D, 4, FALSE), " ")</f>
        <v>21</v>
      </c>
      <c r="Z1690" s="8">
        <f>IFERROR(VLOOKUP(B1690, PlumX_snapshot!$A:$E, 5, FALSE), " ")</f>
        <v>0</v>
      </c>
      <c r="AA1690" s="8">
        <f>IFERROR(VLOOKUP(B1690, PlumX_snapshot!$A:$F, 6, FALSE), " ")</f>
        <v>0</v>
      </c>
      <c r="AB1690" s="9">
        <v>44978</v>
      </c>
    </row>
    <row r="1691" spans="1:28" ht="14.5" x14ac:dyDescent="0.35">
      <c r="A1691" s="7" t="s">
        <v>4712</v>
      </c>
      <c r="B1691" s="7" t="s">
        <v>4713</v>
      </c>
      <c r="C1691" s="7" t="s">
        <v>4714</v>
      </c>
      <c r="D1691" s="7" t="s">
        <v>4566</v>
      </c>
      <c r="E1691" s="7" t="s">
        <v>36</v>
      </c>
      <c r="F1691" s="7" t="s">
        <v>37</v>
      </c>
      <c r="G1691" s="7" t="s">
        <v>56</v>
      </c>
      <c r="H1691" s="7" t="s">
        <v>4567</v>
      </c>
      <c r="I1691" s="7" t="s">
        <v>501</v>
      </c>
      <c r="J1691" s="10"/>
      <c r="K1691" s="10"/>
      <c r="L1691" s="10">
        <v>44333.645115740743</v>
      </c>
      <c r="M1691" s="10">
        <v>44347</v>
      </c>
      <c r="N1691" s="7">
        <v>2021</v>
      </c>
      <c r="O1691" s="7" t="s">
        <v>4568</v>
      </c>
      <c r="R1691" s="7" t="s">
        <v>315</v>
      </c>
      <c r="T1691" s="7"/>
      <c r="W1691" s="6">
        <f>IFERROR(VLOOKUP(B1691, PlumX_snapshot!$A:$B, 2, FALSE), " ")</f>
        <v>59</v>
      </c>
      <c r="X1691" s="6">
        <f>IFERROR(VLOOKUP(B1691, PlumX_snapshot!$A:$C, 3, FALSE), " ")</f>
        <v>10</v>
      </c>
      <c r="Y1691" s="8">
        <f>IFERROR(VLOOKUP(B1691, PlumX_snapshot!$A:$D, 4, FALSE), " ")</f>
        <v>2</v>
      </c>
      <c r="Z1691" s="8">
        <f>IFERROR(VLOOKUP(B1691, PlumX_snapshot!$A:$E, 5, FALSE), " ")</f>
        <v>0</v>
      </c>
      <c r="AA1691" s="8">
        <f>IFERROR(VLOOKUP(B1691, PlumX_snapshot!$A:$F, 6, FALSE), " ")</f>
        <v>0</v>
      </c>
      <c r="AB1691" s="9">
        <v>44978</v>
      </c>
    </row>
    <row r="1692" spans="1:28" ht="14.5" x14ac:dyDescent="0.35">
      <c r="A1692" s="7" t="s">
        <v>4715</v>
      </c>
      <c r="B1692" s="7" t="s">
        <v>4716</v>
      </c>
      <c r="C1692" s="7" t="s">
        <v>4717</v>
      </c>
      <c r="D1692" s="7" t="s">
        <v>4566</v>
      </c>
      <c r="E1692" s="7" t="s">
        <v>36</v>
      </c>
      <c r="F1692" s="7" t="s">
        <v>37</v>
      </c>
      <c r="G1692" s="7" t="s">
        <v>56</v>
      </c>
      <c r="H1692" s="7" t="s">
        <v>4567</v>
      </c>
      <c r="I1692" s="7" t="s">
        <v>501</v>
      </c>
      <c r="J1692" s="10"/>
      <c r="K1692" s="10"/>
      <c r="L1692" s="10">
        <v>44333.637476851851</v>
      </c>
      <c r="M1692" s="10">
        <v>44217</v>
      </c>
      <c r="N1692" s="7">
        <v>2021</v>
      </c>
      <c r="O1692" s="7" t="s">
        <v>4568</v>
      </c>
      <c r="R1692" s="7" t="s">
        <v>315</v>
      </c>
      <c r="T1692" s="7"/>
      <c r="W1692" s="6">
        <f>IFERROR(VLOOKUP(B1692, PlumX_snapshot!$A:$B, 2, FALSE), " ")</f>
        <v>9</v>
      </c>
      <c r="X1692" s="6">
        <f>IFERROR(VLOOKUP(B1692, PlumX_snapshot!$A:$C, 3, FALSE), " ")</f>
        <v>0</v>
      </c>
      <c r="Y1692" s="8">
        <f>IFERROR(VLOOKUP(B1692, PlumX_snapshot!$A:$D, 4, FALSE), " ")</f>
        <v>1</v>
      </c>
      <c r="Z1692" s="8">
        <f>IFERROR(VLOOKUP(B1692, PlumX_snapshot!$A:$E, 5, FALSE), " ")</f>
        <v>0</v>
      </c>
      <c r="AA1692" s="8">
        <f>IFERROR(VLOOKUP(B1692, PlumX_snapshot!$A:$F, 6, FALSE), " ")</f>
        <v>0</v>
      </c>
      <c r="AB1692" s="9">
        <v>44978</v>
      </c>
    </row>
    <row r="1693" spans="1:28" ht="14.5" x14ac:dyDescent="0.35">
      <c r="A1693" s="7" t="s">
        <v>4718</v>
      </c>
      <c r="B1693" s="7" t="s">
        <v>4719</v>
      </c>
      <c r="C1693" s="7" t="s">
        <v>4651</v>
      </c>
      <c r="D1693" s="7" t="s">
        <v>4566</v>
      </c>
      <c r="E1693" s="7" t="s">
        <v>36</v>
      </c>
      <c r="F1693" s="7" t="s">
        <v>37</v>
      </c>
      <c r="G1693" s="7" t="s">
        <v>56</v>
      </c>
      <c r="H1693" s="7" t="s">
        <v>4567</v>
      </c>
      <c r="I1693" s="7" t="s">
        <v>501</v>
      </c>
      <c r="J1693" s="10"/>
      <c r="K1693" s="10"/>
      <c r="L1693" s="10">
        <v>44333.636030092595</v>
      </c>
      <c r="M1693" s="10">
        <v>44259</v>
      </c>
      <c r="N1693" s="7">
        <v>2021</v>
      </c>
      <c r="O1693" s="7" t="s">
        <v>4568</v>
      </c>
      <c r="R1693" s="7" t="s">
        <v>4720</v>
      </c>
      <c r="T1693" s="7"/>
      <c r="W1693" s="6">
        <f>IFERROR(VLOOKUP(B1693, PlumX_snapshot!$A:$B, 2, FALSE), " ")</f>
        <v>28</v>
      </c>
      <c r="X1693" s="6">
        <f>IFERROR(VLOOKUP(B1693, PlumX_snapshot!$A:$C, 3, FALSE), " ")</f>
        <v>1</v>
      </c>
      <c r="Y1693" s="8">
        <f>IFERROR(VLOOKUP(B1693, PlumX_snapshot!$A:$D, 4, FALSE), " ")</f>
        <v>13</v>
      </c>
      <c r="Z1693" s="8">
        <f>IFERROR(VLOOKUP(B1693, PlumX_snapshot!$A:$E, 5, FALSE), " ")</f>
        <v>0</v>
      </c>
      <c r="AA1693" s="8">
        <f>IFERROR(VLOOKUP(B1693, PlumX_snapshot!$A:$F, 6, FALSE), " ")</f>
        <v>0</v>
      </c>
      <c r="AB1693" s="9">
        <v>44978</v>
      </c>
    </row>
    <row r="1694" spans="1:28" ht="14.5" x14ac:dyDescent="0.35">
      <c r="A1694" s="7" t="s">
        <v>4721</v>
      </c>
      <c r="B1694" s="7" t="s">
        <v>4722</v>
      </c>
      <c r="C1694" s="7" t="s">
        <v>4723</v>
      </c>
      <c r="D1694" s="7" t="s">
        <v>4566</v>
      </c>
      <c r="E1694" s="7" t="s">
        <v>36</v>
      </c>
      <c r="F1694" s="7" t="s">
        <v>37</v>
      </c>
      <c r="G1694" s="7" t="s">
        <v>56</v>
      </c>
      <c r="H1694" s="7" t="s">
        <v>4567</v>
      </c>
      <c r="I1694" s="7" t="s">
        <v>74</v>
      </c>
      <c r="J1694" s="10"/>
      <c r="K1694" s="10"/>
      <c r="L1694" s="10">
        <v>44333.633553240739</v>
      </c>
      <c r="M1694" s="10">
        <v>44220</v>
      </c>
      <c r="N1694" s="7">
        <v>2021</v>
      </c>
      <c r="O1694" s="7" t="s">
        <v>4568</v>
      </c>
      <c r="R1694" s="7" t="s">
        <v>315</v>
      </c>
      <c r="T1694" s="7"/>
      <c r="W1694" s="6">
        <f>IFERROR(VLOOKUP(B1694, PlumX_snapshot!$A:$B, 2, FALSE), " ")</f>
        <v>15</v>
      </c>
      <c r="X1694" s="6">
        <f>IFERROR(VLOOKUP(B1694, PlumX_snapshot!$A:$C, 3, FALSE), " ")</f>
        <v>0</v>
      </c>
      <c r="Y1694" s="8">
        <f>IFERROR(VLOOKUP(B1694, PlumX_snapshot!$A:$D, 4, FALSE), " ")</f>
        <v>43</v>
      </c>
      <c r="Z1694" s="8">
        <f>IFERROR(VLOOKUP(B1694, PlumX_snapshot!$A:$E, 5, FALSE), " ")</f>
        <v>0</v>
      </c>
      <c r="AA1694" s="8">
        <f>IFERROR(VLOOKUP(B1694, PlumX_snapshot!$A:$F, 6, FALSE), " ")</f>
        <v>0</v>
      </c>
      <c r="AB1694" s="9">
        <v>44978</v>
      </c>
    </row>
    <row r="1695" spans="1:28" ht="14.5" x14ac:dyDescent="0.35">
      <c r="A1695" s="7" t="s">
        <v>4724</v>
      </c>
      <c r="B1695" s="7" t="s">
        <v>4725</v>
      </c>
      <c r="C1695" s="7" t="s">
        <v>4726</v>
      </c>
      <c r="D1695" s="7" t="s">
        <v>4566</v>
      </c>
      <c r="E1695" s="7" t="s">
        <v>36</v>
      </c>
      <c r="F1695" s="7" t="s">
        <v>37</v>
      </c>
      <c r="G1695" s="7" t="s">
        <v>56</v>
      </c>
      <c r="H1695" s="7" t="s">
        <v>4567</v>
      </c>
      <c r="I1695" s="7" t="s">
        <v>501</v>
      </c>
      <c r="J1695" s="10"/>
      <c r="K1695" s="10"/>
      <c r="L1695" s="10">
        <v>44333.629756944443</v>
      </c>
      <c r="M1695" s="10">
        <v>44284</v>
      </c>
      <c r="N1695" s="7">
        <v>2021</v>
      </c>
      <c r="O1695" s="7" t="s">
        <v>4568</v>
      </c>
      <c r="R1695" s="7" t="s">
        <v>4727</v>
      </c>
      <c r="T1695" s="7"/>
      <c r="W1695" s="6">
        <f>IFERROR(VLOOKUP(B1695, PlumX_snapshot!$A:$B, 2, FALSE), " ")</f>
        <v>10</v>
      </c>
      <c r="X1695" s="6">
        <f>IFERROR(VLOOKUP(B1695, PlumX_snapshot!$A:$C, 3, FALSE), " ")</f>
        <v>3</v>
      </c>
      <c r="Y1695" s="8">
        <f>IFERROR(VLOOKUP(B1695, PlumX_snapshot!$A:$D, 4, FALSE), " ")</f>
        <v>15</v>
      </c>
      <c r="Z1695" s="8">
        <f>IFERROR(VLOOKUP(B1695, PlumX_snapshot!$A:$E, 5, FALSE), " ")</f>
        <v>0</v>
      </c>
      <c r="AA1695" s="8">
        <f>IFERROR(VLOOKUP(B1695, PlumX_snapshot!$A:$F, 6, FALSE), " ")</f>
        <v>0</v>
      </c>
      <c r="AB1695" s="9">
        <v>44978</v>
      </c>
    </row>
    <row r="1696" spans="1:28" ht="14.5" x14ac:dyDescent="0.35">
      <c r="A1696" s="7" t="s">
        <v>4728</v>
      </c>
      <c r="B1696" s="7" t="s">
        <v>4729</v>
      </c>
      <c r="C1696" s="7" t="s">
        <v>4730</v>
      </c>
      <c r="D1696" s="7" t="s">
        <v>4566</v>
      </c>
      <c r="E1696" s="7" t="s">
        <v>36</v>
      </c>
      <c r="F1696" s="7" t="s">
        <v>37</v>
      </c>
      <c r="G1696" s="7" t="s">
        <v>56</v>
      </c>
      <c r="H1696" s="7" t="s">
        <v>4567</v>
      </c>
      <c r="I1696" s="7" t="s">
        <v>501</v>
      </c>
      <c r="J1696" s="10"/>
      <c r="K1696" s="10"/>
      <c r="L1696" s="10">
        <v>44333.625717592593</v>
      </c>
      <c r="M1696" s="10">
        <v>44050</v>
      </c>
      <c r="N1696" s="7">
        <v>2021</v>
      </c>
      <c r="O1696" s="7" t="s">
        <v>4568</v>
      </c>
      <c r="R1696" s="7" t="s">
        <v>315</v>
      </c>
      <c r="T1696" s="7"/>
      <c r="W1696" s="6">
        <f>IFERROR(VLOOKUP(B1696, PlumX_snapshot!$A:$B, 2, FALSE), " ")</f>
        <v>11</v>
      </c>
      <c r="X1696" s="6">
        <f>IFERROR(VLOOKUP(B1696, PlumX_snapshot!$A:$C, 3, FALSE), " ")</f>
        <v>2</v>
      </c>
      <c r="Y1696" s="8">
        <f>IFERROR(VLOOKUP(B1696, PlumX_snapshot!$A:$D, 4, FALSE), " ")</f>
        <v>121</v>
      </c>
      <c r="Z1696" s="8">
        <f>IFERROR(VLOOKUP(B1696, PlumX_snapshot!$A:$E, 5, FALSE), " ")</f>
        <v>0</v>
      </c>
      <c r="AA1696" s="8">
        <f>IFERROR(VLOOKUP(B1696, PlumX_snapshot!$A:$F, 6, FALSE), " ")</f>
        <v>0</v>
      </c>
      <c r="AB1696" s="9">
        <v>44978</v>
      </c>
    </row>
    <row r="1697" spans="1:28" ht="14.5" x14ac:dyDescent="0.35">
      <c r="A1697" s="7" t="s">
        <v>4731</v>
      </c>
      <c r="B1697" s="7" t="s">
        <v>4732</v>
      </c>
      <c r="C1697" s="7" t="s">
        <v>4733</v>
      </c>
      <c r="D1697" s="7" t="s">
        <v>4566</v>
      </c>
      <c r="E1697" s="7" t="s">
        <v>36</v>
      </c>
      <c r="F1697" s="7" t="s">
        <v>37</v>
      </c>
      <c r="G1697" s="7" t="s">
        <v>56</v>
      </c>
      <c r="H1697" s="7" t="s">
        <v>4567</v>
      </c>
      <c r="I1697" s="7" t="s">
        <v>501</v>
      </c>
      <c r="J1697" s="10"/>
      <c r="K1697" s="10"/>
      <c r="L1697" s="10">
        <v>44333.615694444445</v>
      </c>
      <c r="M1697" s="10">
        <v>44333</v>
      </c>
      <c r="N1697" s="7">
        <v>2021</v>
      </c>
      <c r="O1697" s="7" t="s">
        <v>4568</v>
      </c>
      <c r="R1697" s="7" t="s">
        <v>4734</v>
      </c>
      <c r="T1697" s="7"/>
      <c r="W1697" s="6">
        <f>IFERROR(VLOOKUP(B1697, PlumX_snapshot!$A:$B, 2, FALSE), " ")</f>
        <v>2</v>
      </c>
      <c r="X1697" s="6">
        <f>IFERROR(VLOOKUP(B1697, PlumX_snapshot!$A:$C, 3, FALSE), " ")</f>
        <v>0</v>
      </c>
      <c r="Y1697" s="8">
        <f>IFERROR(VLOOKUP(B1697, PlumX_snapshot!$A:$D, 4, FALSE), " ")</f>
        <v>6</v>
      </c>
      <c r="Z1697" s="8">
        <f>IFERROR(VLOOKUP(B1697, PlumX_snapshot!$A:$E, 5, FALSE), " ")</f>
        <v>0</v>
      </c>
      <c r="AA1697" s="8">
        <f>IFERROR(VLOOKUP(B1697, PlumX_snapshot!$A:$F, 6, FALSE), " ")</f>
        <v>0</v>
      </c>
      <c r="AB1697" s="9">
        <v>44978</v>
      </c>
    </row>
    <row r="1698" spans="1:28" ht="14.5" x14ac:dyDescent="0.35">
      <c r="A1698" s="7" t="s">
        <v>4735</v>
      </c>
      <c r="B1698" s="7" t="s">
        <v>4736</v>
      </c>
      <c r="C1698" s="7" t="s">
        <v>4737</v>
      </c>
      <c r="D1698" s="7" t="s">
        <v>4566</v>
      </c>
      <c r="E1698" s="7" t="s">
        <v>36</v>
      </c>
      <c r="F1698" s="7" t="s">
        <v>37</v>
      </c>
      <c r="G1698" s="7" t="s">
        <v>56</v>
      </c>
      <c r="H1698" s="7" t="s">
        <v>4567</v>
      </c>
      <c r="I1698" s="7" t="s">
        <v>501</v>
      </c>
      <c r="J1698" s="10"/>
      <c r="K1698" s="10"/>
      <c r="L1698" s="10">
        <v>44333.614641203705</v>
      </c>
      <c r="M1698" s="10">
        <v>44323</v>
      </c>
      <c r="N1698" s="7">
        <v>2021</v>
      </c>
      <c r="O1698" s="7" t="s">
        <v>4568</v>
      </c>
      <c r="R1698" s="7" t="s">
        <v>315</v>
      </c>
      <c r="T1698" s="7"/>
      <c r="W1698" s="6">
        <f>IFERROR(VLOOKUP(B1698, PlumX_snapshot!$A:$B, 2, FALSE), " ")</f>
        <v>57</v>
      </c>
      <c r="X1698" s="6">
        <f>IFERROR(VLOOKUP(B1698, PlumX_snapshot!$A:$C, 3, FALSE), " ")</f>
        <v>4</v>
      </c>
      <c r="Y1698" s="8">
        <f>IFERROR(VLOOKUP(B1698, PlumX_snapshot!$A:$D, 4, FALSE), " ")</f>
        <v>0</v>
      </c>
      <c r="Z1698" s="8">
        <f>IFERROR(VLOOKUP(B1698, PlumX_snapshot!$A:$E, 5, FALSE), " ")</f>
        <v>0</v>
      </c>
      <c r="AA1698" s="8">
        <f>IFERROR(VLOOKUP(B1698, PlumX_snapshot!$A:$F, 6, FALSE), " ")</f>
        <v>0</v>
      </c>
      <c r="AB1698" s="9">
        <v>44978</v>
      </c>
    </row>
    <row r="1699" spans="1:28" ht="14.5" x14ac:dyDescent="0.35">
      <c r="A1699" s="7" t="s">
        <v>4738</v>
      </c>
      <c r="B1699" s="7" t="s">
        <v>4739</v>
      </c>
      <c r="C1699" s="7" t="s">
        <v>4740</v>
      </c>
      <c r="D1699" s="7" t="s">
        <v>4566</v>
      </c>
      <c r="E1699" s="7" t="s">
        <v>36</v>
      </c>
      <c r="F1699" s="7" t="s">
        <v>37</v>
      </c>
      <c r="G1699" s="7" t="s">
        <v>56</v>
      </c>
      <c r="H1699" s="7" t="s">
        <v>4567</v>
      </c>
      <c r="I1699" s="7" t="s">
        <v>501</v>
      </c>
      <c r="J1699" s="10"/>
      <c r="K1699" s="10"/>
      <c r="L1699" s="10">
        <v>44333.612175925926</v>
      </c>
      <c r="M1699" s="10">
        <v>44240</v>
      </c>
      <c r="N1699" s="7">
        <v>2021</v>
      </c>
      <c r="O1699" s="7" t="s">
        <v>4568</v>
      </c>
      <c r="R1699" s="7" t="s">
        <v>315</v>
      </c>
      <c r="T1699" s="7"/>
      <c r="W1699" s="6">
        <f>IFERROR(VLOOKUP(B1699, PlumX_snapshot!$A:$B, 2, FALSE), " ")</f>
        <v>20</v>
      </c>
      <c r="X1699" s="6">
        <f>IFERROR(VLOOKUP(B1699, PlumX_snapshot!$A:$C, 3, FALSE), " ")</f>
        <v>2</v>
      </c>
      <c r="Y1699" s="8">
        <f>IFERROR(VLOOKUP(B1699, PlumX_snapshot!$A:$D, 4, FALSE), " ")</f>
        <v>1</v>
      </c>
      <c r="Z1699" s="8">
        <f>IFERROR(VLOOKUP(B1699, PlumX_snapshot!$A:$E, 5, FALSE), " ")</f>
        <v>0</v>
      </c>
      <c r="AA1699" s="8">
        <f>IFERROR(VLOOKUP(B1699, PlumX_snapshot!$A:$F, 6, FALSE), " ")</f>
        <v>0</v>
      </c>
      <c r="AB1699" s="9">
        <v>44978</v>
      </c>
    </row>
    <row r="1700" spans="1:28" ht="14.5" x14ac:dyDescent="0.35">
      <c r="A1700" s="7" t="s">
        <v>4741</v>
      </c>
      <c r="B1700" s="7" t="s">
        <v>4742</v>
      </c>
      <c r="C1700" s="7" t="s">
        <v>4743</v>
      </c>
      <c r="D1700" s="7" t="s">
        <v>4566</v>
      </c>
      <c r="E1700" s="7" t="s">
        <v>36</v>
      </c>
      <c r="F1700" s="7" t="s">
        <v>37</v>
      </c>
      <c r="G1700" s="7" t="s">
        <v>56</v>
      </c>
      <c r="H1700" s="7" t="s">
        <v>4567</v>
      </c>
      <c r="I1700" s="7" t="s">
        <v>74</v>
      </c>
      <c r="J1700" s="10"/>
      <c r="K1700" s="10"/>
      <c r="L1700" s="10">
        <v>44333.603402777779</v>
      </c>
      <c r="M1700" s="10">
        <v>44308</v>
      </c>
      <c r="N1700" s="7">
        <v>2021</v>
      </c>
      <c r="O1700" s="7" t="s">
        <v>4568</v>
      </c>
      <c r="R1700" s="7" t="s">
        <v>4744</v>
      </c>
      <c r="T1700" s="7"/>
      <c r="W1700" s="6">
        <f>IFERROR(VLOOKUP(B1700, PlumX_snapshot!$A:$B, 2, FALSE), " ")</f>
        <v>35</v>
      </c>
      <c r="X1700" s="6">
        <f>IFERROR(VLOOKUP(B1700, PlumX_snapshot!$A:$C, 3, FALSE), " ")</f>
        <v>5</v>
      </c>
      <c r="Y1700" s="8">
        <f>IFERROR(VLOOKUP(B1700, PlumX_snapshot!$A:$D, 4, FALSE), " ")</f>
        <v>69</v>
      </c>
      <c r="Z1700" s="8">
        <f>IFERROR(VLOOKUP(B1700, PlumX_snapshot!$A:$E, 5, FALSE), " ")</f>
        <v>0</v>
      </c>
      <c r="AA1700" s="8">
        <f>IFERROR(VLOOKUP(B1700, PlumX_snapshot!$A:$F, 6, FALSE), " ")</f>
        <v>0</v>
      </c>
      <c r="AB1700" s="9">
        <v>44978</v>
      </c>
    </row>
    <row r="1701" spans="1:28" ht="14.5" x14ac:dyDescent="0.35">
      <c r="A1701" s="7" t="s">
        <v>4745</v>
      </c>
      <c r="B1701" s="7" t="s">
        <v>4746</v>
      </c>
      <c r="C1701" s="7" t="s">
        <v>4651</v>
      </c>
      <c r="D1701" s="7" t="s">
        <v>4566</v>
      </c>
      <c r="E1701" s="7" t="s">
        <v>36</v>
      </c>
      <c r="F1701" s="7" t="s">
        <v>37</v>
      </c>
      <c r="G1701" s="7" t="s">
        <v>56</v>
      </c>
      <c r="H1701" s="7" t="s">
        <v>4567</v>
      </c>
      <c r="I1701" s="7" t="s">
        <v>501</v>
      </c>
      <c r="J1701" s="10"/>
      <c r="K1701" s="10"/>
      <c r="L1701" s="10">
        <v>44333.59952546296</v>
      </c>
      <c r="M1701" s="10">
        <v>44312</v>
      </c>
      <c r="N1701" s="7">
        <v>2021</v>
      </c>
      <c r="O1701" s="7" t="s">
        <v>4568</v>
      </c>
      <c r="R1701" s="7" t="s">
        <v>4747</v>
      </c>
      <c r="T1701" s="7"/>
      <c r="W1701" s="6">
        <f>IFERROR(VLOOKUP(B1701, PlumX_snapshot!$A:$B, 2, FALSE), " ")</f>
        <v>5</v>
      </c>
      <c r="X1701" s="6">
        <f>IFERROR(VLOOKUP(B1701, PlumX_snapshot!$A:$C, 3, FALSE), " ")</f>
        <v>0</v>
      </c>
      <c r="Y1701" s="8">
        <f>IFERROR(VLOOKUP(B1701, PlumX_snapshot!$A:$D, 4, FALSE), " ")</f>
        <v>7</v>
      </c>
      <c r="Z1701" s="8">
        <f>IFERROR(VLOOKUP(B1701, PlumX_snapshot!$A:$E, 5, FALSE), " ")</f>
        <v>0</v>
      </c>
      <c r="AA1701" s="8">
        <f>IFERROR(VLOOKUP(B1701, PlumX_snapshot!$A:$F, 6, FALSE), " ")</f>
        <v>0</v>
      </c>
      <c r="AB1701" s="9">
        <v>44978</v>
      </c>
    </row>
    <row r="1702" spans="1:28" ht="14.5" x14ac:dyDescent="0.35">
      <c r="A1702" s="7" t="s">
        <v>4748</v>
      </c>
      <c r="B1702" s="7" t="s">
        <v>4749</v>
      </c>
      <c r="C1702" s="7" t="s">
        <v>4750</v>
      </c>
      <c r="D1702" s="7" t="s">
        <v>4566</v>
      </c>
      <c r="E1702" s="7" t="s">
        <v>36</v>
      </c>
      <c r="F1702" s="7" t="s">
        <v>37</v>
      </c>
      <c r="G1702" s="7" t="s">
        <v>56</v>
      </c>
      <c r="H1702" s="7" t="s">
        <v>4567</v>
      </c>
      <c r="I1702" s="7" t="s">
        <v>501</v>
      </c>
      <c r="J1702" s="10"/>
      <c r="K1702" s="10"/>
      <c r="L1702" s="10">
        <v>44333.597916666666</v>
      </c>
      <c r="M1702" s="10">
        <v>44346</v>
      </c>
      <c r="N1702" s="7">
        <v>2021</v>
      </c>
      <c r="O1702" s="7" t="s">
        <v>4568</v>
      </c>
      <c r="R1702" s="7" t="s">
        <v>4751</v>
      </c>
      <c r="T1702" s="7"/>
      <c r="W1702" s="6">
        <f>IFERROR(VLOOKUP(B1702, PlumX_snapshot!$A:$B, 2, FALSE), " ")</f>
        <v>13</v>
      </c>
      <c r="X1702" s="6">
        <f>IFERROR(VLOOKUP(B1702, PlumX_snapshot!$A:$C, 3, FALSE), " ")</f>
        <v>0</v>
      </c>
      <c r="Y1702" s="8">
        <f>IFERROR(VLOOKUP(B1702, PlumX_snapshot!$A:$D, 4, FALSE), " ")</f>
        <v>18</v>
      </c>
      <c r="Z1702" s="8">
        <f>IFERROR(VLOOKUP(B1702, PlumX_snapshot!$A:$E, 5, FALSE), " ")</f>
        <v>0</v>
      </c>
      <c r="AA1702" s="8">
        <f>IFERROR(VLOOKUP(B1702, PlumX_snapshot!$A:$F, 6, FALSE), " ")</f>
        <v>0</v>
      </c>
      <c r="AB1702" s="9">
        <v>44978</v>
      </c>
    </row>
    <row r="1703" spans="1:28" ht="14.5" x14ac:dyDescent="0.35">
      <c r="A1703" s="7" t="s">
        <v>4752</v>
      </c>
      <c r="B1703" s="7" t="s">
        <v>4753</v>
      </c>
      <c r="C1703" s="7" t="s">
        <v>4754</v>
      </c>
      <c r="D1703" s="7" t="s">
        <v>4566</v>
      </c>
      <c r="E1703" s="7" t="s">
        <v>36</v>
      </c>
      <c r="F1703" s="7" t="s">
        <v>37</v>
      </c>
      <c r="G1703" s="7" t="s">
        <v>56</v>
      </c>
      <c r="H1703" s="7" t="s">
        <v>4567</v>
      </c>
      <c r="I1703" s="7" t="s">
        <v>74</v>
      </c>
      <c r="J1703" s="10"/>
      <c r="K1703" s="10"/>
      <c r="L1703" s="10">
        <v>44333.582384259258</v>
      </c>
      <c r="M1703" s="10">
        <v>44014</v>
      </c>
      <c r="N1703" s="7">
        <v>2021</v>
      </c>
      <c r="O1703" s="7" t="s">
        <v>4568</v>
      </c>
      <c r="R1703" s="7" t="s">
        <v>4755</v>
      </c>
      <c r="T1703" s="7"/>
      <c r="W1703" s="6">
        <f>IFERROR(VLOOKUP(B1703, PlumX_snapshot!$A:$B, 2, FALSE), " ")</f>
        <v>2</v>
      </c>
      <c r="X1703" s="6">
        <f>IFERROR(VLOOKUP(B1703, PlumX_snapshot!$A:$C, 3, FALSE), " ")</f>
        <v>1</v>
      </c>
      <c r="Y1703" s="8">
        <f>IFERROR(VLOOKUP(B1703, PlumX_snapshot!$A:$D, 4, FALSE), " ")</f>
        <v>0</v>
      </c>
      <c r="Z1703" s="8">
        <f>IFERROR(VLOOKUP(B1703, PlumX_snapshot!$A:$E, 5, FALSE), " ")</f>
        <v>0</v>
      </c>
      <c r="AA1703" s="8">
        <f>IFERROR(VLOOKUP(B1703, PlumX_snapshot!$A:$F, 6, FALSE), " ")</f>
        <v>1</v>
      </c>
      <c r="AB1703" s="9">
        <v>44978</v>
      </c>
    </row>
    <row r="1704" spans="1:28" ht="14.5" x14ac:dyDescent="0.35">
      <c r="A1704" s="7" t="s">
        <v>4756</v>
      </c>
      <c r="B1704" s="7" t="s">
        <v>4757</v>
      </c>
      <c r="C1704" s="7" t="s">
        <v>4758</v>
      </c>
      <c r="D1704" s="7" t="s">
        <v>4566</v>
      </c>
      <c r="E1704" s="7" t="s">
        <v>36</v>
      </c>
      <c r="F1704" s="7" t="s">
        <v>37</v>
      </c>
      <c r="G1704" s="7" t="s">
        <v>56</v>
      </c>
      <c r="H1704" s="7" t="s">
        <v>4567</v>
      </c>
      <c r="I1704" s="7" t="s">
        <v>501</v>
      </c>
      <c r="J1704" s="10"/>
      <c r="K1704" s="10"/>
      <c r="L1704" s="10">
        <v>44333.363217592596</v>
      </c>
      <c r="M1704" s="10">
        <v>44338</v>
      </c>
      <c r="N1704" s="7">
        <v>2021</v>
      </c>
      <c r="O1704" s="7" t="s">
        <v>4568</v>
      </c>
      <c r="R1704" s="7" t="s">
        <v>315</v>
      </c>
      <c r="T1704" s="7"/>
      <c r="W1704" s="6">
        <f>IFERROR(VLOOKUP(B1704, PlumX_snapshot!$A:$B, 2, FALSE), " ")</f>
        <v>25</v>
      </c>
      <c r="X1704" s="6">
        <f>IFERROR(VLOOKUP(B1704, PlumX_snapshot!$A:$C, 3, FALSE), " ")</f>
        <v>1</v>
      </c>
      <c r="Y1704" s="8">
        <f>IFERROR(VLOOKUP(B1704, PlumX_snapshot!$A:$D, 4, FALSE), " ")</f>
        <v>21</v>
      </c>
      <c r="Z1704" s="8">
        <f>IFERROR(VLOOKUP(B1704, PlumX_snapshot!$A:$E, 5, FALSE), " ")</f>
        <v>0</v>
      </c>
      <c r="AA1704" s="8">
        <f>IFERROR(VLOOKUP(B1704, PlumX_snapshot!$A:$F, 6, FALSE), " ")</f>
        <v>0</v>
      </c>
      <c r="AB1704" s="9">
        <v>44978</v>
      </c>
    </row>
    <row r="1705" spans="1:28" ht="14.5" x14ac:dyDescent="0.35">
      <c r="A1705" s="7" t="s">
        <v>4759</v>
      </c>
      <c r="B1705" s="7" t="s">
        <v>4760</v>
      </c>
      <c r="C1705" s="7" t="s">
        <v>4761</v>
      </c>
      <c r="D1705" s="7" t="s">
        <v>4566</v>
      </c>
      <c r="E1705" s="7" t="s">
        <v>36</v>
      </c>
      <c r="F1705" s="7" t="s">
        <v>37</v>
      </c>
      <c r="G1705" s="7" t="s">
        <v>56</v>
      </c>
      <c r="H1705" s="7" t="s">
        <v>4567</v>
      </c>
      <c r="I1705" s="7" t="s">
        <v>501</v>
      </c>
      <c r="J1705" s="10"/>
      <c r="K1705" s="10"/>
      <c r="L1705" s="10">
        <v>44330.415451388886</v>
      </c>
      <c r="M1705" s="12">
        <v>44151</v>
      </c>
      <c r="N1705" s="7">
        <v>2021</v>
      </c>
      <c r="O1705" s="7" t="s">
        <v>4568</v>
      </c>
      <c r="R1705" s="7" t="s">
        <v>315</v>
      </c>
      <c r="T1705" s="7"/>
      <c r="W1705" s="6">
        <f>IFERROR(VLOOKUP(B1705, PlumX_snapshot!$A:$B, 2, FALSE), " ")</f>
        <v>12</v>
      </c>
      <c r="X1705" s="6">
        <f>IFERROR(VLOOKUP(B1705, PlumX_snapshot!$A:$C, 3, FALSE), " ")</f>
        <v>0</v>
      </c>
      <c r="Y1705" s="8">
        <f>IFERROR(VLOOKUP(B1705, PlumX_snapshot!$A:$D, 4, FALSE), " ")</f>
        <v>2</v>
      </c>
      <c r="Z1705" s="8">
        <f>IFERROR(VLOOKUP(B1705, PlumX_snapshot!$A:$E, 5, FALSE), " ")</f>
        <v>0</v>
      </c>
      <c r="AA1705" s="8">
        <f>IFERROR(VLOOKUP(B1705, PlumX_snapshot!$A:$F, 6, FALSE), " ")</f>
        <v>0</v>
      </c>
      <c r="AB1705" s="9">
        <v>44978</v>
      </c>
    </row>
    <row r="1706" spans="1:28" ht="14.5" x14ac:dyDescent="0.35">
      <c r="A1706" s="7" t="s">
        <v>4762</v>
      </c>
      <c r="B1706" s="7" t="s">
        <v>4763</v>
      </c>
      <c r="C1706" s="7" t="s">
        <v>4708</v>
      </c>
      <c r="D1706" s="7" t="s">
        <v>4566</v>
      </c>
      <c r="E1706" s="7" t="s">
        <v>36</v>
      </c>
      <c r="F1706" s="7" t="s">
        <v>37</v>
      </c>
      <c r="G1706" s="7" t="s">
        <v>56</v>
      </c>
      <c r="H1706" s="7" t="s">
        <v>4567</v>
      </c>
      <c r="I1706" s="7" t="s">
        <v>501</v>
      </c>
      <c r="J1706" s="10"/>
      <c r="K1706" s="10"/>
      <c r="L1706" s="10">
        <v>44329.622060185182</v>
      </c>
      <c r="M1706" s="10">
        <v>44348</v>
      </c>
      <c r="N1706" s="7">
        <v>2021</v>
      </c>
      <c r="O1706" s="7" t="s">
        <v>4568</v>
      </c>
      <c r="R1706" s="7" t="s">
        <v>315</v>
      </c>
      <c r="T1706" s="7"/>
      <c r="W1706" s="6">
        <f>IFERROR(VLOOKUP(B1706, PlumX_snapshot!$A:$B, 2, FALSE), " ")</f>
        <v>16</v>
      </c>
      <c r="X1706" s="6">
        <f>IFERROR(VLOOKUP(B1706, PlumX_snapshot!$A:$C, 3, FALSE), " ")</f>
        <v>0</v>
      </c>
      <c r="Y1706" s="8">
        <f>IFERROR(VLOOKUP(B1706, PlumX_snapshot!$A:$D, 4, FALSE), " ")</f>
        <v>13</v>
      </c>
      <c r="Z1706" s="8">
        <f>IFERROR(VLOOKUP(B1706, PlumX_snapshot!$A:$E, 5, FALSE), " ")</f>
        <v>0</v>
      </c>
      <c r="AA1706" s="8">
        <f>IFERROR(VLOOKUP(B1706, PlumX_snapshot!$A:$F, 6, FALSE), " ")</f>
        <v>0</v>
      </c>
      <c r="AB1706" s="9">
        <v>44978</v>
      </c>
    </row>
    <row r="1707" spans="1:28" ht="14.5" x14ac:dyDescent="0.35">
      <c r="A1707" s="7" t="s">
        <v>4764</v>
      </c>
      <c r="B1707" s="7" t="s">
        <v>4765</v>
      </c>
      <c r="C1707" s="7" t="s">
        <v>4766</v>
      </c>
      <c r="D1707" s="7" t="s">
        <v>4566</v>
      </c>
      <c r="E1707" s="7" t="s">
        <v>36</v>
      </c>
      <c r="F1707" s="7" t="s">
        <v>37</v>
      </c>
      <c r="G1707" s="7" t="s">
        <v>56</v>
      </c>
      <c r="H1707" s="7" t="s">
        <v>4567</v>
      </c>
      <c r="I1707" s="7" t="s">
        <v>501</v>
      </c>
      <c r="J1707" s="10"/>
      <c r="K1707" s="10"/>
      <c r="L1707" s="10">
        <v>44327.568865740737</v>
      </c>
      <c r="M1707" s="10">
        <v>44348</v>
      </c>
      <c r="N1707" s="7">
        <v>2021</v>
      </c>
      <c r="O1707" s="7" t="s">
        <v>4568</v>
      </c>
      <c r="R1707" s="7" t="s">
        <v>315</v>
      </c>
      <c r="T1707" s="7"/>
      <c r="W1707" s="6">
        <f>IFERROR(VLOOKUP(B1707, PlumX_snapshot!$A:$B, 2, FALSE), " ")</f>
        <v>4</v>
      </c>
      <c r="X1707" s="6">
        <f>IFERROR(VLOOKUP(B1707, PlumX_snapshot!$A:$C, 3, FALSE), " ")</f>
        <v>0</v>
      </c>
      <c r="Y1707" s="8">
        <f>IFERROR(VLOOKUP(B1707, PlumX_snapshot!$A:$D, 4, FALSE), " ")</f>
        <v>8</v>
      </c>
      <c r="Z1707" s="8">
        <f>IFERROR(VLOOKUP(B1707, PlumX_snapshot!$A:$E, 5, FALSE), " ")</f>
        <v>0</v>
      </c>
      <c r="AA1707" s="8">
        <f>IFERROR(VLOOKUP(B1707, PlumX_snapshot!$A:$F, 6, FALSE), " ")</f>
        <v>0</v>
      </c>
      <c r="AB1707" s="9">
        <v>44978</v>
      </c>
    </row>
    <row r="1708" spans="1:28" ht="14.5" x14ac:dyDescent="0.35">
      <c r="A1708" s="7" t="s">
        <v>4767</v>
      </c>
      <c r="B1708" s="7" t="s">
        <v>4768</v>
      </c>
      <c r="C1708" s="7" t="s">
        <v>4769</v>
      </c>
      <c r="D1708" s="7" t="s">
        <v>4566</v>
      </c>
      <c r="E1708" s="7" t="s">
        <v>36</v>
      </c>
      <c r="F1708" s="7" t="s">
        <v>37</v>
      </c>
      <c r="G1708" s="7" t="s">
        <v>56</v>
      </c>
      <c r="H1708" s="7" t="s">
        <v>4567</v>
      </c>
      <c r="I1708" s="7" t="s">
        <v>74</v>
      </c>
      <c r="J1708" s="10"/>
      <c r="K1708" s="10"/>
      <c r="L1708" s="10">
        <v>44326.337453703702</v>
      </c>
      <c r="M1708" s="10">
        <v>44269</v>
      </c>
      <c r="N1708" s="7">
        <v>2021</v>
      </c>
      <c r="O1708" s="7" t="s">
        <v>4568</v>
      </c>
      <c r="Q1708" s="7" t="s">
        <v>56</v>
      </c>
      <c r="T1708" s="7"/>
      <c r="W1708" s="6">
        <f>IFERROR(VLOOKUP(B1708, PlumX_snapshot!$A:$B, 2, FALSE), " ")</f>
        <v>25</v>
      </c>
      <c r="X1708" s="6">
        <f>IFERROR(VLOOKUP(B1708, PlumX_snapshot!$A:$C, 3, FALSE), " ")</f>
        <v>0</v>
      </c>
      <c r="Y1708" s="8">
        <f>IFERROR(VLOOKUP(B1708, PlumX_snapshot!$A:$D, 4, FALSE), " ")</f>
        <v>15</v>
      </c>
      <c r="Z1708" s="8">
        <f>IFERROR(VLOOKUP(B1708, PlumX_snapshot!$A:$E, 5, FALSE), " ")</f>
        <v>0</v>
      </c>
      <c r="AA1708" s="8">
        <f>IFERROR(VLOOKUP(B1708, PlumX_snapshot!$A:$F, 6, FALSE), " ")</f>
        <v>0</v>
      </c>
      <c r="AB1708" s="9">
        <v>44978</v>
      </c>
    </row>
    <row r="1709" spans="1:28" ht="14.5" x14ac:dyDescent="0.35">
      <c r="A1709" s="7" t="s">
        <v>4770</v>
      </c>
      <c r="B1709" s="7" t="s">
        <v>4771</v>
      </c>
      <c r="C1709" s="7" t="s">
        <v>4772</v>
      </c>
      <c r="D1709" s="7" t="s">
        <v>4566</v>
      </c>
      <c r="E1709" s="7" t="s">
        <v>36</v>
      </c>
      <c r="F1709" s="7" t="s">
        <v>37</v>
      </c>
      <c r="G1709" s="7" t="s">
        <v>56</v>
      </c>
      <c r="H1709" s="7" t="s">
        <v>4567</v>
      </c>
      <c r="I1709" s="7" t="s">
        <v>74</v>
      </c>
      <c r="J1709" s="10"/>
      <c r="K1709" s="10"/>
      <c r="L1709" s="10">
        <v>44320.545763888891</v>
      </c>
      <c r="M1709" s="10">
        <v>44289</v>
      </c>
      <c r="N1709" s="7">
        <v>2021</v>
      </c>
      <c r="O1709" s="7" t="s">
        <v>4568</v>
      </c>
      <c r="P1709" s="7" t="s">
        <v>56</v>
      </c>
      <c r="T1709" s="7"/>
      <c r="W1709" s="6">
        <f>IFERROR(VLOOKUP(B1709, PlumX_snapshot!$A:$B, 2, FALSE), " ")</f>
        <v>93</v>
      </c>
      <c r="X1709" s="6">
        <f>IFERROR(VLOOKUP(B1709, PlumX_snapshot!$A:$C, 3, FALSE), " ")</f>
        <v>9</v>
      </c>
      <c r="Y1709" s="8">
        <f>IFERROR(VLOOKUP(B1709, PlumX_snapshot!$A:$D, 4, FALSE), " ")</f>
        <v>15</v>
      </c>
      <c r="Z1709" s="8">
        <f>IFERROR(VLOOKUP(B1709, PlumX_snapshot!$A:$E, 5, FALSE), " ")</f>
        <v>0</v>
      </c>
      <c r="AA1709" s="8">
        <f>IFERROR(VLOOKUP(B1709, PlumX_snapshot!$A:$F, 6, FALSE), " ")</f>
        <v>6</v>
      </c>
      <c r="AB1709" s="9">
        <v>44978</v>
      </c>
    </row>
    <row r="1710" spans="1:28" ht="14.5" x14ac:dyDescent="0.35">
      <c r="A1710" s="7" t="s">
        <v>4773</v>
      </c>
      <c r="B1710" s="7" t="s">
        <v>4774</v>
      </c>
      <c r="C1710" s="7" t="s">
        <v>4775</v>
      </c>
      <c r="D1710" s="7" t="s">
        <v>4566</v>
      </c>
      <c r="E1710" s="7" t="s">
        <v>36</v>
      </c>
      <c r="F1710" s="7" t="s">
        <v>37</v>
      </c>
      <c r="G1710" s="7" t="s">
        <v>56</v>
      </c>
      <c r="H1710" s="7" t="s">
        <v>4567</v>
      </c>
      <c r="I1710" s="7" t="s">
        <v>74</v>
      </c>
      <c r="J1710" s="10"/>
      <c r="K1710" s="10"/>
      <c r="L1710" s="10">
        <v>44320.536817129629</v>
      </c>
      <c r="M1710" s="10">
        <v>44354</v>
      </c>
      <c r="N1710" s="7">
        <v>2021</v>
      </c>
      <c r="O1710" s="7" t="s">
        <v>4568</v>
      </c>
      <c r="R1710" s="7" t="s">
        <v>4776</v>
      </c>
      <c r="T1710" s="7"/>
      <c r="W1710" s="6">
        <f>IFERROR(VLOOKUP(B1710, PlumX_snapshot!$A:$B, 2, FALSE), " ")</f>
        <v>31</v>
      </c>
      <c r="X1710" s="6">
        <f>IFERROR(VLOOKUP(B1710, PlumX_snapshot!$A:$C, 3, FALSE), " ")</f>
        <v>6</v>
      </c>
      <c r="Y1710" s="8">
        <f>IFERROR(VLOOKUP(B1710, PlumX_snapshot!$A:$D, 4, FALSE), " ")</f>
        <v>5</v>
      </c>
      <c r="Z1710" s="8">
        <f>IFERROR(VLOOKUP(B1710, PlumX_snapshot!$A:$E, 5, FALSE), " ")</f>
        <v>0</v>
      </c>
      <c r="AA1710" s="8">
        <f>IFERROR(VLOOKUP(B1710, PlumX_snapshot!$A:$F, 6, FALSE), " ")</f>
        <v>0</v>
      </c>
      <c r="AB1710" s="9">
        <v>44978</v>
      </c>
    </row>
    <row r="1711" spans="1:28" ht="14.5" x14ac:dyDescent="0.35">
      <c r="A1711" s="7" t="s">
        <v>4777</v>
      </c>
      <c r="B1711" s="7" t="s">
        <v>4778</v>
      </c>
      <c r="C1711" s="7" t="s">
        <v>4779</v>
      </c>
      <c r="D1711" s="7" t="s">
        <v>4566</v>
      </c>
      <c r="E1711" s="11" t="s">
        <v>36</v>
      </c>
      <c r="F1711" s="7" t="s">
        <v>37</v>
      </c>
      <c r="G1711" s="7" t="s">
        <v>56</v>
      </c>
      <c r="H1711" s="7" t="s">
        <v>4567</v>
      </c>
      <c r="I1711" s="7" t="s">
        <v>501</v>
      </c>
      <c r="J1711" s="10"/>
      <c r="K1711" s="10">
        <v>44327</v>
      </c>
      <c r="L1711" s="10">
        <v>44551.621122685188</v>
      </c>
      <c r="M1711" s="10">
        <v>44339</v>
      </c>
      <c r="N1711" s="7">
        <v>2021</v>
      </c>
      <c r="O1711" s="7" t="s">
        <v>4780</v>
      </c>
      <c r="R1711" s="7" t="s">
        <v>4781</v>
      </c>
      <c r="T1711" s="7"/>
      <c r="U1711" s="7" t="s">
        <v>4782</v>
      </c>
      <c r="V1711" s="7" t="s">
        <v>4783</v>
      </c>
      <c r="W1711" s="6">
        <f>IFERROR(VLOOKUP(B1711, PlumX_snapshot!$A:$B, 2, FALSE), " ")</f>
        <v>17</v>
      </c>
      <c r="X1711" s="6">
        <f>IFERROR(VLOOKUP(B1711, PlumX_snapshot!$A:$C, 3, FALSE), " ")</f>
        <v>2</v>
      </c>
      <c r="Y1711" s="8">
        <f>IFERROR(VLOOKUP(B1711, PlumX_snapshot!$A:$D, 4, FALSE), " ")</f>
        <v>3</v>
      </c>
      <c r="Z1711" s="8">
        <f>IFERROR(VLOOKUP(B1711, PlumX_snapshot!$A:$E, 5, FALSE), " ")</f>
        <v>0</v>
      </c>
      <c r="AA1711" s="8">
        <f>IFERROR(VLOOKUP(B1711, PlumX_snapshot!$A:$F, 6, FALSE), " ")</f>
        <v>0</v>
      </c>
      <c r="AB1711" s="9">
        <v>44978</v>
      </c>
    </row>
    <row r="1712" spans="1:28" ht="14.5" x14ac:dyDescent="0.35">
      <c r="A1712" s="7" t="s">
        <v>4784</v>
      </c>
      <c r="B1712" s="7" t="s">
        <v>4785</v>
      </c>
      <c r="C1712" s="7" t="s">
        <v>4786</v>
      </c>
      <c r="D1712" s="7" t="s">
        <v>4566</v>
      </c>
      <c r="E1712" s="11" t="s">
        <v>36</v>
      </c>
      <c r="F1712" s="7" t="s">
        <v>37</v>
      </c>
      <c r="G1712" s="7" t="s">
        <v>56</v>
      </c>
      <c r="H1712" s="7" t="s">
        <v>4567</v>
      </c>
      <c r="I1712" s="7" t="s">
        <v>501</v>
      </c>
      <c r="J1712" s="10"/>
      <c r="K1712" s="10">
        <v>44386</v>
      </c>
      <c r="L1712" s="10">
        <v>44551.611701388887</v>
      </c>
      <c r="M1712" s="10">
        <v>44397</v>
      </c>
      <c r="N1712" s="7">
        <v>2021</v>
      </c>
      <c r="O1712" s="7" t="s">
        <v>4780</v>
      </c>
      <c r="P1712" s="7" t="s">
        <v>56</v>
      </c>
      <c r="R1712" s="7" t="s">
        <v>4787</v>
      </c>
      <c r="T1712" s="7"/>
      <c r="V1712" s="7" t="s">
        <v>4783</v>
      </c>
      <c r="W1712" s="6">
        <f>IFERROR(VLOOKUP(B1712, PlumX_snapshot!$A:$B, 2, FALSE), " ")</f>
        <v>12</v>
      </c>
      <c r="X1712" s="6">
        <f>IFERROR(VLOOKUP(B1712, PlumX_snapshot!$A:$C, 3, FALSE), " ")</f>
        <v>3</v>
      </c>
      <c r="Y1712" s="8">
        <f>IFERROR(VLOOKUP(B1712, PlumX_snapshot!$A:$D, 4, FALSE), " ")</f>
        <v>471</v>
      </c>
      <c r="Z1712" s="8">
        <f>IFERROR(VLOOKUP(B1712, PlumX_snapshot!$A:$E, 5, FALSE), " ")</f>
        <v>0</v>
      </c>
      <c r="AA1712" s="8">
        <f>IFERROR(VLOOKUP(B1712, PlumX_snapshot!$A:$F, 6, FALSE), " ")</f>
        <v>0</v>
      </c>
      <c r="AB1712" s="9">
        <v>44978</v>
      </c>
    </row>
    <row r="1713" spans="1:28" ht="14.5" x14ac:dyDescent="0.35">
      <c r="A1713" s="7" t="s">
        <v>4788</v>
      </c>
      <c r="B1713" s="7" t="s">
        <v>4789</v>
      </c>
      <c r="C1713" s="7" t="s">
        <v>4790</v>
      </c>
      <c r="D1713" s="7" t="s">
        <v>4566</v>
      </c>
      <c r="E1713" s="11" t="s">
        <v>36</v>
      </c>
      <c r="F1713" s="7" t="s">
        <v>37</v>
      </c>
      <c r="G1713" s="7" t="s">
        <v>56</v>
      </c>
      <c r="H1713" s="7" t="s">
        <v>4567</v>
      </c>
      <c r="I1713" s="7" t="s">
        <v>501</v>
      </c>
      <c r="J1713" s="10"/>
      <c r="K1713" s="10"/>
      <c r="L1713" s="10">
        <v>44551.589398148149</v>
      </c>
      <c r="M1713" s="10">
        <v>44281</v>
      </c>
      <c r="N1713" s="7">
        <v>2021</v>
      </c>
      <c r="O1713" s="7" t="s">
        <v>4780</v>
      </c>
      <c r="R1713" s="7" t="s">
        <v>4791</v>
      </c>
      <c r="T1713" s="7"/>
      <c r="U1713" s="7" t="s">
        <v>4782</v>
      </c>
      <c r="V1713" s="7" t="s">
        <v>4783</v>
      </c>
      <c r="W1713" s="6">
        <f>IFERROR(VLOOKUP(B1713, PlumX_snapshot!$A:$B, 2, FALSE), " ")</f>
        <v>34</v>
      </c>
      <c r="X1713" s="6">
        <f>IFERROR(VLOOKUP(B1713, PlumX_snapshot!$A:$C, 3, FALSE), " ")</f>
        <v>6</v>
      </c>
      <c r="Y1713" s="8">
        <f>IFERROR(VLOOKUP(B1713, PlumX_snapshot!$A:$D, 4, FALSE), " ")</f>
        <v>9</v>
      </c>
      <c r="Z1713" s="8">
        <f>IFERROR(VLOOKUP(B1713, PlumX_snapshot!$A:$E, 5, FALSE), " ")</f>
        <v>0</v>
      </c>
      <c r="AA1713" s="8">
        <f>IFERROR(VLOOKUP(B1713, PlumX_snapshot!$A:$F, 6, FALSE), " ")</f>
        <v>0</v>
      </c>
      <c r="AB1713" s="9">
        <v>44978</v>
      </c>
    </row>
    <row r="1714" spans="1:28" ht="14.5" x14ac:dyDescent="0.35">
      <c r="A1714" s="7" t="s">
        <v>4792</v>
      </c>
      <c r="B1714" s="7" t="s">
        <v>4793</v>
      </c>
      <c r="C1714" s="7" t="s">
        <v>4794</v>
      </c>
      <c r="D1714" s="7" t="s">
        <v>4566</v>
      </c>
      <c r="E1714" s="11" t="s">
        <v>36</v>
      </c>
      <c r="F1714" s="7" t="s">
        <v>37</v>
      </c>
      <c r="G1714" s="7" t="s">
        <v>56</v>
      </c>
      <c r="H1714" s="7" t="s">
        <v>4567</v>
      </c>
      <c r="I1714" s="7" t="s">
        <v>501</v>
      </c>
      <c r="J1714" s="10"/>
      <c r="K1714" s="10"/>
      <c r="L1714" s="10">
        <v>44551.584930555553</v>
      </c>
      <c r="M1714" s="10">
        <v>44286</v>
      </c>
      <c r="N1714" s="7">
        <v>2021</v>
      </c>
      <c r="O1714" s="7" t="s">
        <v>4780</v>
      </c>
      <c r="R1714" s="7" t="s">
        <v>4791</v>
      </c>
      <c r="T1714" s="7"/>
      <c r="U1714" s="7" t="s">
        <v>4782</v>
      </c>
      <c r="V1714" s="7" t="s">
        <v>4783</v>
      </c>
      <c r="W1714" s="6">
        <f>IFERROR(VLOOKUP(B1714, PlumX_snapshot!$A:$B, 2, FALSE), " ")</f>
        <v>89</v>
      </c>
      <c r="X1714" s="6">
        <f>IFERROR(VLOOKUP(B1714, PlumX_snapshot!$A:$C, 3, FALSE), " ")</f>
        <v>16</v>
      </c>
      <c r="Y1714" s="8">
        <f>IFERROR(VLOOKUP(B1714, PlumX_snapshot!$A:$D, 4, FALSE), " ")</f>
        <v>75</v>
      </c>
      <c r="Z1714" s="8">
        <f>IFERROR(VLOOKUP(B1714, PlumX_snapshot!$A:$E, 5, FALSE), " ")</f>
        <v>0</v>
      </c>
      <c r="AA1714" s="8">
        <f>IFERROR(VLOOKUP(B1714, PlumX_snapshot!$A:$F, 6, FALSE), " ")</f>
        <v>0</v>
      </c>
      <c r="AB1714" s="9">
        <v>44978</v>
      </c>
    </row>
    <row r="1715" spans="1:28" ht="14.5" x14ac:dyDescent="0.35">
      <c r="A1715" s="7" t="s">
        <v>4795</v>
      </c>
      <c r="B1715" s="7" t="s">
        <v>4796</v>
      </c>
      <c r="C1715" s="7" t="s">
        <v>4797</v>
      </c>
      <c r="D1715" s="7" t="s">
        <v>4566</v>
      </c>
      <c r="E1715" s="11" t="s">
        <v>36</v>
      </c>
      <c r="F1715" s="7" t="s">
        <v>37</v>
      </c>
      <c r="G1715" s="7" t="s">
        <v>56</v>
      </c>
      <c r="H1715" s="7" t="s">
        <v>4567</v>
      </c>
      <c r="I1715" s="7" t="s">
        <v>501</v>
      </c>
      <c r="J1715" s="10"/>
      <c r="K1715" s="10">
        <v>44498</v>
      </c>
      <c r="L1715" s="10">
        <v>44551.567685185182</v>
      </c>
      <c r="M1715" s="12">
        <v>44517</v>
      </c>
      <c r="N1715" s="7">
        <v>2021</v>
      </c>
      <c r="O1715" s="7" t="s">
        <v>4780</v>
      </c>
      <c r="R1715" s="7" t="s">
        <v>4798</v>
      </c>
      <c r="T1715" s="7"/>
      <c r="U1715" s="7" t="s">
        <v>4799</v>
      </c>
      <c r="V1715" s="7" t="s">
        <v>4783</v>
      </c>
      <c r="W1715" s="6">
        <f>IFERROR(VLOOKUP(B1715, PlumX_snapshot!$A:$B, 2, FALSE), " ")</f>
        <v>19</v>
      </c>
      <c r="X1715" s="6">
        <f>IFERROR(VLOOKUP(B1715, PlumX_snapshot!$A:$C, 3, FALSE), " ")</f>
        <v>0</v>
      </c>
      <c r="Y1715" s="8">
        <f>IFERROR(VLOOKUP(B1715, PlumX_snapshot!$A:$D, 4, FALSE), " ")</f>
        <v>24</v>
      </c>
      <c r="Z1715" s="8">
        <f>IFERROR(VLOOKUP(B1715, PlumX_snapshot!$A:$E, 5, FALSE), " ")</f>
        <v>0</v>
      </c>
      <c r="AA1715" s="8">
        <f>IFERROR(VLOOKUP(B1715, PlumX_snapshot!$A:$F, 6, FALSE), " ")</f>
        <v>0</v>
      </c>
      <c r="AB1715" s="9">
        <v>44978</v>
      </c>
    </row>
    <row r="1716" spans="1:28" ht="14.5" x14ac:dyDescent="0.35">
      <c r="A1716" s="7" t="s">
        <v>4800</v>
      </c>
      <c r="B1716" s="7" t="s">
        <v>4801</v>
      </c>
      <c r="C1716" s="7" t="s">
        <v>4802</v>
      </c>
      <c r="D1716" s="7" t="s">
        <v>4566</v>
      </c>
      <c r="E1716" s="11" t="s">
        <v>36</v>
      </c>
      <c r="F1716" s="7" t="s">
        <v>37</v>
      </c>
      <c r="G1716" s="7" t="s">
        <v>56</v>
      </c>
      <c r="H1716" s="7" t="s">
        <v>4567</v>
      </c>
      <c r="I1716" s="7" t="s">
        <v>501</v>
      </c>
      <c r="J1716" s="10"/>
      <c r="K1716" s="10">
        <v>44528</v>
      </c>
      <c r="L1716" s="10">
        <v>44533.46603009259</v>
      </c>
      <c r="M1716" s="12">
        <v>44543</v>
      </c>
      <c r="N1716" s="7">
        <v>2021</v>
      </c>
      <c r="O1716" s="7" t="s">
        <v>4780</v>
      </c>
      <c r="R1716" s="7" t="s">
        <v>4803</v>
      </c>
      <c r="T1716" s="7"/>
      <c r="U1716" s="7" t="s">
        <v>4576</v>
      </c>
      <c r="V1716" s="7" t="s">
        <v>4571</v>
      </c>
      <c r="W1716" s="6">
        <f>IFERROR(VLOOKUP(B1716, PlumX_snapshot!$A:$B, 2, FALSE), " ")</f>
        <v>7</v>
      </c>
      <c r="X1716" s="6">
        <f>IFERROR(VLOOKUP(B1716, PlumX_snapshot!$A:$C, 3, FALSE), " ")</f>
        <v>4</v>
      </c>
      <c r="Y1716" s="8">
        <f>IFERROR(VLOOKUP(B1716, PlumX_snapshot!$A:$D, 4, FALSE), " ")</f>
        <v>19</v>
      </c>
      <c r="Z1716" s="8">
        <f>IFERROR(VLOOKUP(B1716, PlumX_snapshot!$A:$E, 5, FALSE), " ")</f>
        <v>0</v>
      </c>
      <c r="AA1716" s="8">
        <f>IFERROR(VLOOKUP(B1716, PlumX_snapshot!$A:$F, 6, FALSE), " ")</f>
        <v>1</v>
      </c>
      <c r="AB1716" s="9">
        <v>44978</v>
      </c>
    </row>
    <row r="1717" spans="1:28" ht="14.5" x14ac:dyDescent="0.35">
      <c r="A1717" s="7" t="s">
        <v>4804</v>
      </c>
      <c r="B1717" s="7" t="s">
        <v>4805</v>
      </c>
      <c r="C1717" s="7" t="s">
        <v>4708</v>
      </c>
      <c r="D1717" s="7" t="s">
        <v>4566</v>
      </c>
      <c r="E1717" s="11" t="s">
        <v>36</v>
      </c>
      <c r="F1717" s="7" t="s">
        <v>37</v>
      </c>
      <c r="G1717" s="7" t="s">
        <v>56</v>
      </c>
      <c r="H1717" s="7" t="s">
        <v>4567</v>
      </c>
      <c r="I1717" s="7" t="s">
        <v>501</v>
      </c>
      <c r="J1717" s="10"/>
      <c r="K1717" s="10">
        <v>44529</v>
      </c>
      <c r="L1717" s="10">
        <v>44532.460879629631</v>
      </c>
      <c r="M1717" s="10">
        <v>44539</v>
      </c>
      <c r="N1717" s="7">
        <v>2021</v>
      </c>
      <c r="O1717" s="7" t="s">
        <v>4780</v>
      </c>
      <c r="R1717" s="7" t="s">
        <v>4791</v>
      </c>
      <c r="T1717" s="7"/>
      <c r="U1717" s="7" t="s">
        <v>4576</v>
      </c>
      <c r="V1717" s="7" t="s">
        <v>4571</v>
      </c>
      <c r="W1717" s="6">
        <f>IFERROR(VLOOKUP(B1717, PlumX_snapshot!$A:$B, 2, FALSE), " ")</f>
        <v>8</v>
      </c>
      <c r="X1717" s="6">
        <f>IFERROR(VLOOKUP(B1717, PlumX_snapshot!$A:$C, 3, FALSE), " ")</f>
        <v>0</v>
      </c>
      <c r="Y1717" s="8">
        <f>IFERROR(VLOOKUP(B1717, PlumX_snapshot!$A:$D, 4, FALSE), " ")</f>
        <v>42</v>
      </c>
      <c r="Z1717" s="8">
        <f>IFERROR(VLOOKUP(B1717, PlumX_snapshot!$A:$E, 5, FALSE), " ")</f>
        <v>0</v>
      </c>
      <c r="AA1717" s="8">
        <f>IFERROR(VLOOKUP(B1717, PlumX_snapshot!$A:$F, 6, FALSE), " ")</f>
        <v>0</v>
      </c>
      <c r="AB1717" s="9">
        <v>44978</v>
      </c>
    </row>
    <row r="1718" spans="1:28" ht="14.5" x14ac:dyDescent="0.35">
      <c r="A1718" s="7" t="s">
        <v>4806</v>
      </c>
      <c r="B1718" s="7" t="s">
        <v>4807</v>
      </c>
      <c r="C1718" s="7" t="s">
        <v>4808</v>
      </c>
      <c r="D1718" s="7" t="s">
        <v>4566</v>
      </c>
      <c r="E1718" s="11" t="s">
        <v>36</v>
      </c>
      <c r="F1718" s="7" t="s">
        <v>37</v>
      </c>
      <c r="G1718" s="7" t="s">
        <v>56</v>
      </c>
      <c r="H1718" s="7" t="s">
        <v>4567</v>
      </c>
      <c r="I1718" s="7" t="s">
        <v>74</v>
      </c>
      <c r="J1718" s="10"/>
      <c r="K1718" s="10">
        <v>44519</v>
      </c>
      <c r="L1718" s="10">
        <v>44530.498194444444</v>
      </c>
      <c r="M1718" s="10">
        <v>44537</v>
      </c>
      <c r="N1718" s="7">
        <v>2021</v>
      </c>
      <c r="O1718" s="7" t="s">
        <v>4780</v>
      </c>
      <c r="P1718" s="7" t="s">
        <v>56</v>
      </c>
      <c r="R1718" s="7" t="s">
        <v>3176</v>
      </c>
      <c r="T1718" s="7"/>
      <c r="U1718" s="7" t="s">
        <v>4576</v>
      </c>
      <c r="V1718" s="7" t="s">
        <v>4571</v>
      </c>
      <c r="W1718" s="6">
        <f>IFERROR(VLOOKUP(B1718, PlumX_snapshot!$A:$B, 2, FALSE), " ")</f>
        <v>3</v>
      </c>
      <c r="X1718" s="6">
        <f>IFERROR(VLOOKUP(B1718, PlumX_snapshot!$A:$C, 3, FALSE), " ")</f>
        <v>1</v>
      </c>
      <c r="Y1718" s="8">
        <f>IFERROR(VLOOKUP(B1718, PlumX_snapshot!$A:$D, 4, FALSE), " ")</f>
        <v>0</v>
      </c>
      <c r="Z1718" s="8">
        <f>IFERROR(VLOOKUP(B1718, PlumX_snapshot!$A:$E, 5, FALSE), " ")</f>
        <v>0</v>
      </c>
      <c r="AA1718" s="8">
        <f>IFERROR(VLOOKUP(B1718, PlumX_snapshot!$A:$F, 6, FALSE), " ")</f>
        <v>0</v>
      </c>
      <c r="AB1718" s="9">
        <v>44978</v>
      </c>
    </row>
    <row r="1719" spans="1:28" ht="14.5" x14ac:dyDescent="0.35">
      <c r="A1719" s="7" t="s">
        <v>4809</v>
      </c>
      <c r="B1719" s="7" t="s">
        <v>4810</v>
      </c>
      <c r="C1719" s="7" t="s">
        <v>4811</v>
      </c>
      <c r="D1719" s="7" t="s">
        <v>4566</v>
      </c>
      <c r="E1719" s="11" t="s">
        <v>36</v>
      </c>
      <c r="F1719" s="7" t="s">
        <v>37</v>
      </c>
      <c r="G1719" s="7" t="s">
        <v>56</v>
      </c>
      <c r="H1719" s="7" t="s">
        <v>4567</v>
      </c>
      <c r="I1719" s="7" t="s">
        <v>501</v>
      </c>
      <c r="J1719" s="10"/>
      <c r="K1719" s="10"/>
      <c r="L1719" s="10">
        <v>44517.453622685185</v>
      </c>
      <c r="M1719" s="10">
        <v>44601</v>
      </c>
      <c r="N1719" s="7">
        <v>2021</v>
      </c>
      <c r="O1719" s="7" t="s">
        <v>4780</v>
      </c>
      <c r="R1719" s="7" t="s">
        <v>4791</v>
      </c>
      <c r="T1719" s="7"/>
      <c r="U1719" s="7" t="s">
        <v>4812</v>
      </c>
      <c r="V1719" s="7" t="s">
        <v>4571</v>
      </c>
      <c r="W1719" s="6">
        <f>IFERROR(VLOOKUP(B1719, PlumX_snapshot!$A:$B, 2, FALSE), " ")</f>
        <v>15</v>
      </c>
      <c r="X1719" s="6">
        <f>IFERROR(VLOOKUP(B1719, PlumX_snapshot!$A:$C, 3, FALSE), " ")</f>
        <v>1</v>
      </c>
      <c r="Y1719" s="8">
        <f>IFERROR(VLOOKUP(B1719, PlumX_snapshot!$A:$D, 4, FALSE), " ")</f>
        <v>5</v>
      </c>
      <c r="Z1719" s="8">
        <f>IFERROR(VLOOKUP(B1719, PlumX_snapshot!$A:$E, 5, FALSE), " ")</f>
        <v>0</v>
      </c>
      <c r="AA1719" s="8">
        <f>IFERROR(VLOOKUP(B1719, PlumX_snapshot!$A:$F, 6, FALSE), " ")</f>
        <v>0</v>
      </c>
      <c r="AB1719" s="9">
        <v>44978</v>
      </c>
    </row>
    <row r="1720" spans="1:28" ht="14.5" x14ac:dyDescent="0.35">
      <c r="A1720" s="7" t="s">
        <v>4813</v>
      </c>
      <c r="B1720" s="7" t="s">
        <v>4814</v>
      </c>
      <c r="C1720" s="7" t="s">
        <v>4815</v>
      </c>
      <c r="D1720" s="7" t="s">
        <v>4566</v>
      </c>
      <c r="E1720" s="11" t="s">
        <v>36</v>
      </c>
      <c r="F1720" s="7" t="s">
        <v>37</v>
      </c>
      <c r="G1720" s="7" t="s">
        <v>56</v>
      </c>
      <c r="H1720" s="7" t="s">
        <v>4567</v>
      </c>
      <c r="I1720" s="7" t="s">
        <v>501</v>
      </c>
      <c r="J1720" s="10"/>
      <c r="K1720" s="10">
        <v>44500</v>
      </c>
      <c r="L1720" s="10">
        <v>44504.338773148149</v>
      </c>
      <c r="M1720" s="10">
        <v>44509</v>
      </c>
      <c r="N1720" s="7">
        <v>2021</v>
      </c>
      <c r="O1720" s="7" t="s">
        <v>4780</v>
      </c>
      <c r="R1720" s="7" t="s">
        <v>4816</v>
      </c>
      <c r="T1720" s="7"/>
      <c r="U1720" s="7" t="s">
        <v>4576</v>
      </c>
      <c r="V1720" s="7" t="s">
        <v>4571</v>
      </c>
      <c r="W1720" s="6">
        <f>IFERROR(VLOOKUP(B1720, PlumX_snapshot!$A:$B, 2, FALSE), " ")</f>
        <v>16</v>
      </c>
      <c r="X1720" s="6">
        <f>IFERROR(VLOOKUP(B1720, PlumX_snapshot!$A:$C, 3, FALSE), " ")</f>
        <v>2</v>
      </c>
      <c r="Y1720" s="8">
        <f>IFERROR(VLOOKUP(B1720, PlumX_snapshot!$A:$D, 4, FALSE), " ")</f>
        <v>1</v>
      </c>
      <c r="Z1720" s="8">
        <f>IFERROR(VLOOKUP(B1720, PlumX_snapshot!$A:$E, 5, FALSE), " ")</f>
        <v>0</v>
      </c>
      <c r="AA1720" s="8">
        <f>IFERROR(VLOOKUP(B1720, PlumX_snapshot!$A:$F, 6, FALSE), " ")</f>
        <v>0</v>
      </c>
      <c r="AB1720" s="9">
        <v>44978</v>
      </c>
    </row>
    <row r="1721" spans="1:28" ht="14.5" x14ac:dyDescent="0.35">
      <c r="A1721" s="7" t="s">
        <v>4817</v>
      </c>
      <c r="B1721" s="7" t="s">
        <v>4818</v>
      </c>
      <c r="C1721" s="7" t="s">
        <v>4819</v>
      </c>
      <c r="D1721" s="7" t="s">
        <v>4566</v>
      </c>
      <c r="E1721" s="7" t="s">
        <v>36</v>
      </c>
      <c r="F1721" s="7"/>
      <c r="G1721" s="7" t="s">
        <v>38</v>
      </c>
      <c r="H1721" s="7"/>
      <c r="J1721" s="10"/>
      <c r="K1721" s="10">
        <v>44336</v>
      </c>
      <c r="L1721" s="10">
        <v>44390</v>
      </c>
      <c r="N1721" s="7">
        <v>2021</v>
      </c>
      <c r="O1721" s="7" t="s">
        <v>4820</v>
      </c>
      <c r="T1721" s="7" t="s">
        <v>253</v>
      </c>
      <c r="U1721" s="7" t="s">
        <v>4821</v>
      </c>
      <c r="W1721" s="6">
        <f>IFERROR(VLOOKUP(B1721, PlumX_snapshot!$A:$B, 2, FALSE), " ")</f>
        <v>4</v>
      </c>
      <c r="X1721" s="6">
        <f>IFERROR(VLOOKUP(B1721, PlumX_snapshot!$A:$C, 3, FALSE), " ")</f>
        <v>1</v>
      </c>
      <c r="Y1721" s="8">
        <f>IFERROR(VLOOKUP(B1721, PlumX_snapshot!$A:$D, 4, FALSE), " ")</f>
        <v>0</v>
      </c>
      <c r="Z1721" s="8">
        <f>IFERROR(VLOOKUP(B1721, PlumX_snapshot!$A:$E, 5, FALSE), " ")</f>
        <v>0</v>
      </c>
      <c r="AA1721" s="8">
        <f>IFERROR(VLOOKUP(B1721, PlumX_snapshot!$A:$F, 6, FALSE), " ")</f>
        <v>0</v>
      </c>
      <c r="AB1721" s="9">
        <v>44978</v>
      </c>
    </row>
    <row r="1722" spans="1:28" ht="14.5" x14ac:dyDescent="0.35">
      <c r="A1722" s="7" t="s">
        <v>4822</v>
      </c>
      <c r="B1722" s="7" t="s">
        <v>4823</v>
      </c>
      <c r="C1722" s="7" t="s">
        <v>4708</v>
      </c>
      <c r="D1722" s="7" t="s">
        <v>4566</v>
      </c>
      <c r="E1722" s="7" t="s">
        <v>36</v>
      </c>
      <c r="F1722" s="7"/>
      <c r="G1722" s="7" t="s">
        <v>38</v>
      </c>
      <c r="H1722" s="7"/>
      <c r="J1722" s="10"/>
      <c r="K1722" s="10"/>
      <c r="L1722" s="10"/>
      <c r="N1722" s="7">
        <v>2021</v>
      </c>
      <c r="O1722" s="7" t="s">
        <v>4820</v>
      </c>
      <c r="T1722" s="7" t="s">
        <v>253</v>
      </c>
      <c r="U1722" s="7" t="s">
        <v>4824</v>
      </c>
      <c r="W1722" s="6">
        <f>IFERROR(VLOOKUP(B1722, PlumX_snapshot!$A:$B, 2, FALSE), " ")</f>
        <v>8</v>
      </c>
      <c r="X1722" s="6">
        <f>IFERROR(VLOOKUP(B1722, PlumX_snapshot!$A:$C, 3, FALSE), " ")</f>
        <v>4</v>
      </c>
      <c r="Y1722" s="8">
        <f>IFERROR(VLOOKUP(B1722, PlumX_snapshot!$A:$D, 4, FALSE), " ")</f>
        <v>5</v>
      </c>
      <c r="Z1722" s="8">
        <f>IFERROR(VLOOKUP(B1722, PlumX_snapshot!$A:$E, 5, FALSE), " ")</f>
        <v>0</v>
      </c>
      <c r="AA1722" s="8">
        <f>IFERROR(VLOOKUP(B1722, PlumX_snapshot!$A:$F, 6, FALSE), " ")</f>
        <v>1</v>
      </c>
      <c r="AB1722" s="9">
        <v>44978</v>
      </c>
    </row>
    <row r="1723" spans="1:28" ht="14.5" x14ac:dyDescent="0.35">
      <c r="A1723" s="7" t="s">
        <v>4825</v>
      </c>
      <c r="B1723" s="7" t="s">
        <v>4826</v>
      </c>
      <c r="C1723" s="7" t="s">
        <v>4815</v>
      </c>
      <c r="D1723" s="7" t="s">
        <v>4566</v>
      </c>
      <c r="E1723" s="7" t="s">
        <v>36</v>
      </c>
      <c r="F1723" s="7"/>
      <c r="G1723" s="7" t="s">
        <v>38</v>
      </c>
      <c r="H1723" s="7"/>
      <c r="J1723" s="10"/>
      <c r="K1723" s="10"/>
      <c r="L1723" s="10"/>
      <c r="N1723" s="7">
        <v>2021</v>
      </c>
      <c r="O1723" s="7" t="s">
        <v>4820</v>
      </c>
      <c r="T1723" s="7" t="s">
        <v>253</v>
      </c>
      <c r="U1723" s="7" t="s">
        <v>4827</v>
      </c>
      <c r="W1723" s="6">
        <f>IFERROR(VLOOKUP(B1723, PlumX_snapshot!$A:$B, 2, FALSE), " ")</f>
        <v>20</v>
      </c>
      <c r="X1723" s="6">
        <f>IFERROR(VLOOKUP(B1723, PlumX_snapshot!$A:$C, 3, FALSE), " ")</f>
        <v>1</v>
      </c>
      <c r="Y1723" s="8">
        <f>IFERROR(VLOOKUP(B1723, PlumX_snapshot!$A:$D, 4, FALSE), " ")</f>
        <v>0</v>
      </c>
      <c r="Z1723" s="8">
        <f>IFERROR(VLOOKUP(B1723, PlumX_snapshot!$A:$E, 5, FALSE), " ")</f>
        <v>0</v>
      </c>
      <c r="AA1723" s="8">
        <f>IFERROR(VLOOKUP(B1723, PlumX_snapshot!$A:$F, 6, FALSE), " ")</f>
        <v>0</v>
      </c>
      <c r="AB1723" s="9">
        <v>44978</v>
      </c>
    </row>
    <row r="1724" spans="1:28" ht="14.5" x14ac:dyDescent="0.35">
      <c r="A1724" s="7" t="s">
        <v>4828</v>
      </c>
      <c r="B1724" s="7" t="s">
        <v>4829</v>
      </c>
      <c r="C1724" s="7" t="s">
        <v>4830</v>
      </c>
      <c r="D1724" s="7" t="s">
        <v>4566</v>
      </c>
      <c r="E1724" s="7" t="s">
        <v>36</v>
      </c>
      <c r="F1724" s="7"/>
      <c r="G1724" s="7" t="s">
        <v>38</v>
      </c>
      <c r="H1724" s="7"/>
      <c r="J1724" s="10"/>
      <c r="K1724" s="10"/>
      <c r="L1724" s="10"/>
      <c r="N1724" s="7">
        <v>2021</v>
      </c>
      <c r="O1724" s="7" t="s">
        <v>4820</v>
      </c>
      <c r="T1724" s="7" t="s">
        <v>253</v>
      </c>
      <c r="U1724" s="7" t="s">
        <v>4831</v>
      </c>
      <c r="W1724" s="6">
        <f>IFERROR(VLOOKUP(B1724, PlumX_snapshot!$A:$B, 2, FALSE), " ")</f>
        <v>9</v>
      </c>
      <c r="X1724" s="6">
        <f>IFERROR(VLOOKUP(B1724, PlumX_snapshot!$A:$C, 3, FALSE), " ")</f>
        <v>2</v>
      </c>
      <c r="Y1724" s="8">
        <f>IFERROR(VLOOKUP(B1724, PlumX_snapshot!$A:$D, 4, FALSE), " ")</f>
        <v>4</v>
      </c>
      <c r="Z1724" s="8">
        <f>IFERROR(VLOOKUP(B1724, PlumX_snapshot!$A:$E, 5, FALSE), " ")</f>
        <v>0</v>
      </c>
      <c r="AA1724" s="8">
        <f>IFERROR(VLOOKUP(B1724, PlumX_snapshot!$A:$F, 6, FALSE), " ")</f>
        <v>0</v>
      </c>
      <c r="AB1724" s="9">
        <v>44978</v>
      </c>
    </row>
    <row r="1725" spans="1:28" ht="14.5" x14ac:dyDescent="0.35">
      <c r="A1725" s="7" t="s">
        <v>4832</v>
      </c>
      <c r="B1725" s="7" t="s">
        <v>4833</v>
      </c>
      <c r="C1725" s="7" t="s">
        <v>4834</v>
      </c>
      <c r="D1725" s="7" t="s">
        <v>4566</v>
      </c>
      <c r="E1725" s="7" t="s">
        <v>37</v>
      </c>
      <c r="F1725" s="7"/>
      <c r="G1725" s="7" t="s">
        <v>38</v>
      </c>
      <c r="H1725" s="7"/>
      <c r="J1725" s="10"/>
      <c r="K1725" s="10"/>
      <c r="L1725" s="10"/>
      <c r="N1725" s="7">
        <v>2021</v>
      </c>
      <c r="O1725" s="7" t="s">
        <v>4820</v>
      </c>
      <c r="T1725" s="7" t="s">
        <v>253</v>
      </c>
      <c r="U1725" s="7" t="s">
        <v>4835</v>
      </c>
      <c r="W1725" s="6">
        <f>IFERROR(VLOOKUP(B1725, PlumX_snapshot!$A:$B, 2, FALSE), " ")</f>
        <v>6</v>
      </c>
      <c r="X1725" s="6">
        <f>IFERROR(VLOOKUP(B1725, PlumX_snapshot!$A:$C, 3, FALSE), " ")</f>
        <v>0</v>
      </c>
      <c r="Y1725" s="8">
        <f>IFERROR(VLOOKUP(B1725, PlumX_snapshot!$A:$D, 4, FALSE), " ")</f>
        <v>1</v>
      </c>
      <c r="Z1725" s="8">
        <f>IFERROR(VLOOKUP(B1725, PlumX_snapshot!$A:$E, 5, FALSE), " ")</f>
        <v>0</v>
      </c>
      <c r="AA1725" s="8">
        <f>IFERROR(VLOOKUP(B1725, PlumX_snapshot!$A:$F, 6, FALSE), " ")</f>
        <v>0</v>
      </c>
      <c r="AB1725" s="9">
        <v>44978</v>
      </c>
    </row>
    <row r="1726" spans="1:28" ht="14.5" x14ac:dyDescent="0.35">
      <c r="A1726" s="7" t="s">
        <v>4836</v>
      </c>
      <c r="B1726" s="7" t="s">
        <v>4837</v>
      </c>
      <c r="C1726" s="7" t="s">
        <v>4838</v>
      </c>
      <c r="D1726" s="7" t="s">
        <v>4566</v>
      </c>
      <c r="E1726" s="7" t="s">
        <v>37</v>
      </c>
      <c r="F1726" s="7"/>
      <c r="G1726" s="7" t="s">
        <v>38</v>
      </c>
      <c r="H1726" s="7"/>
      <c r="J1726" s="10"/>
      <c r="K1726" s="10"/>
      <c r="L1726" s="10"/>
      <c r="N1726" s="7">
        <v>2021</v>
      </c>
      <c r="O1726" s="7" t="s">
        <v>4820</v>
      </c>
      <c r="T1726" s="7" t="s">
        <v>253</v>
      </c>
      <c r="U1726" s="7" t="s">
        <v>4839</v>
      </c>
      <c r="W1726" s="6">
        <f>IFERROR(VLOOKUP(B1726, PlumX_snapshot!$A:$B, 2, FALSE), " ")</f>
        <v>11</v>
      </c>
      <c r="X1726" s="6">
        <f>IFERROR(VLOOKUP(B1726, PlumX_snapshot!$A:$C, 3, FALSE), " ")</f>
        <v>0</v>
      </c>
      <c r="Y1726" s="8">
        <f>IFERROR(VLOOKUP(B1726, PlumX_snapshot!$A:$D, 4, FALSE), " ")</f>
        <v>48</v>
      </c>
      <c r="Z1726" s="8">
        <f>IFERROR(VLOOKUP(B1726, PlumX_snapshot!$A:$E, 5, FALSE), " ")</f>
        <v>0</v>
      </c>
      <c r="AA1726" s="8">
        <f>IFERROR(VLOOKUP(B1726, PlumX_snapshot!$A:$F, 6, FALSE), " ")</f>
        <v>0</v>
      </c>
      <c r="AB1726" s="9">
        <v>44978</v>
      </c>
    </row>
    <row r="1727" spans="1:28" ht="14.5" x14ac:dyDescent="0.35">
      <c r="A1727" s="7" t="s">
        <v>4840</v>
      </c>
      <c r="B1727" s="7" t="s">
        <v>4841</v>
      </c>
      <c r="C1727" s="7" t="s">
        <v>4842</v>
      </c>
      <c r="D1727" s="7" t="s">
        <v>4566</v>
      </c>
      <c r="E1727" s="7" t="s">
        <v>36</v>
      </c>
      <c r="F1727" s="7"/>
      <c r="G1727" s="7" t="s">
        <v>38</v>
      </c>
      <c r="H1727" s="7"/>
      <c r="J1727" s="10"/>
      <c r="K1727" s="10"/>
      <c r="L1727" s="10"/>
      <c r="N1727" s="7">
        <v>2021</v>
      </c>
      <c r="O1727" s="7" t="s">
        <v>4820</v>
      </c>
      <c r="T1727" s="7" t="s">
        <v>253</v>
      </c>
      <c r="U1727" s="7" t="s">
        <v>4843</v>
      </c>
      <c r="W1727" s="6">
        <f>IFERROR(VLOOKUP(B1727, PlumX_snapshot!$A:$B, 2, FALSE), " ")</f>
        <v>19</v>
      </c>
      <c r="X1727" s="6">
        <f>IFERROR(VLOOKUP(B1727, PlumX_snapshot!$A:$C, 3, FALSE), " ")</f>
        <v>2</v>
      </c>
      <c r="Y1727" s="8">
        <f>IFERROR(VLOOKUP(B1727, PlumX_snapshot!$A:$D, 4, FALSE), " ")</f>
        <v>11</v>
      </c>
      <c r="Z1727" s="8">
        <f>IFERROR(VLOOKUP(B1727, PlumX_snapshot!$A:$E, 5, FALSE), " ")</f>
        <v>0</v>
      </c>
      <c r="AA1727" s="8">
        <f>IFERROR(VLOOKUP(B1727, PlumX_snapshot!$A:$F, 6, FALSE), " ")</f>
        <v>0</v>
      </c>
      <c r="AB1727" s="9">
        <v>44978</v>
      </c>
    </row>
    <row r="1728" spans="1:28" ht="14.5" x14ac:dyDescent="0.35">
      <c r="A1728" s="7" t="s">
        <v>4844</v>
      </c>
      <c r="B1728" s="7" t="s">
        <v>4845</v>
      </c>
      <c r="C1728" s="7" t="s">
        <v>4846</v>
      </c>
      <c r="D1728" s="7" t="s">
        <v>4566</v>
      </c>
      <c r="E1728" s="7" t="s">
        <v>36</v>
      </c>
      <c r="F1728" s="7"/>
      <c r="G1728" s="7" t="s">
        <v>38</v>
      </c>
      <c r="H1728" s="7"/>
      <c r="J1728" s="10"/>
      <c r="K1728" s="10"/>
      <c r="L1728" s="10"/>
      <c r="N1728" s="7">
        <v>2021</v>
      </c>
      <c r="O1728" s="7" t="s">
        <v>4820</v>
      </c>
      <c r="T1728" s="7" t="s">
        <v>253</v>
      </c>
      <c r="U1728" s="7" t="s">
        <v>4847</v>
      </c>
      <c r="W1728" s="6">
        <f>IFERROR(VLOOKUP(B1728, PlumX_snapshot!$A:$B, 2, FALSE), " ")</f>
        <v>3</v>
      </c>
      <c r="X1728" s="6">
        <f>IFERROR(VLOOKUP(B1728, PlumX_snapshot!$A:$C, 3, FALSE), " ")</f>
        <v>1</v>
      </c>
      <c r="Y1728" s="8">
        <f>IFERROR(VLOOKUP(B1728, PlumX_snapshot!$A:$D, 4, FALSE), " ")</f>
        <v>225</v>
      </c>
      <c r="Z1728" s="8">
        <f>IFERROR(VLOOKUP(B1728, PlumX_snapshot!$A:$E, 5, FALSE), " ")</f>
        <v>0</v>
      </c>
      <c r="AA1728" s="8">
        <f>IFERROR(VLOOKUP(B1728, PlumX_snapshot!$A:$F, 6, FALSE), " ")</f>
        <v>0</v>
      </c>
      <c r="AB1728" s="9">
        <v>44978</v>
      </c>
    </row>
    <row r="1729" spans="1:28" ht="14.5" x14ac:dyDescent="0.35">
      <c r="A1729" s="7" t="s">
        <v>4848</v>
      </c>
      <c r="B1729" s="7" t="s">
        <v>4849</v>
      </c>
      <c r="C1729" s="7" t="s">
        <v>4850</v>
      </c>
      <c r="D1729" s="7" t="s">
        <v>4566</v>
      </c>
      <c r="E1729" s="7" t="s">
        <v>37</v>
      </c>
      <c r="F1729" s="7"/>
      <c r="G1729" s="7" t="s">
        <v>38</v>
      </c>
      <c r="H1729" s="7"/>
      <c r="J1729" s="10"/>
      <c r="K1729" s="10"/>
      <c r="L1729" s="10"/>
      <c r="N1729" s="7">
        <v>2021</v>
      </c>
      <c r="O1729" s="7" t="s">
        <v>4820</v>
      </c>
      <c r="T1729" s="7" t="s">
        <v>253</v>
      </c>
      <c r="U1729" s="7" t="s">
        <v>4851</v>
      </c>
      <c r="W1729" s="6">
        <f>IFERROR(VLOOKUP(B1729, PlumX_snapshot!$A:$B, 2, FALSE), " ")</f>
        <v>8</v>
      </c>
      <c r="X1729" s="6">
        <f>IFERROR(VLOOKUP(B1729, PlumX_snapshot!$A:$C, 3, FALSE), " ")</f>
        <v>0</v>
      </c>
      <c r="Y1729" s="8">
        <f>IFERROR(VLOOKUP(B1729, PlumX_snapshot!$A:$D, 4, FALSE), " ")</f>
        <v>15</v>
      </c>
      <c r="Z1729" s="8">
        <f>IFERROR(VLOOKUP(B1729, PlumX_snapshot!$A:$E, 5, FALSE), " ")</f>
        <v>0</v>
      </c>
      <c r="AA1729" s="8">
        <f>IFERROR(VLOOKUP(B1729, PlumX_snapshot!$A:$F, 6, FALSE), " ")</f>
        <v>0</v>
      </c>
      <c r="AB1729" s="9">
        <v>44978</v>
      </c>
    </row>
    <row r="1730" spans="1:28" ht="14.5" x14ac:dyDescent="0.35">
      <c r="A1730" s="7" t="s">
        <v>4852</v>
      </c>
      <c r="B1730" s="7" t="s">
        <v>4853</v>
      </c>
      <c r="C1730" s="7" t="s">
        <v>4854</v>
      </c>
      <c r="D1730" s="7" t="s">
        <v>4566</v>
      </c>
      <c r="E1730" s="7" t="s">
        <v>36</v>
      </c>
      <c r="F1730" s="7"/>
      <c r="G1730" s="7" t="s">
        <v>38</v>
      </c>
      <c r="H1730" s="7"/>
      <c r="J1730" s="10"/>
      <c r="K1730" s="10"/>
      <c r="L1730" s="10"/>
      <c r="N1730" s="7">
        <v>2021</v>
      </c>
      <c r="O1730" s="7" t="s">
        <v>4820</v>
      </c>
      <c r="T1730" s="7" t="s">
        <v>253</v>
      </c>
      <c r="U1730" s="7" t="s">
        <v>4855</v>
      </c>
      <c r="W1730" s="6">
        <f>IFERROR(VLOOKUP(B1730, PlumX_snapshot!$A:$B, 2, FALSE), " ")</f>
        <v>4</v>
      </c>
      <c r="X1730" s="6">
        <f>IFERROR(VLOOKUP(B1730, PlumX_snapshot!$A:$C, 3, FALSE), " ")</f>
        <v>0</v>
      </c>
      <c r="Y1730" s="8">
        <f>IFERROR(VLOOKUP(B1730, PlumX_snapshot!$A:$D, 4, FALSE), " ")</f>
        <v>4</v>
      </c>
      <c r="Z1730" s="8">
        <f>IFERROR(VLOOKUP(B1730, PlumX_snapshot!$A:$E, 5, FALSE), " ")</f>
        <v>0</v>
      </c>
      <c r="AA1730" s="8">
        <f>IFERROR(VLOOKUP(B1730, PlumX_snapshot!$A:$F, 6, FALSE), " ")</f>
        <v>0</v>
      </c>
      <c r="AB1730" s="9">
        <v>44978</v>
      </c>
    </row>
    <row r="1731" spans="1:28" ht="14.5" x14ac:dyDescent="0.35">
      <c r="A1731" s="7" t="s">
        <v>4856</v>
      </c>
      <c r="B1731" s="7" t="s">
        <v>4857</v>
      </c>
      <c r="C1731" s="7" t="s">
        <v>4858</v>
      </c>
      <c r="D1731" s="7" t="s">
        <v>4566</v>
      </c>
      <c r="E1731" s="7" t="s">
        <v>37</v>
      </c>
      <c r="F1731" s="7"/>
      <c r="G1731" s="7" t="s">
        <v>38</v>
      </c>
      <c r="H1731" s="7"/>
      <c r="J1731" s="10"/>
      <c r="K1731" s="10"/>
      <c r="L1731" s="10"/>
      <c r="N1731" s="7">
        <v>2021</v>
      </c>
      <c r="O1731" s="7" t="s">
        <v>4820</v>
      </c>
      <c r="T1731" s="7" t="s">
        <v>253</v>
      </c>
      <c r="U1731" s="7" t="s">
        <v>4859</v>
      </c>
      <c r="W1731" s="6">
        <f>IFERROR(VLOOKUP(B1731, PlumX_snapshot!$A:$B, 2, FALSE), " ")</f>
        <v>26</v>
      </c>
      <c r="X1731" s="6">
        <f>IFERROR(VLOOKUP(B1731, PlumX_snapshot!$A:$C, 3, FALSE), " ")</f>
        <v>0</v>
      </c>
      <c r="Y1731" s="8">
        <f>IFERROR(VLOOKUP(B1731, PlumX_snapshot!$A:$D, 4, FALSE), " ")</f>
        <v>64</v>
      </c>
      <c r="Z1731" s="8">
        <f>IFERROR(VLOOKUP(B1731, PlumX_snapshot!$A:$E, 5, FALSE), " ")</f>
        <v>0</v>
      </c>
      <c r="AA1731" s="8">
        <f>IFERROR(VLOOKUP(B1731, PlumX_snapshot!$A:$F, 6, FALSE), " ")</f>
        <v>0</v>
      </c>
      <c r="AB1731" s="9">
        <v>44978</v>
      </c>
    </row>
    <row r="1732" spans="1:28" ht="14.5" x14ac:dyDescent="0.35">
      <c r="A1732" s="7" t="s">
        <v>4860</v>
      </c>
      <c r="B1732" s="7" t="s">
        <v>4861</v>
      </c>
      <c r="C1732" s="7" t="s">
        <v>4862</v>
      </c>
      <c r="D1732" s="7" t="s">
        <v>4566</v>
      </c>
      <c r="E1732" s="7" t="s">
        <v>36</v>
      </c>
      <c r="F1732" s="7"/>
      <c r="G1732" s="7" t="s">
        <v>38</v>
      </c>
      <c r="H1732" s="7"/>
      <c r="J1732" s="10"/>
      <c r="K1732" s="10"/>
      <c r="L1732" s="10"/>
      <c r="N1732" s="7">
        <v>2021</v>
      </c>
      <c r="O1732" s="7" t="s">
        <v>4820</v>
      </c>
      <c r="T1732" s="7" t="s">
        <v>253</v>
      </c>
      <c r="U1732" s="7" t="s">
        <v>4863</v>
      </c>
      <c r="W1732" s="6">
        <f>IFERROR(VLOOKUP(B1732, PlumX_snapshot!$A:$B, 2, FALSE), " ")</f>
        <v>0</v>
      </c>
      <c r="X1732" s="6">
        <f>IFERROR(VLOOKUP(B1732, PlumX_snapshot!$A:$C, 3, FALSE), " ")</f>
        <v>0</v>
      </c>
      <c r="Y1732" s="8">
        <f>IFERROR(VLOOKUP(B1732, PlumX_snapshot!$A:$D, 4, FALSE), " ")</f>
        <v>0</v>
      </c>
      <c r="Z1732" s="8">
        <f>IFERROR(VLOOKUP(B1732, PlumX_snapshot!$A:$E, 5, FALSE), " ")</f>
        <v>0</v>
      </c>
      <c r="AA1732" s="8">
        <f>IFERROR(VLOOKUP(B1732, PlumX_snapshot!$A:$F, 6, FALSE), " ")</f>
        <v>0</v>
      </c>
      <c r="AB1732" s="9">
        <v>44978</v>
      </c>
    </row>
    <row r="1733" spans="1:28" ht="14.5" x14ac:dyDescent="0.35">
      <c r="A1733" s="7" t="s">
        <v>4864</v>
      </c>
      <c r="B1733" s="7" t="s">
        <v>4865</v>
      </c>
      <c r="C1733" s="7" t="s">
        <v>4866</v>
      </c>
      <c r="D1733" s="7" t="s">
        <v>4566</v>
      </c>
      <c r="E1733" s="7" t="s">
        <v>36</v>
      </c>
      <c r="F1733" s="7"/>
      <c r="G1733" s="7" t="s">
        <v>38</v>
      </c>
      <c r="H1733" s="7"/>
      <c r="J1733" s="10"/>
      <c r="K1733" s="10"/>
      <c r="L1733" s="10"/>
      <c r="N1733" s="7">
        <v>2021</v>
      </c>
      <c r="O1733" s="7" t="s">
        <v>4820</v>
      </c>
      <c r="T1733" s="7" t="s">
        <v>253</v>
      </c>
      <c r="U1733" s="7" t="s">
        <v>4867</v>
      </c>
      <c r="W1733" s="6">
        <f>IFERROR(VLOOKUP(B1733, PlumX_snapshot!$A:$B, 2, FALSE), " ")</f>
        <v>1</v>
      </c>
      <c r="X1733" s="6">
        <f>IFERROR(VLOOKUP(B1733, PlumX_snapshot!$A:$C, 3, FALSE), " ")</f>
        <v>0</v>
      </c>
      <c r="Y1733" s="8">
        <f>IFERROR(VLOOKUP(B1733, PlumX_snapshot!$A:$D, 4, FALSE), " ")</f>
        <v>7</v>
      </c>
      <c r="Z1733" s="8">
        <f>IFERROR(VLOOKUP(B1733, PlumX_snapshot!$A:$E, 5, FALSE), " ")</f>
        <v>0</v>
      </c>
      <c r="AA1733" s="8">
        <f>IFERROR(VLOOKUP(B1733, PlumX_snapshot!$A:$F, 6, FALSE), " ")</f>
        <v>0</v>
      </c>
      <c r="AB1733" s="9">
        <v>44978</v>
      </c>
    </row>
    <row r="1734" spans="1:28" ht="14.5" x14ac:dyDescent="0.35">
      <c r="A1734" s="7" t="s">
        <v>4868</v>
      </c>
      <c r="B1734" s="7" t="s">
        <v>4869</v>
      </c>
      <c r="C1734" s="7" t="s">
        <v>4870</v>
      </c>
      <c r="D1734" s="7" t="s">
        <v>4566</v>
      </c>
      <c r="E1734" s="7" t="s">
        <v>36</v>
      </c>
      <c r="F1734" s="7"/>
      <c r="G1734" s="7" t="s">
        <v>38</v>
      </c>
      <c r="H1734" s="7"/>
      <c r="J1734" s="10"/>
      <c r="K1734" s="10"/>
      <c r="L1734" s="10"/>
      <c r="N1734" s="7">
        <v>2021</v>
      </c>
      <c r="O1734" s="7" t="s">
        <v>4820</v>
      </c>
      <c r="T1734" s="7" t="s">
        <v>253</v>
      </c>
      <c r="U1734" s="7" t="s">
        <v>4855</v>
      </c>
      <c r="W1734" s="6">
        <f>IFERROR(VLOOKUP(B1734, PlumX_snapshot!$A:$B, 2, FALSE), " ")</f>
        <v>0</v>
      </c>
      <c r="X1734" s="6">
        <f>IFERROR(VLOOKUP(B1734, PlumX_snapshot!$A:$C, 3, FALSE), " ")</f>
        <v>0</v>
      </c>
      <c r="Y1734" s="8">
        <f>IFERROR(VLOOKUP(B1734, PlumX_snapshot!$A:$D, 4, FALSE), " ")</f>
        <v>0</v>
      </c>
      <c r="Z1734" s="8">
        <f>IFERROR(VLOOKUP(B1734, PlumX_snapshot!$A:$E, 5, FALSE), " ")</f>
        <v>0</v>
      </c>
      <c r="AA1734" s="8">
        <f>IFERROR(VLOOKUP(B1734, PlumX_snapshot!$A:$F, 6, FALSE), " ")</f>
        <v>1</v>
      </c>
      <c r="AB1734" s="9">
        <v>44978</v>
      </c>
    </row>
    <row r="1735" spans="1:28" ht="14.5" x14ac:dyDescent="0.35">
      <c r="A1735" s="7" t="s">
        <v>4871</v>
      </c>
      <c r="B1735" s="7" t="s">
        <v>4872</v>
      </c>
      <c r="C1735" s="7" t="s">
        <v>4815</v>
      </c>
      <c r="D1735" s="7" t="s">
        <v>4566</v>
      </c>
      <c r="E1735" s="11" t="s">
        <v>36</v>
      </c>
      <c r="F1735" s="7" t="s">
        <v>37</v>
      </c>
      <c r="G1735" s="7" t="s">
        <v>56</v>
      </c>
      <c r="H1735" s="7" t="s">
        <v>4873</v>
      </c>
      <c r="I1735" s="7" t="s">
        <v>501</v>
      </c>
      <c r="J1735" s="10"/>
      <c r="K1735" s="10"/>
      <c r="L1735" s="10"/>
      <c r="M1735" s="10">
        <v>44614</v>
      </c>
      <c r="N1735" s="7">
        <v>2022</v>
      </c>
      <c r="O1735" s="7" t="s">
        <v>4874</v>
      </c>
      <c r="R1735" s="7" t="s">
        <v>4791</v>
      </c>
      <c r="T1735" s="7"/>
      <c r="U1735" s="7"/>
      <c r="V1735" s="7" t="s">
        <v>4783</v>
      </c>
      <c r="W1735" s="6">
        <f>IFERROR(VLOOKUP(B1735, PlumX_snapshot!$A:$B, 2, FALSE), " ")</f>
        <v>12</v>
      </c>
      <c r="X1735" s="6">
        <f>IFERROR(VLOOKUP(B1735, PlumX_snapshot!$A:$C, 3, FALSE), " ")</f>
        <v>0</v>
      </c>
      <c r="Y1735" s="8">
        <f>IFERROR(VLOOKUP(B1735, PlumX_snapshot!$A:$D, 4, FALSE), " ")</f>
        <v>32</v>
      </c>
      <c r="Z1735" s="8">
        <f>IFERROR(VLOOKUP(B1735, PlumX_snapshot!$A:$E, 5, FALSE), " ")</f>
        <v>0</v>
      </c>
      <c r="AA1735" s="8">
        <f>IFERROR(VLOOKUP(B1735, PlumX_snapshot!$A:$F, 6, FALSE), " ")</f>
        <v>0</v>
      </c>
      <c r="AB1735" s="9">
        <v>44978</v>
      </c>
    </row>
    <row r="1736" spans="1:28" ht="14.5" x14ac:dyDescent="0.35">
      <c r="A1736" s="7" t="s">
        <v>4875</v>
      </c>
      <c r="B1736" s="7" t="s">
        <v>4876</v>
      </c>
      <c r="C1736" s="7" t="s">
        <v>4877</v>
      </c>
      <c r="D1736" s="7" t="s">
        <v>4566</v>
      </c>
      <c r="E1736" s="11" t="s">
        <v>36</v>
      </c>
      <c r="F1736" s="7" t="s">
        <v>37</v>
      </c>
      <c r="G1736" s="7" t="s">
        <v>56</v>
      </c>
      <c r="H1736" s="7" t="s">
        <v>4873</v>
      </c>
      <c r="I1736" s="7" t="s">
        <v>501</v>
      </c>
      <c r="J1736" s="10"/>
      <c r="K1736" s="10"/>
      <c r="L1736" s="10"/>
      <c r="M1736" s="10">
        <v>44658</v>
      </c>
      <c r="N1736" s="7">
        <v>2022</v>
      </c>
      <c r="O1736" s="7" t="s">
        <v>4874</v>
      </c>
      <c r="R1736" s="7" t="s">
        <v>4878</v>
      </c>
      <c r="T1736" s="7"/>
      <c r="U1736" s="7"/>
      <c r="V1736" s="7" t="s">
        <v>4783</v>
      </c>
      <c r="W1736" s="6">
        <f>IFERROR(VLOOKUP(B1736, PlumX_snapshot!$A:$B, 2, FALSE), " ")</f>
        <v>15</v>
      </c>
      <c r="X1736" s="6">
        <f>IFERROR(VLOOKUP(B1736, PlumX_snapshot!$A:$C, 3, FALSE), " ")</f>
        <v>1</v>
      </c>
      <c r="Y1736" s="8">
        <f>IFERROR(VLOOKUP(B1736, PlumX_snapshot!$A:$D, 4, FALSE), " ")</f>
        <v>89</v>
      </c>
      <c r="Z1736" s="8">
        <f>IFERROR(VLOOKUP(B1736, PlumX_snapshot!$A:$E, 5, FALSE), " ")</f>
        <v>0</v>
      </c>
      <c r="AA1736" s="8">
        <f>IFERROR(VLOOKUP(B1736, PlumX_snapshot!$A:$F, 6, FALSE), " ")</f>
        <v>0</v>
      </c>
      <c r="AB1736" s="9">
        <v>44978</v>
      </c>
    </row>
    <row r="1737" spans="1:28" ht="14.5" x14ac:dyDescent="0.35">
      <c r="A1737" s="7" t="s">
        <v>4879</v>
      </c>
      <c r="B1737" s="7" t="s">
        <v>4880</v>
      </c>
      <c r="C1737" s="7" t="s">
        <v>4881</v>
      </c>
      <c r="D1737" s="7" t="s">
        <v>4566</v>
      </c>
      <c r="E1737" s="11" t="s">
        <v>36</v>
      </c>
      <c r="F1737" s="7" t="s">
        <v>37</v>
      </c>
      <c r="G1737" s="7" t="s">
        <v>56</v>
      </c>
      <c r="H1737" s="7" t="s">
        <v>4873</v>
      </c>
      <c r="I1737" s="7" t="s">
        <v>501</v>
      </c>
      <c r="J1737" s="10"/>
      <c r="K1737" s="10"/>
      <c r="L1737" s="10"/>
      <c r="M1737" s="10">
        <v>44609</v>
      </c>
      <c r="N1737" s="7">
        <v>2022</v>
      </c>
      <c r="O1737" s="7" t="s">
        <v>4874</v>
      </c>
      <c r="R1737" s="7" t="s">
        <v>4791</v>
      </c>
      <c r="T1737" s="7"/>
      <c r="U1737" s="7"/>
      <c r="V1737" s="7" t="s">
        <v>4783</v>
      </c>
      <c r="W1737" s="6">
        <f>IFERROR(VLOOKUP(B1737, PlumX_snapshot!$A:$B, 2, FALSE), " ")</f>
        <v>19</v>
      </c>
      <c r="X1737" s="6">
        <f>IFERROR(VLOOKUP(B1737, PlumX_snapshot!$A:$C, 3, FALSE), " ")</f>
        <v>3</v>
      </c>
      <c r="Y1737" s="8">
        <f>IFERROR(VLOOKUP(B1737, PlumX_snapshot!$A:$D, 4, FALSE), " ")</f>
        <v>7</v>
      </c>
      <c r="Z1737" s="8">
        <f>IFERROR(VLOOKUP(B1737, PlumX_snapshot!$A:$E, 5, FALSE), " ")</f>
        <v>0</v>
      </c>
      <c r="AA1737" s="8">
        <f>IFERROR(VLOOKUP(B1737, PlumX_snapshot!$A:$F, 6, FALSE), " ")</f>
        <v>0</v>
      </c>
      <c r="AB1737" s="9">
        <v>44978</v>
      </c>
    </row>
    <row r="1738" spans="1:28" ht="14.5" x14ac:dyDescent="0.35">
      <c r="A1738" s="7" t="s">
        <v>4882</v>
      </c>
      <c r="B1738" s="7" t="s">
        <v>4883</v>
      </c>
      <c r="C1738" s="7" t="s">
        <v>4884</v>
      </c>
      <c r="D1738" s="7" t="s">
        <v>4566</v>
      </c>
      <c r="E1738" s="11" t="s">
        <v>36</v>
      </c>
      <c r="F1738" s="7" t="s">
        <v>37</v>
      </c>
      <c r="G1738" s="7" t="s">
        <v>56</v>
      </c>
      <c r="H1738" s="7" t="s">
        <v>4873</v>
      </c>
      <c r="I1738" s="7" t="s">
        <v>501</v>
      </c>
      <c r="J1738" s="10"/>
      <c r="K1738" s="10"/>
      <c r="L1738" s="10"/>
      <c r="M1738" s="10">
        <v>44637</v>
      </c>
      <c r="N1738" s="7">
        <v>2022</v>
      </c>
      <c r="O1738" s="7" t="s">
        <v>4874</v>
      </c>
      <c r="R1738" s="7" t="s">
        <v>4791</v>
      </c>
      <c r="T1738" s="7"/>
      <c r="U1738" s="7"/>
      <c r="V1738" s="7" t="s">
        <v>4783</v>
      </c>
      <c r="W1738" s="6">
        <f>IFERROR(VLOOKUP(B1738, PlumX_snapshot!$A:$B, 2, FALSE), " ")</f>
        <v>13</v>
      </c>
      <c r="X1738" s="6">
        <f>IFERROR(VLOOKUP(B1738, PlumX_snapshot!$A:$C, 3, FALSE), " ")</f>
        <v>0</v>
      </c>
      <c r="Y1738" s="8">
        <f>IFERROR(VLOOKUP(B1738, PlumX_snapshot!$A:$D, 4, FALSE), " ")</f>
        <v>23</v>
      </c>
      <c r="Z1738" s="8">
        <f>IFERROR(VLOOKUP(B1738, PlumX_snapshot!$A:$E, 5, FALSE), " ")</f>
        <v>0</v>
      </c>
      <c r="AA1738" s="8">
        <f>IFERROR(VLOOKUP(B1738, PlumX_snapshot!$A:$F, 6, FALSE), " ")</f>
        <v>0</v>
      </c>
      <c r="AB1738" s="9">
        <v>44978</v>
      </c>
    </row>
    <row r="1739" spans="1:28" ht="14.5" x14ac:dyDescent="0.35">
      <c r="A1739" s="7" t="s">
        <v>4885</v>
      </c>
      <c r="B1739" s="7" t="s">
        <v>4886</v>
      </c>
      <c r="C1739" s="7" t="s">
        <v>4887</v>
      </c>
      <c r="D1739" s="7" t="s">
        <v>4566</v>
      </c>
      <c r="E1739" s="11" t="s">
        <v>36</v>
      </c>
      <c r="F1739" s="7" t="s">
        <v>37</v>
      </c>
      <c r="G1739" s="7" t="s">
        <v>56</v>
      </c>
      <c r="H1739" s="7" t="s">
        <v>4873</v>
      </c>
      <c r="I1739" s="7" t="s">
        <v>74</v>
      </c>
      <c r="J1739" s="10"/>
      <c r="K1739" s="10"/>
      <c r="L1739" s="10"/>
      <c r="M1739" s="10">
        <v>44617</v>
      </c>
      <c r="N1739" s="7">
        <v>2022</v>
      </c>
      <c r="O1739" s="7" t="s">
        <v>4874</v>
      </c>
      <c r="R1739" s="7" t="s">
        <v>4791</v>
      </c>
      <c r="T1739" s="7"/>
      <c r="U1739" s="7"/>
      <c r="V1739" s="7" t="s">
        <v>4783</v>
      </c>
      <c r="W1739" s="6">
        <f>IFERROR(VLOOKUP(B1739, PlumX_snapshot!$A:$B, 2, FALSE), " ")</f>
        <v>4</v>
      </c>
      <c r="X1739" s="6">
        <f>IFERROR(VLOOKUP(B1739, PlumX_snapshot!$A:$C, 3, FALSE), " ")</f>
        <v>0</v>
      </c>
      <c r="Y1739" s="8">
        <f>IFERROR(VLOOKUP(B1739, PlumX_snapshot!$A:$D, 4, FALSE), " ")</f>
        <v>0</v>
      </c>
      <c r="Z1739" s="8">
        <f>IFERROR(VLOOKUP(B1739, PlumX_snapshot!$A:$E, 5, FALSE), " ")</f>
        <v>0</v>
      </c>
      <c r="AA1739" s="8">
        <f>IFERROR(VLOOKUP(B1739, PlumX_snapshot!$A:$F, 6, FALSE), " ")</f>
        <v>0</v>
      </c>
      <c r="AB1739" s="9">
        <v>44978</v>
      </c>
    </row>
    <row r="1740" spans="1:28" ht="14.5" x14ac:dyDescent="0.35">
      <c r="A1740" s="7" t="s">
        <v>4888</v>
      </c>
      <c r="B1740" s="7" t="s">
        <v>4889</v>
      </c>
      <c r="C1740" s="7" t="s">
        <v>4890</v>
      </c>
      <c r="D1740" s="7" t="s">
        <v>4566</v>
      </c>
      <c r="E1740" s="11" t="s">
        <v>36</v>
      </c>
      <c r="F1740" s="7" t="s">
        <v>37</v>
      </c>
      <c r="G1740" s="7" t="s">
        <v>56</v>
      </c>
      <c r="H1740" s="7" t="s">
        <v>4873</v>
      </c>
      <c r="I1740" s="7" t="s">
        <v>501</v>
      </c>
      <c r="J1740" s="10"/>
      <c r="K1740" s="10"/>
      <c r="L1740" s="10"/>
      <c r="M1740" s="10">
        <v>44620</v>
      </c>
      <c r="N1740" s="7">
        <v>2022</v>
      </c>
      <c r="O1740" s="7" t="s">
        <v>4874</v>
      </c>
      <c r="R1740" s="7" t="s">
        <v>4791</v>
      </c>
      <c r="T1740" s="7"/>
      <c r="U1740" s="7"/>
      <c r="V1740" s="7" t="s">
        <v>4783</v>
      </c>
      <c r="W1740" s="6">
        <f>IFERROR(VLOOKUP(B1740, PlumX_snapshot!$A:$B, 2, FALSE), " ")</f>
        <v>0</v>
      </c>
      <c r="X1740" s="6">
        <f>IFERROR(VLOOKUP(B1740, PlumX_snapshot!$A:$C, 3, FALSE), " ")</f>
        <v>0</v>
      </c>
      <c r="Y1740" s="8">
        <f>IFERROR(VLOOKUP(B1740, PlumX_snapshot!$A:$D, 4, FALSE), " ")</f>
        <v>21</v>
      </c>
      <c r="Z1740" s="8">
        <f>IFERROR(VLOOKUP(B1740, PlumX_snapshot!$A:$E, 5, FALSE), " ")</f>
        <v>0</v>
      </c>
      <c r="AA1740" s="8">
        <f>IFERROR(VLOOKUP(B1740, PlumX_snapshot!$A:$F, 6, FALSE), " ")</f>
        <v>1</v>
      </c>
      <c r="AB1740" s="9">
        <v>44978</v>
      </c>
    </row>
    <row r="1741" spans="1:28" ht="14.5" x14ac:dyDescent="0.35">
      <c r="A1741" s="7" t="s">
        <v>4891</v>
      </c>
      <c r="B1741" s="7" t="s">
        <v>4892</v>
      </c>
      <c r="C1741" s="7" t="s">
        <v>4893</v>
      </c>
      <c r="D1741" s="7" t="s">
        <v>4566</v>
      </c>
      <c r="E1741" s="11" t="s">
        <v>36</v>
      </c>
      <c r="F1741" s="7" t="s">
        <v>37</v>
      </c>
      <c r="G1741" s="7" t="s">
        <v>56</v>
      </c>
      <c r="H1741" s="7" t="s">
        <v>4873</v>
      </c>
      <c r="I1741" s="7" t="s">
        <v>501</v>
      </c>
      <c r="J1741" s="10"/>
      <c r="K1741" s="10"/>
      <c r="L1741" s="10"/>
      <c r="M1741" s="10">
        <v>44604</v>
      </c>
      <c r="N1741" s="7">
        <v>2022</v>
      </c>
      <c r="O1741" s="7" t="s">
        <v>4874</v>
      </c>
      <c r="R1741" s="7" t="s">
        <v>4791</v>
      </c>
      <c r="T1741" s="7"/>
      <c r="U1741" s="7"/>
      <c r="V1741" s="7" t="s">
        <v>4783</v>
      </c>
      <c r="W1741" s="6">
        <f>IFERROR(VLOOKUP(B1741, PlumX_snapshot!$A:$B, 2, FALSE), " ")</f>
        <v>4</v>
      </c>
      <c r="X1741" s="6">
        <f>IFERROR(VLOOKUP(B1741, PlumX_snapshot!$A:$C, 3, FALSE), " ")</f>
        <v>0</v>
      </c>
      <c r="Y1741" s="8">
        <f>IFERROR(VLOOKUP(B1741, PlumX_snapshot!$A:$D, 4, FALSE), " ")</f>
        <v>1</v>
      </c>
      <c r="Z1741" s="8">
        <f>IFERROR(VLOOKUP(B1741, PlumX_snapshot!$A:$E, 5, FALSE), " ")</f>
        <v>0</v>
      </c>
      <c r="AA1741" s="8">
        <f>IFERROR(VLOOKUP(B1741, PlumX_snapshot!$A:$F, 6, FALSE), " ")</f>
        <v>0</v>
      </c>
      <c r="AB1741" s="9">
        <v>44978</v>
      </c>
    </row>
    <row r="1742" spans="1:28" ht="14.5" x14ac:dyDescent="0.35">
      <c r="A1742" s="7" t="s">
        <v>4894</v>
      </c>
      <c r="B1742" s="7" t="s">
        <v>4895</v>
      </c>
      <c r="C1742" s="7" t="s">
        <v>4896</v>
      </c>
      <c r="D1742" s="7" t="s">
        <v>4566</v>
      </c>
      <c r="E1742" s="11" t="s">
        <v>36</v>
      </c>
      <c r="F1742" s="7" t="s">
        <v>37</v>
      </c>
      <c r="G1742" s="7" t="s">
        <v>56</v>
      </c>
      <c r="H1742" s="7" t="s">
        <v>4873</v>
      </c>
      <c r="I1742" s="7" t="s">
        <v>501</v>
      </c>
      <c r="J1742" s="10"/>
      <c r="K1742" s="10"/>
      <c r="L1742" s="10"/>
      <c r="M1742" s="10">
        <v>44570</v>
      </c>
      <c r="N1742" s="7">
        <v>2022</v>
      </c>
      <c r="O1742" s="7" t="s">
        <v>4874</v>
      </c>
      <c r="R1742" s="7" t="s">
        <v>4791</v>
      </c>
      <c r="T1742" s="7"/>
      <c r="U1742" s="7"/>
      <c r="V1742" s="7" t="s">
        <v>4783</v>
      </c>
      <c r="W1742" s="6">
        <f>IFERROR(VLOOKUP(B1742, PlumX_snapshot!$A:$B, 2, FALSE), " ")</f>
        <v>18</v>
      </c>
      <c r="X1742" s="6">
        <f>IFERROR(VLOOKUP(B1742, PlumX_snapshot!$A:$C, 3, FALSE), " ")</f>
        <v>3</v>
      </c>
      <c r="Y1742" s="8">
        <f>IFERROR(VLOOKUP(B1742, PlumX_snapshot!$A:$D, 4, FALSE), " ")</f>
        <v>2</v>
      </c>
      <c r="Z1742" s="8">
        <f>IFERROR(VLOOKUP(B1742, PlumX_snapshot!$A:$E, 5, FALSE), " ")</f>
        <v>0</v>
      </c>
      <c r="AA1742" s="8">
        <f>IFERROR(VLOOKUP(B1742, PlumX_snapshot!$A:$F, 6, FALSE), " ")</f>
        <v>0</v>
      </c>
      <c r="AB1742" s="9">
        <v>44978</v>
      </c>
    </row>
    <row r="1743" spans="1:28" ht="14.5" x14ac:dyDescent="0.35">
      <c r="A1743" s="7" t="s">
        <v>4897</v>
      </c>
      <c r="B1743" s="7" t="s">
        <v>4898</v>
      </c>
      <c r="C1743" s="7" t="s">
        <v>4730</v>
      </c>
      <c r="D1743" s="7" t="s">
        <v>4566</v>
      </c>
      <c r="E1743" s="11" t="s">
        <v>36</v>
      </c>
      <c r="F1743" s="7" t="s">
        <v>37</v>
      </c>
      <c r="G1743" s="7" t="s">
        <v>56</v>
      </c>
      <c r="H1743" s="7" t="s">
        <v>4873</v>
      </c>
      <c r="I1743" s="7" t="s">
        <v>501</v>
      </c>
      <c r="J1743" s="10"/>
      <c r="K1743" s="10"/>
      <c r="L1743" s="10">
        <v>44592.496145833335</v>
      </c>
      <c r="M1743" s="10">
        <v>44607</v>
      </c>
      <c r="N1743" s="7">
        <v>2022</v>
      </c>
      <c r="O1743" s="7" t="s">
        <v>4874</v>
      </c>
      <c r="P1743" s="7" t="s">
        <v>56</v>
      </c>
      <c r="R1743" s="7" t="s">
        <v>4899</v>
      </c>
      <c r="T1743" s="7"/>
      <c r="U1743" s="7"/>
      <c r="V1743" s="7" t="s">
        <v>4783</v>
      </c>
      <c r="W1743" s="6">
        <f>IFERROR(VLOOKUP(B1743, PlumX_snapshot!$A:$B, 2, FALSE), " ")</f>
        <v>3</v>
      </c>
      <c r="X1743" s="6">
        <f>IFERROR(VLOOKUP(B1743, PlumX_snapshot!$A:$C, 3, FALSE), " ")</f>
        <v>1</v>
      </c>
      <c r="Y1743" s="8">
        <f>IFERROR(VLOOKUP(B1743, PlumX_snapshot!$A:$D, 4, FALSE), " ")</f>
        <v>198</v>
      </c>
      <c r="Z1743" s="8">
        <f>IFERROR(VLOOKUP(B1743, PlumX_snapshot!$A:$E, 5, FALSE), " ")</f>
        <v>0</v>
      </c>
      <c r="AA1743" s="8">
        <f>IFERROR(VLOOKUP(B1743, PlumX_snapshot!$A:$F, 6, FALSE), " ")</f>
        <v>3</v>
      </c>
      <c r="AB1743" s="9">
        <v>44978</v>
      </c>
    </row>
    <row r="1744" spans="1:28" ht="14.5" x14ac:dyDescent="0.35">
      <c r="A1744" s="7" t="s">
        <v>4900</v>
      </c>
      <c r="B1744" s="7" t="s">
        <v>4901</v>
      </c>
      <c r="C1744" s="7" t="s">
        <v>4902</v>
      </c>
      <c r="D1744" s="7" t="s">
        <v>4566</v>
      </c>
      <c r="E1744" s="11" t="s">
        <v>36</v>
      </c>
      <c r="F1744" s="7" t="s">
        <v>37</v>
      </c>
      <c r="G1744" s="7" t="s">
        <v>56</v>
      </c>
      <c r="H1744" s="7" t="s">
        <v>4873</v>
      </c>
      <c r="I1744" s="7" t="s">
        <v>501</v>
      </c>
      <c r="J1744" s="10"/>
      <c r="K1744" s="10"/>
      <c r="L1744" s="10"/>
      <c r="M1744" s="10">
        <v>44620</v>
      </c>
      <c r="N1744" s="7">
        <v>2022</v>
      </c>
      <c r="O1744" s="7" t="s">
        <v>4874</v>
      </c>
      <c r="R1744" s="7" t="s">
        <v>4791</v>
      </c>
      <c r="S1744" s="7" t="s">
        <v>653</v>
      </c>
      <c r="T1744" s="7"/>
      <c r="U1744" s="7"/>
      <c r="V1744" s="7" t="s">
        <v>4783</v>
      </c>
      <c r="W1744" s="6">
        <f>IFERROR(VLOOKUP(B1744, PlumX_snapshot!$A:$B, 2, FALSE), " ")</f>
        <v>0</v>
      </c>
      <c r="X1744" s="6">
        <f>IFERROR(VLOOKUP(B1744, PlumX_snapshot!$A:$C, 3, FALSE), " ")</f>
        <v>0</v>
      </c>
      <c r="Y1744" s="8">
        <f>IFERROR(VLOOKUP(B1744, PlumX_snapshot!$A:$D, 4, FALSE), " ")</f>
        <v>0</v>
      </c>
      <c r="Z1744" s="8">
        <f>IFERROR(VLOOKUP(B1744, PlumX_snapshot!$A:$E, 5, FALSE), " ")</f>
        <v>0</v>
      </c>
      <c r="AA1744" s="8">
        <f>IFERROR(VLOOKUP(B1744, PlumX_snapshot!$A:$F, 6, FALSE), " ")</f>
        <v>1</v>
      </c>
      <c r="AB1744" s="9">
        <v>44978</v>
      </c>
    </row>
    <row r="1745" spans="1:28" ht="14.5" x14ac:dyDescent="0.35">
      <c r="A1745" s="7" t="s">
        <v>4903</v>
      </c>
      <c r="B1745" s="7" t="s">
        <v>4904</v>
      </c>
      <c r="C1745" s="7" t="s">
        <v>4905</v>
      </c>
      <c r="D1745" s="7" t="s">
        <v>4566</v>
      </c>
      <c r="E1745" s="11" t="s">
        <v>36</v>
      </c>
      <c r="F1745" s="7" t="s">
        <v>37</v>
      </c>
      <c r="G1745" s="7" t="s">
        <v>56</v>
      </c>
      <c r="H1745" s="7" t="s">
        <v>4873</v>
      </c>
      <c r="I1745" s="7" t="s">
        <v>501</v>
      </c>
      <c r="J1745" s="10"/>
      <c r="K1745" s="10"/>
      <c r="L1745" s="10"/>
      <c r="M1745" s="10">
        <v>44613</v>
      </c>
      <c r="N1745" s="7">
        <v>2022</v>
      </c>
      <c r="O1745" s="7" t="s">
        <v>4874</v>
      </c>
      <c r="R1745" s="7" t="s">
        <v>4906</v>
      </c>
      <c r="T1745" s="7"/>
      <c r="U1745" s="7"/>
      <c r="V1745" s="7" t="s">
        <v>4783</v>
      </c>
      <c r="W1745" s="6">
        <f>IFERROR(VLOOKUP(B1745, PlumX_snapshot!$A:$B, 2, FALSE), " ")</f>
        <v>6</v>
      </c>
      <c r="X1745" s="6">
        <f>IFERROR(VLOOKUP(B1745, PlumX_snapshot!$A:$C, 3, FALSE), " ")</f>
        <v>0</v>
      </c>
      <c r="Y1745" s="8">
        <f>IFERROR(VLOOKUP(B1745, PlumX_snapshot!$A:$D, 4, FALSE), " ")</f>
        <v>0</v>
      </c>
      <c r="Z1745" s="8">
        <f>IFERROR(VLOOKUP(B1745, PlumX_snapshot!$A:$E, 5, FALSE), " ")</f>
        <v>0</v>
      </c>
      <c r="AA1745" s="8">
        <f>IFERROR(VLOOKUP(B1745, PlumX_snapshot!$A:$F, 6, FALSE), " ")</f>
        <v>0</v>
      </c>
      <c r="AB1745" s="9">
        <v>44978</v>
      </c>
    </row>
    <row r="1746" spans="1:28" ht="14.5" x14ac:dyDescent="0.35">
      <c r="A1746" s="7" t="s">
        <v>4907</v>
      </c>
      <c r="B1746" s="7" t="s">
        <v>4908</v>
      </c>
      <c r="C1746" s="7" t="s">
        <v>4667</v>
      </c>
      <c r="D1746" s="7" t="s">
        <v>4566</v>
      </c>
      <c r="E1746" s="11" t="s">
        <v>36</v>
      </c>
      <c r="F1746" s="7" t="s">
        <v>37</v>
      </c>
      <c r="G1746" s="7" t="s">
        <v>56</v>
      </c>
      <c r="H1746" s="7" t="s">
        <v>4873</v>
      </c>
      <c r="I1746" s="7" t="s">
        <v>501</v>
      </c>
      <c r="J1746" s="10"/>
      <c r="K1746" s="10"/>
      <c r="L1746" s="10"/>
      <c r="M1746" s="10">
        <v>44621</v>
      </c>
      <c r="N1746" s="7">
        <v>2022</v>
      </c>
      <c r="O1746" s="7" t="s">
        <v>4874</v>
      </c>
      <c r="R1746" s="7" t="s">
        <v>4909</v>
      </c>
      <c r="T1746" s="7"/>
      <c r="U1746" s="7"/>
      <c r="V1746" s="7" t="s">
        <v>4783</v>
      </c>
      <c r="W1746" s="6">
        <f>IFERROR(VLOOKUP(B1746, PlumX_snapshot!$A:$B, 2, FALSE), " ")</f>
        <v>22</v>
      </c>
      <c r="X1746" s="6">
        <f>IFERROR(VLOOKUP(B1746, PlumX_snapshot!$A:$C, 3, FALSE), " ")</f>
        <v>2</v>
      </c>
      <c r="Y1746" s="8">
        <f>IFERROR(VLOOKUP(B1746, PlumX_snapshot!$A:$D, 4, FALSE), " ")</f>
        <v>12</v>
      </c>
      <c r="Z1746" s="8">
        <f>IFERROR(VLOOKUP(B1746, PlumX_snapshot!$A:$E, 5, FALSE), " ")</f>
        <v>0</v>
      </c>
      <c r="AA1746" s="8">
        <f>IFERROR(VLOOKUP(B1746, PlumX_snapshot!$A:$F, 6, FALSE), " ")</f>
        <v>0</v>
      </c>
      <c r="AB1746" s="9">
        <v>44978</v>
      </c>
    </row>
    <row r="1747" spans="1:28" ht="14.5" x14ac:dyDescent="0.35">
      <c r="A1747" s="7" t="s">
        <v>4910</v>
      </c>
      <c r="B1747" s="7" t="s">
        <v>4911</v>
      </c>
      <c r="C1747" s="7" t="s">
        <v>4912</v>
      </c>
      <c r="D1747" s="7" t="s">
        <v>4566</v>
      </c>
      <c r="E1747" s="11" t="s">
        <v>36</v>
      </c>
      <c r="F1747" s="7" t="s">
        <v>37</v>
      </c>
      <c r="G1747" s="7" t="s">
        <v>56</v>
      </c>
      <c r="H1747" s="7" t="s">
        <v>4873</v>
      </c>
      <c r="I1747" s="7" t="s">
        <v>74</v>
      </c>
      <c r="J1747" s="10"/>
      <c r="K1747" s="10"/>
      <c r="L1747" s="10">
        <v>44608.587442129632</v>
      </c>
      <c r="M1747" s="10">
        <v>44642</v>
      </c>
      <c r="N1747" s="7">
        <v>2022</v>
      </c>
      <c r="O1747" s="7" t="s">
        <v>4874</v>
      </c>
      <c r="P1747" s="7" t="s">
        <v>56</v>
      </c>
      <c r="R1747" s="7" t="s">
        <v>4913</v>
      </c>
      <c r="T1747" s="7"/>
      <c r="U1747" s="7"/>
      <c r="V1747" s="7" t="s">
        <v>4783</v>
      </c>
      <c r="W1747" s="6">
        <f>IFERROR(VLOOKUP(B1747, PlumX_snapshot!$A:$B, 2, FALSE), " ")</f>
        <v>25</v>
      </c>
      <c r="X1747" s="6">
        <f>IFERROR(VLOOKUP(B1747, PlumX_snapshot!$A:$C, 3, FALSE), " ")</f>
        <v>2</v>
      </c>
      <c r="Y1747" s="8">
        <f>IFERROR(VLOOKUP(B1747, PlumX_snapshot!$A:$D, 4, FALSE), " ")</f>
        <v>105</v>
      </c>
      <c r="Z1747" s="8">
        <f>IFERROR(VLOOKUP(B1747, PlumX_snapshot!$A:$E, 5, FALSE), " ")</f>
        <v>0</v>
      </c>
      <c r="AA1747" s="8">
        <f>IFERROR(VLOOKUP(B1747, PlumX_snapshot!$A:$F, 6, FALSE), " ")</f>
        <v>0</v>
      </c>
      <c r="AB1747" s="9">
        <v>44978</v>
      </c>
    </row>
    <row r="1748" spans="1:28" ht="14.5" x14ac:dyDescent="0.35">
      <c r="A1748" s="7" t="s">
        <v>4914</v>
      </c>
      <c r="B1748" s="7" t="s">
        <v>4915</v>
      </c>
      <c r="C1748" s="7" t="s">
        <v>4916</v>
      </c>
      <c r="D1748" s="7" t="s">
        <v>4566</v>
      </c>
      <c r="E1748" s="11" t="s">
        <v>36</v>
      </c>
      <c r="F1748" s="7" t="s">
        <v>37</v>
      </c>
      <c r="G1748" s="7" t="s">
        <v>56</v>
      </c>
      <c r="H1748" s="7" t="s">
        <v>4873</v>
      </c>
      <c r="I1748" s="7" t="s">
        <v>501</v>
      </c>
      <c r="J1748" s="10"/>
      <c r="K1748" s="10"/>
      <c r="L1748" s="10"/>
      <c r="M1748" s="10">
        <v>44619</v>
      </c>
      <c r="N1748" s="7">
        <v>2022</v>
      </c>
      <c r="O1748" s="7" t="s">
        <v>4874</v>
      </c>
      <c r="R1748" s="7" t="s">
        <v>4917</v>
      </c>
      <c r="T1748" s="7"/>
      <c r="U1748" s="7"/>
      <c r="V1748" s="7" t="s">
        <v>4783</v>
      </c>
      <c r="W1748" s="6">
        <f>IFERROR(VLOOKUP(B1748, PlumX_snapshot!$A:$B, 2, FALSE), " ")</f>
        <v>6</v>
      </c>
      <c r="X1748" s="6">
        <f>IFERROR(VLOOKUP(B1748, PlumX_snapshot!$A:$C, 3, FALSE), " ")</f>
        <v>0</v>
      </c>
      <c r="Y1748" s="8">
        <f>IFERROR(VLOOKUP(B1748, PlumX_snapshot!$A:$D, 4, FALSE), " ")</f>
        <v>128</v>
      </c>
      <c r="Z1748" s="8">
        <f>IFERROR(VLOOKUP(B1748, PlumX_snapshot!$A:$E, 5, FALSE), " ")</f>
        <v>0</v>
      </c>
      <c r="AA1748" s="8">
        <f>IFERROR(VLOOKUP(B1748, PlumX_snapshot!$A:$F, 6, FALSE), " ")</f>
        <v>0</v>
      </c>
      <c r="AB1748" s="9">
        <v>44978</v>
      </c>
    </row>
    <row r="1749" spans="1:28" ht="14.5" x14ac:dyDescent="0.35">
      <c r="A1749" s="7" t="s">
        <v>4918</v>
      </c>
      <c r="B1749" s="7" t="s">
        <v>4919</v>
      </c>
      <c r="C1749" s="7" t="s">
        <v>4920</v>
      </c>
      <c r="D1749" s="7" t="s">
        <v>4566</v>
      </c>
      <c r="E1749" s="11" t="s">
        <v>36</v>
      </c>
      <c r="F1749" s="7" t="s">
        <v>37</v>
      </c>
      <c r="G1749" s="7" t="s">
        <v>56</v>
      </c>
      <c r="H1749" s="7" t="s">
        <v>4873</v>
      </c>
      <c r="I1749" s="7" t="s">
        <v>74</v>
      </c>
      <c r="J1749" s="10"/>
      <c r="K1749" s="10"/>
      <c r="L1749" s="10">
        <v>44620.663587962961</v>
      </c>
      <c r="M1749" s="10">
        <v>44670</v>
      </c>
      <c r="N1749" s="7">
        <v>2022</v>
      </c>
      <c r="O1749" s="7" t="s">
        <v>4874</v>
      </c>
      <c r="P1749" s="7" t="s">
        <v>56</v>
      </c>
      <c r="R1749" s="7" t="s">
        <v>4921</v>
      </c>
      <c r="T1749" s="7"/>
      <c r="U1749" s="7"/>
      <c r="V1749" s="7" t="s">
        <v>4783</v>
      </c>
      <c r="W1749" s="6">
        <f>IFERROR(VLOOKUP(B1749, PlumX_snapshot!$A:$B, 2, FALSE), " ")</f>
        <v>19</v>
      </c>
      <c r="X1749" s="6">
        <f>IFERROR(VLOOKUP(B1749, PlumX_snapshot!$A:$C, 3, FALSE), " ")</f>
        <v>0</v>
      </c>
      <c r="Y1749" s="8">
        <f>IFERROR(VLOOKUP(B1749, PlumX_snapshot!$A:$D, 4, FALSE), " ")</f>
        <v>17</v>
      </c>
      <c r="Z1749" s="8">
        <f>IFERROR(VLOOKUP(B1749, PlumX_snapshot!$A:$E, 5, FALSE), " ")</f>
        <v>0</v>
      </c>
      <c r="AA1749" s="8">
        <f>IFERROR(VLOOKUP(B1749, PlumX_snapshot!$A:$F, 6, FALSE), " ")</f>
        <v>0</v>
      </c>
      <c r="AB1749" s="9">
        <v>44978</v>
      </c>
    </row>
    <row r="1750" spans="1:28" ht="14.5" x14ac:dyDescent="0.35">
      <c r="A1750" s="7" t="s">
        <v>4922</v>
      </c>
      <c r="B1750" s="7" t="s">
        <v>4923</v>
      </c>
      <c r="C1750" s="7" t="s">
        <v>4924</v>
      </c>
      <c r="D1750" s="7" t="s">
        <v>4566</v>
      </c>
      <c r="E1750" s="11" t="s">
        <v>36</v>
      </c>
      <c r="F1750" s="7" t="s">
        <v>37</v>
      </c>
      <c r="G1750" s="7" t="s">
        <v>56</v>
      </c>
      <c r="H1750" s="7" t="s">
        <v>4873</v>
      </c>
      <c r="I1750" s="7" t="s">
        <v>501</v>
      </c>
      <c r="J1750" s="10"/>
      <c r="K1750" s="10"/>
      <c r="L1750" s="10"/>
      <c r="M1750" s="10">
        <v>44635</v>
      </c>
      <c r="N1750" s="7">
        <v>2022</v>
      </c>
      <c r="O1750" s="7" t="s">
        <v>4874</v>
      </c>
      <c r="R1750" s="7" t="s">
        <v>4791</v>
      </c>
      <c r="T1750" s="7"/>
      <c r="U1750" s="7"/>
      <c r="V1750" s="7" t="s">
        <v>4783</v>
      </c>
      <c r="W1750" s="6">
        <f>IFERROR(VLOOKUP(B1750, PlumX_snapshot!$A:$B, 2, FALSE), " ")</f>
        <v>11</v>
      </c>
      <c r="X1750" s="6">
        <f>IFERROR(VLOOKUP(B1750, PlumX_snapshot!$A:$C, 3, FALSE), " ")</f>
        <v>0</v>
      </c>
      <c r="Y1750" s="8">
        <f>IFERROR(VLOOKUP(B1750, PlumX_snapshot!$A:$D, 4, FALSE), " ")</f>
        <v>14</v>
      </c>
      <c r="Z1750" s="8">
        <f>IFERROR(VLOOKUP(B1750, PlumX_snapshot!$A:$E, 5, FALSE), " ")</f>
        <v>0</v>
      </c>
      <c r="AA1750" s="8">
        <f>IFERROR(VLOOKUP(B1750, PlumX_snapshot!$A:$F, 6, FALSE), " ")</f>
        <v>0</v>
      </c>
      <c r="AB1750" s="9">
        <v>44978</v>
      </c>
    </row>
    <row r="1751" spans="1:28" ht="14.5" x14ac:dyDescent="0.35">
      <c r="A1751" s="7" t="s">
        <v>4925</v>
      </c>
      <c r="B1751" s="7" t="s">
        <v>4926</v>
      </c>
      <c r="C1751" s="7" t="s">
        <v>4877</v>
      </c>
      <c r="D1751" s="7" t="s">
        <v>4566</v>
      </c>
      <c r="E1751" s="11" t="s">
        <v>36</v>
      </c>
      <c r="F1751" s="7" t="s">
        <v>37</v>
      </c>
      <c r="G1751" s="7" t="s">
        <v>56</v>
      </c>
      <c r="H1751" s="7" t="s">
        <v>4873</v>
      </c>
      <c r="I1751" s="7" t="s">
        <v>74</v>
      </c>
      <c r="J1751" s="10"/>
      <c r="K1751" s="10"/>
      <c r="L1751" s="10"/>
      <c r="M1751" s="10">
        <v>44655</v>
      </c>
      <c r="N1751" s="7">
        <v>2022</v>
      </c>
      <c r="O1751" s="7" t="s">
        <v>4874</v>
      </c>
      <c r="R1751" s="7" t="s">
        <v>4927</v>
      </c>
      <c r="T1751" s="7"/>
      <c r="U1751" s="7"/>
      <c r="V1751" s="7" t="s">
        <v>4783</v>
      </c>
      <c r="W1751" s="6">
        <f>IFERROR(VLOOKUP(B1751, PlumX_snapshot!$A:$B, 2, FALSE), " ")</f>
        <v>11</v>
      </c>
      <c r="X1751" s="6">
        <f>IFERROR(VLOOKUP(B1751, PlumX_snapshot!$A:$C, 3, FALSE), " ")</f>
        <v>0</v>
      </c>
      <c r="Y1751" s="8">
        <f>IFERROR(VLOOKUP(B1751, PlumX_snapshot!$A:$D, 4, FALSE), " ")</f>
        <v>16</v>
      </c>
      <c r="Z1751" s="8">
        <f>IFERROR(VLOOKUP(B1751, PlumX_snapshot!$A:$E, 5, FALSE), " ")</f>
        <v>0</v>
      </c>
      <c r="AA1751" s="8">
        <f>IFERROR(VLOOKUP(B1751, PlumX_snapshot!$A:$F, 6, FALSE), " ")</f>
        <v>0</v>
      </c>
      <c r="AB1751" s="9">
        <v>44978</v>
      </c>
    </row>
    <row r="1752" spans="1:28" ht="14.5" x14ac:dyDescent="0.35">
      <c r="A1752" s="7" t="s">
        <v>4928</v>
      </c>
      <c r="B1752" s="7" t="s">
        <v>4929</v>
      </c>
      <c r="C1752" s="7" t="s">
        <v>4877</v>
      </c>
      <c r="D1752" s="7" t="s">
        <v>4566</v>
      </c>
      <c r="E1752" s="11" t="s">
        <v>36</v>
      </c>
      <c r="F1752" s="7" t="s">
        <v>37</v>
      </c>
      <c r="G1752" s="7" t="s">
        <v>56</v>
      </c>
      <c r="H1752" s="7" t="s">
        <v>4873</v>
      </c>
      <c r="I1752" s="7" t="s">
        <v>501</v>
      </c>
      <c r="J1752" s="10"/>
      <c r="K1752" s="10"/>
      <c r="L1752" s="10"/>
      <c r="M1752" s="10">
        <v>44657</v>
      </c>
      <c r="N1752" s="7">
        <v>2022</v>
      </c>
      <c r="O1752" s="7" t="s">
        <v>4874</v>
      </c>
      <c r="R1752" s="7" t="s">
        <v>4791</v>
      </c>
      <c r="T1752" s="7"/>
      <c r="U1752" s="7"/>
      <c r="V1752" s="7" t="s">
        <v>4783</v>
      </c>
      <c r="W1752" s="6">
        <f>IFERROR(VLOOKUP(B1752, PlumX_snapshot!$A:$B, 2, FALSE), " ")</f>
        <v>9</v>
      </c>
      <c r="X1752" s="6">
        <f>IFERROR(VLOOKUP(B1752, PlumX_snapshot!$A:$C, 3, FALSE), " ")</f>
        <v>3</v>
      </c>
      <c r="Y1752" s="8">
        <f>IFERROR(VLOOKUP(B1752, PlumX_snapshot!$A:$D, 4, FALSE), " ")</f>
        <v>34</v>
      </c>
      <c r="Z1752" s="8">
        <f>IFERROR(VLOOKUP(B1752, PlumX_snapshot!$A:$E, 5, FALSE), " ")</f>
        <v>0</v>
      </c>
      <c r="AA1752" s="8">
        <f>IFERROR(VLOOKUP(B1752, PlumX_snapshot!$A:$F, 6, FALSE), " ")</f>
        <v>0</v>
      </c>
      <c r="AB1752" s="9">
        <v>44978</v>
      </c>
    </row>
    <row r="1753" spans="1:28" ht="14.5" x14ac:dyDescent="0.35">
      <c r="A1753" s="7" t="s">
        <v>4930</v>
      </c>
      <c r="B1753" s="7" t="s">
        <v>4931</v>
      </c>
      <c r="C1753" s="7" t="s">
        <v>4932</v>
      </c>
      <c r="D1753" s="7" t="s">
        <v>4566</v>
      </c>
      <c r="E1753" s="11" t="s">
        <v>36</v>
      </c>
      <c r="F1753" s="7" t="s">
        <v>37</v>
      </c>
      <c r="G1753" s="7" t="s">
        <v>56</v>
      </c>
      <c r="H1753" s="7" t="s">
        <v>4873</v>
      </c>
      <c r="I1753" s="7" t="s">
        <v>501</v>
      </c>
      <c r="J1753" s="10"/>
      <c r="K1753" s="10"/>
      <c r="L1753" s="10"/>
      <c r="M1753" s="10">
        <v>44621</v>
      </c>
      <c r="N1753" s="7">
        <v>2022</v>
      </c>
      <c r="O1753" s="7" t="s">
        <v>4874</v>
      </c>
      <c r="R1753" s="7" t="s">
        <v>4933</v>
      </c>
      <c r="T1753" s="7"/>
      <c r="U1753" s="7"/>
      <c r="V1753" s="7" t="s">
        <v>4783</v>
      </c>
      <c r="W1753" s="6">
        <f>IFERROR(VLOOKUP(B1753, PlumX_snapshot!$A:$B, 2, FALSE), " ")</f>
        <v>6</v>
      </c>
      <c r="X1753" s="6">
        <f>IFERROR(VLOOKUP(B1753, PlumX_snapshot!$A:$C, 3, FALSE), " ")</f>
        <v>1</v>
      </c>
      <c r="Y1753" s="8">
        <f>IFERROR(VLOOKUP(B1753, PlumX_snapshot!$A:$D, 4, FALSE), " ")</f>
        <v>2</v>
      </c>
      <c r="Z1753" s="8">
        <f>IFERROR(VLOOKUP(B1753, PlumX_snapshot!$A:$E, 5, FALSE), " ")</f>
        <v>0</v>
      </c>
      <c r="AA1753" s="8">
        <f>IFERROR(VLOOKUP(B1753, PlumX_snapshot!$A:$F, 6, FALSE), " ")</f>
        <v>0</v>
      </c>
      <c r="AB1753" s="9">
        <v>44978</v>
      </c>
    </row>
    <row r="1754" spans="1:28" ht="14.5" x14ac:dyDescent="0.35">
      <c r="A1754" s="7" t="s">
        <v>4934</v>
      </c>
      <c r="B1754" s="7" t="s">
        <v>4935</v>
      </c>
      <c r="C1754" s="7" t="s">
        <v>4936</v>
      </c>
      <c r="D1754" s="7" t="s">
        <v>4566</v>
      </c>
      <c r="E1754" s="11" t="s">
        <v>36</v>
      </c>
      <c r="F1754" s="7" t="s">
        <v>37</v>
      </c>
      <c r="G1754" s="7" t="s">
        <v>56</v>
      </c>
      <c r="H1754" s="7" t="s">
        <v>4873</v>
      </c>
      <c r="I1754" s="7" t="s">
        <v>74</v>
      </c>
      <c r="J1754" s="10"/>
      <c r="K1754" s="10"/>
      <c r="L1754" s="10">
        <v>44567.508773148147</v>
      </c>
      <c r="M1754" s="10">
        <v>44592</v>
      </c>
      <c r="N1754" s="7">
        <v>2022</v>
      </c>
      <c r="O1754" s="7" t="s">
        <v>4874</v>
      </c>
      <c r="P1754" s="7" t="s">
        <v>56</v>
      </c>
      <c r="R1754" s="7" t="s">
        <v>4937</v>
      </c>
      <c r="T1754" s="7"/>
      <c r="U1754" s="7"/>
      <c r="V1754" s="7" t="s">
        <v>4783</v>
      </c>
      <c r="W1754" s="6">
        <f>IFERROR(VLOOKUP(B1754, PlumX_snapshot!$A:$B, 2, FALSE), " ")</f>
        <v>13</v>
      </c>
      <c r="X1754" s="6">
        <f>IFERROR(VLOOKUP(B1754, PlumX_snapshot!$A:$C, 3, FALSE), " ")</f>
        <v>3</v>
      </c>
      <c r="Y1754" s="8">
        <f>IFERROR(VLOOKUP(B1754, PlumX_snapshot!$A:$D, 4, FALSE), " ")</f>
        <v>6</v>
      </c>
      <c r="Z1754" s="8">
        <f>IFERROR(VLOOKUP(B1754, PlumX_snapshot!$A:$E, 5, FALSE), " ")</f>
        <v>0</v>
      </c>
      <c r="AA1754" s="8">
        <f>IFERROR(VLOOKUP(B1754, PlumX_snapshot!$A:$F, 6, FALSE), " ")</f>
        <v>0</v>
      </c>
      <c r="AB1754" s="9">
        <v>44978</v>
      </c>
    </row>
    <row r="1755" spans="1:28" ht="14.5" x14ac:dyDescent="0.35">
      <c r="A1755" s="7" t="s">
        <v>4938</v>
      </c>
      <c r="B1755" s="7" t="s">
        <v>4939</v>
      </c>
      <c r="C1755" s="7" t="s">
        <v>4940</v>
      </c>
      <c r="D1755" s="7" t="s">
        <v>4566</v>
      </c>
      <c r="E1755" s="11" t="s">
        <v>36</v>
      </c>
      <c r="F1755" s="7" t="s">
        <v>37</v>
      </c>
      <c r="G1755" s="7" t="s">
        <v>56</v>
      </c>
      <c r="H1755" s="7" t="s">
        <v>4567</v>
      </c>
      <c r="I1755" s="7" t="s">
        <v>501</v>
      </c>
      <c r="J1755" s="10"/>
      <c r="K1755" s="10"/>
      <c r="L1755" s="10"/>
      <c r="M1755" s="12">
        <v>44558</v>
      </c>
      <c r="N1755" s="7">
        <v>2021</v>
      </c>
      <c r="O1755" s="7" t="s">
        <v>4874</v>
      </c>
      <c r="R1755" s="7" t="s">
        <v>4941</v>
      </c>
      <c r="T1755" s="7"/>
      <c r="U1755" s="7"/>
      <c r="V1755" s="7" t="s">
        <v>4783</v>
      </c>
      <c r="W1755" s="6">
        <f>IFERROR(VLOOKUP(B1755, PlumX_snapshot!$A:$B, 2, FALSE), " ")</f>
        <v>5</v>
      </c>
      <c r="X1755" s="6">
        <f>IFERROR(VLOOKUP(B1755, PlumX_snapshot!$A:$C, 3, FALSE), " ")</f>
        <v>0</v>
      </c>
      <c r="Y1755" s="8">
        <f>IFERROR(VLOOKUP(B1755, PlumX_snapshot!$A:$D, 4, FALSE), " ")</f>
        <v>36</v>
      </c>
      <c r="Z1755" s="8">
        <f>IFERROR(VLOOKUP(B1755, PlumX_snapshot!$A:$E, 5, FALSE), " ")</f>
        <v>0</v>
      </c>
      <c r="AA1755" s="8">
        <f>IFERROR(VLOOKUP(B1755, PlumX_snapshot!$A:$F, 6, FALSE), " ")</f>
        <v>0</v>
      </c>
      <c r="AB1755" s="9">
        <v>44978</v>
      </c>
    </row>
    <row r="1756" spans="1:28" ht="14.5" x14ac:dyDescent="0.35">
      <c r="A1756" s="7" t="s">
        <v>4942</v>
      </c>
      <c r="B1756" s="7" t="s">
        <v>4943</v>
      </c>
      <c r="C1756" s="7" t="s">
        <v>4944</v>
      </c>
      <c r="D1756" s="7" t="s">
        <v>4566</v>
      </c>
      <c r="E1756" s="11" t="s">
        <v>36</v>
      </c>
      <c r="F1756" s="7" t="s">
        <v>37</v>
      </c>
      <c r="G1756" s="7" t="s">
        <v>56</v>
      </c>
      <c r="H1756" s="7" t="s">
        <v>4567</v>
      </c>
      <c r="I1756" s="7" t="s">
        <v>501</v>
      </c>
      <c r="J1756" s="10"/>
      <c r="K1756" s="10"/>
      <c r="L1756" s="10"/>
      <c r="M1756" s="10">
        <v>44379</v>
      </c>
      <c r="N1756" s="7">
        <v>2021</v>
      </c>
      <c r="O1756" s="7" t="s">
        <v>4874</v>
      </c>
      <c r="R1756" s="7" t="s">
        <v>4945</v>
      </c>
      <c r="T1756" s="7"/>
      <c r="U1756" s="7"/>
      <c r="V1756" s="7" t="s">
        <v>4783</v>
      </c>
      <c r="W1756" s="6">
        <f>IFERROR(VLOOKUP(B1756, PlumX_snapshot!$A:$B, 2, FALSE), " ")</f>
        <v>22</v>
      </c>
      <c r="X1756" s="6">
        <f>IFERROR(VLOOKUP(B1756, PlumX_snapshot!$A:$C, 3, FALSE), " ")</f>
        <v>3</v>
      </c>
      <c r="Y1756" s="8">
        <f>IFERROR(VLOOKUP(B1756, PlumX_snapshot!$A:$D, 4, FALSE), " ")</f>
        <v>5</v>
      </c>
      <c r="Z1756" s="8">
        <f>IFERROR(VLOOKUP(B1756, PlumX_snapshot!$A:$E, 5, FALSE), " ")</f>
        <v>0</v>
      </c>
      <c r="AA1756" s="8">
        <f>IFERROR(VLOOKUP(B1756, PlumX_snapshot!$A:$F, 6, FALSE), " ")</f>
        <v>2</v>
      </c>
      <c r="AB1756" s="9">
        <v>44978</v>
      </c>
    </row>
    <row r="1757" spans="1:28" ht="14.5" x14ac:dyDescent="0.35">
      <c r="A1757" s="7" t="s">
        <v>4946</v>
      </c>
      <c r="B1757" s="7" t="s">
        <v>4947</v>
      </c>
      <c r="C1757" s="7" t="s">
        <v>4948</v>
      </c>
      <c r="D1757" s="7" t="s">
        <v>4566</v>
      </c>
      <c r="E1757" s="11" t="s">
        <v>36</v>
      </c>
      <c r="F1757" s="7" t="s">
        <v>37</v>
      </c>
      <c r="G1757" s="7" t="s">
        <v>56</v>
      </c>
      <c r="H1757" s="7" t="s">
        <v>4873</v>
      </c>
      <c r="I1757" s="7" t="s">
        <v>501</v>
      </c>
      <c r="J1757" s="10"/>
      <c r="K1757" s="10"/>
      <c r="L1757" s="10"/>
      <c r="M1757" s="10">
        <v>44570</v>
      </c>
      <c r="N1757" s="7">
        <v>2022</v>
      </c>
      <c r="O1757" s="7" t="s">
        <v>4874</v>
      </c>
      <c r="R1757" s="7" t="s">
        <v>4791</v>
      </c>
      <c r="T1757" s="7"/>
      <c r="U1757" s="7"/>
      <c r="V1757" s="7" t="s">
        <v>4783</v>
      </c>
      <c r="W1757" s="6">
        <f>IFERROR(VLOOKUP(B1757, PlumX_snapshot!$A:$B, 2, FALSE), " ")</f>
        <v>0</v>
      </c>
      <c r="X1757" s="6">
        <f>IFERROR(VLOOKUP(B1757, PlumX_snapshot!$A:$C, 3, FALSE), " ")</f>
        <v>0</v>
      </c>
      <c r="Y1757" s="8">
        <f>IFERROR(VLOOKUP(B1757, PlumX_snapshot!$A:$D, 4, FALSE), " ")</f>
        <v>3</v>
      </c>
      <c r="Z1757" s="8">
        <f>IFERROR(VLOOKUP(B1757, PlumX_snapshot!$A:$E, 5, FALSE), " ")</f>
        <v>0</v>
      </c>
      <c r="AA1757" s="8">
        <f>IFERROR(VLOOKUP(B1757, PlumX_snapshot!$A:$F, 6, FALSE), " ")</f>
        <v>0</v>
      </c>
      <c r="AB1757" s="9">
        <v>44978</v>
      </c>
    </row>
    <row r="1758" spans="1:28" ht="14.5" x14ac:dyDescent="0.35">
      <c r="A1758" s="7" t="s">
        <v>4949</v>
      </c>
      <c r="B1758" s="7" t="s">
        <v>4950</v>
      </c>
      <c r="C1758" s="7" t="s">
        <v>4951</v>
      </c>
      <c r="D1758" s="7" t="s">
        <v>4566</v>
      </c>
      <c r="E1758" s="11" t="s">
        <v>36</v>
      </c>
      <c r="F1758" s="7" t="s">
        <v>37</v>
      </c>
      <c r="G1758" s="7" t="s">
        <v>56</v>
      </c>
      <c r="H1758" s="7" t="s">
        <v>4873</v>
      </c>
      <c r="I1758" s="7" t="s">
        <v>501</v>
      </c>
      <c r="J1758" s="10"/>
      <c r="K1758" s="10"/>
      <c r="L1758" s="10"/>
      <c r="M1758" s="10">
        <v>44585</v>
      </c>
      <c r="N1758" s="7">
        <v>2022</v>
      </c>
      <c r="O1758" s="7" t="s">
        <v>4874</v>
      </c>
      <c r="R1758" s="7" t="s">
        <v>4791</v>
      </c>
      <c r="T1758" s="7"/>
      <c r="U1758" s="7"/>
      <c r="V1758" s="7" t="s">
        <v>4783</v>
      </c>
      <c r="W1758" s="6">
        <f>IFERROR(VLOOKUP(B1758, PlumX_snapshot!$A:$B, 2, FALSE), " ")</f>
        <v>7</v>
      </c>
      <c r="X1758" s="6">
        <f>IFERROR(VLOOKUP(B1758, PlumX_snapshot!$A:$C, 3, FALSE), " ")</f>
        <v>0</v>
      </c>
      <c r="Y1758" s="8">
        <f>IFERROR(VLOOKUP(B1758, PlumX_snapshot!$A:$D, 4, FALSE), " ")</f>
        <v>63</v>
      </c>
      <c r="Z1758" s="8">
        <f>IFERROR(VLOOKUP(B1758, PlumX_snapshot!$A:$E, 5, FALSE), " ")</f>
        <v>0</v>
      </c>
      <c r="AA1758" s="8">
        <f>IFERROR(VLOOKUP(B1758, PlumX_snapshot!$A:$F, 6, FALSE), " ")</f>
        <v>0</v>
      </c>
      <c r="AB1758" s="9">
        <v>44978</v>
      </c>
    </row>
    <row r="1759" spans="1:28" ht="14.5" x14ac:dyDescent="0.35">
      <c r="A1759" s="7" t="s">
        <v>4952</v>
      </c>
      <c r="B1759" s="7" t="s">
        <v>4953</v>
      </c>
      <c r="C1759" s="7" t="s">
        <v>4954</v>
      </c>
      <c r="D1759" s="7" t="s">
        <v>4566</v>
      </c>
      <c r="E1759" s="11" t="s">
        <v>36</v>
      </c>
      <c r="F1759" s="7" t="s">
        <v>37</v>
      </c>
      <c r="G1759" s="7" t="s">
        <v>56</v>
      </c>
      <c r="H1759" s="7" t="s">
        <v>4873</v>
      </c>
      <c r="I1759" s="7" t="s">
        <v>501</v>
      </c>
      <c r="J1759" s="10"/>
      <c r="K1759" s="10"/>
      <c r="L1759" s="10"/>
      <c r="M1759" s="10">
        <v>44567</v>
      </c>
      <c r="N1759" s="7">
        <v>2022</v>
      </c>
      <c r="O1759" s="7" t="s">
        <v>4874</v>
      </c>
      <c r="R1759" s="7" t="s">
        <v>4955</v>
      </c>
      <c r="T1759" s="7"/>
      <c r="U1759" s="7"/>
      <c r="V1759" s="7" t="s">
        <v>4783</v>
      </c>
      <c r="W1759" s="6">
        <f>IFERROR(VLOOKUP(B1759, PlumX_snapshot!$A:$B, 2, FALSE), " ")</f>
        <v>7</v>
      </c>
      <c r="X1759" s="6">
        <f>IFERROR(VLOOKUP(B1759, PlumX_snapshot!$A:$C, 3, FALSE), " ")</f>
        <v>1</v>
      </c>
      <c r="Y1759" s="8">
        <f>IFERROR(VLOOKUP(B1759, PlumX_snapshot!$A:$D, 4, FALSE), " ")</f>
        <v>51</v>
      </c>
      <c r="Z1759" s="8">
        <f>IFERROR(VLOOKUP(B1759, PlumX_snapshot!$A:$E, 5, FALSE), " ")</f>
        <v>0</v>
      </c>
      <c r="AA1759" s="8">
        <f>IFERROR(VLOOKUP(B1759, PlumX_snapshot!$A:$F, 6, FALSE), " ")</f>
        <v>0</v>
      </c>
      <c r="AB1759" s="9">
        <v>44978</v>
      </c>
    </row>
    <row r="1760" spans="1:28" ht="14.5" x14ac:dyDescent="0.35">
      <c r="A1760" s="7" t="s">
        <v>4956</v>
      </c>
      <c r="B1760" s="7" t="s">
        <v>4957</v>
      </c>
      <c r="C1760" s="7" t="s">
        <v>4958</v>
      </c>
      <c r="D1760" s="7" t="s">
        <v>4566</v>
      </c>
      <c r="E1760" s="11" t="s">
        <v>36</v>
      </c>
      <c r="F1760" s="7" t="s">
        <v>37</v>
      </c>
      <c r="G1760" s="7" t="s">
        <v>56</v>
      </c>
      <c r="H1760" s="7" t="s">
        <v>4873</v>
      </c>
      <c r="I1760" s="7" t="s">
        <v>501</v>
      </c>
      <c r="J1760" s="10"/>
      <c r="K1760" s="10"/>
      <c r="L1760" s="10"/>
      <c r="M1760" s="10">
        <v>44584</v>
      </c>
      <c r="N1760" s="7">
        <v>2022</v>
      </c>
      <c r="O1760" s="7" t="s">
        <v>4874</v>
      </c>
      <c r="R1760" s="7" t="s">
        <v>4791</v>
      </c>
      <c r="T1760" s="7"/>
      <c r="U1760" s="7"/>
      <c r="V1760" s="7" t="s">
        <v>4783</v>
      </c>
      <c r="W1760" s="6">
        <f>IFERROR(VLOOKUP(B1760, PlumX_snapshot!$A:$B, 2, FALSE), " ")</f>
        <v>1</v>
      </c>
      <c r="X1760" s="6">
        <f>IFERROR(VLOOKUP(B1760, PlumX_snapshot!$A:$C, 3, FALSE), " ")</f>
        <v>0</v>
      </c>
      <c r="Y1760" s="8">
        <f>IFERROR(VLOOKUP(B1760, PlumX_snapshot!$A:$D, 4, FALSE), " ")</f>
        <v>0</v>
      </c>
      <c r="Z1760" s="8">
        <f>IFERROR(VLOOKUP(B1760, PlumX_snapshot!$A:$E, 5, FALSE), " ")</f>
        <v>0</v>
      </c>
      <c r="AA1760" s="8">
        <f>IFERROR(VLOOKUP(B1760, PlumX_snapshot!$A:$F, 6, FALSE), " ")</f>
        <v>0</v>
      </c>
      <c r="AB1760" s="9">
        <v>44978</v>
      </c>
    </row>
    <row r="1761" spans="1:28" ht="14.5" x14ac:dyDescent="0.35">
      <c r="A1761" s="7" t="s">
        <v>4959</v>
      </c>
      <c r="B1761" s="7" t="s">
        <v>4960</v>
      </c>
      <c r="C1761" s="7" t="s">
        <v>4961</v>
      </c>
      <c r="D1761" s="7" t="s">
        <v>4566</v>
      </c>
      <c r="E1761" s="11" t="s">
        <v>36</v>
      </c>
      <c r="F1761" s="7" t="s">
        <v>37</v>
      </c>
      <c r="G1761" s="7" t="s">
        <v>56</v>
      </c>
      <c r="H1761" s="7" t="s">
        <v>4873</v>
      </c>
      <c r="I1761" s="7" t="s">
        <v>501</v>
      </c>
      <c r="J1761" s="10"/>
      <c r="K1761" s="10"/>
      <c r="L1761" s="10"/>
      <c r="M1761" s="10">
        <v>44592</v>
      </c>
      <c r="N1761" s="7">
        <v>2022</v>
      </c>
      <c r="O1761" s="7" t="s">
        <v>4874</v>
      </c>
      <c r="R1761" s="7" t="s">
        <v>4791</v>
      </c>
      <c r="T1761" s="7"/>
      <c r="U1761" s="7"/>
      <c r="V1761" s="7" t="s">
        <v>4783</v>
      </c>
      <c r="W1761" s="6">
        <f>IFERROR(VLOOKUP(B1761, PlumX_snapshot!$A:$B, 2, FALSE), " ")</f>
        <v>8</v>
      </c>
      <c r="X1761" s="6">
        <f>IFERROR(VLOOKUP(B1761, PlumX_snapshot!$A:$C, 3, FALSE), " ")</f>
        <v>0</v>
      </c>
      <c r="Y1761" s="8">
        <f>IFERROR(VLOOKUP(B1761, PlumX_snapshot!$A:$D, 4, FALSE), " ")</f>
        <v>36</v>
      </c>
      <c r="Z1761" s="8">
        <f>IFERROR(VLOOKUP(B1761, PlumX_snapshot!$A:$E, 5, FALSE), " ")</f>
        <v>0</v>
      </c>
      <c r="AA1761" s="8">
        <f>IFERROR(VLOOKUP(B1761, PlumX_snapshot!$A:$F, 6, FALSE), " ")</f>
        <v>0</v>
      </c>
      <c r="AB1761" s="9">
        <v>44978</v>
      </c>
    </row>
    <row r="1762" spans="1:28" ht="14.5" x14ac:dyDescent="0.35">
      <c r="A1762" s="7" t="s">
        <v>4962</v>
      </c>
      <c r="B1762" s="7" t="s">
        <v>4963</v>
      </c>
      <c r="C1762" s="7" t="s">
        <v>4961</v>
      </c>
      <c r="D1762" s="7" t="s">
        <v>4566</v>
      </c>
      <c r="E1762" s="11" t="s">
        <v>36</v>
      </c>
      <c r="F1762" s="7" t="s">
        <v>37</v>
      </c>
      <c r="G1762" s="7" t="s">
        <v>56</v>
      </c>
      <c r="H1762" s="7" t="s">
        <v>4873</v>
      </c>
      <c r="I1762" s="7" t="s">
        <v>74</v>
      </c>
      <c r="J1762" s="10"/>
      <c r="K1762" s="10"/>
      <c r="L1762" s="10">
        <v>44575.459328703706</v>
      </c>
      <c r="M1762" s="10">
        <v>44602</v>
      </c>
      <c r="N1762" s="7">
        <v>2022</v>
      </c>
      <c r="O1762" s="7" t="s">
        <v>4874</v>
      </c>
      <c r="P1762" s="7" t="s">
        <v>56</v>
      </c>
      <c r="R1762" s="7" t="s">
        <v>4964</v>
      </c>
      <c r="T1762" s="7"/>
      <c r="U1762" s="7"/>
      <c r="V1762" s="7" t="s">
        <v>4783</v>
      </c>
      <c r="W1762" s="6">
        <f>IFERROR(VLOOKUP(B1762, PlumX_snapshot!$A:$B, 2, FALSE), " ")</f>
        <v>4</v>
      </c>
      <c r="X1762" s="6">
        <f>IFERROR(VLOOKUP(B1762, PlumX_snapshot!$A:$C, 3, FALSE), " ")</f>
        <v>0</v>
      </c>
      <c r="Y1762" s="8">
        <f>IFERROR(VLOOKUP(B1762, PlumX_snapshot!$A:$D, 4, FALSE), " ")</f>
        <v>38</v>
      </c>
      <c r="Z1762" s="8">
        <f>IFERROR(VLOOKUP(B1762, PlumX_snapshot!$A:$E, 5, FALSE), " ")</f>
        <v>0</v>
      </c>
      <c r="AA1762" s="8">
        <f>IFERROR(VLOOKUP(B1762, PlumX_snapshot!$A:$F, 6, FALSE), " ")</f>
        <v>0</v>
      </c>
      <c r="AB1762" s="9">
        <v>44978</v>
      </c>
    </row>
    <row r="1763" spans="1:28" ht="14.5" x14ac:dyDescent="0.35">
      <c r="A1763" s="7" t="s">
        <v>4965</v>
      </c>
      <c r="B1763" s="7" t="s">
        <v>4966</v>
      </c>
      <c r="C1763" s="7" t="s">
        <v>4967</v>
      </c>
      <c r="D1763" s="7" t="s">
        <v>4566</v>
      </c>
      <c r="E1763" s="11" t="s">
        <v>36</v>
      </c>
      <c r="F1763" s="7" t="s">
        <v>37</v>
      </c>
      <c r="G1763" s="7" t="s">
        <v>56</v>
      </c>
      <c r="H1763" s="7" t="s">
        <v>4873</v>
      </c>
      <c r="I1763" s="7" t="s">
        <v>501</v>
      </c>
      <c r="J1763" s="10"/>
      <c r="K1763" s="10"/>
      <c r="L1763" s="10"/>
      <c r="M1763" s="10">
        <v>44669</v>
      </c>
      <c r="N1763" s="7">
        <v>2022</v>
      </c>
      <c r="O1763" s="7" t="s">
        <v>4874</v>
      </c>
      <c r="R1763" s="7" t="s">
        <v>4791</v>
      </c>
      <c r="T1763" s="7"/>
      <c r="U1763" s="7"/>
      <c r="V1763" s="7" t="s">
        <v>4783</v>
      </c>
      <c r="W1763" s="6">
        <f>IFERROR(VLOOKUP(B1763, PlumX_snapshot!$A:$B, 2, FALSE), " ")</f>
        <v>13</v>
      </c>
      <c r="X1763" s="6">
        <f>IFERROR(VLOOKUP(B1763, PlumX_snapshot!$A:$C, 3, FALSE), " ")</f>
        <v>1</v>
      </c>
      <c r="Y1763" s="8">
        <f>IFERROR(VLOOKUP(B1763, PlumX_snapshot!$A:$D, 4, FALSE), " ")</f>
        <v>17</v>
      </c>
      <c r="Z1763" s="8">
        <f>IFERROR(VLOOKUP(B1763, PlumX_snapshot!$A:$E, 5, FALSE), " ")</f>
        <v>0</v>
      </c>
      <c r="AA1763" s="8">
        <f>IFERROR(VLOOKUP(B1763, PlumX_snapshot!$A:$F, 6, FALSE), " ")</f>
        <v>0</v>
      </c>
      <c r="AB1763" s="9">
        <v>44978</v>
      </c>
    </row>
    <row r="1764" spans="1:28" ht="14.5" x14ac:dyDescent="0.35">
      <c r="A1764" s="7" t="s">
        <v>4968</v>
      </c>
      <c r="B1764" s="7" t="s">
        <v>4969</v>
      </c>
      <c r="C1764" s="7" t="s">
        <v>4970</v>
      </c>
      <c r="D1764" s="7" t="s">
        <v>4566</v>
      </c>
      <c r="E1764" s="11" t="s">
        <v>36</v>
      </c>
      <c r="F1764" s="7" t="s">
        <v>37</v>
      </c>
      <c r="G1764" s="7" t="s">
        <v>56</v>
      </c>
      <c r="H1764" s="7" t="s">
        <v>4873</v>
      </c>
      <c r="I1764" s="7" t="s">
        <v>501</v>
      </c>
      <c r="J1764" s="10"/>
      <c r="K1764" s="10"/>
      <c r="L1764" s="10"/>
      <c r="M1764" s="10">
        <v>44617</v>
      </c>
      <c r="N1764" s="7">
        <v>2022</v>
      </c>
      <c r="O1764" s="7" t="s">
        <v>4874</v>
      </c>
      <c r="R1764" s="7" t="s">
        <v>4791</v>
      </c>
      <c r="T1764" s="7"/>
      <c r="U1764" s="7"/>
      <c r="V1764" s="7" t="s">
        <v>4783</v>
      </c>
      <c r="W1764" s="6">
        <f>IFERROR(VLOOKUP(B1764, PlumX_snapshot!$A:$B, 2, FALSE), " ")</f>
        <v>2</v>
      </c>
      <c r="X1764" s="6">
        <f>IFERROR(VLOOKUP(B1764, PlumX_snapshot!$A:$C, 3, FALSE), " ")</f>
        <v>1</v>
      </c>
      <c r="Y1764" s="8">
        <f>IFERROR(VLOOKUP(B1764, PlumX_snapshot!$A:$D, 4, FALSE), " ")</f>
        <v>1</v>
      </c>
      <c r="Z1764" s="8">
        <f>IFERROR(VLOOKUP(B1764, PlumX_snapshot!$A:$E, 5, FALSE), " ")</f>
        <v>0</v>
      </c>
      <c r="AA1764" s="8">
        <f>IFERROR(VLOOKUP(B1764, PlumX_snapshot!$A:$F, 6, FALSE), " ")</f>
        <v>0</v>
      </c>
      <c r="AB1764" s="9">
        <v>44978</v>
      </c>
    </row>
    <row r="1765" spans="1:28" ht="14.5" x14ac:dyDescent="0.35">
      <c r="A1765" s="7" t="s">
        <v>4971</v>
      </c>
      <c r="B1765" s="7" t="s">
        <v>4972</v>
      </c>
      <c r="C1765" s="7" t="s">
        <v>4973</v>
      </c>
      <c r="D1765" s="7" t="s">
        <v>4566</v>
      </c>
      <c r="E1765" s="11" t="s">
        <v>36</v>
      </c>
      <c r="F1765" s="7" t="s">
        <v>37</v>
      </c>
      <c r="G1765" s="7" t="s">
        <v>56</v>
      </c>
      <c r="H1765" s="7" t="s">
        <v>4873</v>
      </c>
      <c r="I1765" s="7" t="s">
        <v>501</v>
      </c>
      <c r="J1765" s="10"/>
      <c r="K1765" s="10"/>
      <c r="L1765" s="10"/>
      <c r="M1765" s="10">
        <v>44594</v>
      </c>
      <c r="N1765" s="7">
        <v>2022</v>
      </c>
      <c r="O1765" s="7" t="s">
        <v>4874</v>
      </c>
      <c r="R1765" s="7" t="s">
        <v>4791</v>
      </c>
      <c r="T1765" s="7"/>
      <c r="U1765" s="7"/>
      <c r="V1765" s="7" t="s">
        <v>4783</v>
      </c>
      <c r="W1765" s="6">
        <f>IFERROR(VLOOKUP(B1765, PlumX_snapshot!$A:$B, 2, FALSE), " ")</f>
        <v>9</v>
      </c>
      <c r="X1765" s="6">
        <f>IFERROR(VLOOKUP(B1765, PlumX_snapshot!$A:$C, 3, FALSE), " ")</f>
        <v>1</v>
      </c>
      <c r="Y1765" s="8">
        <f>IFERROR(VLOOKUP(B1765, PlumX_snapshot!$A:$D, 4, FALSE), " ")</f>
        <v>65</v>
      </c>
      <c r="Z1765" s="8">
        <f>IFERROR(VLOOKUP(B1765, PlumX_snapshot!$A:$E, 5, FALSE), " ")</f>
        <v>0</v>
      </c>
      <c r="AA1765" s="8">
        <f>IFERROR(VLOOKUP(B1765, PlumX_snapshot!$A:$F, 6, FALSE), " ")</f>
        <v>0</v>
      </c>
      <c r="AB1765" s="9">
        <v>44978</v>
      </c>
    </row>
    <row r="1766" spans="1:28" ht="14.5" x14ac:dyDescent="0.35">
      <c r="A1766" s="7" t="s">
        <v>4974</v>
      </c>
      <c r="B1766" s="7" t="s">
        <v>4975</v>
      </c>
      <c r="C1766" s="7" t="s">
        <v>4854</v>
      </c>
      <c r="D1766" s="7" t="s">
        <v>4566</v>
      </c>
      <c r="E1766" s="11" t="s">
        <v>36</v>
      </c>
      <c r="F1766" s="7" t="s">
        <v>37</v>
      </c>
      <c r="G1766" s="7" t="s">
        <v>56</v>
      </c>
      <c r="H1766" s="7" t="s">
        <v>4873</v>
      </c>
      <c r="I1766" s="7" t="s">
        <v>501</v>
      </c>
      <c r="J1766" s="10"/>
      <c r="K1766" s="10"/>
      <c r="L1766" s="10"/>
      <c r="M1766" s="10">
        <v>44655</v>
      </c>
      <c r="N1766" s="7">
        <v>2022</v>
      </c>
      <c r="O1766" s="7" t="s">
        <v>4874</v>
      </c>
      <c r="R1766" s="7" t="s">
        <v>4791</v>
      </c>
      <c r="T1766" s="7"/>
      <c r="U1766" s="7"/>
      <c r="V1766" s="7" t="s">
        <v>4783</v>
      </c>
      <c r="W1766" s="6">
        <f>IFERROR(VLOOKUP(B1766, PlumX_snapshot!$A:$B, 2, FALSE), " ")</f>
        <v>4</v>
      </c>
      <c r="X1766" s="6">
        <f>IFERROR(VLOOKUP(B1766, PlumX_snapshot!$A:$C, 3, FALSE), " ")</f>
        <v>0</v>
      </c>
      <c r="Y1766" s="8">
        <f>IFERROR(VLOOKUP(B1766, PlumX_snapshot!$A:$D, 4, FALSE), " ")</f>
        <v>10</v>
      </c>
      <c r="Z1766" s="8">
        <f>IFERROR(VLOOKUP(B1766, PlumX_snapshot!$A:$E, 5, FALSE), " ")</f>
        <v>0</v>
      </c>
      <c r="AA1766" s="8">
        <f>IFERROR(VLOOKUP(B1766, PlumX_snapshot!$A:$F, 6, FALSE), " ")</f>
        <v>0</v>
      </c>
      <c r="AB1766" s="9">
        <v>44978</v>
      </c>
    </row>
    <row r="1767" spans="1:28" ht="14.5" x14ac:dyDescent="0.35">
      <c r="A1767" s="7" t="s">
        <v>4976</v>
      </c>
      <c r="B1767" s="7" t="s">
        <v>4977</v>
      </c>
      <c r="C1767" s="7" t="s">
        <v>4978</v>
      </c>
      <c r="D1767" s="7" t="s">
        <v>4566</v>
      </c>
      <c r="E1767" s="11" t="s">
        <v>36</v>
      </c>
      <c r="F1767" s="7" t="s">
        <v>37</v>
      </c>
      <c r="G1767" s="7" t="s">
        <v>56</v>
      </c>
      <c r="H1767" s="7" t="s">
        <v>4567</v>
      </c>
      <c r="I1767" s="7" t="s">
        <v>501</v>
      </c>
      <c r="J1767" s="10"/>
      <c r="K1767" s="10"/>
      <c r="L1767" s="10"/>
      <c r="M1767" s="10">
        <v>44417</v>
      </c>
      <c r="N1767" s="7">
        <v>2021</v>
      </c>
      <c r="O1767" s="7" t="s">
        <v>4874</v>
      </c>
      <c r="R1767" s="7" t="s">
        <v>4979</v>
      </c>
      <c r="T1767" s="7"/>
      <c r="U1767" s="7"/>
      <c r="V1767" s="7" t="s">
        <v>4783</v>
      </c>
      <c r="W1767" s="6">
        <f>IFERROR(VLOOKUP(B1767, PlumX_snapshot!$A:$B, 2, FALSE), " ")</f>
        <v>4</v>
      </c>
      <c r="X1767" s="6">
        <f>IFERROR(VLOOKUP(B1767, PlumX_snapshot!$A:$C, 3, FALSE), " ")</f>
        <v>0</v>
      </c>
      <c r="Y1767" s="8">
        <f>IFERROR(VLOOKUP(B1767, PlumX_snapshot!$A:$D, 4, FALSE), " ")</f>
        <v>248</v>
      </c>
      <c r="Z1767" s="8">
        <f>IFERROR(VLOOKUP(B1767, PlumX_snapshot!$A:$E, 5, FALSE), " ")</f>
        <v>0</v>
      </c>
      <c r="AA1767" s="8">
        <f>IFERROR(VLOOKUP(B1767, PlumX_snapshot!$A:$F, 6, FALSE), " ")</f>
        <v>0</v>
      </c>
      <c r="AB1767" s="9">
        <v>44978</v>
      </c>
    </row>
    <row r="1768" spans="1:28" ht="14.5" x14ac:dyDescent="0.35">
      <c r="A1768" s="7" t="s">
        <v>4980</v>
      </c>
      <c r="B1768" s="7" t="s">
        <v>4981</v>
      </c>
      <c r="C1768" s="7" t="s">
        <v>4633</v>
      </c>
      <c r="D1768" s="7" t="s">
        <v>4566</v>
      </c>
      <c r="E1768" s="11" t="s">
        <v>36</v>
      </c>
      <c r="F1768" s="7" t="s">
        <v>37</v>
      </c>
      <c r="G1768" s="7" t="s">
        <v>56</v>
      </c>
      <c r="H1768" s="7" t="s">
        <v>4873</v>
      </c>
      <c r="I1768" s="7" t="s">
        <v>74</v>
      </c>
      <c r="J1768" s="10"/>
      <c r="K1768" s="10"/>
      <c r="L1768" s="10">
        <v>44697.354062500002</v>
      </c>
      <c r="M1768" s="7" t="s">
        <v>700</v>
      </c>
      <c r="N1768" s="7">
        <v>2022</v>
      </c>
      <c r="O1768" s="7" t="s">
        <v>4982</v>
      </c>
      <c r="P1768" s="7" t="s">
        <v>56</v>
      </c>
      <c r="R1768" s="7" t="s">
        <v>4983</v>
      </c>
      <c r="T1768" s="7"/>
      <c r="U1768" s="7"/>
      <c r="V1768" s="7" t="s">
        <v>4984</v>
      </c>
      <c r="W1768" s="6">
        <f>IFERROR(VLOOKUP(B1768, PlumX_snapshot!$A:$B, 2, FALSE), " ")</f>
        <v>8</v>
      </c>
      <c r="X1768" s="6">
        <f>IFERROR(VLOOKUP(B1768, PlumX_snapshot!$A:$C, 3, FALSE), " ")</f>
        <v>0</v>
      </c>
      <c r="Y1768" s="8">
        <f>IFERROR(VLOOKUP(B1768, PlumX_snapshot!$A:$D, 4, FALSE), " ")</f>
        <v>1</v>
      </c>
      <c r="Z1768" s="8">
        <f>IFERROR(VLOOKUP(B1768, PlumX_snapshot!$A:$E, 5, FALSE), " ")</f>
        <v>0</v>
      </c>
      <c r="AA1768" s="8">
        <f>IFERROR(VLOOKUP(B1768, PlumX_snapshot!$A:$F, 6, FALSE), " ")</f>
        <v>0</v>
      </c>
      <c r="AB1768" s="9">
        <v>44978</v>
      </c>
    </row>
    <row r="1769" spans="1:28" ht="14.5" x14ac:dyDescent="0.35">
      <c r="A1769" s="7" t="s">
        <v>4985</v>
      </c>
      <c r="B1769" s="7" t="s">
        <v>4986</v>
      </c>
      <c r="C1769" s="7" t="s">
        <v>4633</v>
      </c>
      <c r="D1769" s="7" t="s">
        <v>4566</v>
      </c>
      <c r="E1769" s="11" t="s">
        <v>36</v>
      </c>
      <c r="F1769" s="7" t="s">
        <v>37</v>
      </c>
      <c r="G1769" s="7" t="s">
        <v>56</v>
      </c>
      <c r="H1769" s="7" t="s">
        <v>4873</v>
      </c>
      <c r="I1769" s="7" t="s">
        <v>501</v>
      </c>
      <c r="J1769" s="10"/>
      <c r="K1769" s="10"/>
      <c r="L1769" s="10">
        <v>44697.344490740739</v>
      </c>
      <c r="M1769" s="10">
        <v>44694</v>
      </c>
      <c r="N1769" s="7">
        <v>2022</v>
      </c>
      <c r="O1769" s="7" t="s">
        <v>4982</v>
      </c>
      <c r="R1769" s="7" t="s">
        <v>4987</v>
      </c>
      <c r="S1769" s="7" t="s">
        <v>4988</v>
      </c>
      <c r="T1769" s="7"/>
      <c r="U1769" s="7"/>
      <c r="V1769" s="7" t="s">
        <v>4984</v>
      </c>
      <c r="W1769" s="6">
        <f>IFERROR(VLOOKUP(B1769, PlumX_snapshot!$A:$B, 2, FALSE), " ")</f>
        <v>5</v>
      </c>
      <c r="X1769" s="6">
        <f>IFERROR(VLOOKUP(B1769, PlumX_snapshot!$A:$C, 3, FALSE), " ")</f>
        <v>0</v>
      </c>
      <c r="Y1769" s="8">
        <f>IFERROR(VLOOKUP(B1769, PlumX_snapshot!$A:$D, 4, FALSE), " ")</f>
        <v>1</v>
      </c>
      <c r="Z1769" s="8">
        <f>IFERROR(VLOOKUP(B1769, PlumX_snapshot!$A:$E, 5, FALSE), " ")</f>
        <v>0</v>
      </c>
      <c r="AA1769" s="8">
        <f>IFERROR(VLOOKUP(B1769, PlumX_snapshot!$A:$F, 6, FALSE), " ")</f>
        <v>0</v>
      </c>
      <c r="AB1769" s="9">
        <v>44978</v>
      </c>
    </row>
    <row r="1770" spans="1:28" ht="14.5" x14ac:dyDescent="0.35">
      <c r="A1770" s="7" t="s">
        <v>4989</v>
      </c>
      <c r="B1770" s="7" t="s">
        <v>4990</v>
      </c>
      <c r="C1770" s="7" t="s">
        <v>4991</v>
      </c>
      <c r="D1770" s="7" t="s">
        <v>4566</v>
      </c>
      <c r="E1770" s="11" t="s">
        <v>36</v>
      </c>
      <c r="F1770" s="7" t="s">
        <v>37</v>
      </c>
      <c r="G1770" s="7" t="s">
        <v>56</v>
      </c>
      <c r="H1770" s="7" t="s">
        <v>4873</v>
      </c>
      <c r="I1770" s="7" t="s">
        <v>74</v>
      </c>
      <c r="J1770" s="10"/>
      <c r="K1770" s="10"/>
      <c r="L1770" s="10">
        <v>44694.45548611111</v>
      </c>
      <c r="M1770" s="7" t="s">
        <v>700</v>
      </c>
      <c r="N1770" s="7">
        <v>2022</v>
      </c>
      <c r="O1770" s="7" t="s">
        <v>4982</v>
      </c>
      <c r="R1770" s="7" t="s">
        <v>4791</v>
      </c>
      <c r="T1770" s="7"/>
      <c r="U1770" s="7"/>
      <c r="V1770" s="7" t="s">
        <v>4984</v>
      </c>
      <c r="W1770" s="6">
        <f>IFERROR(VLOOKUP(B1770, PlumX_snapshot!$A:$B, 2, FALSE), " ")</f>
        <v>2</v>
      </c>
      <c r="X1770" s="6">
        <f>IFERROR(VLOOKUP(B1770, PlumX_snapshot!$A:$C, 3, FALSE), " ")</f>
        <v>2</v>
      </c>
      <c r="Y1770" s="8">
        <f>IFERROR(VLOOKUP(B1770, PlumX_snapshot!$A:$D, 4, FALSE), " ")</f>
        <v>92</v>
      </c>
      <c r="Z1770" s="8">
        <f>IFERROR(VLOOKUP(B1770, PlumX_snapshot!$A:$E, 5, FALSE), " ")</f>
        <v>0</v>
      </c>
      <c r="AA1770" s="8">
        <f>IFERROR(VLOOKUP(B1770, PlumX_snapshot!$A:$F, 6, FALSE), " ")</f>
        <v>0</v>
      </c>
      <c r="AB1770" s="9">
        <v>44978</v>
      </c>
    </row>
    <row r="1771" spans="1:28" ht="14.5" x14ac:dyDescent="0.35">
      <c r="A1771" s="7" t="s">
        <v>4992</v>
      </c>
      <c r="B1771" s="7" t="s">
        <v>4993</v>
      </c>
      <c r="C1771" s="7" t="s">
        <v>4994</v>
      </c>
      <c r="D1771" s="7" t="s">
        <v>4566</v>
      </c>
      <c r="E1771" s="11" t="s">
        <v>36</v>
      </c>
      <c r="F1771" s="7" t="s">
        <v>37</v>
      </c>
      <c r="G1771" s="7" t="s">
        <v>56</v>
      </c>
      <c r="H1771" s="7" t="s">
        <v>4873</v>
      </c>
      <c r="I1771" s="7" t="s">
        <v>501</v>
      </c>
      <c r="J1771" s="10"/>
      <c r="K1771" s="10"/>
      <c r="L1771" s="10">
        <v>44676.594826388886</v>
      </c>
      <c r="M1771" s="10">
        <v>44683</v>
      </c>
      <c r="N1771" s="7">
        <v>2022</v>
      </c>
      <c r="O1771" s="7" t="s">
        <v>4982</v>
      </c>
      <c r="R1771" s="7" t="s">
        <v>4995</v>
      </c>
      <c r="T1771" s="7"/>
      <c r="U1771" s="7"/>
      <c r="V1771" s="7" t="s">
        <v>4984</v>
      </c>
      <c r="W1771" s="6">
        <f>IFERROR(VLOOKUP(B1771, PlumX_snapshot!$A:$B, 2, FALSE), " ")</f>
        <v>7</v>
      </c>
      <c r="X1771" s="6">
        <f>IFERROR(VLOOKUP(B1771, PlumX_snapshot!$A:$C, 3, FALSE), " ")</f>
        <v>0</v>
      </c>
      <c r="Y1771" s="8">
        <f>IFERROR(VLOOKUP(B1771, PlumX_snapshot!$A:$D, 4, FALSE), " ")</f>
        <v>12</v>
      </c>
      <c r="Z1771" s="8">
        <f>IFERROR(VLOOKUP(B1771, PlumX_snapshot!$A:$E, 5, FALSE), " ")</f>
        <v>0</v>
      </c>
      <c r="AA1771" s="8">
        <f>IFERROR(VLOOKUP(B1771, PlumX_snapshot!$A:$F, 6, FALSE), " ")</f>
        <v>0</v>
      </c>
      <c r="AB1771" s="9">
        <v>44978</v>
      </c>
    </row>
    <row r="1772" spans="1:28" ht="14.5" x14ac:dyDescent="0.35">
      <c r="A1772" s="7" t="s">
        <v>4996</v>
      </c>
      <c r="B1772" s="7" t="s">
        <v>4997</v>
      </c>
      <c r="C1772" s="7" t="s">
        <v>4998</v>
      </c>
      <c r="D1772" s="7" t="s">
        <v>4566</v>
      </c>
      <c r="E1772" s="11" t="s">
        <v>36</v>
      </c>
      <c r="F1772" s="7" t="s">
        <v>37</v>
      </c>
      <c r="G1772" s="7" t="s">
        <v>56</v>
      </c>
      <c r="H1772" s="7" t="s">
        <v>4873</v>
      </c>
      <c r="I1772" s="7" t="s">
        <v>74</v>
      </c>
      <c r="J1772" s="10"/>
      <c r="K1772" s="10">
        <v>44658</v>
      </c>
      <c r="L1772" s="10">
        <v>44673.470127314817</v>
      </c>
      <c r="M1772" s="10">
        <v>44692</v>
      </c>
      <c r="N1772" s="7">
        <v>2022</v>
      </c>
      <c r="O1772" s="7" t="s">
        <v>4982</v>
      </c>
      <c r="P1772" s="7" t="s">
        <v>56</v>
      </c>
      <c r="R1772" s="7" t="s">
        <v>4999</v>
      </c>
      <c r="T1772" s="7"/>
      <c r="U1772" s="7"/>
      <c r="V1772" s="7" t="s">
        <v>4984</v>
      </c>
      <c r="W1772" s="6">
        <f>IFERROR(VLOOKUP(B1772, PlumX_snapshot!$A:$B, 2, FALSE), " ")</f>
        <v>8</v>
      </c>
      <c r="X1772" s="6">
        <f>IFERROR(VLOOKUP(B1772, PlumX_snapshot!$A:$C, 3, FALSE), " ")</f>
        <v>6</v>
      </c>
      <c r="Y1772" s="8">
        <f>IFERROR(VLOOKUP(B1772, PlumX_snapshot!$A:$D, 4, FALSE), " ")</f>
        <v>33</v>
      </c>
      <c r="Z1772" s="8">
        <f>IFERROR(VLOOKUP(B1772, PlumX_snapshot!$A:$E, 5, FALSE), " ")</f>
        <v>0</v>
      </c>
      <c r="AA1772" s="8">
        <f>IFERROR(VLOOKUP(B1772, PlumX_snapshot!$A:$F, 6, FALSE), " ")</f>
        <v>0</v>
      </c>
      <c r="AB1772" s="9">
        <v>44978</v>
      </c>
    </row>
    <row r="1773" spans="1:28" ht="14.5" x14ac:dyDescent="0.35">
      <c r="A1773" s="7" t="s">
        <v>5000</v>
      </c>
      <c r="B1773" s="7" t="s">
        <v>5001</v>
      </c>
      <c r="C1773" s="7" t="s">
        <v>4733</v>
      </c>
      <c r="D1773" s="7" t="s">
        <v>4566</v>
      </c>
      <c r="E1773" s="11" t="s">
        <v>36</v>
      </c>
      <c r="F1773" s="7" t="s">
        <v>37</v>
      </c>
      <c r="G1773" s="7" t="s">
        <v>56</v>
      </c>
      <c r="H1773" s="7" t="s">
        <v>4873</v>
      </c>
      <c r="I1773" s="7" t="s">
        <v>501</v>
      </c>
      <c r="J1773" s="10"/>
      <c r="K1773" s="10">
        <v>44615</v>
      </c>
      <c r="L1773" s="10">
        <v>44672.530925925923</v>
      </c>
      <c r="M1773" s="10">
        <v>44690</v>
      </c>
      <c r="N1773" s="7">
        <v>2022</v>
      </c>
      <c r="O1773" s="7" t="s">
        <v>4982</v>
      </c>
      <c r="R1773" s="7" t="s">
        <v>5002</v>
      </c>
      <c r="T1773" s="7"/>
      <c r="U1773" s="7"/>
      <c r="V1773" s="7" t="s">
        <v>4984</v>
      </c>
      <c r="W1773" s="6">
        <f>IFERROR(VLOOKUP(B1773, PlumX_snapshot!$A:$B, 2, FALSE), " ")</f>
        <v>5</v>
      </c>
      <c r="X1773" s="6">
        <f>IFERROR(VLOOKUP(B1773, PlumX_snapshot!$A:$C, 3, FALSE), " ")</f>
        <v>0</v>
      </c>
      <c r="Y1773" s="8">
        <f>IFERROR(VLOOKUP(B1773, PlumX_snapshot!$A:$D, 4, FALSE), " ")</f>
        <v>22</v>
      </c>
      <c r="Z1773" s="8">
        <f>IFERROR(VLOOKUP(B1773, PlumX_snapshot!$A:$E, 5, FALSE), " ")</f>
        <v>0</v>
      </c>
      <c r="AA1773" s="8">
        <f>IFERROR(VLOOKUP(B1773, PlumX_snapshot!$A:$F, 6, FALSE), " ")</f>
        <v>0</v>
      </c>
      <c r="AB1773" s="9">
        <v>44978</v>
      </c>
    </row>
    <row r="1774" spans="1:28" ht="14.5" x14ac:dyDescent="0.35">
      <c r="A1774" s="7" t="s">
        <v>5003</v>
      </c>
      <c r="B1774" s="7" t="s">
        <v>5004</v>
      </c>
      <c r="C1774" s="7" t="s">
        <v>4733</v>
      </c>
      <c r="D1774" s="7" t="s">
        <v>4566</v>
      </c>
      <c r="E1774" s="11" t="s">
        <v>36</v>
      </c>
      <c r="F1774" s="7" t="s">
        <v>37</v>
      </c>
      <c r="G1774" s="7" t="s">
        <v>56</v>
      </c>
      <c r="H1774" s="7" t="s">
        <v>4873</v>
      </c>
      <c r="I1774" s="7" t="s">
        <v>501</v>
      </c>
      <c r="J1774" s="10"/>
      <c r="K1774" s="10"/>
      <c r="L1774" s="10">
        <v>44672.530092592591</v>
      </c>
      <c r="M1774" s="7" t="s">
        <v>700</v>
      </c>
      <c r="N1774" s="7">
        <v>2022</v>
      </c>
      <c r="O1774" s="7" t="s">
        <v>4982</v>
      </c>
      <c r="R1774" s="7" t="s">
        <v>5005</v>
      </c>
      <c r="T1774" s="7"/>
      <c r="U1774" s="7"/>
      <c r="V1774" s="7" t="s">
        <v>4984</v>
      </c>
      <c r="W1774" s="6">
        <f>IFERROR(VLOOKUP(B1774, PlumX_snapshot!$A:$B, 2, FALSE), " ")</f>
        <v>12</v>
      </c>
      <c r="X1774" s="6">
        <f>IFERROR(VLOOKUP(B1774, PlumX_snapshot!$A:$C, 3, FALSE), " ")</f>
        <v>0</v>
      </c>
      <c r="Y1774" s="8">
        <f>IFERROR(VLOOKUP(B1774, PlumX_snapshot!$A:$D, 4, FALSE), " ")</f>
        <v>5</v>
      </c>
      <c r="Z1774" s="8">
        <f>IFERROR(VLOOKUP(B1774, PlumX_snapshot!$A:$E, 5, FALSE), " ")</f>
        <v>0</v>
      </c>
      <c r="AA1774" s="8">
        <f>IFERROR(VLOOKUP(B1774, PlumX_snapshot!$A:$F, 6, FALSE), " ")</f>
        <v>0</v>
      </c>
      <c r="AB1774" s="9">
        <v>44978</v>
      </c>
    </row>
    <row r="1775" spans="1:28" ht="14.5" x14ac:dyDescent="0.35">
      <c r="A1775" s="7" t="s">
        <v>5006</v>
      </c>
      <c r="B1775" s="7" t="s">
        <v>5007</v>
      </c>
      <c r="C1775" s="7" t="s">
        <v>4961</v>
      </c>
      <c r="D1775" s="7" t="s">
        <v>4566</v>
      </c>
      <c r="E1775" s="11" t="s">
        <v>36</v>
      </c>
      <c r="F1775" s="7" t="s">
        <v>37</v>
      </c>
      <c r="G1775" s="7" t="s">
        <v>56</v>
      </c>
      <c r="H1775" s="7" t="s">
        <v>4873</v>
      </c>
      <c r="I1775" s="7" t="s">
        <v>501</v>
      </c>
      <c r="J1775" s="10"/>
      <c r="K1775" s="10"/>
      <c r="L1775" s="10">
        <v>44670.45144675926</v>
      </c>
      <c r="M1775" s="10">
        <v>44692</v>
      </c>
      <c r="N1775" s="7">
        <v>2022</v>
      </c>
      <c r="O1775" s="7" t="s">
        <v>4982</v>
      </c>
      <c r="R1775" s="7" t="s">
        <v>5008</v>
      </c>
      <c r="T1775" s="7"/>
      <c r="U1775" s="7"/>
      <c r="V1775" s="7" t="s">
        <v>4984</v>
      </c>
      <c r="W1775" s="6">
        <f>IFERROR(VLOOKUP(B1775, PlumX_snapshot!$A:$B, 2, FALSE), " ")</f>
        <v>6</v>
      </c>
      <c r="X1775" s="6">
        <f>IFERROR(VLOOKUP(B1775, PlumX_snapshot!$A:$C, 3, FALSE), " ")</f>
        <v>3</v>
      </c>
      <c r="Y1775" s="8">
        <f>IFERROR(VLOOKUP(B1775, PlumX_snapshot!$A:$D, 4, FALSE), " ")</f>
        <v>2</v>
      </c>
      <c r="Z1775" s="8">
        <f>IFERROR(VLOOKUP(B1775, PlumX_snapshot!$A:$E, 5, FALSE), " ")</f>
        <v>0</v>
      </c>
      <c r="AA1775" s="8">
        <f>IFERROR(VLOOKUP(B1775, PlumX_snapshot!$A:$F, 6, FALSE), " ")</f>
        <v>0</v>
      </c>
      <c r="AB1775" s="9">
        <v>44978</v>
      </c>
    </row>
    <row r="1776" spans="1:28" ht="14.5" x14ac:dyDescent="0.35">
      <c r="A1776" s="7" t="s">
        <v>5009</v>
      </c>
      <c r="B1776" s="7" t="s">
        <v>5010</v>
      </c>
      <c r="C1776" s="7" t="s">
        <v>4961</v>
      </c>
      <c r="D1776" s="7" t="s">
        <v>4566</v>
      </c>
      <c r="E1776" s="11" t="s">
        <v>36</v>
      </c>
      <c r="F1776" s="7" t="s">
        <v>37</v>
      </c>
      <c r="G1776" s="7" t="s">
        <v>56</v>
      </c>
      <c r="H1776" s="7" t="s">
        <v>4873</v>
      </c>
      <c r="I1776" s="7" t="s">
        <v>501</v>
      </c>
      <c r="J1776" s="10"/>
      <c r="K1776" s="10"/>
      <c r="L1776" s="10">
        <v>44670.332615740743</v>
      </c>
      <c r="M1776" s="10">
        <v>44678</v>
      </c>
      <c r="N1776" s="7">
        <v>2022</v>
      </c>
      <c r="O1776" s="7" t="s">
        <v>4982</v>
      </c>
      <c r="R1776" s="7" t="s">
        <v>4791</v>
      </c>
      <c r="T1776" s="7"/>
      <c r="U1776" s="7"/>
      <c r="V1776" s="7" t="s">
        <v>4984</v>
      </c>
      <c r="W1776" s="6">
        <f>IFERROR(VLOOKUP(B1776, PlumX_snapshot!$A:$B, 2, FALSE), " ")</f>
        <v>3</v>
      </c>
      <c r="X1776" s="6">
        <f>IFERROR(VLOOKUP(B1776, PlumX_snapshot!$A:$C, 3, FALSE), " ")</f>
        <v>0</v>
      </c>
      <c r="Y1776" s="8">
        <f>IFERROR(VLOOKUP(B1776, PlumX_snapshot!$A:$D, 4, FALSE), " ")</f>
        <v>3</v>
      </c>
      <c r="Z1776" s="8">
        <f>IFERROR(VLOOKUP(B1776, PlumX_snapshot!$A:$E, 5, FALSE), " ")</f>
        <v>0</v>
      </c>
      <c r="AA1776" s="8">
        <f>IFERROR(VLOOKUP(B1776, PlumX_snapshot!$A:$F, 6, FALSE), " ")</f>
        <v>0</v>
      </c>
      <c r="AB1776" s="9">
        <v>44978</v>
      </c>
    </row>
    <row r="1777" spans="1:28" ht="14.5" x14ac:dyDescent="0.35">
      <c r="A1777" s="7" t="s">
        <v>5011</v>
      </c>
      <c r="B1777" s="7" t="s">
        <v>5012</v>
      </c>
      <c r="C1777" s="7" t="s">
        <v>5013</v>
      </c>
      <c r="D1777" s="7" t="s">
        <v>4566</v>
      </c>
      <c r="E1777" s="11" t="s">
        <v>36</v>
      </c>
      <c r="F1777" s="7" t="s">
        <v>37</v>
      </c>
      <c r="G1777" s="7" t="s">
        <v>56</v>
      </c>
      <c r="H1777" s="7" t="s">
        <v>4873</v>
      </c>
      <c r="I1777" s="7" t="s">
        <v>501</v>
      </c>
      <c r="J1777" s="10"/>
      <c r="K1777" s="10"/>
      <c r="L1777" s="10">
        <v>44665.577986111108</v>
      </c>
      <c r="M1777" s="10">
        <v>44673</v>
      </c>
      <c r="N1777" s="7">
        <v>2022</v>
      </c>
      <c r="O1777" s="7" t="s">
        <v>4982</v>
      </c>
      <c r="R1777" s="7" t="s">
        <v>4791</v>
      </c>
      <c r="T1777" s="7"/>
      <c r="U1777" s="7"/>
      <c r="V1777" s="7" t="s">
        <v>4984</v>
      </c>
      <c r="W1777" s="6">
        <f>IFERROR(VLOOKUP(B1777, PlumX_snapshot!$A:$B, 2, FALSE), " ")</f>
        <v>7</v>
      </c>
      <c r="X1777" s="6">
        <f>IFERROR(VLOOKUP(B1777, PlumX_snapshot!$A:$C, 3, FALSE), " ")</f>
        <v>1</v>
      </c>
      <c r="Y1777" s="8">
        <f>IFERROR(VLOOKUP(B1777, PlumX_snapshot!$A:$D, 4, FALSE), " ")</f>
        <v>138</v>
      </c>
      <c r="Z1777" s="8">
        <f>IFERROR(VLOOKUP(B1777, PlumX_snapshot!$A:$E, 5, FALSE), " ")</f>
        <v>0</v>
      </c>
      <c r="AA1777" s="8">
        <f>IFERROR(VLOOKUP(B1777, PlumX_snapshot!$A:$F, 6, FALSE), " ")</f>
        <v>0</v>
      </c>
      <c r="AB1777" s="9">
        <v>44978</v>
      </c>
    </row>
    <row r="1778" spans="1:28" ht="14.5" x14ac:dyDescent="0.35">
      <c r="A1778" s="7" t="s">
        <v>5014</v>
      </c>
      <c r="B1778" s="7" t="s">
        <v>5015</v>
      </c>
      <c r="C1778" s="7" t="s">
        <v>4622</v>
      </c>
      <c r="D1778" s="7" t="s">
        <v>4566</v>
      </c>
      <c r="E1778" s="11" t="s">
        <v>36</v>
      </c>
      <c r="F1778" s="7" t="s">
        <v>37</v>
      </c>
      <c r="G1778" s="7" t="s">
        <v>56</v>
      </c>
      <c r="H1778" s="7" t="s">
        <v>4873</v>
      </c>
      <c r="I1778" s="7" t="s">
        <v>501</v>
      </c>
      <c r="J1778" s="10"/>
      <c r="K1778" s="10"/>
      <c r="L1778" s="10">
        <v>44664.579293981478</v>
      </c>
      <c r="M1778" s="10">
        <v>44683</v>
      </c>
      <c r="N1778" s="7">
        <v>2022</v>
      </c>
      <c r="O1778" s="7" t="s">
        <v>4982</v>
      </c>
      <c r="R1778" s="7" t="s">
        <v>4791</v>
      </c>
      <c r="T1778" s="7"/>
      <c r="U1778" s="7"/>
      <c r="V1778" s="7" t="s">
        <v>4984</v>
      </c>
      <c r="W1778" s="6">
        <f>IFERROR(VLOOKUP(B1778, PlumX_snapshot!$A:$B, 2, FALSE), " ")</f>
        <v>0</v>
      </c>
      <c r="X1778" s="6">
        <f>IFERROR(VLOOKUP(B1778, PlumX_snapshot!$A:$C, 3, FALSE), " ")</f>
        <v>0</v>
      </c>
      <c r="Y1778" s="8">
        <f>IFERROR(VLOOKUP(B1778, PlumX_snapshot!$A:$D, 4, FALSE), " ")</f>
        <v>0</v>
      </c>
      <c r="Z1778" s="8">
        <f>IFERROR(VLOOKUP(B1778, PlumX_snapshot!$A:$E, 5, FALSE), " ")</f>
        <v>0</v>
      </c>
      <c r="AA1778" s="8">
        <f>IFERROR(VLOOKUP(B1778, PlumX_snapshot!$A:$F, 6, FALSE), " ")</f>
        <v>0</v>
      </c>
      <c r="AB1778" s="9">
        <v>44978</v>
      </c>
    </row>
    <row r="1779" spans="1:28" ht="14.5" x14ac:dyDescent="0.35">
      <c r="A1779" s="7" t="s">
        <v>5016</v>
      </c>
      <c r="B1779" s="7" t="s">
        <v>5017</v>
      </c>
      <c r="C1779" s="7" t="s">
        <v>5018</v>
      </c>
      <c r="D1779" s="7" t="s">
        <v>4566</v>
      </c>
      <c r="E1779" s="11" t="s">
        <v>36</v>
      </c>
      <c r="F1779" s="7" t="s">
        <v>37</v>
      </c>
      <c r="G1779" s="7" t="s">
        <v>56</v>
      </c>
      <c r="H1779" s="7" t="s">
        <v>4873</v>
      </c>
      <c r="I1779" s="7" t="s">
        <v>501</v>
      </c>
      <c r="J1779" s="10"/>
      <c r="K1779" s="10">
        <v>44636</v>
      </c>
      <c r="L1779" s="10">
        <v>44655.377685185187</v>
      </c>
      <c r="M1779" s="10">
        <v>44684</v>
      </c>
      <c r="N1779" s="7">
        <v>2022</v>
      </c>
      <c r="O1779" s="7" t="s">
        <v>4982</v>
      </c>
      <c r="R1779" s="7" t="s">
        <v>4791</v>
      </c>
      <c r="T1779" s="7"/>
      <c r="U1779" s="7"/>
      <c r="V1779" s="7" t="s">
        <v>4984</v>
      </c>
      <c r="W1779" s="6">
        <f>IFERROR(VLOOKUP(B1779, PlumX_snapshot!$A:$B, 2, FALSE), " ")</f>
        <v>0</v>
      </c>
      <c r="X1779" s="6">
        <f>IFERROR(VLOOKUP(B1779, PlumX_snapshot!$A:$C, 3, FALSE), " ")</f>
        <v>0</v>
      </c>
      <c r="Y1779" s="8">
        <f>IFERROR(VLOOKUP(B1779, PlumX_snapshot!$A:$D, 4, FALSE), " ")</f>
        <v>10</v>
      </c>
      <c r="Z1779" s="8">
        <f>IFERROR(VLOOKUP(B1779, PlumX_snapshot!$A:$E, 5, FALSE), " ")</f>
        <v>0</v>
      </c>
      <c r="AA1779" s="8">
        <f>IFERROR(VLOOKUP(B1779, PlumX_snapshot!$A:$F, 6, FALSE), " ")</f>
        <v>0</v>
      </c>
      <c r="AB1779" s="9">
        <v>44978</v>
      </c>
    </row>
    <row r="1780" spans="1:28" ht="14.5" x14ac:dyDescent="0.35">
      <c r="A1780" s="7" t="s">
        <v>5019</v>
      </c>
      <c r="B1780" s="7" t="s">
        <v>5020</v>
      </c>
      <c r="C1780" s="7" t="s">
        <v>5021</v>
      </c>
      <c r="D1780" s="7" t="s">
        <v>4566</v>
      </c>
      <c r="E1780" s="11" t="s">
        <v>36</v>
      </c>
      <c r="F1780" s="7" t="s">
        <v>64</v>
      </c>
      <c r="G1780" s="7" t="s">
        <v>38</v>
      </c>
      <c r="H1780" s="7"/>
      <c r="J1780" s="10">
        <v>44568</v>
      </c>
      <c r="K1780" s="10">
        <v>44690</v>
      </c>
      <c r="L1780" s="10"/>
      <c r="N1780" s="7">
        <v>2022</v>
      </c>
      <c r="O1780" s="7" t="s">
        <v>5022</v>
      </c>
      <c r="S1780" s="7" t="s">
        <v>5023</v>
      </c>
      <c r="T1780" s="7" t="s">
        <v>253</v>
      </c>
      <c r="U1780" s="7" t="s">
        <v>5023</v>
      </c>
      <c r="W1780" s="6">
        <f>IFERROR(VLOOKUP(B1780, PlumX_snapshot!$A:$B, 2, FALSE), " ")</f>
        <v>1</v>
      </c>
      <c r="X1780" s="6">
        <f>IFERROR(VLOOKUP(B1780, PlumX_snapshot!$A:$C, 3, FALSE), " ")</f>
        <v>0</v>
      </c>
      <c r="Y1780" s="8">
        <f>IFERROR(VLOOKUP(B1780, PlumX_snapshot!$A:$D, 4, FALSE), " ")</f>
        <v>0</v>
      </c>
      <c r="Z1780" s="8">
        <f>IFERROR(VLOOKUP(B1780, PlumX_snapshot!$A:$E, 5, FALSE), " ")</f>
        <v>0</v>
      </c>
      <c r="AA1780" s="8">
        <f>IFERROR(VLOOKUP(B1780, PlumX_snapshot!$A:$F, 6, FALSE), " ")</f>
        <v>0</v>
      </c>
      <c r="AB1780" s="9">
        <v>44978</v>
      </c>
    </row>
    <row r="1781" spans="1:28" ht="14.5" x14ac:dyDescent="0.35">
      <c r="A1781" s="7" t="s">
        <v>5024</v>
      </c>
      <c r="B1781" s="7" t="s">
        <v>5025</v>
      </c>
      <c r="C1781" s="7" t="s">
        <v>5026</v>
      </c>
      <c r="D1781" s="7" t="s">
        <v>4566</v>
      </c>
      <c r="E1781" s="11" t="s">
        <v>36</v>
      </c>
      <c r="F1781" s="7" t="s">
        <v>64</v>
      </c>
      <c r="G1781" s="7" t="s">
        <v>38</v>
      </c>
      <c r="H1781" s="7"/>
      <c r="J1781" s="10"/>
      <c r="K1781" s="10"/>
      <c r="L1781" s="10"/>
      <c r="N1781" s="7"/>
      <c r="O1781" s="7" t="s">
        <v>5022</v>
      </c>
      <c r="S1781" s="7" t="s">
        <v>5027</v>
      </c>
      <c r="T1781" s="7" t="s">
        <v>253</v>
      </c>
      <c r="U1781" s="7" t="s">
        <v>5027</v>
      </c>
      <c r="W1781" s="6">
        <f>IFERROR(VLOOKUP(B1781, PlumX_snapshot!$A:$B, 2, FALSE), " ")</f>
        <v>3</v>
      </c>
      <c r="X1781" s="6">
        <f>IFERROR(VLOOKUP(B1781, PlumX_snapshot!$A:$C, 3, FALSE), " ")</f>
        <v>0</v>
      </c>
      <c r="Y1781" s="8">
        <f>IFERROR(VLOOKUP(B1781, PlumX_snapshot!$A:$D, 4, FALSE), " ")</f>
        <v>0</v>
      </c>
      <c r="Z1781" s="8">
        <f>IFERROR(VLOOKUP(B1781, PlumX_snapshot!$A:$E, 5, FALSE), " ")</f>
        <v>0</v>
      </c>
      <c r="AA1781" s="8">
        <f>IFERROR(VLOOKUP(B1781, PlumX_snapshot!$A:$F, 6, FALSE), " ")</f>
        <v>0</v>
      </c>
      <c r="AB1781" s="9">
        <v>44978</v>
      </c>
    </row>
    <row r="1782" spans="1:28" ht="14.5" x14ac:dyDescent="0.35">
      <c r="A1782" s="7" t="s">
        <v>5028</v>
      </c>
      <c r="B1782" s="7" t="s">
        <v>5029</v>
      </c>
      <c r="C1782" s="7" t="s">
        <v>5030</v>
      </c>
      <c r="D1782" s="7" t="s">
        <v>4566</v>
      </c>
      <c r="E1782" s="11" t="s">
        <v>36</v>
      </c>
      <c r="F1782" s="7" t="s">
        <v>64</v>
      </c>
      <c r="G1782" s="7" t="s">
        <v>38</v>
      </c>
      <c r="H1782" s="7"/>
      <c r="J1782" s="10"/>
      <c r="K1782" s="10"/>
      <c r="L1782" s="10"/>
      <c r="N1782" s="7"/>
      <c r="O1782" s="7" t="s">
        <v>5022</v>
      </c>
      <c r="S1782" s="7" t="s">
        <v>5031</v>
      </c>
      <c r="T1782" s="7" t="s">
        <v>253</v>
      </c>
      <c r="U1782" s="7" t="s">
        <v>5031</v>
      </c>
      <c r="W1782" s="6">
        <f>IFERROR(VLOOKUP(B1782, PlumX_snapshot!$A:$B, 2, FALSE), " ")</f>
        <v>0</v>
      </c>
      <c r="X1782" s="6">
        <f>IFERROR(VLOOKUP(B1782, PlumX_snapshot!$A:$C, 3, FALSE), " ")</f>
        <v>0</v>
      </c>
      <c r="Y1782" s="8">
        <f>IFERROR(VLOOKUP(B1782, PlumX_snapshot!$A:$D, 4, FALSE), " ")</f>
        <v>10</v>
      </c>
      <c r="Z1782" s="8">
        <f>IFERROR(VLOOKUP(B1782, PlumX_snapshot!$A:$E, 5, FALSE), " ")</f>
        <v>0</v>
      </c>
      <c r="AA1782" s="8">
        <f>IFERROR(VLOOKUP(B1782, PlumX_snapshot!$A:$F, 6, FALSE), " ")</f>
        <v>0</v>
      </c>
      <c r="AB1782" s="9">
        <v>44978</v>
      </c>
    </row>
    <row r="1783" spans="1:28" ht="14.5" x14ac:dyDescent="0.35">
      <c r="A1783" s="7" t="s">
        <v>5032</v>
      </c>
      <c r="B1783" s="7" t="s">
        <v>5033</v>
      </c>
      <c r="C1783" s="7" t="s">
        <v>5034</v>
      </c>
      <c r="D1783" s="7" t="s">
        <v>4566</v>
      </c>
      <c r="E1783" s="11" t="s">
        <v>36</v>
      </c>
      <c r="F1783" s="7" t="s">
        <v>64</v>
      </c>
      <c r="G1783" s="7" t="s">
        <v>38</v>
      </c>
      <c r="H1783" s="7"/>
      <c r="J1783" s="10">
        <v>44331</v>
      </c>
      <c r="K1783" s="10">
        <v>44666</v>
      </c>
      <c r="L1783" s="10"/>
      <c r="N1783" s="7">
        <v>2022</v>
      </c>
      <c r="O1783" s="7" t="s">
        <v>5022</v>
      </c>
      <c r="S1783" s="7" t="s">
        <v>5035</v>
      </c>
      <c r="T1783" s="7" t="s">
        <v>253</v>
      </c>
      <c r="U1783" s="7" t="s">
        <v>5035</v>
      </c>
      <c r="W1783" s="6">
        <f>IFERROR(VLOOKUP(B1783, PlumX_snapshot!$A:$B, 2, FALSE), " ")</f>
        <v>7</v>
      </c>
      <c r="X1783" s="6">
        <f>IFERROR(VLOOKUP(B1783, PlumX_snapshot!$A:$C, 3, FALSE), " ")</f>
        <v>1</v>
      </c>
      <c r="Y1783" s="8">
        <f>IFERROR(VLOOKUP(B1783, PlumX_snapshot!$A:$D, 4, FALSE), " ")</f>
        <v>0</v>
      </c>
      <c r="Z1783" s="8">
        <f>IFERROR(VLOOKUP(B1783, PlumX_snapshot!$A:$E, 5, FALSE), " ")</f>
        <v>0</v>
      </c>
      <c r="AA1783" s="8">
        <f>IFERROR(VLOOKUP(B1783, PlumX_snapshot!$A:$F, 6, FALSE), " ")</f>
        <v>0</v>
      </c>
      <c r="AB1783" s="9">
        <v>44978</v>
      </c>
    </row>
    <row r="1784" spans="1:28" ht="14.5" x14ac:dyDescent="0.35">
      <c r="A1784" s="7" t="s">
        <v>5036</v>
      </c>
      <c r="B1784" s="7" t="s">
        <v>5037</v>
      </c>
      <c r="C1784" s="7" t="s">
        <v>5038</v>
      </c>
      <c r="D1784" s="7" t="s">
        <v>4566</v>
      </c>
      <c r="E1784" s="11" t="s">
        <v>36</v>
      </c>
      <c r="F1784" s="7" t="s">
        <v>64</v>
      </c>
      <c r="G1784" s="7" t="s">
        <v>38</v>
      </c>
      <c r="H1784" s="7"/>
      <c r="J1784" s="10">
        <v>44516</v>
      </c>
      <c r="K1784" s="10">
        <v>44657</v>
      </c>
      <c r="L1784" s="10"/>
      <c r="N1784" s="7">
        <v>2022</v>
      </c>
      <c r="O1784" s="7" t="s">
        <v>5022</v>
      </c>
      <c r="S1784" s="7" t="s">
        <v>5039</v>
      </c>
      <c r="T1784" s="7" t="s">
        <v>253</v>
      </c>
      <c r="U1784" s="7" t="s">
        <v>5039</v>
      </c>
      <c r="W1784" s="6">
        <f>IFERROR(VLOOKUP(B1784, PlumX_snapshot!$A:$B, 2, FALSE), " ")</f>
        <v>10</v>
      </c>
      <c r="X1784" s="6">
        <f>IFERROR(VLOOKUP(B1784, PlumX_snapshot!$A:$C, 3, FALSE), " ")</f>
        <v>0</v>
      </c>
      <c r="Y1784" s="8">
        <f>IFERROR(VLOOKUP(B1784, PlumX_snapshot!$A:$D, 4, FALSE), " ")</f>
        <v>1</v>
      </c>
      <c r="Z1784" s="8">
        <f>IFERROR(VLOOKUP(B1784, PlumX_snapshot!$A:$E, 5, FALSE), " ")</f>
        <v>0</v>
      </c>
      <c r="AA1784" s="8">
        <f>IFERROR(VLOOKUP(B1784, PlumX_snapshot!$A:$F, 6, FALSE), " ")</f>
        <v>0</v>
      </c>
      <c r="AB1784" s="9">
        <v>44978</v>
      </c>
    </row>
    <row r="1785" spans="1:28" ht="14.5" x14ac:dyDescent="0.35">
      <c r="A1785" s="7" t="s">
        <v>5040</v>
      </c>
      <c r="B1785" s="7" t="s">
        <v>5041</v>
      </c>
      <c r="C1785" s="7" t="s">
        <v>5042</v>
      </c>
      <c r="D1785" s="7" t="s">
        <v>4566</v>
      </c>
      <c r="E1785" s="11" t="s">
        <v>36</v>
      </c>
      <c r="F1785" s="7" t="s">
        <v>64</v>
      </c>
      <c r="G1785" s="7" t="s">
        <v>38</v>
      </c>
      <c r="H1785" s="7"/>
      <c r="J1785" s="10">
        <v>44119</v>
      </c>
      <c r="K1785" s="10">
        <v>44630</v>
      </c>
      <c r="L1785" s="10"/>
      <c r="N1785" s="7">
        <v>2022</v>
      </c>
      <c r="O1785" s="7" t="s">
        <v>5022</v>
      </c>
      <c r="R1785" s="7" t="s">
        <v>5043</v>
      </c>
      <c r="S1785" s="7" t="s">
        <v>5044</v>
      </c>
      <c r="T1785" s="7" t="s">
        <v>253</v>
      </c>
      <c r="U1785" s="7" t="s">
        <v>5044</v>
      </c>
      <c r="W1785" s="6">
        <f>IFERROR(VLOOKUP(B1785, PlumX_snapshot!$A:$B, 2, FALSE), " ")</f>
        <v>0</v>
      </c>
      <c r="X1785" s="6">
        <f>IFERROR(VLOOKUP(B1785, PlumX_snapshot!$A:$C, 3, FALSE), " ")</f>
        <v>0</v>
      </c>
      <c r="Y1785" s="8">
        <f>IFERROR(VLOOKUP(B1785, PlumX_snapshot!$A:$D, 4, FALSE), " ")</f>
        <v>0</v>
      </c>
      <c r="Z1785" s="8">
        <f>IFERROR(VLOOKUP(B1785, PlumX_snapshot!$A:$E, 5, FALSE), " ")</f>
        <v>0</v>
      </c>
      <c r="AA1785" s="8">
        <f>IFERROR(VLOOKUP(B1785, PlumX_snapshot!$A:$F, 6, FALSE), " ")</f>
        <v>0</v>
      </c>
      <c r="AB1785" s="9">
        <v>44978</v>
      </c>
    </row>
    <row r="1786" spans="1:28" ht="14.5" x14ac:dyDescent="0.35">
      <c r="A1786" s="7" t="s">
        <v>5045</v>
      </c>
      <c r="B1786" s="7" t="s">
        <v>5046</v>
      </c>
      <c r="C1786" s="7" t="s">
        <v>5047</v>
      </c>
      <c r="D1786" s="7" t="s">
        <v>4566</v>
      </c>
      <c r="E1786" s="11" t="s">
        <v>36</v>
      </c>
      <c r="F1786" s="7" t="s">
        <v>64</v>
      </c>
      <c r="G1786" s="7" t="s">
        <v>38</v>
      </c>
      <c r="H1786" s="7"/>
      <c r="J1786" s="10">
        <v>43670</v>
      </c>
      <c r="K1786" s="10">
        <v>44641</v>
      </c>
      <c r="L1786" s="10"/>
      <c r="N1786" s="7">
        <v>2022</v>
      </c>
      <c r="O1786" s="7" t="s">
        <v>5022</v>
      </c>
      <c r="S1786" s="7" t="s">
        <v>5031</v>
      </c>
      <c r="T1786" s="7" t="s">
        <v>253</v>
      </c>
      <c r="U1786" s="7" t="s">
        <v>5031</v>
      </c>
      <c r="W1786" s="6">
        <f>IFERROR(VLOOKUP(B1786, PlumX_snapshot!$A:$B, 2, FALSE), " ")</f>
        <v>0</v>
      </c>
      <c r="X1786" s="6">
        <f>IFERROR(VLOOKUP(B1786, PlumX_snapshot!$A:$C, 3, FALSE), " ")</f>
        <v>0</v>
      </c>
      <c r="Y1786" s="8">
        <f>IFERROR(VLOOKUP(B1786, PlumX_snapshot!$A:$D, 4, FALSE), " ")</f>
        <v>0</v>
      </c>
      <c r="Z1786" s="8">
        <f>IFERROR(VLOOKUP(B1786, PlumX_snapshot!$A:$E, 5, FALSE), " ")</f>
        <v>0</v>
      </c>
      <c r="AA1786" s="8">
        <f>IFERROR(VLOOKUP(B1786, PlumX_snapshot!$A:$F, 6, FALSE), " ")</f>
        <v>0</v>
      </c>
      <c r="AB1786" s="9">
        <v>44978</v>
      </c>
    </row>
    <row r="1787" spans="1:28" ht="14.5" x14ac:dyDescent="0.35">
      <c r="A1787" s="7" t="s">
        <v>5048</v>
      </c>
      <c r="B1787" s="7" t="s">
        <v>5049</v>
      </c>
      <c r="C1787" s="7" t="s">
        <v>4970</v>
      </c>
      <c r="D1787" s="7" t="s">
        <v>4566</v>
      </c>
      <c r="E1787" s="11" t="s">
        <v>36</v>
      </c>
      <c r="F1787" s="7" t="s">
        <v>64</v>
      </c>
      <c r="G1787" s="7" t="s">
        <v>38</v>
      </c>
      <c r="H1787" s="7"/>
      <c r="J1787" s="10">
        <v>44403</v>
      </c>
      <c r="K1787" s="10">
        <v>44627</v>
      </c>
      <c r="L1787" s="10"/>
      <c r="N1787" s="7">
        <v>2022</v>
      </c>
      <c r="O1787" s="7" t="s">
        <v>5022</v>
      </c>
      <c r="S1787" s="7" t="s">
        <v>5031</v>
      </c>
      <c r="T1787" s="7" t="s">
        <v>253</v>
      </c>
      <c r="U1787" s="7" t="s">
        <v>5031</v>
      </c>
      <c r="W1787" s="6">
        <f>IFERROR(VLOOKUP(B1787, PlumX_snapshot!$A:$B, 2, FALSE), " ")</f>
        <v>1</v>
      </c>
      <c r="X1787" s="6">
        <f>IFERROR(VLOOKUP(B1787, PlumX_snapshot!$A:$C, 3, FALSE), " ")</f>
        <v>1</v>
      </c>
      <c r="Y1787" s="8">
        <f>IFERROR(VLOOKUP(B1787, PlumX_snapshot!$A:$D, 4, FALSE), " ")</f>
        <v>0</v>
      </c>
      <c r="Z1787" s="8">
        <f>IFERROR(VLOOKUP(B1787, PlumX_snapshot!$A:$E, 5, FALSE), " ")</f>
        <v>0</v>
      </c>
      <c r="AA1787" s="8">
        <f>IFERROR(VLOOKUP(B1787, PlumX_snapshot!$A:$F, 6, FALSE), " ")</f>
        <v>0</v>
      </c>
      <c r="AB1787" s="9">
        <v>44978</v>
      </c>
    </row>
    <row r="1788" spans="1:28" ht="14.5" x14ac:dyDescent="0.35">
      <c r="A1788" s="7" t="s">
        <v>5050</v>
      </c>
      <c r="B1788" s="7" t="s">
        <v>5051</v>
      </c>
      <c r="C1788" s="7" t="s">
        <v>4958</v>
      </c>
      <c r="D1788" s="7" t="s">
        <v>4566</v>
      </c>
      <c r="E1788" s="11" t="s">
        <v>36</v>
      </c>
      <c r="F1788" s="7" t="s">
        <v>64</v>
      </c>
      <c r="G1788" s="7" t="s">
        <v>38</v>
      </c>
      <c r="H1788" s="7"/>
      <c r="J1788" s="10">
        <v>44467</v>
      </c>
      <c r="K1788" s="10">
        <v>44551</v>
      </c>
      <c r="L1788" s="10"/>
      <c r="N1788" s="7">
        <v>2021</v>
      </c>
      <c r="O1788" s="7" t="s">
        <v>5022</v>
      </c>
      <c r="S1788" s="7" t="s">
        <v>5052</v>
      </c>
      <c r="T1788" s="7" t="s">
        <v>253</v>
      </c>
      <c r="U1788" s="7" t="s">
        <v>5052</v>
      </c>
      <c r="W1788" s="6" t="str">
        <f>IFERROR(VLOOKUP(B1788, PlumX_snapshot!$A:$B, 2, FALSE), " ")</f>
        <v xml:space="preserve"> </v>
      </c>
      <c r="X1788" s="6" t="str">
        <f>IFERROR(VLOOKUP(B1788, PlumX_snapshot!$A:$C, 3, FALSE), " ")</f>
        <v xml:space="preserve"> </v>
      </c>
      <c r="Y1788" s="8" t="str">
        <f>IFERROR(VLOOKUP(B1788, PlumX_snapshot!$A:$D, 4, FALSE), " ")</f>
        <v xml:space="preserve"> </v>
      </c>
      <c r="Z1788" s="8" t="str">
        <f>IFERROR(VLOOKUP(B1788, PlumX_snapshot!$A:$E, 5, FALSE), " ")</f>
        <v xml:space="preserve"> </v>
      </c>
      <c r="AA1788" s="8" t="str">
        <f>IFERROR(VLOOKUP(B1788, PlumX_snapshot!$A:$F, 6, FALSE), " ")</f>
        <v xml:space="preserve"> </v>
      </c>
      <c r="AB1788" s="9"/>
    </row>
    <row r="1789" spans="1:28" ht="14.5" x14ac:dyDescent="0.35">
      <c r="A1789" s="7" t="s">
        <v>5053</v>
      </c>
      <c r="B1789" s="7" t="s">
        <v>5054</v>
      </c>
      <c r="C1789" s="7" t="s">
        <v>5055</v>
      </c>
      <c r="D1789" s="7" t="s">
        <v>4566</v>
      </c>
      <c r="E1789" s="11" t="s">
        <v>36</v>
      </c>
      <c r="F1789" s="7" t="s">
        <v>64</v>
      </c>
      <c r="G1789" s="7" t="s">
        <v>38</v>
      </c>
      <c r="H1789" s="7"/>
      <c r="J1789" s="10">
        <v>44559</v>
      </c>
      <c r="K1789" s="10">
        <v>44563</v>
      </c>
      <c r="L1789" s="10"/>
      <c r="N1789" s="7">
        <v>2022</v>
      </c>
      <c r="O1789" s="7" t="s">
        <v>5022</v>
      </c>
      <c r="S1789" s="7" t="s">
        <v>5031</v>
      </c>
      <c r="T1789" s="7" t="s">
        <v>253</v>
      </c>
      <c r="U1789" s="7" t="s">
        <v>5031</v>
      </c>
      <c r="W1789" s="6">
        <f>IFERROR(VLOOKUP(B1789, PlumX_snapshot!$A:$B, 2, FALSE), " ")</f>
        <v>0</v>
      </c>
      <c r="X1789" s="6">
        <f>IFERROR(VLOOKUP(B1789, PlumX_snapshot!$A:$C, 3, FALSE), " ")</f>
        <v>0</v>
      </c>
      <c r="Y1789" s="8">
        <f>IFERROR(VLOOKUP(B1789, PlumX_snapshot!$A:$D, 4, FALSE), " ")</f>
        <v>0</v>
      </c>
      <c r="Z1789" s="8">
        <f>IFERROR(VLOOKUP(B1789, PlumX_snapshot!$A:$E, 5, FALSE), " ")</f>
        <v>0</v>
      </c>
      <c r="AA1789" s="8">
        <f>IFERROR(VLOOKUP(B1789, PlumX_snapshot!$A:$F, 6, FALSE), " ")</f>
        <v>0</v>
      </c>
      <c r="AB1789" s="9">
        <v>44978</v>
      </c>
    </row>
    <row r="1790" spans="1:28" ht="14.5" x14ac:dyDescent="0.35">
      <c r="A1790" s="7" t="s">
        <v>5056</v>
      </c>
      <c r="B1790" s="7" t="s">
        <v>5057</v>
      </c>
      <c r="C1790" s="7" t="s">
        <v>5058</v>
      </c>
      <c r="D1790" s="7" t="s">
        <v>4566</v>
      </c>
      <c r="E1790" s="11" t="s">
        <v>36</v>
      </c>
      <c r="F1790" s="7" t="s">
        <v>37</v>
      </c>
      <c r="G1790" s="7" t="s">
        <v>56</v>
      </c>
      <c r="H1790" s="7" t="s">
        <v>4873</v>
      </c>
      <c r="I1790" s="7" t="s">
        <v>501</v>
      </c>
      <c r="J1790" s="10"/>
      <c r="K1790" s="10"/>
      <c r="L1790" s="10">
        <v>44866.408854166664</v>
      </c>
      <c r="N1790" s="7">
        <v>2022</v>
      </c>
      <c r="O1790" s="7" t="s">
        <v>5059</v>
      </c>
      <c r="S1790" s="7" t="s">
        <v>5060</v>
      </c>
      <c r="T1790" s="7"/>
      <c r="U1790" s="7"/>
      <c r="V1790" s="7" t="s">
        <v>5061</v>
      </c>
      <c r="W1790" s="6">
        <f>IFERROR(VLOOKUP(B1790, PlumX_snapshot!$A:$B, 2, FALSE), " ")</f>
        <v>9</v>
      </c>
      <c r="X1790" s="6">
        <f>IFERROR(VLOOKUP(B1790, PlumX_snapshot!$A:$C, 3, FALSE), " ")</f>
        <v>0</v>
      </c>
      <c r="Y1790" s="8">
        <f>IFERROR(VLOOKUP(B1790, PlumX_snapshot!$A:$D, 4, FALSE), " ")</f>
        <v>10</v>
      </c>
      <c r="Z1790" s="8">
        <f>IFERROR(VLOOKUP(B1790, PlumX_snapshot!$A:$E, 5, FALSE), " ")</f>
        <v>0</v>
      </c>
      <c r="AA1790" s="8">
        <f>IFERROR(VLOOKUP(B1790, PlumX_snapshot!$A:$F, 6, FALSE), " ")</f>
        <v>0</v>
      </c>
      <c r="AB1790" s="9">
        <v>44978</v>
      </c>
    </row>
    <row r="1791" spans="1:28" ht="14.5" x14ac:dyDescent="0.35">
      <c r="A1791" s="7" t="s">
        <v>5062</v>
      </c>
      <c r="B1791" s="7" t="s">
        <v>5063</v>
      </c>
      <c r="C1791" s="7" t="s">
        <v>5064</v>
      </c>
      <c r="D1791" s="7" t="s">
        <v>4566</v>
      </c>
      <c r="E1791" s="11" t="s">
        <v>36</v>
      </c>
      <c r="F1791" s="7" t="s">
        <v>37</v>
      </c>
      <c r="G1791" s="7" t="s">
        <v>56</v>
      </c>
      <c r="H1791" s="7" t="s">
        <v>4873</v>
      </c>
      <c r="I1791" s="7" t="s">
        <v>74</v>
      </c>
      <c r="J1791" s="10"/>
      <c r="K1791" s="10"/>
      <c r="L1791" s="10">
        <v>44861.405856481484</v>
      </c>
      <c r="N1791" s="7">
        <v>2022</v>
      </c>
      <c r="O1791" s="7" t="s">
        <v>5059</v>
      </c>
      <c r="P1791" s="7" t="s">
        <v>56</v>
      </c>
      <c r="S1791" s="7" t="s">
        <v>5065</v>
      </c>
      <c r="T1791" s="7"/>
      <c r="U1791" s="7"/>
      <c r="V1791" s="7" t="s">
        <v>5061</v>
      </c>
      <c r="W1791" s="6">
        <f>IFERROR(VLOOKUP(B1791, PlumX_snapshot!$A:$B, 2, FALSE), " ")</f>
        <v>2</v>
      </c>
      <c r="X1791" s="6">
        <f>IFERROR(VLOOKUP(B1791, PlumX_snapshot!$A:$C, 3, FALSE), " ")</f>
        <v>0</v>
      </c>
      <c r="Y1791" s="8">
        <f>IFERROR(VLOOKUP(B1791, PlumX_snapshot!$A:$D, 4, FALSE), " ")</f>
        <v>18</v>
      </c>
      <c r="Z1791" s="8">
        <f>IFERROR(VLOOKUP(B1791, PlumX_snapshot!$A:$E, 5, FALSE), " ")</f>
        <v>0</v>
      </c>
      <c r="AA1791" s="8">
        <f>IFERROR(VLOOKUP(B1791, PlumX_snapshot!$A:$F, 6, FALSE), " ")</f>
        <v>2</v>
      </c>
      <c r="AB1791" s="9">
        <v>44978</v>
      </c>
    </row>
    <row r="1792" spans="1:28" ht="14.5" x14ac:dyDescent="0.35">
      <c r="A1792" s="7" t="s">
        <v>5066</v>
      </c>
      <c r="B1792" s="7" t="s">
        <v>5067</v>
      </c>
      <c r="C1792" s="7" t="s">
        <v>5068</v>
      </c>
      <c r="D1792" s="7" t="s">
        <v>4566</v>
      </c>
      <c r="E1792" s="11" t="s">
        <v>36</v>
      </c>
      <c r="F1792" s="7" t="s">
        <v>37</v>
      </c>
      <c r="G1792" s="7" t="s">
        <v>56</v>
      </c>
      <c r="H1792" s="7" t="s">
        <v>4873</v>
      </c>
      <c r="I1792" s="7" t="s">
        <v>74</v>
      </c>
      <c r="J1792" s="10"/>
      <c r="K1792" s="10"/>
      <c r="L1792" s="10">
        <v>44859.566238425927</v>
      </c>
      <c r="M1792" s="12">
        <v>44878</v>
      </c>
      <c r="N1792" s="7">
        <v>2022</v>
      </c>
      <c r="O1792" s="7" t="s">
        <v>5059</v>
      </c>
      <c r="P1792" s="7" t="s">
        <v>56</v>
      </c>
      <c r="R1792" s="7" t="s">
        <v>5069</v>
      </c>
      <c r="T1792" s="7"/>
      <c r="U1792" s="7"/>
      <c r="V1792" s="7" t="s">
        <v>5061</v>
      </c>
      <c r="W1792" s="6">
        <f>IFERROR(VLOOKUP(B1792, PlumX_snapshot!$A:$B, 2, FALSE), " ")</f>
        <v>0</v>
      </c>
      <c r="X1792" s="6">
        <f>IFERROR(VLOOKUP(B1792, PlumX_snapshot!$A:$C, 3, FALSE), " ")</f>
        <v>0</v>
      </c>
      <c r="Y1792" s="8">
        <f>IFERROR(VLOOKUP(B1792, PlumX_snapshot!$A:$D, 4, FALSE), " ")</f>
        <v>0</v>
      </c>
      <c r="Z1792" s="8">
        <f>IFERROR(VLOOKUP(B1792, PlumX_snapshot!$A:$E, 5, FALSE), " ")</f>
        <v>0</v>
      </c>
      <c r="AA1792" s="8">
        <f>IFERROR(VLOOKUP(B1792, PlumX_snapshot!$A:$F, 6, FALSE), " ")</f>
        <v>0</v>
      </c>
      <c r="AB1792" s="9">
        <v>44978</v>
      </c>
    </row>
    <row r="1793" spans="1:28" ht="14.5" x14ac:dyDescent="0.35">
      <c r="A1793" s="7" t="s">
        <v>5070</v>
      </c>
      <c r="B1793" s="7" t="s">
        <v>5071</v>
      </c>
      <c r="C1793" s="7" t="s">
        <v>5072</v>
      </c>
      <c r="D1793" s="7" t="s">
        <v>4566</v>
      </c>
      <c r="E1793" s="11" t="s">
        <v>36</v>
      </c>
      <c r="F1793" s="7" t="s">
        <v>37</v>
      </c>
      <c r="G1793" s="7" t="s">
        <v>56</v>
      </c>
      <c r="H1793" s="7" t="s">
        <v>4873</v>
      </c>
      <c r="I1793" s="7" t="s">
        <v>501</v>
      </c>
      <c r="J1793" s="10"/>
      <c r="K1793" s="10"/>
      <c r="L1793" s="10">
        <v>44859.350277777776</v>
      </c>
      <c r="N1793" s="7">
        <v>2022</v>
      </c>
      <c r="O1793" s="7" t="s">
        <v>5059</v>
      </c>
      <c r="T1793" s="7"/>
      <c r="U1793" s="7"/>
      <c r="V1793" s="7" t="s">
        <v>5061</v>
      </c>
      <c r="W1793" s="6">
        <f>IFERROR(VLOOKUP(B1793, PlumX_snapshot!$A:$B, 2, FALSE), " ")</f>
        <v>1</v>
      </c>
      <c r="X1793" s="6">
        <f>IFERROR(VLOOKUP(B1793, PlumX_snapshot!$A:$C, 3, FALSE), " ")</f>
        <v>0</v>
      </c>
      <c r="Y1793" s="8">
        <f>IFERROR(VLOOKUP(B1793, PlumX_snapshot!$A:$D, 4, FALSE), " ")</f>
        <v>10</v>
      </c>
      <c r="Z1793" s="8">
        <f>IFERROR(VLOOKUP(B1793, PlumX_snapshot!$A:$E, 5, FALSE), " ")</f>
        <v>0</v>
      </c>
      <c r="AA1793" s="8">
        <f>IFERROR(VLOOKUP(B1793, PlumX_snapshot!$A:$F, 6, FALSE), " ")</f>
        <v>0</v>
      </c>
      <c r="AB1793" s="9">
        <v>44978</v>
      </c>
    </row>
    <row r="1794" spans="1:28" ht="14.5" x14ac:dyDescent="0.35">
      <c r="A1794" s="7" t="s">
        <v>5073</v>
      </c>
      <c r="B1794" s="7" t="s">
        <v>5074</v>
      </c>
      <c r="C1794" s="7" t="s">
        <v>5075</v>
      </c>
      <c r="D1794" s="7" t="s">
        <v>4566</v>
      </c>
      <c r="E1794" s="11" t="s">
        <v>36</v>
      </c>
      <c r="F1794" s="7" t="s">
        <v>37</v>
      </c>
      <c r="G1794" s="7" t="s">
        <v>56</v>
      </c>
      <c r="H1794" s="7" t="s">
        <v>4873</v>
      </c>
      <c r="I1794" s="7" t="s">
        <v>501</v>
      </c>
      <c r="J1794" s="10"/>
      <c r="K1794" s="10"/>
      <c r="L1794" s="10">
        <v>44844.424710648149</v>
      </c>
      <c r="M1794" s="12">
        <v>44848</v>
      </c>
      <c r="N1794" s="7">
        <v>2022</v>
      </c>
      <c r="O1794" s="7" t="s">
        <v>5059</v>
      </c>
      <c r="R1794" s="7" t="s">
        <v>5076</v>
      </c>
      <c r="T1794" s="7"/>
      <c r="U1794" s="7"/>
      <c r="V1794" s="7" t="s">
        <v>5061</v>
      </c>
      <c r="W1794" s="6">
        <f>IFERROR(VLOOKUP(B1794, PlumX_snapshot!$A:$B, 2, FALSE), " ")</f>
        <v>0</v>
      </c>
      <c r="X1794" s="6">
        <f>IFERROR(VLOOKUP(B1794, PlumX_snapshot!$A:$C, 3, FALSE), " ")</f>
        <v>0</v>
      </c>
      <c r="Y1794" s="8">
        <f>IFERROR(VLOOKUP(B1794, PlumX_snapshot!$A:$D, 4, FALSE), " ")</f>
        <v>2</v>
      </c>
      <c r="Z1794" s="8">
        <f>IFERROR(VLOOKUP(B1794, PlumX_snapshot!$A:$E, 5, FALSE), " ")</f>
        <v>0</v>
      </c>
      <c r="AA1794" s="8">
        <f>IFERROR(VLOOKUP(B1794, PlumX_snapshot!$A:$F, 6, FALSE), " ")</f>
        <v>0</v>
      </c>
      <c r="AB1794" s="9">
        <v>44978</v>
      </c>
    </row>
    <row r="1795" spans="1:28" ht="14.5" x14ac:dyDescent="0.35">
      <c r="A1795" s="7" t="s">
        <v>5077</v>
      </c>
      <c r="B1795" s="7" t="s">
        <v>5078</v>
      </c>
      <c r="C1795" s="7" t="s">
        <v>5079</v>
      </c>
      <c r="D1795" s="7" t="s">
        <v>4566</v>
      </c>
      <c r="E1795" s="11" t="s">
        <v>36</v>
      </c>
      <c r="F1795" s="7" t="s">
        <v>37</v>
      </c>
      <c r="G1795" s="7" t="s">
        <v>56</v>
      </c>
      <c r="H1795" s="7" t="s">
        <v>4873</v>
      </c>
      <c r="I1795" s="7" t="s">
        <v>501</v>
      </c>
      <c r="J1795" s="10"/>
      <c r="K1795" s="10"/>
      <c r="L1795" s="10">
        <v>44840.436990740738</v>
      </c>
      <c r="M1795" s="12">
        <v>44852</v>
      </c>
      <c r="N1795" s="7">
        <v>2022</v>
      </c>
      <c r="O1795" s="7" t="s">
        <v>5059</v>
      </c>
      <c r="R1795" s="7" t="s">
        <v>315</v>
      </c>
      <c r="T1795" s="7"/>
      <c r="U1795" s="7"/>
      <c r="V1795" s="7" t="s">
        <v>5061</v>
      </c>
      <c r="W1795" s="6">
        <f>IFERROR(VLOOKUP(B1795, PlumX_snapshot!$A:$B, 2, FALSE), " ")</f>
        <v>3</v>
      </c>
      <c r="X1795" s="6">
        <f>IFERROR(VLOOKUP(B1795, PlumX_snapshot!$A:$C, 3, FALSE), " ")</f>
        <v>1</v>
      </c>
      <c r="Y1795" s="8">
        <f>IFERROR(VLOOKUP(B1795, PlumX_snapshot!$A:$D, 4, FALSE), " ")</f>
        <v>0</v>
      </c>
      <c r="Z1795" s="8">
        <f>IFERROR(VLOOKUP(B1795, PlumX_snapshot!$A:$E, 5, FALSE), " ")</f>
        <v>0</v>
      </c>
      <c r="AA1795" s="8">
        <f>IFERROR(VLOOKUP(B1795, PlumX_snapshot!$A:$F, 6, FALSE), " ")</f>
        <v>1</v>
      </c>
      <c r="AB1795" s="9">
        <v>44978</v>
      </c>
    </row>
    <row r="1796" spans="1:28" ht="14.5" x14ac:dyDescent="0.35">
      <c r="A1796" s="7" t="s">
        <v>5080</v>
      </c>
      <c r="B1796" s="7" t="s">
        <v>5081</v>
      </c>
      <c r="C1796" s="7" t="s">
        <v>4808</v>
      </c>
      <c r="D1796" s="7" t="s">
        <v>4566</v>
      </c>
      <c r="E1796" s="11" t="s">
        <v>36</v>
      </c>
      <c r="F1796" s="7" t="s">
        <v>37</v>
      </c>
      <c r="G1796" s="7" t="s">
        <v>56</v>
      </c>
      <c r="H1796" s="7" t="s">
        <v>4873</v>
      </c>
      <c r="I1796" s="7" t="s">
        <v>501</v>
      </c>
      <c r="J1796" s="10"/>
      <c r="K1796" s="10"/>
      <c r="L1796" s="10">
        <v>44837.525219907409</v>
      </c>
      <c r="M1796" s="12">
        <v>44845</v>
      </c>
      <c r="N1796" s="7">
        <v>2022</v>
      </c>
      <c r="O1796" s="7" t="s">
        <v>5059</v>
      </c>
      <c r="T1796" s="7"/>
      <c r="U1796" s="7"/>
      <c r="V1796" s="7" t="s">
        <v>5061</v>
      </c>
      <c r="W1796" s="6">
        <f>IFERROR(VLOOKUP(B1796, PlumX_snapshot!$A:$B, 2, FALSE), " ")</f>
        <v>2</v>
      </c>
      <c r="X1796" s="6">
        <f>IFERROR(VLOOKUP(B1796, PlumX_snapshot!$A:$C, 3, FALSE), " ")</f>
        <v>0</v>
      </c>
      <c r="Y1796" s="8">
        <f>IFERROR(VLOOKUP(B1796, PlumX_snapshot!$A:$D, 4, FALSE), " ")</f>
        <v>16</v>
      </c>
      <c r="Z1796" s="8">
        <f>IFERROR(VLOOKUP(B1796, PlumX_snapshot!$A:$E, 5, FALSE), " ")</f>
        <v>0</v>
      </c>
      <c r="AA1796" s="8">
        <f>IFERROR(VLOOKUP(B1796, PlumX_snapshot!$A:$F, 6, FALSE), " ")</f>
        <v>0</v>
      </c>
      <c r="AB1796" s="9">
        <v>44978</v>
      </c>
    </row>
    <row r="1797" spans="1:28" ht="14.5" x14ac:dyDescent="0.35">
      <c r="A1797" s="7" t="s">
        <v>5082</v>
      </c>
      <c r="B1797" s="7" t="s">
        <v>5083</v>
      </c>
      <c r="C1797" s="7" t="s">
        <v>5084</v>
      </c>
      <c r="D1797" s="7" t="s">
        <v>4566</v>
      </c>
      <c r="E1797" s="11" t="s">
        <v>36</v>
      </c>
      <c r="F1797" s="7" t="s">
        <v>37</v>
      </c>
      <c r="G1797" s="7" t="s">
        <v>56</v>
      </c>
      <c r="H1797" s="7" t="s">
        <v>4873</v>
      </c>
      <c r="I1797" s="7" t="s">
        <v>74</v>
      </c>
      <c r="J1797" s="10"/>
      <c r="K1797" s="10"/>
      <c r="L1797" s="10">
        <v>44837.524363425924</v>
      </c>
      <c r="M1797" s="10">
        <v>44840</v>
      </c>
      <c r="N1797" s="7">
        <v>2022</v>
      </c>
      <c r="O1797" s="7" t="s">
        <v>5059</v>
      </c>
      <c r="P1797" s="7" t="s">
        <v>56</v>
      </c>
      <c r="R1797" s="7" t="s">
        <v>5085</v>
      </c>
      <c r="T1797" s="7"/>
      <c r="U1797" s="7"/>
      <c r="V1797" s="7" t="s">
        <v>5061</v>
      </c>
      <c r="W1797" s="6">
        <f>IFERROR(VLOOKUP(B1797, PlumX_snapshot!$A:$B, 2, FALSE), " ")</f>
        <v>10</v>
      </c>
      <c r="X1797" s="6">
        <f>IFERROR(VLOOKUP(B1797, PlumX_snapshot!$A:$C, 3, FALSE), " ")</f>
        <v>0</v>
      </c>
      <c r="Y1797" s="8">
        <f>IFERROR(VLOOKUP(B1797, PlumX_snapshot!$A:$D, 4, FALSE), " ")</f>
        <v>0</v>
      </c>
      <c r="Z1797" s="8">
        <f>IFERROR(VLOOKUP(B1797, PlumX_snapshot!$A:$E, 5, FALSE), " ")</f>
        <v>0</v>
      </c>
      <c r="AA1797" s="8">
        <f>IFERROR(VLOOKUP(B1797, PlumX_snapshot!$A:$F, 6, FALSE), " ")</f>
        <v>0</v>
      </c>
      <c r="AB1797" s="9">
        <v>44978</v>
      </c>
    </row>
    <row r="1798" spans="1:28" ht="14.5" x14ac:dyDescent="0.35">
      <c r="A1798" s="7" t="s">
        <v>5086</v>
      </c>
      <c r="B1798" s="7" t="s">
        <v>5087</v>
      </c>
      <c r="C1798" s="7" t="s">
        <v>5088</v>
      </c>
      <c r="D1798" s="7" t="s">
        <v>4566</v>
      </c>
      <c r="E1798" s="11" t="s">
        <v>36</v>
      </c>
      <c r="F1798" s="7" t="s">
        <v>37</v>
      </c>
      <c r="G1798" s="7" t="s">
        <v>56</v>
      </c>
      <c r="H1798" s="7" t="s">
        <v>4873</v>
      </c>
      <c r="I1798" s="7" t="s">
        <v>74</v>
      </c>
      <c r="J1798" s="10"/>
      <c r="K1798" s="10"/>
      <c r="L1798" s="10">
        <v>44834.38554398148</v>
      </c>
      <c r="M1798" s="10">
        <v>44841</v>
      </c>
      <c r="N1798" s="7">
        <v>2022</v>
      </c>
      <c r="O1798" s="7" t="s">
        <v>5059</v>
      </c>
      <c r="R1798" s="7" t="s">
        <v>315</v>
      </c>
      <c r="T1798" s="7"/>
      <c r="U1798" s="7"/>
      <c r="V1798" s="7" t="s">
        <v>5061</v>
      </c>
      <c r="W1798" s="6">
        <f>IFERROR(VLOOKUP(B1798, PlumX_snapshot!$A:$B, 2, FALSE), " ")</f>
        <v>1</v>
      </c>
      <c r="X1798" s="6">
        <f>IFERROR(VLOOKUP(B1798, PlumX_snapshot!$A:$C, 3, FALSE), " ")</f>
        <v>0</v>
      </c>
      <c r="Y1798" s="8">
        <f>IFERROR(VLOOKUP(B1798, PlumX_snapshot!$A:$D, 4, FALSE), " ")</f>
        <v>15</v>
      </c>
      <c r="Z1798" s="8">
        <f>IFERROR(VLOOKUP(B1798, PlumX_snapshot!$A:$E, 5, FALSE), " ")</f>
        <v>0</v>
      </c>
      <c r="AA1798" s="8">
        <f>IFERROR(VLOOKUP(B1798, PlumX_snapshot!$A:$F, 6, FALSE), " ")</f>
        <v>0</v>
      </c>
      <c r="AB1798" s="9">
        <v>44978</v>
      </c>
    </row>
    <row r="1799" spans="1:28" ht="14.5" x14ac:dyDescent="0.35">
      <c r="A1799" s="7" t="s">
        <v>5089</v>
      </c>
      <c r="B1799" s="7" t="s">
        <v>5090</v>
      </c>
      <c r="C1799" s="7" t="s">
        <v>5091</v>
      </c>
      <c r="D1799" s="7" t="s">
        <v>4566</v>
      </c>
      <c r="E1799" s="11" t="s">
        <v>36</v>
      </c>
      <c r="F1799" s="7" t="s">
        <v>37</v>
      </c>
      <c r="G1799" s="7" t="s">
        <v>56</v>
      </c>
      <c r="H1799" s="7" t="s">
        <v>4873</v>
      </c>
      <c r="I1799" s="7" t="s">
        <v>74</v>
      </c>
      <c r="J1799" s="10"/>
      <c r="K1799" s="10"/>
      <c r="L1799" s="10">
        <v>44834.379560185182</v>
      </c>
      <c r="M1799" s="10">
        <v>44842</v>
      </c>
      <c r="N1799" s="7">
        <v>2022</v>
      </c>
      <c r="O1799" s="7" t="s">
        <v>5059</v>
      </c>
      <c r="P1799" s="7" t="s">
        <v>56</v>
      </c>
      <c r="R1799" s="7" t="s">
        <v>5092</v>
      </c>
      <c r="T1799" s="7"/>
      <c r="U1799" s="7"/>
      <c r="V1799" s="7" t="s">
        <v>5061</v>
      </c>
      <c r="W1799" s="6">
        <f>IFERROR(VLOOKUP(B1799, PlumX_snapshot!$A:$B, 2, FALSE), " ")</f>
        <v>1</v>
      </c>
      <c r="X1799" s="6">
        <f>IFERROR(VLOOKUP(B1799, PlumX_snapshot!$A:$C, 3, FALSE), " ")</f>
        <v>0</v>
      </c>
      <c r="Y1799" s="8">
        <f>IFERROR(VLOOKUP(B1799, PlumX_snapshot!$A:$D, 4, FALSE), " ")</f>
        <v>24</v>
      </c>
      <c r="Z1799" s="8">
        <f>IFERROR(VLOOKUP(B1799, PlumX_snapshot!$A:$E, 5, FALSE), " ")</f>
        <v>0</v>
      </c>
      <c r="AA1799" s="8">
        <f>IFERROR(VLOOKUP(B1799, PlumX_snapshot!$A:$F, 6, FALSE), " ")</f>
        <v>0</v>
      </c>
      <c r="AB1799" s="9">
        <v>44978</v>
      </c>
    </row>
    <row r="1800" spans="1:28" ht="14.5" x14ac:dyDescent="0.35">
      <c r="A1800" s="7" t="s">
        <v>5093</v>
      </c>
      <c r="B1800" s="7" t="s">
        <v>5094</v>
      </c>
      <c r="C1800" s="7" t="s">
        <v>4667</v>
      </c>
      <c r="D1800" s="7" t="s">
        <v>4566</v>
      </c>
      <c r="E1800" s="11" t="s">
        <v>36</v>
      </c>
      <c r="F1800" s="7" t="s">
        <v>37</v>
      </c>
      <c r="G1800" s="7" t="s">
        <v>56</v>
      </c>
      <c r="H1800" s="7" t="s">
        <v>4873</v>
      </c>
      <c r="I1800" s="7" t="s">
        <v>501</v>
      </c>
      <c r="J1800" s="10"/>
      <c r="K1800" s="10"/>
      <c r="L1800" s="10">
        <v>44831.624965277777</v>
      </c>
      <c r="M1800" s="10">
        <v>44841</v>
      </c>
      <c r="N1800" s="7">
        <v>2022</v>
      </c>
      <c r="O1800" s="7" t="s">
        <v>5059</v>
      </c>
      <c r="R1800" s="7" t="s">
        <v>5095</v>
      </c>
      <c r="T1800" s="7"/>
      <c r="U1800" s="7"/>
      <c r="V1800" s="7" t="s">
        <v>5061</v>
      </c>
      <c r="W1800" s="6">
        <f>IFERROR(VLOOKUP(B1800, PlumX_snapshot!$A:$B, 2, FALSE), " ")</f>
        <v>4</v>
      </c>
      <c r="X1800" s="6">
        <f>IFERROR(VLOOKUP(B1800, PlumX_snapshot!$A:$C, 3, FALSE), " ")</f>
        <v>1</v>
      </c>
      <c r="Y1800" s="8">
        <f>IFERROR(VLOOKUP(B1800, PlumX_snapshot!$A:$D, 4, FALSE), " ")</f>
        <v>1</v>
      </c>
      <c r="Z1800" s="8">
        <f>IFERROR(VLOOKUP(B1800, PlumX_snapshot!$A:$E, 5, FALSE), " ")</f>
        <v>0</v>
      </c>
      <c r="AA1800" s="8">
        <f>IFERROR(VLOOKUP(B1800, PlumX_snapshot!$A:$F, 6, FALSE), " ")</f>
        <v>0</v>
      </c>
      <c r="AB1800" s="9">
        <v>44978</v>
      </c>
    </row>
    <row r="1801" spans="1:28" ht="14.5" x14ac:dyDescent="0.35">
      <c r="A1801" s="7" t="s">
        <v>5096</v>
      </c>
      <c r="B1801" s="7" t="s">
        <v>5097</v>
      </c>
      <c r="C1801" s="7" t="s">
        <v>4726</v>
      </c>
      <c r="D1801" s="7" t="s">
        <v>4566</v>
      </c>
      <c r="E1801" s="11" t="s">
        <v>36</v>
      </c>
      <c r="F1801" s="7" t="s">
        <v>37</v>
      </c>
      <c r="G1801" s="7" t="s">
        <v>56</v>
      </c>
      <c r="H1801" s="7" t="s">
        <v>4873</v>
      </c>
      <c r="I1801" s="7" t="s">
        <v>74</v>
      </c>
      <c r="J1801" s="10"/>
      <c r="K1801" s="10"/>
      <c r="L1801" s="10">
        <v>44825.368831018517</v>
      </c>
      <c r="M1801" s="10">
        <v>44816</v>
      </c>
      <c r="N1801" s="7">
        <v>2022</v>
      </c>
      <c r="O1801" s="7" t="s">
        <v>5059</v>
      </c>
      <c r="R1801" s="7" t="s">
        <v>315</v>
      </c>
      <c r="T1801" s="7"/>
      <c r="U1801" s="7"/>
      <c r="V1801" s="7" t="s">
        <v>5061</v>
      </c>
      <c r="W1801" s="6">
        <f>IFERROR(VLOOKUP(B1801, PlumX_snapshot!$A:$B, 2, FALSE), " ")</f>
        <v>1</v>
      </c>
      <c r="X1801" s="6">
        <f>IFERROR(VLOOKUP(B1801, PlumX_snapshot!$A:$C, 3, FALSE), " ")</f>
        <v>0</v>
      </c>
      <c r="Y1801" s="8">
        <f>IFERROR(VLOOKUP(B1801, PlumX_snapshot!$A:$D, 4, FALSE), " ")</f>
        <v>20</v>
      </c>
      <c r="Z1801" s="8">
        <f>IFERROR(VLOOKUP(B1801, PlumX_snapshot!$A:$E, 5, FALSE), " ")</f>
        <v>0</v>
      </c>
      <c r="AA1801" s="8">
        <f>IFERROR(VLOOKUP(B1801, PlumX_snapshot!$A:$F, 6, FALSE), " ")</f>
        <v>0</v>
      </c>
      <c r="AB1801" s="9">
        <v>44978</v>
      </c>
    </row>
    <row r="1802" spans="1:28" ht="14.5" x14ac:dyDescent="0.35">
      <c r="A1802" s="7" t="s">
        <v>5098</v>
      </c>
      <c r="B1802" s="7" t="s">
        <v>5099</v>
      </c>
      <c r="C1802" s="7" t="s">
        <v>5100</v>
      </c>
      <c r="D1802" s="7" t="s">
        <v>4566</v>
      </c>
      <c r="E1802" s="11" t="s">
        <v>36</v>
      </c>
      <c r="F1802" s="7" t="s">
        <v>37</v>
      </c>
      <c r="G1802" s="7" t="s">
        <v>56</v>
      </c>
      <c r="H1802" s="7" t="s">
        <v>4873</v>
      </c>
      <c r="I1802" s="7" t="s">
        <v>501</v>
      </c>
      <c r="J1802" s="10"/>
      <c r="K1802" s="10"/>
      <c r="L1802" s="10">
        <v>44824.361539351848</v>
      </c>
      <c r="M1802" s="10">
        <v>44832</v>
      </c>
      <c r="N1802" s="7">
        <v>2022</v>
      </c>
      <c r="O1802" s="7" t="s">
        <v>5059</v>
      </c>
      <c r="R1802" s="7" t="s">
        <v>5101</v>
      </c>
      <c r="T1802" s="7"/>
      <c r="U1802" s="7"/>
      <c r="V1802" s="7" t="s">
        <v>5061</v>
      </c>
      <c r="W1802" s="6">
        <f>IFERROR(VLOOKUP(B1802, PlumX_snapshot!$A:$B, 2, FALSE), " ")</f>
        <v>7</v>
      </c>
      <c r="X1802" s="6">
        <f>IFERROR(VLOOKUP(B1802, PlumX_snapshot!$A:$C, 3, FALSE), " ")</f>
        <v>0</v>
      </c>
      <c r="Y1802" s="8">
        <f>IFERROR(VLOOKUP(B1802, PlumX_snapshot!$A:$D, 4, FALSE), " ")</f>
        <v>1</v>
      </c>
      <c r="Z1802" s="8">
        <f>IFERROR(VLOOKUP(B1802, PlumX_snapshot!$A:$E, 5, FALSE), " ")</f>
        <v>0</v>
      </c>
      <c r="AA1802" s="8">
        <f>IFERROR(VLOOKUP(B1802, PlumX_snapshot!$A:$F, 6, FALSE), " ")</f>
        <v>2</v>
      </c>
      <c r="AB1802" s="9">
        <v>44978</v>
      </c>
    </row>
    <row r="1803" spans="1:28" ht="14.5" x14ac:dyDescent="0.35">
      <c r="A1803" s="7" t="s">
        <v>5102</v>
      </c>
      <c r="B1803" s="7" t="s">
        <v>5103</v>
      </c>
      <c r="C1803" s="7" t="s">
        <v>5104</v>
      </c>
      <c r="D1803" s="7" t="s">
        <v>4566</v>
      </c>
      <c r="E1803" s="11" t="s">
        <v>36</v>
      </c>
      <c r="F1803" s="7" t="s">
        <v>37</v>
      </c>
      <c r="G1803" s="7" t="s">
        <v>56</v>
      </c>
      <c r="H1803" s="7" t="s">
        <v>4873</v>
      </c>
      <c r="I1803" s="7" t="s">
        <v>74</v>
      </c>
      <c r="J1803" s="10"/>
      <c r="K1803" s="10"/>
      <c r="L1803" s="10">
        <v>44824.360856481479</v>
      </c>
      <c r="M1803" s="12">
        <v>44858</v>
      </c>
      <c r="N1803" s="7">
        <v>2022</v>
      </c>
      <c r="O1803" s="7" t="s">
        <v>5059</v>
      </c>
      <c r="P1803" s="7" t="s">
        <v>56</v>
      </c>
      <c r="R1803" s="7" t="s">
        <v>5105</v>
      </c>
      <c r="T1803" s="7"/>
      <c r="U1803" s="7"/>
      <c r="V1803" s="7" t="s">
        <v>5061</v>
      </c>
      <c r="W1803" s="6">
        <f>IFERROR(VLOOKUP(B1803, PlumX_snapshot!$A:$B, 2, FALSE), " ")</f>
        <v>5</v>
      </c>
      <c r="X1803" s="6">
        <f>IFERROR(VLOOKUP(B1803, PlumX_snapshot!$A:$C, 3, FALSE), " ")</f>
        <v>0</v>
      </c>
      <c r="Y1803" s="8">
        <f>IFERROR(VLOOKUP(B1803, PlumX_snapshot!$A:$D, 4, FALSE), " ")</f>
        <v>3</v>
      </c>
      <c r="Z1803" s="8">
        <f>IFERROR(VLOOKUP(B1803, PlumX_snapshot!$A:$E, 5, FALSE), " ")</f>
        <v>0</v>
      </c>
      <c r="AA1803" s="8">
        <f>IFERROR(VLOOKUP(B1803, PlumX_snapshot!$A:$F, 6, FALSE), " ")</f>
        <v>0</v>
      </c>
      <c r="AB1803" s="9">
        <v>44978</v>
      </c>
    </row>
    <row r="1804" spans="1:28" ht="14.5" x14ac:dyDescent="0.35">
      <c r="A1804" s="7" t="s">
        <v>5106</v>
      </c>
      <c r="B1804" s="7" t="s">
        <v>5107</v>
      </c>
      <c r="C1804" s="7" t="s">
        <v>5108</v>
      </c>
      <c r="D1804" s="7" t="s">
        <v>4566</v>
      </c>
      <c r="E1804" s="11" t="s">
        <v>36</v>
      </c>
      <c r="F1804" s="7" t="s">
        <v>37</v>
      </c>
      <c r="G1804" s="7" t="s">
        <v>56</v>
      </c>
      <c r="H1804" s="7" t="s">
        <v>4873</v>
      </c>
      <c r="I1804" s="7" t="s">
        <v>501</v>
      </c>
      <c r="J1804" s="10"/>
      <c r="K1804" s="10"/>
      <c r="L1804" s="10">
        <v>44820.438171296293</v>
      </c>
      <c r="M1804" s="10">
        <v>44810</v>
      </c>
      <c r="N1804" s="7">
        <v>2022</v>
      </c>
      <c r="O1804" s="7" t="s">
        <v>5059</v>
      </c>
      <c r="R1804" s="7" t="s">
        <v>5109</v>
      </c>
      <c r="T1804" s="7"/>
      <c r="U1804" s="7"/>
      <c r="V1804" s="7" t="s">
        <v>5061</v>
      </c>
      <c r="W1804" s="6">
        <f>IFERROR(VLOOKUP(B1804, PlumX_snapshot!$A:$B, 2, FALSE), " ")</f>
        <v>1</v>
      </c>
      <c r="X1804" s="6">
        <f>IFERROR(VLOOKUP(B1804, PlumX_snapshot!$A:$C, 3, FALSE), " ")</f>
        <v>0</v>
      </c>
      <c r="Y1804" s="8">
        <f>IFERROR(VLOOKUP(B1804, PlumX_snapshot!$A:$D, 4, FALSE), " ")</f>
        <v>0</v>
      </c>
      <c r="Z1804" s="8">
        <f>IFERROR(VLOOKUP(B1804, PlumX_snapshot!$A:$E, 5, FALSE), " ")</f>
        <v>0</v>
      </c>
      <c r="AA1804" s="8">
        <f>IFERROR(VLOOKUP(B1804, PlumX_snapshot!$A:$F, 6, FALSE), " ")</f>
        <v>0</v>
      </c>
      <c r="AB1804" s="9">
        <v>44978</v>
      </c>
    </row>
    <row r="1805" spans="1:28" ht="14.5" x14ac:dyDescent="0.35">
      <c r="A1805" s="7" t="s">
        <v>5110</v>
      </c>
      <c r="B1805" s="7" t="s">
        <v>5111</v>
      </c>
      <c r="C1805" s="7" t="s">
        <v>5112</v>
      </c>
      <c r="D1805" s="7" t="s">
        <v>4566</v>
      </c>
      <c r="E1805" s="11" t="s">
        <v>36</v>
      </c>
      <c r="F1805" s="7" t="s">
        <v>37</v>
      </c>
      <c r="G1805" s="7" t="s">
        <v>56</v>
      </c>
      <c r="H1805" s="7" t="s">
        <v>4873</v>
      </c>
      <c r="I1805" s="7" t="s">
        <v>501</v>
      </c>
      <c r="J1805" s="10"/>
      <c r="K1805" s="10"/>
      <c r="L1805" s="10">
        <v>44811.508460648147</v>
      </c>
      <c r="M1805" s="10">
        <v>44825</v>
      </c>
      <c r="N1805" s="7">
        <v>2022</v>
      </c>
      <c r="O1805" s="7" t="s">
        <v>5059</v>
      </c>
      <c r="R1805" s="7" t="s">
        <v>5113</v>
      </c>
      <c r="T1805" s="7"/>
      <c r="U1805" s="7"/>
      <c r="V1805" s="7" t="s">
        <v>5114</v>
      </c>
      <c r="W1805" s="6">
        <f>IFERROR(VLOOKUP(B1805, PlumX_snapshot!$A:$B, 2, FALSE), " ")</f>
        <v>1</v>
      </c>
      <c r="X1805" s="6">
        <f>IFERROR(VLOOKUP(B1805, PlumX_snapshot!$A:$C, 3, FALSE), " ")</f>
        <v>0</v>
      </c>
      <c r="Y1805" s="8">
        <f>IFERROR(VLOOKUP(B1805, PlumX_snapshot!$A:$D, 4, FALSE), " ")</f>
        <v>12</v>
      </c>
      <c r="Z1805" s="8">
        <f>IFERROR(VLOOKUP(B1805, PlumX_snapshot!$A:$E, 5, FALSE), " ")</f>
        <v>0</v>
      </c>
      <c r="AA1805" s="8">
        <f>IFERROR(VLOOKUP(B1805, PlumX_snapshot!$A:$F, 6, FALSE), " ")</f>
        <v>0</v>
      </c>
      <c r="AB1805" s="9">
        <v>44978</v>
      </c>
    </row>
    <row r="1806" spans="1:28" ht="14.5" x14ac:dyDescent="0.35">
      <c r="A1806" s="7" t="s">
        <v>5115</v>
      </c>
      <c r="B1806" s="7" t="s">
        <v>5116</v>
      </c>
      <c r="C1806" s="7" t="s">
        <v>4667</v>
      </c>
      <c r="D1806" s="7" t="s">
        <v>4566</v>
      </c>
      <c r="E1806" s="11" t="s">
        <v>36</v>
      </c>
      <c r="F1806" s="7" t="s">
        <v>37</v>
      </c>
      <c r="G1806" s="7" t="s">
        <v>56</v>
      </c>
      <c r="H1806" s="7" t="s">
        <v>4873</v>
      </c>
      <c r="I1806" s="7" t="s">
        <v>501</v>
      </c>
      <c r="J1806" s="10"/>
      <c r="K1806" s="10"/>
      <c r="L1806" s="10">
        <v>44811.423148148147</v>
      </c>
      <c r="M1806" s="10">
        <v>44809</v>
      </c>
      <c r="N1806" s="7">
        <v>2022</v>
      </c>
      <c r="O1806" s="7" t="s">
        <v>5059</v>
      </c>
      <c r="R1806" s="7" t="s">
        <v>5117</v>
      </c>
      <c r="T1806" s="7"/>
      <c r="U1806" s="7"/>
      <c r="V1806" s="7" t="s">
        <v>5114</v>
      </c>
      <c r="W1806" s="6">
        <f>IFERROR(VLOOKUP(B1806, PlumX_snapshot!$A:$B, 2, FALSE), " ")</f>
        <v>19</v>
      </c>
      <c r="X1806" s="6">
        <f>IFERROR(VLOOKUP(B1806, PlumX_snapshot!$A:$C, 3, FALSE), " ")</f>
        <v>0</v>
      </c>
      <c r="Y1806" s="8">
        <f>IFERROR(VLOOKUP(B1806, PlumX_snapshot!$A:$D, 4, FALSE), " ")</f>
        <v>1</v>
      </c>
      <c r="Z1806" s="8">
        <f>IFERROR(VLOOKUP(B1806, PlumX_snapshot!$A:$E, 5, FALSE), " ")</f>
        <v>0</v>
      </c>
      <c r="AA1806" s="8">
        <f>IFERROR(VLOOKUP(B1806, PlumX_snapshot!$A:$F, 6, FALSE), " ")</f>
        <v>0</v>
      </c>
      <c r="AB1806" s="9">
        <v>44978</v>
      </c>
    </row>
    <row r="1807" spans="1:28" ht="14.5" x14ac:dyDescent="0.35">
      <c r="A1807" s="7" t="s">
        <v>5118</v>
      </c>
      <c r="B1807" s="7" t="s">
        <v>5119</v>
      </c>
      <c r="C1807" s="7" t="s">
        <v>5120</v>
      </c>
      <c r="D1807" s="7" t="s">
        <v>4566</v>
      </c>
      <c r="E1807" s="11" t="s">
        <v>36</v>
      </c>
      <c r="F1807" s="7" t="s">
        <v>37</v>
      </c>
      <c r="G1807" s="7" t="s">
        <v>56</v>
      </c>
      <c r="H1807" s="7" t="s">
        <v>4873</v>
      </c>
      <c r="I1807" s="7" t="s">
        <v>501</v>
      </c>
      <c r="J1807" s="10"/>
      <c r="K1807" s="10"/>
      <c r="L1807" s="10">
        <v>44795.43304398148</v>
      </c>
      <c r="M1807" s="10">
        <v>44761</v>
      </c>
      <c r="N1807" s="7">
        <v>2022</v>
      </c>
      <c r="O1807" s="7" t="s">
        <v>5059</v>
      </c>
      <c r="R1807" s="7" t="s">
        <v>315</v>
      </c>
      <c r="T1807" s="7"/>
      <c r="U1807" s="7"/>
      <c r="V1807" s="7" t="s">
        <v>5114</v>
      </c>
      <c r="W1807" s="6">
        <f>IFERROR(VLOOKUP(B1807, PlumX_snapshot!$A:$B, 2, FALSE), " ")</f>
        <v>8</v>
      </c>
      <c r="X1807" s="6">
        <f>IFERROR(VLOOKUP(B1807, PlumX_snapshot!$A:$C, 3, FALSE), " ")</f>
        <v>0</v>
      </c>
      <c r="Y1807" s="8">
        <f>IFERROR(VLOOKUP(B1807, PlumX_snapshot!$A:$D, 4, FALSE), " ")</f>
        <v>1</v>
      </c>
      <c r="Z1807" s="8">
        <f>IFERROR(VLOOKUP(B1807, PlumX_snapshot!$A:$E, 5, FALSE), " ")</f>
        <v>0</v>
      </c>
      <c r="AA1807" s="8">
        <f>IFERROR(VLOOKUP(B1807, PlumX_snapshot!$A:$F, 6, FALSE), " ")</f>
        <v>0</v>
      </c>
      <c r="AB1807" s="9">
        <v>44978</v>
      </c>
    </row>
    <row r="1808" spans="1:28" ht="14.5" x14ac:dyDescent="0.35">
      <c r="A1808" s="7" t="s">
        <v>5121</v>
      </c>
      <c r="B1808" s="7" t="s">
        <v>5122</v>
      </c>
      <c r="C1808" s="7" t="s">
        <v>4667</v>
      </c>
      <c r="D1808" s="7" t="s">
        <v>4566</v>
      </c>
      <c r="E1808" s="11" t="s">
        <v>36</v>
      </c>
      <c r="F1808" s="7" t="s">
        <v>37</v>
      </c>
      <c r="G1808" s="7" t="s">
        <v>56</v>
      </c>
      <c r="H1808" s="7" t="s">
        <v>4873</v>
      </c>
      <c r="I1808" s="7" t="s">
        <v>501</v>
      </c>
      <c r="J1808" s="10"/>
      <c r="K1808" s="10"/>
      <c r="L1808" s="10">
        <v>44795.432835648149</v>
      </c>
      <c r="M1808" s="10">
        <v>44768</v>
      </c>
      <c r="N1808" s="7">
        <v>2022</v>
      </c>
      <c r="O1808" s="7" t="s">
        <v>5059</v>
      </c>
      <c r="R1808" s="7" t="s">
        <v>5123</v>
      </c>
      <c r="T1808" s="7"/>
      <c r="U1808" s="7"/>
      <c r="V1808" s="7" t="s">
        <v>5114</v>
      </c>
      <c r="W1808" s="6">
        <f>IFERROR(VLOOKUP(B1808, PlumX_snapshot!$A:$B, 2, FALSE), " ")</f>
        <v>29</v>
      </c>
      <c r="X1808" s="6">
        <f>IFERROR(VLOOKUP(B1808, PlumX_snapshot!$A:$C, 3, FALSE), " ")</f>
        <v>2</v>
      </c>
      <c r="Y1808" s="8">
        <f>IFERROR(VLOOKUP(B1808, PlumX_snapshot!$A:$D, 4, FALSE), " ")</f>
        <v>1</v>
      </c>
      <c r="Z1808" s="8">
        <f>IFERROR(VLOOKUP(B1808, PlumX_snapshot!$A:$E, 5, FALSE), " ")</f>
        <v>0</v>
      </c>
      <c r="AA1808" s="8">
        <f>IFERROR(VLOOKUP(B1808, PlumX_snapshot!$A:$F, 6, FALSE), " ")</f>
        <v>0</v>
      </c>
      <c r="AB1808" s="9">
        <v>44978</v>
      </c>
    </row>
    <row r="1809" spans="1:28" ht="14.5" x14ac:dyDescent="0.35">
      <c r="A1809" s="7" t="s">
        <v>5124</v>
      </c>
      <c r="B1809" s="7" t="s">
        <v>5125</v>
      </c>
      <c r="C1809" s="7" t="s">
        <v>5126</v>
      </c>
      <c r="D1809" s="7" t="s">
        <v>4566</v>
      </c>
      <c r="E1809" s="11" t="s">
        <v>36</v>
      </c>
      <c r="F1809" s="7" t="s">
        <v>37</v>
      </c>
      <c r="G1809" s="7" t="s">
        <v>56</v>
      </c>
      <c r="H1809" s="7" t="s">
        <v>4873</v>
      </c>
      <c r="I1809" s="7" t="s">
        <v>74</v>
      </c>
      <c r="J1809" s="10"/>
      <c r="K1809" s="10"/>
      <c r="L1809" s="10">
        <v>44795.430451388886</v>
      </c>
      <c r="M1809" s="10">
        <v>44781</v>
      </c>
      <c r="N1809" s="7">
        <v>2022</v>
      </c>
      <c r="O1809" s="7" t="s">
        <v>5059</v>
      </c>
      <c r="R1809" s="7" t="s">
        <v>315</v>
      </c>
      <c r="T1809" s="7"/>
      <c r="U1809" s="7"/>
      <c r="V1809" s="7" t="s">
        <v>5114</v>
      </c>
      <c r="W1809" s="6">
        <f>IFERROR(VLOOKUP(B1809, PlumX_snapshot!$A:$B, 2, FALSE), " ")</f>
        <v>4</v>
      </c>
      <c r="X1809" s="6">
        <f>IFERROR(VLOOKUP(B1809, PlumX_snapshot!$A:$C, 3, FALSE), " ")</f>
        <v>1</v>
      </c>
      <c r="Y1809" s="8">
        <f>IFERROR(VLOOKUP(B1809, PlumX_snapshot!$A:$D, 4, FALSE), " ")</f>
        <v>231</v>
      </c>
      <c r="Z1809" s="8">
        <f>IFERROR(VLOOKUP(B1809, PlumX_snapshot!$A:$E, 5, FALSE), " ")</f>
        <v>0</v>
      </c>
      <c r="AA1809" s="8">
        <f>IFERROR(VLOOKUP(B1809, PlumX_snapshot!$A:$F, 6, FALSE), " ")</f>
        <v>0</v>
      </c>
      <c r="AB1809" s="9">
        <v>44978</v>
      </c>
    </row>
    <row r="1810" spans="1:28" ht="14.5" x14ac:dyDescent="0.35">
      <c r="A1810" s="7" t="s">
        <v>5127</v>
      </c>
      <c r="B1810" s="7" t="s">
        <v>5128</v>
      </c>
      <c r="C1810" s="7" t="s">
        <v>5129</v>
      </c>
      <c r="D1810" s="7" t="s">
        <v>4566</v>
      </c>
      <c r="E1810" s="11" t="s">
        <v>36</v>
      </c>
      <c r="F1810" s="7" t="s">
        <v>37</v>
      </c>
      <c r="G1810" s="7" t="s">
        <v>56</v>
      </c>
      <c r="H1810" s="7" t="s">
        <v>4873</v>
      </c>
      <c r="I1810" s="7" t="s">
        <v>501</v>
      </c>
      <c r="J1810" s="10"/>
      <c r="K1810" s="10"/>
      <c r="L1810" s="10">
        <v>44795.428530092591</v>
      </c>
      <c r="M1810" s="10">
        <v>44785</v>
      </c>
      <c r="N1810" s="7">
        <v>2022</v>
      </c>
      <c r="O1810" s="7" t="s">
        <v>5059</v>
      </c>
      <c r="R1810" s="7" t="s">
        <v>5130</v>
      </c>
      <c r="T1810" s="7"/>
      <c r="U1810" s="7"/>
      <c r="V1810" s="7" t="s">
        <v>5114</v>
      </c>
      <c r="W1810" s="6">
        <f>IFERROR(VLOOKUP(B1810, PlumX_snapshot!$A:$B, 2, FALSE), " ")</f>
        <v>0</v>
      </c>
      <c r="X1810" s="6">
        <f>IFERROR(VLOOKUP(B1810, PlumX_snapshot!$A:$C, 3, FALSE), " ")</f>
        <v>0</v>
      </c>
      <c r="Y1810" s="8">
        <f>IFERROR(VLOOKUP(B1810, PlumX_snapshot!$A:$D, 4, FALSE), " ")</f>
        <v>0</v>
      </c>
      <c r="Z1810" s="8">
        <f>IFERROR(VLOOKUP(B1810, PlumX_snapshot!$A:$E, 5, FALSE), " ")</f>
        <v>0</v>
      </c>
      <c r="AA1810" s="8">
        <f>IFERROR(VLOOKUP(B1810, PlumX_snapshot!$A:$F, 6, FALSE), " ")</f>
        <v>0</v>
      </c>
      <c r="AB1810" s="9">
        <v>44978</v>
      </c>
    </row>
    <row r="1811" spans="1:28" ht="14.5" x14ac:dyDescent="0.35">
      <c r="A1811" s="7" t="s">
        <v>5131</v>
      </c>
      <c r="B1811" s="7" t="s">
        <v>5132</v>
      </c>
      <c r="C1811" s="7" t="s">
        <v>4890</v>
      </c>
      <c r="D1811" s="7" t="s">
        <v>4566</v>
      </c>
      <c r="E1811" s="11" t="s">
        <v>36</v>
      </c>
      <c r="F1811" s="7" t="s">
        <v>37</v>
      </c>
      <c r="G1811" s="7" t="s">
        <v>56</v>
      </c>
      <c r="H1811" s="7" t="s">
        <v>4873</v>
      </c>
      <c r="I1811" s="7" t="s">
        <v>74</v>
      </c>
      <c r="J1811" s="10"/>
      <c r="K1811" s="10"/>
      <c r="L1811" s="10">
        <v>44795.426203703704</v>
      </c>
      <c r="M1811" s="10">
        <v>44806</v>
      </c>
      <c r="N1811" s="7">
        <v>2022</v>
      </c>
      <c r="O1811" s="7" t="s">
        <v>5059</v>
      </c>
      <c r="P1811" s="7" t="s">
        <v>56</v>
      </c>
      <c r="R1811" s="7" t="s">
        <v>5133</v>
      </c>
      <c r="T1811" s="7"/>
      <c r="U1811" s="7"/>
      <c r="V1811" s="7" t="s">
        <v>5114</v>
      </c>
      <c r="W1811" s="6">
        <f>IFERROR(VLOOKUP(B1811, PlumX_snapshot!$A:$B, 2, FALSE), " ")</f>
        <v>1</v>
      </c>
      <c r="X1811" s="6">
        <f>IFERROR(VLOOKUP(B1811, PlumX_snapshot!$A:$C, 3, FALSE), " ")</f>
        <v>0</v>
      </c>
      <c r="Y1811" s="8">
        <f>IFERROR(VLOOKUP(B1811, PlumX_snapshot!$A:$D, 4, FALSE), " ")</f>
        <v>32</v>
      </c>
      <c r="Z1811" s="8">
        <f>IFERROR(VLOOKUP(B1811, PlumX_snapshot!$A:$E, 5, FALSE), " ")</f>
        <v>0</v>
      </c>
      <c r="AA1811" s="8">
        <f>IFERROR(VLOOKUP(B1811, PlumX_snapshot!$A:$F, 6, FALSE), " ")</f>
        <v>0</v>
      </c>
      <c r="AB1811" s="9">
        <v>44978</v>
      </c>
    </row>
    <row r="1812" spans="1:28" ht="14.5" x14ac:dyDescent="0.35">
      <c r="A1812" s="7" t="s">
        <v>5134</v>
      </c>
      <c r="B1812" s="7" t="s">
        <v>5135</v>
      </c>
      <c r="C1812" s="7" t="s">
        <v>5136</v>
      </c>
      <c r="D1812" s="7" t="s">
        <v>4566</v>
      </c>
      <c r="E1812" s="11" t="s">
        <v>36</v>
      </c>
      <c r="F1812" s="7" t="s">
        <v>37</v>
      </c>
      <c r="G1812" s="7" t="s">
        <v>56</v>
      </c>
      <c r="H1812" s="7" t="s">
        <v>4873</v>
      </c>
      <c r="I1812" s="7" t="s">
        <v>501</v>
      </c>
      <c r="J1812" s="10"/>
      <c r="K1812" s="10"/>
      <c r="L1812" s="10">
        <v>44795.425092592595</v>
      </c>
      <c r="M1812" s="10">
        <v>44802</v>
      </c>
      <c r="N1812" s="7">
        <v>2022</v>
      </c>
      <c r="O1812" s="7" t="s">
        <v>5059</v>
      </c>
      <c r="R1812" s="7" t="s">
        <v>5137</v>
      </c>
      <c r="T1812" s="7"/>
      <c r="U1812" s="7"/>
      <c r="V1812" s="7" t="s">
        <v>5114</v>
      </c>
      <c r="W1812" s="6">
        <f>IFERROR(VLOOKUP(B1812, PlumX_snapshot!$A:$B, 2, FALSE), " ")</f>
        <v>2</v>
      </c>
      <c r="X1812" s="6">
        <f>IFERROR(VLOOKUP(B1812, PlumX_snapshot!$A:$C, 3, FALSE), " ")</f>
        <v>0</v>
      </c>
      <c r="Y1812" s="8">
        <f>IFERROR(VLOOKUP(B1812, PlumX_snapshot!$A:$D, 4, FALSE), " ")</f>
        <v>10</v>
      </c>
      <c r="Z1812" s="8">
        <f>IFERROR(VLOOKUP(B1812, PlumX_snapshot!$A:$E, 5, FALSE), " ")</f>
        <v>0</v>
      </c>
      <c r="AA1812" s="8">
        <f>IFERROR(VLOOKUP(B1812, PlumX_snapshot!$A:$F, 6, FALSE), " ")</f>
        <v>0</v>
      </c>
      <c r="AB1812" s="9">
        <v>44978</v>
      </c>
    </row>
    <row r="1813" spans="1:28" ht="14.5" x14ac:dyDescent="0.35">
      <c r="A1813" s="7" t="s">
        <v>5138</v>
      </c>
      <c r="B1813" s="7" t="s">
        <v>5139</v>
      </c>
      <c r="C1813" s="7" t="s">
        <v>5120</v>
      </c>
      <c r="D1813" s="7" t="s">
        <v>4566</v>
      </c>
      <c r="E1813" s="11" t="s">
        <v>36</v>
      </c>
      <c r="F1813" s="7" t="s">
        <v>37</v>
      </c>
      <c r="G1813" s="7" t="s">
        <v>56</v>
      </c>
      <c r="H1813" s="7" t="s">
        <v>4873</v>
      </c>
      <c r="I1813" s="7" t="s">
        <v>501</v>
      </c>
      <c r="J1813" s="10"/>
      <c r="K1813" s="10"/>
      <c r="L1813" s="10">
        <v>44795.423993055556</v>
      </c>
      <c r="M1813" s="10">
        <v>44806</v>
      </c>
      <c r="N1813" s="7">
        <v>2022</v>
      </c>
      <c r="O1813" s="7" t="s">
        <v>5059</v>
      </c>
      <c r="R1813" s="7" t="s">
        <v>315</v>
      </c>
      <c r="T1813" s="7"/>
      <c r="U1813" s="7"/>
      <c r="V1813" s="7" t="s">
        <v>5114</v>
      </c>
      <c r="W1813" s="6">
        <f>IFERROR(VLOOKUP(B1813, PlumX_snapshot!$A:$B, 2, FALSE), " ")</f>
        <v>4</v>
      </c>
      <c r="X1813" s="6">
        <f>IFERROR(VLOOKUP(B1813, PlumX_snapshot!$A:$C, 3, FALSE), " ")</f>
        <v>0</v>
      </c>
      <c r="Y1813" s="8">
        <f>IFERROR(VLOOKUP(B1813, PlumX_snapshot!$A:$D, 4, FALSE), " ")</f>
        <v>1</v>
      </c>
      <c r="Z1813" s="8">
        <f>IFERROR(VLOOKUP(B1813, PlumX_snapshot!$A:$E, 5, FALSE), " ")</f>
        <v>0</v>
      </c>
      <c r="AA1813" s="8">
        <f>IFERROR(VLOOKUP(B1813, PlumX_snapshot!$A:$F, 6, FALSE), " ")</f>
        <v>0</v>
      </c>
      <c r="AB1813" s="9">
        <v>44978</v>
      </c>
    </row>
    <row r="1814" spans="1:28" ht="14.5" x14ac:dyDescent="0.35">
      <c r="A1814" s="7" t="s">
        <v>5140</v>
      </c>
      <c r="B1814" s="7" t="s">
        <v>5141</v>
      </c>
      <c r="C1814" s="7" t="s">
        <v>4667</v>
      </c>
      <c r="D1814" s="7" t="s">
        <v>4566</v>
      </c>
      <c r="E1814" s="11" t="s">
        <v>36</v>
      </c>
      <c r="F1814" s="7" t="s">
        <v>37</v>
      </c>
      <c r="G1814" s="7" t="s">
        <v>56</v>
      </c>
      <c r="H1814" s="7" t="s">
        <v>4873</v>
      </c>
      <c r="I1814" s="7" t="s">
        <v>501</v>
      </c>
      <c r="J1814" s="10"/>
      <c r="K1814" s="10"/>
      <c r="L1814" s="10">
        <v>44788.607708333337</v>
      </c>
      <c r="M1814" s="10">
        <v>44786</v>
      </c>
      <c r="N1814" s="7">
        <v>2022</v>
      </c>
      <c r="O1814" s="7" t="s">
        <v>5059</v>
      </c>
      <c r="R1814" s="7" t="s">
        <v>5142</v>
      </c>
      <c r="T1814" s="7"/>
      <c r="U1814" s="7"/>
      <c r="V1814" s="7" t="s">
        <v>5114</v>
      </c>
      <c r="W1814" s="6">
        <f>IFERROR(VLOOKUP(B1814, PlumX_snapshot!$A:$B, 2, FALSE), " ")</f>
        <v>19</v>
      </c>
      <c r="X1814" s="6">
        <f>IFERROR(VLOOKUP(B1814, PlumX_snapshot!$A:$C, 3, FALSE), " ")</f>
        <v>0</v>
      </c>
      <c r="Y1814" s="8">
        <f>IFERROR(VLOOKUP(B1814, PlumX_snapshot!$A:$D, 4, FALSE), " ")</f>
        <v>1</v>
      </c>
      <c r="Z1814" s="8">
        <f>IFERROR(VLOOKUP(B1814, PlumX_snapshot!$A:$E, 5, FALSE), " ")</f>
        <v>0</v>
      </c>
      <c r="AA1814" s="8">
        <f>IFERROR(VLOOKUP(B1814, PlumX_snapshot!$A:$F, 6, FALSE), " ")</f>
        <v>0</v>
      </c>
      <c r="AB1814" s="9">
        <v>44978</v>
      </c>
    </row>
    <row r="1815" spans="1:28" ht="14.5" x14ac:dyDescent="0.35">
      <c r="A1815" s="7" t="s">
        <v>5143</v>
      </c>
      <c r="B1815" s="7" t="s">
        <v>5144</v>
      </c>
      <c r="C1815" s="7" t="s">
        <v>5145</v>
      </c>
      <c r="D1815" s="7" t="s">
        <v>4566</v>
      </c>
      <c r="E1815" s="11" t="s">
        <v>36</v>
      </c>
      <c r="F1815" s="7" t="s">
        <v>37</v>
      </c>
      <c r="G1815" s="7" t="s">
        <v>56</v>
      </c>
      <c r="H1815" s="7" t="s">
        <v>4873</v>
      </c>
      <c r="I1815" s="7" t="s">
        <v>501</v>
      </c>
      <c r="J1815" s="10"/>
      <c r="K1815" s="10"/>
      <c r="L1815" s="10">
        <v>44775.434432870374</v>
      </c>
      <c r="M1815" s="10">
        <v>44784</v>
      </c>
      <c r="N1815" s="7">
        <v>2022</v>
      </c>
      <c r="O1815" s="7" t="s">
        <v>5059</v>
      </c>
      <c r="P1815" s="7" t="s">
        <v>56</v>
      </c>
      <c r="R1815" s="7" t="s">
        <v>5146</v>
      </c>
      <c r="T1815" s="7"/>
      <c r="U1815" s="7"/>
      <c r="V1815" s="7" t="s">
        <v>5114</v>
      </c>
      <c r="W1815" s="6">
        <f>IFERROR(VLOOKUP(B1815, PlumX_snapshot!$A:$B, 2, FALSE), " ")</f>
        <v>2</v>
      </c>
      <c r="X1815" s="6">
        <f>IFERROR(VLOOKUP(B1815, PlumX_snapshot!$A:$C, 3, FALSE), " ")</f>
        <v>1</v>
      </c>
      <c r="Y1815" s="8">
        <f>IFERROR(VLOOKUP(B1815, PlumX_snapshot!$A:$D, 4, FALSE), " ")</f>
        <v>1</v>
      </c>
      <c r="Z1815" s="8">
        <f>IFERROR(VLOOKUP(B1815, PlumX_snapshot!$A:$E, 5, FALSE), " ")</f>
        <v>0</v>
      </c>
      <c r="AA1815" s="8">
        <f>IFERROR(VLOOKUP(B1815, PlumX_snapshot!$A:$F, 6, FALSE), " ")</f>
        <v>0</v>
      </c>
      <c r="AB1815" s="9">
        <v>44978</v>
      </c>
    </row>
    <row r="1816" spans="1:28" ht="14.5" x14ac:dyDescent="0.35">
      <c r="A1816" s="7" t="s">
        <v>5147</v>
      </c>
      <c r="B1816" s="7" t="s">
        <v>5148</v>
      </c>
      <c r="C1816" s="7" t="s">
        <v>4754</v>
      </c>
      <c r="D1816" s="7" t="s">
        <v>4566</v>
      </c>
      <c r="E1816" s="11" t="s">
        <v>36</v>
      </c>
      <c r="F1816" s="7" t="s">
        <v>37</v>
      </c>
      <c r="G1816" s="7" t="s">
        <v>56</v>
      </c>
      <c r="H1816" s="7" t="s">
        <v>4873</v>
      </c>
      <c r="I1816" s="7" t="s">
        <v>501</v>
      </c>
      <c r="J1816" s="10"/>
      <c r="K1816" s="10"/>
      <c r="L1816" s="10">
        <v>44754.346747685187</v>
      </c>
      <c r="M1816" s="10">
        <v>44760</v>
      </c>
      <c r="N1816" s="7">
        <v>2022</v>
      </c>
      <c r="O1816" s="7" t="s">
        <v>5059</v>
      </c>
      <c r="R1816" s="7" t="s">
        <v>5149</v>
      </c>
      <c r="T1816" s="7"/>
      <c r="U1816" s="7"/>
      <c r="V1816" s="7" t="s">
        <v>5114</v>
      </c>
      <c r="W1816" s="6">
        <f>IFERROR(VLOOKUP(B1816, PlumX_snapshot!$A:$B, 2, FALSE), " ")</f>
        <v>0</v>
      </c>
      <c r="X1816" s="6">
        <f>IFERROR(VLOOKUP(B1816, PlumX_snapshot!$A:$C, 3, FALSE), " ")</f>
        <v>0</v>
      </c>
      <c r="Y1816" s="8">
        <f>IFERROR(VLOOKUP(B1816, PlumX_snapshot!$A:$D, 4, FALSE), " ")</f>
        <v>10</v>
      </c>
      <c r="Z1816" s="8">
        <f>IFERROR(VLOOKUP(B1816, PlumX_snapshot!$A:$E, 5, FALSE), " ")</f>
        <v>0</v>
      </c>
      <c r="AA1816" s="8">
        <f>IFERROR(VLOOKUP(B1816, PlumX_snapshot!$A:$F, 6, FALSE), " ")</f>
        <v>0</v>
      </c>
      <c r="AB1816" s="9">
        <v>44978</v>
      </c>
    </row>
    <row r="1817" spans="1:28" ht="14.5" x14ac:dyDescent="0.35">
      <c r="A1817" s="7" t="s">
        <v>5150</v>
      </c>
      <c r="B1817" s="7" t="s">
        <v>5151</v>
      </c>
      <c r="C1817" s="7" t="s">
        <v>5152</v>
      </c>
      <c r="D1817" s="7" t="s">
        <v>4566</v>
      </c>
      <c r="E1817" s="11" t="s">
        <v>36</v>
      </c>
      <c r="F1817" s="7" t="s">
        <v>37</v>
      </c>
      <c r="G1817" s="7" t="s">
        <v>56</v>
      </c>
      <c r="H1817" s="7" t="s">
        <v>4873</v>
      </c>
      <c r="I1817" s="7" t="s">
        <v>501</v>
      </c>
      <c r="J1817" s="10"/>
      <c r="K1817" s="10"/>
      <c r="L1817" s="10">
        <v>44746.351053240738</v>
      </c>
      <c r="M1817" s="10">
        <v>44745</v>
      </c>
      <c r="N1817" s="7">
        <v>2022</v>
      </c>
      <c r="O1817" s="7" t="s">
        <v>5059</v>
      </c>
      <c r="R1817" s="7" t="s">
        <v>315</v>
      </c>
      <c r="T1817" s="7"/>
      <c r="U1817" s="7"/>
      <c r="V1817" s="7" t="s">
        <v>5114</v>
      </c>
      <c r="W1817" s="6">
        <f>IFERROR(VLOOKUP(B1817, PlumX_snapshot!$A:$B, 2, FALSE), " ")</f>
        <v>1</v>
      </c>
      <c r="X1817" s="6">
        <f>IFERROR(VLOOKUP(B1817, PlumX_snapshot!$A:$C, 3, FALSE), " ")</f>
        <v>0</v>
      </c>
      <c r="Y1817" s="8">
        <f>IFERROR(VLOOKUP(B1817, PlumX_snapshot!$A:$D, 4, FALSE), " ")</f>
        <v>11</v>
      </c>
      <c r="Z1817" s="8">
        <f>IFERROR(VLOOKUP(B1817, PlumX_snapshot!$A:$E, 5, FALSE), " ")</f>
        <v>0</v>
      </c>
      <c r="AA1817" s="8">
        <f>IFERROR(VLOOKUP(B1817, PlumX_snapshot!$A:$F, 6, FALSE), " ")</f>
        <v>0</v>
      </c>
      <c r="AB1817" s="9">
        <v>44978</v>
      </c>
    </row>
    <row r="1818" spans="1:28" ht="14.5" x14ac:dyDescent="0.35">
      <c r="A1818" s="7" t="s">
        <v>5153</v>
      </c>
      <c r="B1818" s="7" t="s">
        <v>5154</v>
      </c>
      <c r="C1818" s="7" t="s">
        <v>5155</v>
      </c>
      <c r="D1818" s="7" t="s">
        <v>4566</v>
      </c>
      <c r="E1818" s="11" t="s">
        <v>36</v>
      </c>
      <c r="F1818" s="7" t="s">
        <v>37</v>
      </c>
      <c r="G1818" s="7" t="s">
        <v>56</v>
      </c>
      <c r="H1818" s="7" t="s">
        <v>4873</v>
      </c>
      <c r="I1818" s="7" t="s">
        <v>501</v>
      </c>
      <c r="J1818" s="10"/>
      <c r="K1818" s="10"/>
      <c r="L1818" s="10">
        <v>44746.349502314813</v>
      </c>
      <c r="M1818" s="10">
        <v>44709</v>
      </c>
      <c r="N1818" s="7">
        <v>2022</v>
      </c>
      <c r="O1818" s="7" t="s">
        <v>5059</v>
      </c>
      <c r="R1818" s="7" t="s">
        <v>315</v>
      </c>
      <c r="T1818" s="7"/>
      <c r="U1818" s="7"/>
      <c r="V1818" s="7" t="s">
        <v>5114</v>
      </c>
      <c r="W1818" s="6">
        <f>IFERROR(VLOOKUP(B1818, PlumX_snapshot!$A:$B, 2, FALSE), " ")</f>
        <v>4</v>
      </c>
      <c r="X1818" s="6">
        <f>IFERROR(VLOOKUP(B1818, PlumX_snapshot!$A:$C, 3, FALSE), " ")</f>
        <v>0</v>
      </c>
      <c r="Y1818" s="8">
        <f>IFERROR(VLOOKUP(B1818, PlumX_snapshot!$A:$D, 4, FALSE), " ")</f>
        <v>0</v>
      </c>
      <c r="Z1818" s="8">
        <f>IFERROR(VLOOKUP(B1818, PlumX_snapshot!$A:$E, 5, FALSE), " ")</f>
        <v>0</v>
      </c>
      <c r="AA1818" s="8">
        <f>IFERROR(VLOOKUP(B1818, PlumX_snapshot!$A:$F, 6, FALSE), " ")</f>
        <v>0</v>
      </c>
      <c r="AB1818" s="9">
        <v>44978</v>
      </c>
    </row>
    <row r="1819" spans="1:28" ht="14.5" x14ac:dyDescent="0.35">
      <c r="A1819" s="7" t="s">
        <v>5156</v>
      </c>
      <c r="B1819" s="7" t="s">
        <v>5157</v>
      </c>
      <c r="C1819" s="7" t="s">
        <v>5158</v>
      </c>
      <c r="D1819" s="7" t="s">
        <v>4566</v>
      </c>
      <c r="E1819" s="11" t="s">
        <v>36</v>
      </c>
      <c r="F1819" s="7" t="s">
        <v>37</v>
      </c>
      <c r="G1819" s="7" t="s">
        <v>56</v>
      </c>
      <c r="H1819" s="7" t="s">
        <v>4873</v>
      </c>
      <c r="I1819" s="7" t="s">
        <v>501</v>
      </c>
      <c r="J1819" s="10"/>
      <c r="K1819" s="10"/>
      <c r="L1819" s="10">
        <v>44741.369479166664</v>
      </c>
      <c r="M1819" s="10">
        <v>44744</v>
      </c>
      <c r="N1819" s="7">
        <v>2022</v>
      </c>
      <c r="O1819" s="7" t="s">
        <v>5059</v>
      </c>
      <c r="R1819" s="7" t="s">
        <v>315</v>
      </c>
      <c r="T1819" s="7"/>
      <c r="U1819" s="7"/>
      <c r="V1819" s="7" t="s">
        <v>5114</v>
      </c>
      <c r="W1819" s="6">
        <f>IFERROR(VLOOKUP(B1819, PlumX_snapshot!$A:$B, 2, FALSE), " ")</f>
        <v>15</v>
      </c>
      <c r="X1819" s="6">
        <f>IFERROR(VLOOKUP(B1819, PlumX_snapshot!$A:$C, 3, FALSE), " ")</f>
        <v>1</v>
      </c>
      <c r="Y1819" s="8">
        <f>IFERROR(VLOOKUP(B1819, PlumX_snapshot!$A:$D, 4, FALSE), " ")</f>
        <v>15</v>
      </c>
      <c r="Z1819" s="8">
        <f>IFERROR(VLOOKUP(B1819, PlumX_snapshot!$A:$E, 5, FALSE), " ")</f>
        <v>0</v>
      </c>
      <c r="AA1819" s="8">
        <f>IFERROR(VLOOKUP(B1819, PlumX_snapshot!$A:$F, 6, FALSE), " ")</f>
        <v>1</v>
      </c>
      <c r="AB1819" s="9">
        <v>44978</v>
      </c>
    </row>
    <row r="1820" spans="1:28" ht="14.5" x14ac:dyDescent="0.35">
      <c r="A1820" s="7" t="s">
        <v>5159</v>
      </c>
      <c r="B1820" s="7" t="s">
        <v>5160</v>
      </c>
      <c r="C1820" s="7" t="s">
        <v>4714</v>
      </c>
      <c r="D1820" s="7" t="s">
        <v>4566</v>
      </c>
      <c r="E1820" s="11" t="s">
        <v>36</v>
      </c>
      <c r="F1820" s="7" t="s">
        <v>37</v>
      </c>
      <c r="G1820" s="7" t="s">
        <v>56</v>
      </c>
      <c r="H1820" s="7" t="s">
        <v>4873</v>
      </c>
      <c r="I1820" s="7" t="s">
        <v>74</v>
      </c>
      <c r="J1820" s="10"/>
      <c r="K1820" s="10"/>
      <c r="L1820" s="10">
        <v>44739.410752314812</v>
      </c>
      <c r="M1820" s="10">
        <v>44746</v>
      </c>
      <c r="N1820" s="7">
        <v>2022</v>
      </c>
      <c r="O1820" s="7" t="s">
        <v>5059</v>
      </c>
      <c r="P1820" s="7" t="s">
        <v>56</v>
      </c>
      <c r="R1820" s="7" t="s">
        <v>5161</v>
      </c>
      <c r="T1820" s="7"/>
      <c r="U1820" s="7"/>
      <c r="V1820" s="7" t="s">
        <v>5114</v>
      </c>
      <c r="W1820" s="6">
        <f>IFERROR(VLOOKUP(B1820, PlumX_snapshot!$A:$B, 2, FALSE), " ")</f>
        <v>48</v>
      </c>
      <c r="X1820" s="6">
        <f>IFERROR(VLOOKUP(B1820, PlumX_snapshot!$A:$C, 3, FALSE), " ")</f>
        <v>6</v>
      </c>
      <c r="Y1820" s="8">
        <f>IFERROR(VLOOKUP(B1820, PlumX_snapshot!$A:$D, 4, FALSE), " ")</f>
        <v>1</v>
      </c>
      <c r="Z1820" s="8">
        <f>IFERROR(VLOOKUP(B1820, PlumX_snapshot!$A:$E, 5, FALSE), " ")</f>
        <v>0</v>
      </c>
      <c r="AA1820" s="8">
        <f>IFERROR(VLOOKUP(B1820, PlumX_snapshot!$A:$F, 6, FALSE), " ")</f>
        <v>0</v>
      </c>
      <c r="AB1820" s="9">
        <v>44978</v>
      </c>
    </row>
    <row r="1821" spans="1:28" ht="14.5" x14ac:dyDescent="0.35">
      <c r="A1821" s="7" t="s">
        <v>5162</v>
      </c>
      <c r="B1821" s="7" t="s">
        <v>5163</v>
      </c>
      <c r="C1821" s="7" t="s">
        <v>5164</v>
      </c>
      <c r="D1821" s="7" t="s">
        <v>4566</v>
      </c>
      <c r="E1821" s="11" t="s">
        <v>36</v>
      </c>
      <c r="F1821" s="7" t="s">
        <v>37</v>
      </c>
      <c r="G1821" s="7" t="s">
        <v>56</v>
      </c>
      <c r="H1821" s="7" t="s">
        <v>4873</v>
      </c>
      <c r="I1821" s="7" t="s">
        <v>501</v>
      </c>
      <c r="J1821" s="10"/>
      <c r="K1821" s="10"/>
      <c r="L1821" s="10">
        <v>44739.408680555556</v>
      </c>
      <c r="M1821" s="10">
        <v>44746</v>
      </c>
      <c r="N1821" s="7">
        <v>2022</v>
      </c>
      <c r="O1821" s="7" t="s">
        <v>5059</v>
      </c>
      <c r="R1821" s="7" t="s">
        <v>315</v>
      </c>
      <c r="T1821" s="7"/>
      <c r="U1821" s="7"/>
      <c r="V1821" s="7" t="s">
        <v>5114</v>
      </c>
      <c r="W1821" s="6">
        <f>IFERROR(VLOOKUP(B1821, PlumX_snapshot!$A:$B, 2, FALSE), " ")</f>
        <v>2</v>
      </c>
      <c r="X1821" s="6">
        <f>IFERROR(VLOOKUP(B1821, PlumX_snapshot!$A:$C, 3, FALSE), " ")</f>
        <v>0</v>
      </c>
      <c r="Y1821" s="8">
        <f>IFERROR(VLOOKUP(B1821, PlumX_snapshot!$A:$D, 4, FALSE), " ")</f>
        <v>11</v>
      </c>
      <c r="Z1821" s="8">
        <f>IFERROR(VLOOKUP(B1821, PlumX_snapshot!$A:$E, 5, FALSE), " ")</f>
        <v>0</v>
      </c>
      <c r="AA1821" s="8">
        <f>IFERROR(VLOOKUP(B1821, PlumX_snapshot!$A:$F, 6, FALSE), " ")</f>
        <v>1</v>
      </c>
      <c r="AB1821" s="9">
        <v>44978</v>
      </c>
    </row>
    <row r="1822" spans="1:28" ht="14.5" x14ac:dyDescent="0.35">
      <c r="A1822" s="7" t="s">
        <v>5165</v>
      </c>
      <c r="B1822" s="7" t="s">
        <v>5166</v>
      </c>
      <c r="C1822" s="7" t="s">
        <v>4591</v>
      </c>
      <c r="D1822" s="7" t="s">
        <v>4566</v>
      </c>
      <c r="E1822" s="11" t="s">
        <v>36</v>
      </c>
      <c r="F1822" s="7" t="s">
        <v>37</v>
      </c>
      <c r="G1822" s="7" t="s">
        <v>56</v>
      </c>
      <c r="H1822" s="7" t="s">
        <v>4873</v>
      </c>
      <c r="I1822" s="7" t="s">
        <v>74</v>
      </c>
      <c r="J1822" s="10"/>
      <c r="K1822" s="10"/>
      <c r="L1822" s="10">
        <v>44739.406793981485</v>
      </c>
      <c r="M1822" s="12">
        <v>44543</v>
      </c>
      <c r="N1822" s="7">
        <v>2022</v>
      </c>
      <c r="O1822" s="7" t="s">
        <v>5059</v>
      </c>
      <c r="P1822" s="7" t="s">
        <v>56</v>
      </c>
      <c r="R1822" s="7" t="s">
        <v>5167</v>
      </c>
      <c r="T1822" s="7"/>
      <c r="U1822" s="7"/>
      <c r="V1822" s="7" t="s">
        <v>5114</v>
      </c>
      <c r="W1822" s="6">
        <f>IFERROR(VLOOKUP(B1822, PlumX_snapshot!$A:$B, 2, FALSE), " ")</f>
        <v>0</v>
      </c>
      <c r="X1822" s="6">
        <f>IFERROR(VLOOKUP(B1822, PlumX_snapshot!$A:$C, 3, FALSE), " ")</f>
        <v>0</v>
      </c>
      <c r="Y1822" s="8">
        <f>IFERROR(VLOOKUP(B1822, PlumX_snapshot!$A:$D, 4, FALSE), " ")</f>
        <v>0</v>
      </c>
      <c r="Z1822" s="8">
        <f>IFERROR(VLOOKUP(B1822, PlumX_snapshot!$A:$E, 5, FALSE), " ")</f>
        <v>0</v>
      </c>
      <c r="AA1822" s="8">
        <f>IFERROR(VLOOKUP(B1822, PlumX_snapshot!$A:$F, 6, FALSE), " ")</f>
        <v>0</v>
      </c>
      <c r="AB1822" s="9">
        <v>44978</v>
      </c>
    </row>
    <row r="1823" spans="1:28" ht="14.5" x14ac:dyDescent="0.35">
      <c r="A1823" s="7" t="s">
        <v>5168</v>
      </c>
      <c r="B1823" s="7" t="s">
        <v>5169</v>
      </c>
      <c r="C1823" s="7" t="s">
        <v>5030</v>
      </c>
      <c r="D1823" s="7" t="s">
        <v>4566</v>
      </c>
      <c r="E1823" s="11" t="s">
        <v>36</v>
      </c>
      <c r="F1823" s="7" t="s">
        <v>37</v>
      </c>
      <c r="G1823" s="7" t="s">
        <v>56</v>
      </c>
      <c r="H1823" s="7" t="s">
        <v>4873</v>
      </c>
      <c r="I1823" s="7" t="s">
        <v>501</v>
      </c>
      <c r="J1823" s="10"/>
      <c r="K1823" s="10"/>
      <c r="L1823" s="10">
        <v>44727.340555555558</v>
      </c>
      <c r="M1823" s="10">
        <v>44760</v>
      </c>
      <c r="N1823" s="7">
        <v>2022</v>
      </c>
      <c r="O1823" s="7" t="s">
        <v>5059</v>
      </c>
      <c r="R1823" s="7" t="s">
        <v>315</v>
      </c>
      <c r="T1823" s="7"/>
      <c r="U1823" s="7"/>
      <c r="V1823" s="7" t="s">
        <v>4984</v>
      </c>
      <c r="W1823" s="6">
        <f>IFERROR(VLOOKUP(B1823, PlumX_snapshot!$A:$B, 2, FALSE), " ")</f>
        <v>0</v>
      </c>
      <c r="X1823" s="6">
        <f>IFERROR(VLOOKUP(B1823, PlumX_snapshot!$A:$C, 3, FALSE), " ")</f>
        <v>0</v>
      </c>
      <c r="Y1823" s="8">
        <f>IFERROR(VLOOKUP(B1823, PlumX_snapshot!$A:$D, 4, FALSE), " ")</f>
        <v>6</v>
      </c>
      <c r="Z1823" s="8">
        <f>IFERROR(VLOOKUP(B1823, PlumX_snapshot!$A:$E, 5, FALSE), " ")</f>
        <v>0</v>
      </c>
      <c r="AA1823" s="8">
        <f>IFERROR(VLOOKUP(B1823, PlumX_snapshot!$A:$F, 6, FALSE), " ")</f>
        <v>0</v>
      </c>
      <c r="AB1823" s="9">
        <v>44978</v>
      </c>
    </row>
    <row r="1824" spans="1:28" ht="14.5" x14ac:dyDescent="0.35">
      <c r="A1824" s="7" t="s">
        <v>5170</v>
      </c>
      <c r="B1824" s="7" t="s">
        <v>5171</v>
      </c>
      <c r="C1824" s="7" t="s">
        <v>5172</v>
      </c>
      <c r="D1824" s="7" t="s">
        <v>4566</v>
      </c>
      <c r="E1824" s="11" t="s">
        <v>36</v>
      </c>
      <c r="F1824" s="7" t="s">
        <v>37</v>
      </c>
      <c r="G1824" s="7" t="s">
        <v>56</v>
      </c>
      <c r="H1824" s="7" t="s">
        <v>4873</v>
      </c>
      <c r="I1824" s="7" t="s">
        <v>74</v>
      </c>
      <c r="J1824" s="10"/>
      <c r="K1824" s="10"/>
      <c r="L1824" s="10">
        <v>44718.354189814818</v>
      </c>
      <c r="M1824" s="10">
        <v>44563</v>
      </c>
      <c r="N1824" s="7">
        <v>2022</v>
      </c>
      <c r="O1824" s="7" t="s">
        <v>5059</v>
      </c>
      <c r="Q1824" s="7" t="s">
        <v>56</v>
      </c>
      <c r="R1824" s="7" t="s">
        <v>5173</v>
      </c>
      <c r="S1824" s="7" t="s">
        <v>5174</v>
      </c>
      <c r="T1824" s="7"/>
      <c r="U1824" s="7"/>
      <c r="V1824" s="7" t="s">
        <v>4984</v>
      </c>
      <c r="W1824" s="6">
        <f>IFERROR(VLOOKUP(B1824, PlumX_snapshot!$A:$B, 2, FALSE), " ")</f>
        <v>1</v>
      </c>
      <c r="X1824" s="6">
        <f>IFERROR(VLOOKUP(B1824, PlumX_snapshot!$A:$C, 3, FALSE), " ")</f>
        <v>0</v>
      </c>
      <c r="Y1824" s="8">
        <f>IFERROR(VLOOKUP(B1824, PlumX_snapshot!$A:$D, 4, FALSE), " ")</f>
        <v>115</v>
      </c>
      <c r="Z1824" s="8">
        <f>IFERROR(VLOOKUP(B1824, PlumX_snapshot!$A:$E, 5, FALSE), " ")</f>
        <v>0</v>
      </c>
      <c r="AA1824" s="8">
        <f>IFERROR(VLOOKUP(B1824, PlumX_snapshot!$A:$F, 6, FALSE), " ")</f>
        <v>0</v>
      </c>
      <c r="AB1824" s="9">
        <v>44978</v>
      </c>
    </row>
    <row r="1825" spans="1:32" ht="14.5" x14ac:dyDescent="0.35">
      <c r="A1825" s="7" t="s">
        <v>5175</v>
      </c>
      <c r="B1825" s="7" t="s">
        <v>5176</v>
      </c>
      <c r="C1825" s="7" t="s">
        <v>5177</v>
      </c>
      <c r="D1825" s="7" t="s">
        <v>4566</v>
      </c>
      <c r="E1825" s="11" t="s">
        <v>36</v>
      </c>
      <c r="F1825" s="7" t="s">
        <v>37</v>
      </c>
      <c r="G1825" s="7" t="s">
        <v>56</v>
      </c>
      <c r="H1825" s="7" t="s">
        <v>4873</v>
      </c>
      <c r="I1825" s="7" t="s">
        <v>74</v>
      </c>
      <c r="J1825" s="10"/>
      <c r="K1825" s="10"/>
      <c r="L1825" s="10">
        <v>44705.31486111111</v>
      </c>
      <c r="M1825" s="10">
        <v>44742</v>
      </c>
      <c r="N1825" s="7">
        <v>2022</v>
      </c>
      <c r="O1825" s="7" t="s">
        <v>5059</v>
      </c>
      <c r="R1825" s="7" t="s">
        <v>5178</v>
      </c>
      <c r="T1825" s="7"/>
      <c r="U1825" s="7"/>
      <c r="V1825" s="7" t="s">
        <v>4984</v>
      </c>
      <c r="W1825" s="6">
        <f>IFERROR(VLOOKUP(B1825, PlumX_snapshot!$A:$B, 2, FALSE), " ")</f>
        <v>10</v>
      </c>
      <c r="X1825" s="6">
        <f>IFERROR(VLOOKUP(B1825, PlumX_snapshot!$A:$C, 3, FALSE), " ")</f>
        <v>1</v>
      </c>
      <c r="Y1825" s="8">
        <f>IFERROR(VLOOKUP(B1825, PlumX_snapshot!$A:$D, 4, FALSE), " ")</f>
        <v>18</v>
      </c>
      <c r="Z1825" s="8">
        <f>IFERROR(VLOOKUP(B1825, PlumX_snapshot!$A:$E, 5, FALSE), " ")</f>
        <v>0</v>
      </c>
      <c r="AA1825" s="8">
        <f>IFERROR(VLOOKUP(B1825, PlumX_snapshot!$A:$F, 6, FALSE), " ")</f>
        <v>0</v>
      </c>
      <c r="AB1825" s="9">
        <v>44978</v>
      </c>
    </row>
    <row r="1826" spans="1:32" ht="14.5" x14ac:dyDescent="0.35">
      <c r="A1826" s="7" t="s">
        <v>5179</v>
      </c>
      <c r="B1826" s="7" t="s">
        <v>5180</v>
      </c>
      <c r="C1826" s="7" t="s">
        <v>5181</v>
      </c>
      <c r="D1826" s="7" t="s">
        <v>4566</v>
      </c>
      <c r="E1826" s="11" t="s">
        <v>36</v>
      </c>
      <c r="F1826" s="7" t="s">
        <v>37</v>
      </c>
      <c r="G1826" s="7" t="s">
        <v>56</v>
      </c>
      <c r="H1826" s="7" t="s">
        <v>4873</v>
      </c>
      <c r="I1826" s="7" t="s">
        <v>74</v>
      </c>
      <c r="J1826" s="10"/>
      <c r="K1826" s="10"/>
      <c r="L1826" s="10">
        <v>44704.38989583333</v>
      </c>
      <c r="M1826" s="10">
        <v>44712</v>
      </c>
      <c r="N1826" s="7">
        <v>2022</v>
      </c>
      <c r="O1826" s="7" t="s">
        <v>5059</v>
      </c>
      <c r="P1826" s="7" t="s">
        <v>56</v>
      </c>
      <c r="R1826" s="7" t="s">
        <v>5182</v>
      </c>
      <c r="T1826" s="7"/>
      <c r="U1826" s="7"/>
      <c r="V1826" s="7" t="s">
        <v>4984</v>
      </c>
      <c r="W1826" s="6">
        <f>IFERROR(VLOOKUP(B1826, PlumX_snapshot!$A:$B, 2, FALSE), " ")</f>
        <v>5</v>
      </c>
      <c r="X1826" s="6">
        <f>IFERROR(VLOOKUP(B1826, PlumX_snapshot!$A:$C, 3, FALSE), " ")</f>
        <v>2</v>
      </c>
      <c r="Y1826" s="8">
        <f>IFERROR(VLOOKUP(B1826, PlumX_snapshot!$A:$D, 4, FALSE), " ")</f>
        <v>3</v>
      </c>
      <c r="Z1826" s="8">
        <f>IFERROR(VLOOKUP(B1826, PlumX_snapshot!$A:$E, 5, FALSE), " ")</f>
        <v>0</v>
      </c>
      <c r="AA1826" s="8">
        <f>IFERROR(VLOOKUP(B1826, PlumX_snapshot!$A:$F, 6, FALSE), " ")</f>
        <v>0</v>
      </c>
      <c r="AB1826" s="9">
        <v>44978</v>
      </c>
    </row>
    <row r="1827" spans="1:32" ht="14.5" x14ac:dyDescent="0.35">
      <c r="A1827" s="7" t="s">
        <v>5183</v>
      </c>
      <c r="B1827" s="7" t="s">
        <v>5184</v>
      </c>
      <c r="C1827" s="7" t="s">
        <v>5185</v>
      </c>
      <c r="D1827" s="7" t="s">
        <v>4566</v>
      </c>
      <c r="E1827" s="11" t="s">
        <v>36</v>
      </c>
      <c r="F1827" s="7" t="s">
        <v>37</v>
      </c>
      <c r="G1827" s="7" t="s">
        <v>56</v>
      </c>
      <c r="H1827" s="7" t="s">
        <v>4873</v>
      </c>
      <c r="I1827" s="7" t="s">
        <v>501</v>
      </c>
      <c r="J1827" s="10"/>
      <c r="K1827" s="10"/>
      <c r="L1827" s="10">
        <v>44704.38726851852</v>
      </c>
      <c r="M1827" s="10">
        <v>44685</v>
      </c>
      <c r="N1827" s="7">
        <v>2022</v>
      </c>
      <c r="O1827" s="7" t="s">
        <v>5059</v>
      </c>
      <c r="R1827" s="7" t="s">
        <v>315</v>
      </c>
      <c r="T1827" s="7"/>
      <c r="U1827" s="7"/>
      <c r="V1827" s="7" t="s">
        <v>4984</v>
      </c>
      <c r="W1827" s="6">
        <f>IFERROR(VLOOKUP(B1827, PlumX_snapshot!$A:$B, 2, FALSE), " ")</f>
        <v>0</v>
      </c>
      <c r="X1827" s="6">
        <f>IFERROR(VLOOKUP(B1827, PlumX_snapshot!$A:$C, 3, FALSE), " ")</f>
        <v>0</v>
      </c>
      <c r="Y1827" s="8">
        <f>IFERROR(VLOOKUP(B1827, PlumX_snapshot!$A:$D, 4, FALSE), " ")</f>
        <v>0</v>
      </c>
      <c r="Z1827" s="8">
        <f>IFERROR(VLOOKUP(B1827, PlumX_snapshot!$A:$E, 5, FALSE), " ")</f>
        <v>0</v>
      </c>
      <c r="AA1827" s="8">
        <f>IFERROR(VLOOKUP(B1827, PlumX_snapshot!$A:$F, 6, FALSE), " ")</f>
        <v>0</v>
      </c>
      <c r="AB1827" s="9">
        <v>44978</v>
      </c>
    </row>
    <row r="1828" spans="1:32" ht="14.5" x14ac:dyDescent="0.35">
      <c r="A1828" s="7"/>
      <c r="B1828" s="7" t="s">
        <v>5186</v>
      </c>
      <c r="C1828" s="7" t="s">
        <v>5187</v>
      </c>
      <c r="D1828" s="7" t="s">
        <v>5188</v>
      </c>
      <c r="E1828" s="7" t="s">
        <v>36</v>
      </c>
      <c r="F1828" s="7"/>
      <c r="G1828" s="7" t="s">
        <v>38</v>
      </c>
      <c r="H1828" s="7"/>
      <c r="J1828" s="13"/>
      <c r="K1828" s="13"/>
      <c r="L1828" s="10">
        <v>39246</v>
      </c>
      <c r="M1828" s="10">
        <v>39157</v>
      </c>
      <c r="N1828" s="7">
        <v>2007</v>
      </c>
      <c r="O1828" s="7" t="s">
        <v>5189</v>
      </c>
      <c r="T1828" s="7" t="s">
        <v>427</v>
      </c>
      <c r="W1828" s="6">
        <f>IFERROR(VLOOKUP(B1828, PlumX_snapshot!$A:$B, 2, FALSE), " ")</f>
        <v>42</v>
      </c>
      <c r="X1828" s="6">
        <f>IFERROR(VLOOKUP(B1828, PlumX_snapshot!$A:$C, 3, FALSE), " ")</f>
        <v>42</v>
      </c>
      <c r="Y1828" s="8">
        <f>IFERROR(VLOOKUP(B1828, PlumX_snapshot!$A:$D, 4, FALSE), " ")</f>
        <v>0</v>
      </c>
      <c r="Z1828" s="8">
        <f>IFERROR(VLOOKUP(B1828, PlumX_snapshot!$A:$E, 5, FALSE), " ")</f>
        <v>11</v>
      </c>
      <c r="AA1828" s="8">
        <f>IFERROR(VLOOKUP(B1828, PlumX_snapshot!$A:$F, 6, FALSE), " ")</f>
        <v>0</v>
      </c>
      <c r="AB1828" s="9">
        <v>44978</v>
      </c>
      <c r="AC1828" s="7"/>
      <c r="AD1828" s="7"/>
      <c r="AE1828" s="7"/>
      <c r="AF1828" s="7"/>
    </row>
    <row r="1829" spans="1:32" ht="14.5" x14ac:dyDescent="0.35">
      <c r="A1829" s="7"/>
      <c r="B1829" s="7" t="s">
        <v>5190</v>
      </c>
      <c r="C1829" s="7" t="s">
        <v>5191</v>
      </c>
      <c r="D1829" s="7" t="s">
        <v>5188</v>
      </c>
      <c r="E1829" s="7" t="s">
        <v>36</v>
      </c>
      <c r="F1829" s="7"/>
      <c r="G1829" s="7" t="s">
        <v>38</v>
      </c>
      <c r="H1829" s="7"/>
      <c r="J1829" s="13"/>
      <c r="K1829" s="13"/>
      <c r="L1829" s="10">
        <v>39451</v>
      </c>
      <c r="M1829" s="10">
        <v>39402</v>
      </c>
      <c r="N1829" s="7">
        <v>2008</v>
      </c>
      <c r="O1829" s="7" t="s">
        <v>5189</v>
      </c>
      <c r="T1829" s="7" t="s">
        <v>427</v>
      </c>
      <c r="W1829" s="6">
        <f>IFERROR(VLOOKUP(B1829, PlumX_snapshot!$A:$B, 2, FALSE), " ")</f>
        <v>36</v>
      </c>
      <c r="X1829" s="6">
        <f>IFERROR(VLOOKUP(B1829, PlumX_snapshot!$A:$C, 3, FALSE), " ")</f>
        <v>49</v>
      </c>
      <c r="Y1829" s="8">
        <f>IFERROR(VLOOKUP(B1829, PlumX_snapshot!$A:$D, 4, FALSE), " ")</f>
        <v>0</v>
      </c>
      <c r="Z1829" s="8">
        <f>IFERROR(VLOOKUP(B1829, PlumX_snapshot!$A:$E, 5, FALSE), " ")</f>
        <v>21</v>
      </c>
      <c r="AA1829" s="8">
        <f>IFERROR(VLOOKUP(B1829, PlumX_snapshot!$A:$F, 6, FALSE), " ")</f>
        <v>0</v>
      </c>
      <c r="AB1829" s="9">
        <v>44978</v>
      </c>
      <c r="AC1829" s="7"/>
      <c r="AD1829" s="7"/>
      <c r="AE1829" s="7"/>
      <c r="AF1829" s="7"/>
    </row>
    <row r="1830" spans="1:32" ht="14.5" x14ac:dyDescent="0.35">
      <c r="A1830" s="7"/>
      <c r="B1830" s="7" t="s">
        <v>5192</v>
      </c>
      <c r="C1830" s="7" t="s">
        <v>5193</v>
      </c>
      <c r="D1830" s="7" t="s">
        <v>5188</v>
      </c>
      <c r="E1830" s="7" t="s">
        <v>36</v>
      </c>
      <c r="F1830" s="7"/>
      <c r="G1830" s="7" t="s">
        <v>38</v>
      </c>
      <c r="H1830" s="7"/>
      <c r="J1830" s="13"/>
      <c r="K1830" s="13"/>
      <c r="L1830" s="10">
        <v>40149</v>
      </c>
      <c r="M1830" s="10">
        <v>40148</v>
      </c>
      <c r="N1830" s="7">
        <v>2009</v>
      </c>
      <c r="O1830" s="7" t="s">
        <v>5189</v>
      </c>
      <c r="T1830" s="7" t="s">
        <v>427</v>
      </c>
      <c r="W1830" s="6">
        <f>IFERROR(VLOOKUP(B1830, PlumX_snapshot!$A:$B, 2, FALSE), " ")</f>
        <v>138</v>
      </c>
      <c r="X1830" s="6">
        <f>IFERROR(VLOOKUP(B1830, PlumX_snapshot!$A:$C, 3, FALSE), " ")</f>
        <v>115</v>
      </c>
      <c r="Y1830" s="8">
        <f>IFERROR(VLOOKUP(B1830, PlumX_snapshot!$A:$D, 4, FALSE), " ")</f>
        <v>0</v>
      </c>
      <c r="Z1830" s="8">
        <f>IFERROR(VLOOKUP(B1830, PlumX_snapshot!$A:$E, 5, FALSE), " ")</f>
        <v>1668</v>
      </c>
      <c r="AA1830" s="8">
        <f>IFERROR(VLOOKUP(B1830, PlumX_snapshot!$A:$F, 6, FALSE), " ")</f>
        <v>3</v>
      </c>
      <c r="AB1830" s="9">
        <v>44978</v>
      </c>
      <c r="AC1830" s="7"/>
      <c r="AD1830" s="7"/>
      <c r="AE1830" s="7"/>
      <c r="AF1830" s="7"/>
    </row>
    <row r="1831" spans="1:32" ht="14.5" x14ac:dyDescent="0.35">
      <c r="A1831" s="7"/>
      <c r="B1831" s="7" t="s">
        <v>5194</v>
      </c>
      <c r="C1831" s="7" t="s">
        <v>5195</v>
      </c>
      <c r="D1831" s="7" t="s">
        <v>5188</v>
      </c>
      <c r="E1831" s="7" t="s">
        <v>36</v>
      </c>
      <c r="F1831" s="7"/>
      <c r="G1831" s="7" t="s">
        <v>38</v>
      </c>
      <c r="H1831" s="7"/>
      <c r="J1831" s="13"/>
      <c r="K1831" s="13"/>
      <c r="L1831" s="10">
        <v>40127</v>
      </c>
      <c r="M1831" s="10">
        <v>40130</v>
      </c>
      <c r="N1831" s="7">
        <v>2009</v>
      </c>
      <c r="O1831" s="7" t="s">
        <v>5189</v>
      </c>
      <c r="T1831" s="7" t="s">
        <v>427</v>
      </c>
      <c r="W1831" s="6">
        <f>IFERROR(VLOOKUP(B1831, PlumX_snapshot!$A:$B, 2, FALSE), " ")</f>
        <v>38</v>
      </c>
      <c r="X1831" s="6">
        <f>IFERROR(VLOOKUP(B1831, PlumX_snapshot!$A:$C, 3, FALSE), " ")</f>
        <v>68</v>
      </c>
      <c r="Y1831" s="8">
        <f>IFERROR(VLOOKUP(B1831, PlumX_snapshot!$A:$D, 4, FALSE), " ")</f>
        <v>0</v>
      </c>
      <c r="Z1831" s="8">
        <f>IFERROR(VLOOKUP(B1831, PlumX_snapshot!$A:$E, 5, FALSE), " ")</f>
        <v>54</v>
      </c>
      <c r="AA1831" s="8">
        <f>IFERROR(VLOOKUP(B1831, PlumX_snapshot!$A:$F, 6, FALSE), " ")</f>
        <v>2</v>
      </c>
      <c r="AB1831" s="9">
        <v>44978</v>
      </c>
      <c r="AC1831" s="7"/>
      <c r="AD1831" s="7"/>
      <c r="AE1831" s="7"/>
      <c r="AF1831" s="7"/>
    </row>
    <row r="1832" spans="1:32" ht="14.5" x14ac:dyDescent="0.35">
      <c r="A1832" s="7"/>
      <c r="B1832" s="7" t="s">
        <v>5196</v>
      </c>
      <c r="C1832" s="7" t="s">
        <v>5191</v>
      </c>
      <c r="D1832" s="7" t="s">
        <v>5188</v>
      </c>
      <c r="E1832" s="7" t="s">
        <v>36</v>
      </c>
      <c r="F1832" s="7"/>
      <c r="G1832" s="7" t="s">
        <v>38</v>
      </c>
      <c r="H1832" s="7"/>
      <c r="J1832" s="13"/>
      <c r="K1832" s="13"/>
      <c r="L1832" s="10">
        <v>40106</v>
      </c>
      <c r="M1832" s="10">
        <v>40114</v>
      </c>
      <c r="N1832" s="7">
        <v>2009</v>
      </c>
      <c r="O1832" s="7" t="s">
        <v>5189</v>
      </c>
      <c r="T1832" s="7" t="s">
        <v>427</v>
      </c>
      <c r="W1832" s="6">
        <f>IFERROR(VLOOKUP(B1832, PlumX_snapshot!$A:$B, 2, FALSE), " ")</f>
        <v>42</v>
      </c>
      <c r="X1832" s="6">
        <f>IFERROR(VLOOKUP(B1832, PlumX_snapshot!$A:$C, 3, FALSE), " ")</f>
        <v>38</v>
      </c>
      <c r="Y1832" s="8">
        <f>IFERROR(VLOOKUP(B1832, PlumX_snapshot!$A:$D, 4, FALSE), " ")</f>
        <v>0</v>
      </c>
      <c r="Z1832" s="8">
        <f>IFERROR(VLOOKUP(B1832, PlumX_snapshot!$A:$E, 5, FALSE), " ")</f>
        <v>13</v>
      </c>
      <c r="AA1832" s="8">
        <f>IFERROR(VLOOKUP(B1832, PlumX_snapshot!$A:$F, 6, FALSE), " ")</f>
        <v>0</v>
      </c>
      <c r="AB1832" s="9">
        <v>44978</v>
      </c>
      <c r="AC1832" s="7"/>
      <c r="AD1832" s="7"/>
      <c r="AE1832" s="7"/>
      <c r="AF1832" s="7"/>
    </row>
    <row r="1833" spans="1:32" ht="14.5" x14ac:dyDescent="0.35">
      <c r="A1833" s="7"/>
      <c r="B1833" s="7" t="s">
        <v>5197</v>
      </c>
      <c r="C1833" s="7" t="s">
        <v>5198</v>
      </c>
      <c r="D1833" s="7" t="s">
        <v>5188</v>
      </c>
      <c r="E1833" s="7" t="s">
        <v>36</v>
      </c>
      <c r="F1833" s="7"/>
      <c r="G1833" s="7" t="s">
        <v>38</v>
      </c>
      <c r="H1833" s="7"/>
      <c r="J1833" s="13"/>
      <c r="K1833" s="13"/>
      <c r="L1833" s="10">
        <v>39898</v>
      </c>
      <c r="M1833" s="10"/>
      <c r="N1833" s="7">
        <v>2009</v>
      </c>
      <c r="O1833" s="7" t="s">
        <v>5189</v>
      </c>
      <c r="T1833" s="7" t="s">
        <v>427</v>
      </c>
      <c r="W1833" s="6" t="str">
        <f>IFERROR(VLOOKUP(B1833, PlumX_snapshot!$A:$B, 2, FALSE), " ")</f>
        <v xml:space="preserve"> </v>
      </c>
      <c r="X1833" s="6" t="str">
        <f>IFERROR(VLOOKUP(B1833, PlumX_snapshot!$A:$C, 3, FALSE), " ")</f>
        <v xml:space="preserve"> </v>
      </c>
      <c r="Y1833" s="8" t="str">
        <f>IFERROR(VLOOKUP(B1833, PlumX_snapshot!$A:$D, 4, FALSE), " ")</f>
        <v xml:space="preserve"> </v>
      </c>
      <c r="Z1833" s="8" t="str">
        <f>IFERROR(VLOOKUP(B1833, PlumX_snapshot!$A:$E, 5, FALSE), " ")</f>
        <v xml:space="preserve"> </v>
      </c>
      <c r="AA1833" s="8" t="str">
        <f>IFERROR(VLOOKUP(B1833, PlumX_snapshot!$A:$F, 6, FALSE), " ")</f>
        <v xml:space="preserve"> </v>
      </c>
      <c r="AB1833" s="9"/>
      <c r="AC1833" s="7"/>
      <c r="AD1833" s="7"/>
      <c r="AE1833" s="7"/>
      <c r="AF1833" s="7"/>
    </row>
    <row r="1834" spans="1:32" ht="14.5" x14ac:dyDescent="0.35">
      <c r="A1834" s="7"/>
      <c r="B1834" s="7" t="s">
        <v>5199</v>
      </c>
      <c r="C1834" s="7" t="s">
        <v>5200</v>
      </c>
      <c r="D1834" s="7" t="s">
        <v>5188</v>
      </c>
      <c r="E1834" s="7" t="s">
        <v>36</v>
      </c>
      <c r="F1834" s="7"/>
      <c r="G1834" s="7" t="s">
        <v>38</v>
      </c>
      <c r="H1834" s="7"/>
      <c r="J1834" s="13"/>
      <c r="K1834" s="13"/>
      <c r="L1834" s="10">
        <v>39883</v>
      </c>
      <c r="M1834" s="10">
        <v>39776</v>
      </c>
      <c r="N1834" s="7">
        <v>2009</v>
      </c>
      <c r="O1834" s="7" t="s">
        <v>5189</v>
      </c>
      <c r="T1834" s="7" t="s">
        <v>427</v>
      </c>
      <c r="W1834" s="6">
        <f>IFERROR(VLOOKUP(B1834, PlumX_snapshot!$A:$B, 2, FALSE), " ")</f>
        <v>43</v>
      </c>
      <c r="X1834" s="6">
        <f>IFERROR(VLOOKUP(B1834, PlumX_snapshot!$A:$C, 3, FALSE), " ")</f>
        <v>38</v>
      </c>
      <c r="Y1834" s="8">
        <f>IFERROR(VLOOKUP(B1834, PlumX_snapshot!$A:$D, 4, FALSE), " ")</f>
        <v>0</v>
      </c>
      <c r="Z1834" s="8">
        <f>IFERROR(VLOOKUP(B1834, PlumX_snapshot!$A:$E, 5, FALSE), " ")</f>
        <v>919</v>
      </c>
      <c r="AA1834" s="8">
        <f>IFERROR(VLOOKUP(B1834, PlumX_snapshot!$A:$F, 6, FALSE), " ")</f>
        <v>0</v>
      </c>
      <c r="AB1834" s="9">
        <v>44978</v>
      </c>
      <c r="AC1834" s="7"/>
      <c r="AD1834" s="7"/>
      <c r="AE1834" s="7"/>
      <c r="AF1834" s="7"/>
    </row>
    <row r="1835" spans="1:32" ht="14.5" x14ac:dyDescent="0.35">
      <c r="A1835" s="7"/>
      <c r="B1835" s="7" t="s">
        <v>5201</v>
      </c>
      <c r="C1835" s="7" t="s">
        <v>5187</v>
      </c>
      <c r="D1835" s="7" t="s">
        <v>5188</v>
      </c>
      <c r="E1835" s="7" t="s">
        <v>36</v>
      </c>
      <c r="F1835" s="7"/>
      <c r="G1835" s="7" t="s">
        <v>38</v>
      </c>
      <c r="H1835" s="7"/>
      <c r="J1835" s="13"/>
      <c r="K1835" s="13"/>
      <c r="L1835" s="10">
        <v>39835</v>
      </c>
      <c r="M1835" s="10">
        <v>39780</v>
      </c>
      <c r="N1835" s="7">
        <v>2009</v>
      </c>
      <c r="O1835" s="7" t="s">
        <v>5189</v>
      </c>
      <c r="T1835" s="7" t="s">
        <v>427</v>
      </c>
      <c r="W1835" s="6">
        <f>IFERROR(VLOOKUP(B1835, PlumX_snapshot!$A:$B, 2, FALSE), " ")</f>
        <v>80</v>
      </c>
      <c r="X1835" s="6">
        <f>IFERROR(VLOOKUP(B1835, PlumX_snapshot!$A:$C, 3, FALSE), " ")</f>
        <v>118</v>
      </c>
      <c r="Y1835" s="8">
        <f>IFERROR(VLOOKUP(B1835, PlumX_snapshot!$A:$D, 4, FALSE), " ")</f>
        <v>4</v>
      </c>
      <c r="Z1835" s="8">
        <f>IFERROR(VLOOKUP(B1835, PlumX_snapshot!$A:$E, 5, FALSE), " ")</f>
        <v>30</v>
      </c>
      <c r="AA1835" s="8">
        <f>IFERROR(VLOOKUP(B1835, PlumX_snapshot!$A:$F, 6, FALSE), " ")</f>
        <v>2</v>
      </c>
      <c r="AB1835" s="9">
        <v>44978</v>
      </c>
      <c r="AC1835" s="7"/>
      <c r="AD1835" s="7"/>
      <c r="AE1835" s="7"/>
      <c r="AF1835" s="7"/>
    </row>
    <row r="1836" spans="1:32" ht="14.5" x14ac:dyDescent="0.35">
      <c r="A1836" s="7"/>
      <c r="B1836" s="7" t="s">
        <v>5202</v>
      </c>
      <c r="C1836" s="7" t="s">
        <v>5203</v>
      </c>
      <c r="D1836" s="7" t="s">
        <v>5188</v>
      </c>
      <c r="E1836" s="7" t="s">
        <v>36</v>
      </c>
      <c r="F1836" s="7"/>
      <c r="G1836" s="7" t="s">
        <v>38</v>
      </c>
      <c r="H1836" s="7"/>
      <c r="J1836" s="13"/>
      <c r="K1836" s="13"/>
      <c r="L1836" s="10">
        <v>40505</v>
      </c>
      <c r="M1836" s="10">
        <v>40534</v>
      </c>
      <c r="N1836" s="7">
        <v>2010</v>
      </c>
      <c r="O1836" s="7" t="s">
        <v>5189</v>
      </c>
      <c r="T1836" s="7" t="s">
        <v>427</v>
      </c>
      <c r="W1836" s="6">
        <f>IFERROR(VLOOKUP(B1836, PlumX_snapshot!$A:$B, 2, FALSE), " ")</f>
        <v>442</v>
      </c>
      <c r="X1836" s="6">
        <f>IFERROR(VLOOKUP(B1836, PlumX_snapshot!$A:$C, 3, FALSE), " ")</f>
        <v>82</v>
      </c>
      <c r="Y1836" s="8">
        <f>IFERROR(VLOOKUP(B1836, PlumX_snapshot!$A:$D, 4, FALSE), " ")</f>
        <v>6</v>
      </c>
      <c r="Z1836" s="8">
        <f>IFERROR(VLOOKUP(B1836, PlumX_snapshot!$A:$E, 5, FALSE), " ")</f>
        <v>8147</v>
      </c>
      <c r="AA1836" s="8">
        <f>IFERROR(VLOOKUP(B1836, PlumX_snapshot!$A:$F, 6, FALSE), " ")</f>
        <v>1</v>
      </c>
      <c r="AB1836" s="9">
        <v>44978</v>
      </c>
      <c r="AC1836" s="7"/>
      <c r="AD1836" s="7"/>
      <c r="AE1836" s="7"/>
      <c r="AF1836" s="7"/>
    </row>
    <row r="1837" spans="1:32" ht="14.5" x14ac:dyDescent="0.35">
      <c r="A1837" s="7"/>
      <c r="B1837" s="7" t="s">
        <v>5204</v>
      </c>
      <c r="C1837" s="7" t="s">
        <v>5205</v>
      </c>
      <c r="D1837" s="7" t="s">
        <v>5188</v>
      </c>
      <c r="E1837" s="7" t="s">
        <v>36</v>
      </c>
      <c r="F1837" s="7"/>
      <c r="G1837" s="7" t="s">
        <v>38</v>
      </c>
      <c r="H1837" s="7"/>
      <c r="J1837" s="13"/>
      <c r="K1837" s="13"/>
      <c r="L1837" s="10">
        <v>40459</v>
      </c>
      <c r="M1837" s="10">
        <v>40466</v>
      </c>
      <c r="N1837" s="7">
        <v>2010</v>
      </c>
      <c r="O1837" s="7" t="s">
        <v>5189</v>
      </c>
      <c r="T1837" s="7" t="s">
        <v>427</v>
      </c>
      <c r="W1837" s="6">
        <f>IFERROR(VLOOKUP(B1837, PlumX_snapshot!$A:$B, 2, FALSE), " ")</f>
        <v>997</v>
      </c>
      <c r="X1837" s="6">
        <f>IFERROR(VLOOKUP(B1837, PlumX_snapshot!$A:$C, 3, FALSE), " ")</f>
        <v>108</v>
      </c>
      <c r="Y1837" s="8">
        <f>IFERROR(VLOOKUP(B1837, PlumX_snapshot!$A:$D, 4, FALSE), " ")</f>
        <v>270</v>
      </c>
      <c r="Z1837" s="8">
        <f>IFERROR(VLOOKUP(B1837, PlumX_snapshot!$A:$E, 5, FALSE), " ")</f>
        <v>9898</v>
      </c>
      <c r="AA1837" s="8">
        <f>IFERROR(VLOOKUP(B1837, PlumX_snapshot!$A:$F, 6, FALSE), " ")</f>
        <v>3</v>
      </c>
      <c r="AB1837" s="9">
        <v>44978</v>
      </c>
      <c r="AC1837" s="7"/>
      <c r="AD1837" s="7"/>
      <c r="AE1837" s="7"/>
      <c r="AF1837" s="7"/>
    </row>
    <row r="1838" spans="1:32" ht="14.5" x14ac:dyDescent="0.35">
      <c r="A1838" s="7"/>
      <c r="B1838" s="7" t="s">
        <v>5206</v>
      </c>
      <c r="C1838" s="7" t="s">
        <v>5207</v>
      </c>
      <c r="D1838" s="7" t="s">
        <v>5188</v>
      </c>
      <c r="E1838" s="7" t="s">
        <v>36</v>
      </c>
      <c r="F1838" s="7"/>
      <c r="G1838" s="7" t="s">
        <v>38</v>
      </c>
      <c r="H1838" s="7"/>
      <c r="J1838" s="13"/>
      <c r="K1838" s="13"/>
      <c r="L1838" s="10">
        <v>40374</v>
      </c>
      <c r="M1838" s="10">
        <v>40498</v>
      </c>
      <c r="N1838" s="7">
        <v>2010</v>
      </c>
      <c r="O1838" s="7" t="s">
        <v>5189</v>
      </c>
      <c r="T1838" s="7" t="s">
        <v>427</v>
      </c>
      <c r="W1838" s="6">
        <f>IFERROR(VLOOKUP(B1838, PlumX_snapshot!$A:$B, 2, FALSE), " ")</f>
        <v>110</v>
      </c>
      <c r="X1838" s="6">
        <f>IFERROR(VLOOKUP(B1838, PlumX_snapshot!$A:$C, 3, FALSE), " ")</f>
        <v>70</v>
      </c>
      <c r="Y1838" s="8">
        <f>IFERROR(VLOOKUP(B1838, PlumX_snapshot!$A:$D, 4, FALSE), " ")</f>
        <v>0</v>
      </c>
      <c r="Z1838" s="8">
        <f>IFERROR(VLOOKUP(B1838, PlumX_snapshot!$A:$E, 5, FALSE), " ")</f>
        <v>232</v>
      </c>
      <c r="AA1838" s="8">
        <f>IFERROR(VLOOKUP(B1838, PlumX_snapshot!$A:$F, 6, FALSE), " ")</f>
        <v>0</v>
      </c>
      <c r="AB1838" s="9">
        <v>44978</v>
      </c>
      <c r="AC1838" s="7"/>
      <c r="AD1838" s="7"/>
      <c r="AE1838" s="7"/>
      <c r="AF1838" s="7"/>
    </row>
    <row r="1839" spans="1:32" ht="14.5" x14ac:dyDescent="0.35">
      <c r="A1839" s="7"/>
      <c r="B1839" s="7" t="s">
        <v>5208</v>
      </c>
      <c r="C1839" s="7" t="s">
        <v>5200</v>
      </c>
      <c r="D1839" s="7" t="s">
        <v>5188</v>
      </c>
      <c r="E1839" s="7" t="s">
        <v>36</v>
      </c>
      <c r="F1839" s="7"/>
      <c r="G1839" s="7" t="s">
        <v>38</v>
      </c>
      <c r="H1839" s="7"/>
      <c r="J1839" s="13"/>
      <c r="K1839" s="13"/>
      <c r="L1839" s="10">
        <v>40318</v>
      </c>
      <c r="M1839" s="10">
        <v>40310</v>
      </c>
      <c r="N1839" s="7">
        <v>2010</v>
      </c>
      <c r="O1839" s="7" t="s">
        <v>5189</v>
      </c>
      <c r="T1839" s="7" t="s">
        <v>427</v>
      </c>
      <c r="W1839" s="6">
        <f>IFERROR(VLOOKUP(B1839, PlumX_snapshot!$A:$B, 2, FALSE), " ")</f>
        <v>101</v>
      </c>
      <c r="X1839" s="6">
        <f>IFERROR(VLOOKUP(B1839, PlumX_snapshot!$A:$C, 3, FALSE), " ")</f>
        <v>91</v>
      </c>
      <c r="Y1839" s="8">
        <f>IFERROR(VLOOKUP(B1839, PlumX_snapshot!$A:$D, 4, FALSE), " ")</f>
        <v>0</v>
      </c>
      <c r="Z1839" s="8">
        <f>IFERROR(VLOOKUP(B1839, PlumX_snapshot!$A:$E, 5, FALSE), " ")</f>
        <v>205</v>
      </c>
      <c r="AA1839" s="8">
        <f>IFERROR(VLOOKUP(B1839, PlumX_snapshot!$A:$F, 6, FALSE), " ")</f>
        <v>0</v>
      </c>
      <c r="AB1839" s="9">
        <v>44978</v>
      </c>
      <c r="AC1839" s="7"/>
      <c r="AD1839" s="7"/>
      <c r="AE1839" s="7"/>
      <c r="AF1839" s="7"/>
    </row>
    <row r="1840" spans="1:32" ht="14.5" x14ac:dyDescent="0.35">
      <c r="A1840" s="7"/>
      <c r="B1840" s="7" t="s">
        <v>5209</v>
      </c>
      <c r="C1840" s="7" t="s">
        <v>5210</v>
      </c>
      <c r="D1840" s="7" t="s">
        <v>5188</v>
      </c>
      <c r="E1840" s="7" t="s">
        <v>36</v>
      </c>
      <c r="F1840" s="7"/>
      <c r="G1840" s="7" t="s">
        <v>38</v>
      </c>
      <c r="H1840" s="7"/>
      <c r="J1840" s="13"/>
      <c r="K1840" s="13"/>
      <c r="L1840" s="10">
        <v>40886</v>
      </c>
      <c r="M1840" s="10">
        <v>40931</v>
      </c>
      <c r="N1840" s="7">
        <v>2011</v>
      </c>
      <c r="O1840" s="7" t="s">
        <v>5189</v>
      </c>
      <c r="T1840" s="7" t="s">
        <v>427</v>
      </c>
      <c r="W1840" s="6">
        <f>IFERROR(VLOOKUP(B1840, PlumX_snapshot!$A:$B, 2, FALSE), " ")</f>
        <v>397</v>
      </c>
      <c r="X1840" s="6">
        <f>IFERROR(VLOOKUP(B1840, PlumX_snapshot!$A:$C, 3, FALSE), " ")</f>
        <v>57</v>
      </c>
      <c r="Y1840" s="8">
        <f>IFERROR(VLOOKUP(B1840, PlumX_snapshot!$A:$D, 4, FALSE), " ")</f>
        <v>1</v>
      </c>
      <c r="Z1840" s="8">
        <f>IFERROR(VLOOKUP(B1840, PlumX_snapshot!$A:$E, 5, FALSE), " ")</f>
        <v>4729</v>
      </c>
      <c r="AA1840" s="8">
        <f>IFERROR(VLOOKUP(B1840, PlumX_snapshot!$A:$F, 6, FALSE), " ")</f>
        <v>0</v>
      </c>
      <c r="AB1840" s="9">
        <v>44978</v>
      </c>
      <c r="AC1840" s="7"/>
      <c r="AD1840" s="7"/>
      <c r="AE1840" s="7"/>
      <c r="AF1840" s="7"/>
    </row>
    <row r="1841" spans="1:32" ht="14.5" x14ac:dyDescent="0.35">
      <c r="A1841" s="7"/>
      <c r="B1841" s="7" t="s">
        <v>5211</v>
      </c>
      <c r="C1841" s="7" t="s">
        <v>5212</v>
      </c>
      <c r="D1841" s="7" t="s">
        <v>5188</v>
      </c>
      <c r="E1841" s="7" t="s">
        <v>36</v>
      </c>
      <c r="F1841" s="7"/>
      <c r="G1841" s="7" t="s">
        <v>38</v>
      </c>
      <c r="H1841" s="7"/>
      <c r="J1841" s="13"/>
      <c r="K1841" s="13"/>
      <c r="L1841" s="10">
        <v>40838</v>
      </c>
      <c r="M1841" s="10">
        <v>40821</v>
      </c>
      <c r="N1841" s="7">
        <v>2011</v>
      </c>
      <c r="O1841" s="7" t="s">
        <v>5189</v>
      </c>
      <c r="T1841" s="7" t="s">
        <v>427</v>
      </c>
      <c r="W1841" s="6">
        <f>IFERROR(VLOOKUP(B1841, PlumX_snapshot!$A:$B, 2, FALSE), " ")</f>
        <v>1528</v>
      </c>
      <c r="X1841" s="6">
        <f>IFERROR(VLOOKUP(B1841, PlumX_snapshot!$A:$C, 3, FALSE), " ")</f>
        <v>77</v>
      </c>
      <c r="Y1841" s="8">
        <f>IFERROR(VLOOKUP(B1841, PlumX_snapshot!$A:$D, 4, FALSE), " ")</f>
        <v>99</v>
      </c>
      <c r="Z1841" s="8">
        <f>IFERROR(VLOOKUP(B1841, PlumX_snapshot!$A:$E, 5, FALSE), " ")</f>
        <v>14868</v>
      </c>
      <c r="AA1841" s="8">
        <f>IFERROR(VLOOKUP(B1841, PlumX_snapshot!$A:$F, 6, FALSE), " ")</f>
        <v>0</v>
      </c>
      <c r="AB1841" s="9">
        <v>44978</v>
      </c>
      <c r="AC1841" s="7"/>
      <c r="AD1841" s="7"/>
      <c r="AE1841" s="7"/>
      <c r="AF1841" s="7"/>
    </row>
    <row r="1842" spans="1:32" ht="14.5" x14ac:dyDescent="0.35">
      <c r="A1842" s="7"/>
      <c r="B1842" s="7" t="s">
        <v>5213</v>
      </c>
      <c r="C1842" s="7" t="s">
        <v>5205</v>
      </c>
      <c r="D1842" s="7" t="s">
        <v>5188</v>
      </c>
      <c r="E1842" s="7" t="s">
        <v>36</v>
      </c>
      <c r="F1842" s="7"/>
      <c r="G1842" s="7" t="s">
        <v>38</v>
      </c>
      <c r="H1842" s="7"/>
      <c r="J1842" s="13"/>
      <c r="K1842" s="13"/>
      <c r="L1842" s="10">
        <v>40717</v>
      </c>
      <c r="M1842" s="10">
        <v>40444</v>
      </c>
      <c r="N1842" s="7">
        <v>2011</v>
      </c>
      <c r="O1842" s="7" t="s">
        <v>5189</v>
      </c>
      <c r="T1842" s="7" t="s">
        <v>427</v>
      </c>
      <c r="W1842" s="6">
        <f>IFERROR(VLOOKUP(B1842, PlumX_snapshot!$A:$B, 2, FALSE), " ")</f>
        <v>1441</v>
      </c>
      <c r="X1842" s="6">
        <f>IFERROR(VLOOKUP(B1842, PlumX_snapshot!$A:$C, 3, FALSE), " ")</f>
        <v>101</v>
      </c>
      <c r="Y1842" s="8">
        <f>IFERROR(VLOOKUP(B1842, PlumX_snapshot!$A:$D, 4, FALSE), " ")</f>
        <v>3</v>
      </c>
      <c r="Z1842" s="8">
        <f>IFERROR(VLOOKUP(B1842, PlumX_snapshot!$A:$E, 5, FALSE), " ")</f>
        <v>15686</v>
      </c>
      <c r="AA1842" s="8">
        <f>IFERROR(VLOOKUP(B1842, PlumX_snapshot!$A:$F, 6, FALSE), " ")</f>
        <v>0</v>
      </c>
      <c r="AB1842" s="9">
        <v>44978</v>
      </c>
      <c r="AC1842" s="7"/>
      <c r="AD1842" s="7"/>
      <c r="AE1842" s="7"/>
      <c r="AF1842" s="7"/>
    </row>
    <row r="1843" spans="1:32" ht="14.5" x14ac:dyDescent="0.35">
      <c r="A1843" s="7"/>
      <c r="B1843" s="7" t="s">
        <v>5214</v>
      </c>
      <c r="C1843" s="7" t="s">
        <v>5215</v>
      </c>
      <c r="D1843" s="7" t="s">
        <v>5188</v>
      </c>
      <c r="E1843" s="7" t="s">
        <v>37</v>
      </c>
      <c r="F1843" s="7" t="s">
        <v>37</v>
      </c>
      <c r="G1843" s="7" t="s">
        <v>38</v>
      </c>
      <c r="H1843" s="7"/>
      <c r="J1843" s="13"/>
      <c r="K1843" s="13"/>
      <c r="L1843" s="10">
        <v>41271</v>
      </c>
      <c r="M1843" s="10">
        <v>41277</v>
      </c>
      <c r="N1843" s="7">
        <v>2012</v>
      </c>
      <c r="O1843" s="7" t="s">
        <v>5189</v>
      </c>
      <c r="T1843" s="7" t="s">
        <v>427</v>
      </c>
      <c r="W1843" s="6">
        <f>IFERROR(VLOOKUP(B1843, PlumX_snapshot!$A:$B, 2, FALSE), " ")</f>
        <v>116</v>
      </c>
      <c r="X1843" s="6">
        <f>IFERROR(VLOOKUP(B1843, PlumX_snapshot!$A:$C, 3, FALSE), " ")</f>
        <v>114</v>
      </c>
      <c r="Y1843" s="8">
        <f>IFERROR(VLOOKUP(B1843, PlumX_snapshot!$A:$D, 4, FALSE), " ")</f>
        <v>54</v>
      </c>
      <c r="Z1843" s="8">
        <f>IFERROR(VLOOKUP(B1843, PlumX_snapshot!$A:$E, 5, FALSE), " ")</f>
        <v>66</v>
      </c>
      <c r="AA1843" s="8">
        <f>IFERROR(VLOOKUP(B1843, PlumX_snapshot!$A:$F, 6, FALSE), " ")</f>
        <v>2</v>
      </c>
      <c r="AB1843" s="9">
        <v>44978</v>
      </c>
      <c r="AC1843" s="7"/>
      <c r="AD1843" s="7"/>
      <c r="AE1843" s="7"/>
      <c r="AF1843" s="7"/>
    </row>
    <row r="1844" spans="1:32" ht="14.5" x14ac:dyDescent="0.35">
      <c r="A1844" s="7"/>
      <c r="B1844" s="7" t="s">
        <v>5216</v>
      </c>
      <c r="C1844" s="7" t="s">
        <v>5205</v>
      </c>
      <c r="D1844" s="7" t="s">
        <v>5188</v>
      </c>
      <c r="E1844" s="7" t="s">
        <v>36</v>
      </c>
      <c r="F1844" s="7"/>
      <c r="G1844" s="7" t="s">
        <v>38</v>
      </c>
      <c r="H1844" s="7"/>
      <c r="J1844" s="13"/>
      <c r="K1844" s="13"/>
      <c r="L1844" s="10">
        <v>41118</v>
      </c>
      <c r="M1844" s="10">
        <v>40882</v>
      </c>
      <c r="N1844" s="7">
        <v>2012</v>
      </c>
      <c r="O1844" s="7" t="s">
        <v>5189</v>
      </c>
      <c r="T1844" s="7" t="s">
        <v>427</v>
      </c>
      <c r="W1844" s="6">
        <f>IFERROR(VLOOKUP(B1844, PlumX_snapshot!$A:$B, 2, FALSE), " ")</f>
        <v>1089</v>
      </c>
      <c r="X1844" s="6">
        <f>IFERROR(VLOOKUP(B1844, PlumX_snapshot!$A:$C, 3, FALSE), " ")</f>
        <v>175</v>
      </c>
      <c r="Y1844" s="8">
        <f>IFERROR(VLOOKUP(B1844, PlumX_snapshot!$A:$D, 4, FALSE), " ")</f>
        <v>7</v>
      </c>
      <c r="Z1844" s="8">
        <f>IFERROR(VLOOKUP(B1844, PlumX_snapshot!$A:$E, 5, FALSE), " ")</f>
        <v>11738</v>
      </c>
      <c r="AA1844" s="8">
        <f>IFERROR(VLOOKUP(B1844, PlumX_snapshot!$A:$F, 6, FALSE), " ")</f>
        <v>1</v>
      </c>
      <c r="AB1844" s="9">
        <v>44978</v>
      </c>
      <c r="AC1844" s="7"/>
      <c r="AD1844" s="7"/>
      <c r="AE1844" s="7"/>
      <c r="AF1844" s="7"/>
    </row>
    <row r="1845" spans="1:32" ht="14.5" x14ac:dyDescent="0.35">
      <c r="A1845" s="7"/>
      <c r="B1845" s="7" t="s">
        <v>5217</v>
      </c>
      <c r="C1845" s="7" t="s">
        <v>5218</v>
      </c>
      <c r="D1845" s="7" t="s">
        <v>5188</v>
      </c>
      <c r="E1845" s="7" t="s">
        <v>36</v>
      </c>
      <c r="F1845" s="7"/>
      <c r="G1845" s="7" t="s">
        <v>38</v>
      </c>
      <c r="H1845" s="7"/>
      <c r="J1845" s="13"/>
      <c r="K1845" s="13"/>
      <c r="L1845" s="10">
        <v>41034</v>
      </c>
      <c r="M1845" s="10">
        <v>40819</v>
      </c>
      <c r="N1845" s="7">
        <v>2012</v>
      </c>
      <c r="O1845" s="7" t="s">
        <v>5189</v>
      </c>
      <c r="T1845" s="7" t="s">
        <v>427</v>
      </c>
      <c r="W1845" s="6">
        <f>IFERROR(VLOOKUP(B1845, PlumX_snapshot!$A:$B, 2, FALSE), " ")</f>
        <v>73</v>
      </c>
      <c r="X1845" s="6">
        <f>IFERROR(VLOOKUP(B1845, PlumX_snapshot!$A:$C, 3, FALSE), " ")</f>
        <v>39</v>
      </c>
      <c r="Y1845" s="8">
        <f>IFERROR(VLOOKUP(B1845, PlumX_snapshot!$A:$D, 4, FALSE), " ")</f>
        <v>0</v>
      </c>
      <c r="Z1845" s="8">
        <f>IFERROR(VLOOKUP(B1845, PlumX_snapshot!$A:$E, 5, FALSE), " ")</f>
        <v>104</v>
      </c>
      <c r="AA1845" s="8">
        <f>IFERROR(VLOOKUP(B1845, PlumX_snapshot!$A:$F, 6, FALSE), " ")</f>
        <v>0</v>
      </c>
      <c r="AB1845" s="9">
        <v>44978</v>
      </c>
      <c r="AC1845" s="7"/>
      <c r="AD1845" s="7"/>
      <c r="AE1845" s="7"/>
      <c r="AF1845" s="7"/>
    </row>
    <row r="1846" spans="1:32" ht="14.5" x14ac:dyDescent="0.35">
      <c r="A1846" s="7"/>
      <c r="B1846" s="7" t="s">
        <v>5219</v>
      </c>
      <c r="C1846" s="7" t="s">
        <v>5220</v>
      </c>
      <c r="D1846" s="7" t="s">
        <v>5188</v>
      </c>
      <c r="E1846" s="7" t="s">
        <v>36</v>
      </c>
      <c r="F1846" s="7"/>
      <c r="G1846" s="7" t="s">
        <v>38</v>
      </c>
      <c r="H1846" s="7"/>
      <c r="J1846" s="13"/>
      <c r="K1846" s="13"/>
      <c r="L1846" s="10">
        <v>41628</v>
      </c>
      <c r="M1846" s="10">
        <v>41689</v>
      </c>
      <c r="N1846" s="7">
        <v>2013</v>
      </c>
      <c r="O1846" s="7" t="s">
        <v>5189</v>
      </c>
      <c r="T1846" s="7" t="s">
        <v>427</v>
      </c>
      <c r="W1846" s="6">
        <f>IFERROR(VLOOKUP(B1846, PlumX_snapshot!$A:$B, 2, FALSE), " ")</f>
        <v>49</v>
      </c>
      <c r="X1846" s="6">
        <f>IFERROR(VLOOKUP(B1846, PlumX_snapshot!$A:$C, 3, FALSE), " ")</f>
        <v>20</v>
      </c>
      <c r="Y1846" s="8">
        <f>IFERROR(VLOOKUP(B1846, PlumX_snapshot!$A:$D, 4, FALSE), " ")</f>
        <v>1</v>
      </c>
      <c r="Z1846" s="8">
        <f>IFERROR(VLOOKUP(B1846, PlumX_snapshot!$A:$E, 5, FALSE), " ")</f>
        <v>359</v>
      </c>
      <c r="AA1846" s="8">
        <f>IFERROR(VLOOKUP(B1846, PlumX_snapshot!$A:$F, 6, FALSE), " ")</f>
        <v>0</v>
      </c>
      <c r="AB1846" s="9">
        <v>44978</v>
      </c>
      <c r="AC1846" s="7"/>
      <c r="AD1846" s="7"/>
      <c r="AE1846" s="7"/>
      <c r="AF1846" s="7"/>
    </row>
    <row r="1847" spans="1:32" ht="14.5" x14ac:dyDescent="0.35">
      <c r="A1847" s="7"/>
      <c r="B1847" s="7" t="s">
        <v>5221</v>
      </c>
      <c r="C1847" s="7" t="s">
        <v>5222</v>
      </c>
      <c r="D1847" s="7" t="s">
        <v>5188</v>
      </c>
      <c r="E1847" s="7" t="s">
        <v>36</v>
      </c>
      <c r="F1847" s="7"/>
      <c r="G1847" s="7" t="s">
        <v>38</v>
      </c>
      <c r="H1847" s="7"/>
      <c r="J1847" s="13"/>
      <c r="K1847" s="13"/>
      <c r="L1847" s="10">
        <v>41621</v>
      </c>
      <c r="M1847" s="10">
        <v>41682</v>
      </c>
      <c r="N1847" s="7">
        <v>2013</v>
      </c>
      <c r="O1847" s="7" t="s">
        <v>5189</v>
      </c>
      <c r="T1847" s="7" t="s">
        <v>427</v>
      </c>
      <c r="W1847" s="6">
        <f>IFERROR(VLOOKUP(B1847, PlumX_snapshot!$A:$B, 2, FALSE), " ")</f>
        <v>411</v>
      </c>
      <c r="X1847" s="6">
        <f>IFERROR(VLOOKUP(B1847, PlumX_snapshot!$A:$C, 3, FALSE), " ")</f>
        <v>463</v>
      </c>
      <c r="Y1847" s="8">
        <f>IFERROR(VLOOKUP(B1847, PlumX_snapshot!$A:$D, 4, FALSE), " ")</f>
        <v>718</v>
      </c>
      <c r="Z1847" s="8">
        <f>IFERROR(VLOOKUP(B1847, PlumX_snapshot!$A:$E, 5, FALSE), " ")</f>
        <v>30</v>
      </c>
      <c r="AA1847" s="8">
        <f>IFERROR(VLOOKUP(B1847, PlumX_snapshot!$A:$F, 6, FALSE), " ")</f>
        <v>205</v>
      </c>
      <c r="AB1847" s="9">
        <v>44978</v>
      </c>
      <c r="AC1847" s="7"/>
      <c r="AD1847" s="7"/>
      <c r="AE1847" s="7"/>
      <c r="AF1847" s="7"/>
    </row>
    <row r="1848" spans="1:32" ht="14.5" x14ac:dyDescent="0.35">
      <c r="A1848" s="7"/>
      <c r="B1848" s="7" t="s">
        <v>5223</v>
      </c>
      <c r="C1848" s="7" t="s">
        <v>5200</v>
      </c>
      <c r="D1848" s="7" t="s">
        <v>5188</v>
      </c>
      <c r="E1848" s="7" t="s">
        <v>36</v>
      </c>
      <c r="F1848" s="7"/>
      <c r="G1848" s="7" t="s">
        <v>38</v>
      </c>
      <c r="H1848" s="7"/>
      <c r="J1848" s="13"/>
      <c r="K1848" s="13"/>
      <c r="L1848" s="10">
        <v>41599</v>
      </c>
      <c r="M1848" s="10">
        <v>41534</v>
      </c>
      <c r="N1848" s="7">
        <v>2013</v>
      </c>
      <c r="O1848" s="7" t="s">
        <v>5189</v>
      </c>
      <c r="T1848" s="7" t="s">
        <v>427</v>
      </c>
      <c r="W1848" s="6">
        <f>IFERROR(VLOOKUP(B1848, PlumX_snapshot!$A:$B, 2, FALSE), " ")</f>
        <v>45</v>
      </c>
      <c r="X1848" s="6">
        <f>IFERROR(VLOOKUP(B1848, PlumX_snapshot!$A:$C, 3, FALSE), " ")</f>
        <v>14</v>
      </c>
      <c r="Y1848" s="8">
        <f>IFERROR(VLOOKUP(B1848, PlumX_snapshot!$A:$D, 4, FALSE), " ")</f>
        <v>0</v>
      </c>
      <c r="Z1848" s="8">
        <f>IFERROR(VLOOKUP(B1848, PlumX_snapshot!$A:$E, 5, FALSE), " ")</f>
        <v>321</v>
      </c>
      <c r="AA1848" s="8">
        <f>IFERROR(VLOOKUP(B1848, PlumX_snapshot!$A:$F, 6, FALSE), " ")</f>
        <v>0</v>
      </c>
      <c r="AB1848" s="9">
        <v>44978</v>
      </c>
      <c r="AC1848" s="7"/>
      <c r="AD1848" s="7"/>
      <c r="AE1848" s="7"/>
      <c r="AF1848" s="7"/>
    </row>
    <row r="1849" spans="1:32" ht="14.5" x14ac:dyDescent="0.35">
      <c r="A1849" s="7"/>
      <c r="B1849" s="7" t="s">
        <v>5224</v>
      </c>
      <c r="C1849" s="7" t="s">
        <v>5225</v>
      </c>
      <c r="D1849" s="7" t="s">
        <v>5188</v>
      </c>
      <c r="E1849" s="7" t="s">
        <v>36</v>
      </c>
      <c r="F1849" s="7"/>
      <c r="G1849" s="7" t="s">
        <v>38</v>
      </c>
      <c r="H1849" s="7"/>
      <c r="J1849" s="13"/>
      <c r="K1849" s="13"/>
      <c r="L1849" s="10">
        <v>41597</v>
      </c>
      <c r="M1849" s="10">
        <v>41619</v>
      </c>
      <c r="N1849" s="7">
        <v>2013</v>
      </c>
      <c r="O1849" s="7" t="s">
        <v>5189</v>
      </c>
      <c r="T1849" s="7" t="s">
        <v>427</v>
      </c>
      <c r="W1849" s="6">
        <f>IFERROR(VLOOKUP(B1849, PlumX_snapshot!$A:$B, 2, FALSE), " ")</f>
        <v>2</v>
      </c>
      <c r="X1849" s="6">
        <f>IFERROR(VLOOKUP(B1849, PlumX_snapshot!$A:$C, 3, FALSE), " ")</f>
        <v>6</v>
      </c>
      <c r="Y1849" s="8">
        <f>IFERROR(VLOOKUP(B1849, PlumX_snapshot!$A:$D, 4, FALSE), " ")</f>
        <v>0</v>
      </c>
      <c r="Z1849" s="8">
        <f>IFERROR(VLOOKUP(B1849, PlumX_snapshot!$A:$E, 5, FALSE), " ")</f>
        <v>14</v>
      </c>
      <c r="AA1849" s="8">
        <f>IFERROR(VLOOKUP(B1849, PlumX_snapshot!$A:$F, 6, FALSE), " ")</f>
        <v>0</v>
      </c>
      <c r="AB1849" s="9">
        <v>44978</v>
      </c>
      <c r="AC1849" s="7"/>
      <c r="AD1849" s="7"/>
      <c r="AE1849" s="7"/>
      <c r="AF1849" s="7"/>
    </row>
    <row r="1850" spans="1:32" ht="14.5" x14ac:dyDescent="0.35">
      <c r="A1850" s="7"/>
      <c r="B1850" s="7" t="s">
        <v>5226</v>
      </c>
      <c r="C1850" s="7" t="s">
        <v>5227</v>
      </c>
      <c r="D1850" s="7" t="s">
        <v>5188</v>
      </c>
      <c r="E1850" s="7" t="s">
        <v>37</v>
      </c>
      <c r="F1850" s="7" t="s">
        <v>37</v>
      </c>
      <c r="G1850" s="7" t="s">
        <v>38</v>
      </c>
      <c r="H1850" s="7"/>
      <c r="J1850" s="13"/>
      <c r="K1850" s="13"/>
      <c r="L1850" s="10">
        <v>41591</v>
      </c>
      <c r="M1850" s="10">
        <v>41589</v>
      </c>
      <c r="N1850" s="7">
        <v>2013</v>
      </c>
      <c r="O1850" s="7" t="s">
        <v>5189</v>
      </c>
      <c r="T1850" s="7" t="s">
        <v>427</v>
      </c>
      <c r="W1850" s="6">
        <f>IFERROR(VLOOKUP(B1850, PlumX_snapshot!$A:$B, 2, FALSE), " ")</f>
        <v>42</v>
      </c>
      <c r="X1850" s="6">
        <f>IFERROR(VLOOKUP(B1850, PlumX_snapshot!$A:$C, 3, FALSE), " ")</f>
        <v>41</v>
      </c>
      <c r="Y1850" s="8">
        <f>IFERROR(VLOOKUP(B1850, PlumX_snapshot!$A:$D, 4, FALSE), " ")</f>
        <v>1</v>
      </c>
      <c r="Z1850" s="8">
        <f>IFERROR(VLOOKUP(B1850, PlumX_snapshot!$A:$E, 5, FALSE), " ")</f>
        <v>6</v>
      </c>
      <c r="AA1850" s="8">
        <f>IFERROR(VLOOKUP(B1850, PlumX_snapshot!$A:$F, 6, FALSE), " ")</f>
        <v>0</v>
      </c>
      <c r="AB1850" s="9">
        <v>44978</v>
      </c>
      <c r="AC1850" s="7"/>
      <c r="AD1850" s="7"/>
      <c r="AE1850" s="7"/>
      <c r="AF1850" s="7"/>
    </row>
    <row r="1851" spans="1:32" ht="14.5" x14ac:dyDescent="0.35">
      <c r="A1851" s="7"/>
      <c r="B1851" s="7" t="s">
        <v>5228</v>
      </c>
      <c r="C1851" s="7" t="s">
        <v>5229</v>
      </c>
      <c r="D1851" s="7" t="s">
        <v>5188</v>
      </c>
      <c r="E1851" s="7" t="s">
        <v>36</v>
      </c>
      <c r="F1851" s="7"/>
      <c r="G1851" s="7" t="s">
        <v>38</v>
      </c>
      <c r="H1851" s="7"/>
      <c r="J1851" s="13"/>
      <c r="K1851" s="13"/>
      <c r="L1851" s="10">
        <v>41578</v>
      </c>
      <c r="M1851" s="10">
        <v>41578</v>
      </c>
      <c r="N1851" s="7">
        <v>2013</v>
      </c>
      <c r="O1851" s="7" t="s">
        <v>5189</v>
      </c>
      <c r="T1851" s="7" t="s">
        <v>427</v>
      </c>
      <c r="W1851" s="6">
        <f>IFERROR(VLOOKUP(B1851, PlumX_snapshot!$A:$B, 2, FALSE), " ")</f>
        <v>29</v>
      </c>
      <c r="X1851" s="6">
        <f>IFERROR(VLOOKUP(B1851, PlumX_snapshot!$A:$C, 3, FALSE), " ")</f>
        <v>40</v>
      </c>
      <c r="Y1851" s="8">
        <f>IFERROR(VLOOKUP(B1851, PlumX_snapshot!$A:$D, 4, FALSE), " ")</f>
        <v>1</v>
      </c>
      <c r="Z1851" s="8">
        <f>IFERROR(VLOOKUP(B1851, PlumX_snapshot!$A:$E, 5, FALSE), " ")</f>
        <v>98</v>
      </c>
      <c r="AA1851" s="8">
        <f>IFERROR(VLOOKUP(B1851, PlumX_snapshot!$A:$F, 6, FALSE), " ")</f>
        <v>0</v>
      </c>
      <c r="AB1851" s="9">
        <v>44978</v>
      </c>
      <c r="AC1851" s="7"/>
      <c r="AD1851" s="7"/>
      <c r="AE1851" s="7"/>
      <c r="AF1851" s="7"/>
    </row>
    <row r="1852" spans="1:32" ht="14.5" x14ac:dyDescent="0.35">
      <c r="A1852" s="7"/>
      <c r="B1852" s="7" t="s">
        <v>5230</v>
      </c>
      <c r="C1852" s="7" t="s">
        <v>5231</v>
      </c>
      <c r="D1852" s="7" t="s">
        <v>5188</v>
      </c>
      <c r="E1852" s="7" t="s">
        <v>37</v>
      </c>
      <c r="F1852" s="7" t="s">
        <v>37</v>
      </c>
      <c r="G1852" s="7" t="s">
        <v>38</v>
      </c>
      <c r="H1852" s="7"/>
      <c r="J1852" s="13"/>
      <c r="K1852" s="13"/>
      <c r="L1852" s="10">
        <v>41503</v>
      </c>
      <c r="M1852" s="10">
        <v>41485</v>
      </c>
      <c r="N1852" s="7">
        <v>2013</v>
      </c>
      <c r="O1852" s="7" t="s">
        <v>5189</v>
      </c>
      <c r="T1852" s="7" t="s">
        <v>427</v>
      </c>
      <c r="W1852" s="6">
        <f>IFERROR(VLOOKUP(B1852, PlumX_snapshot!$A:$B, 2, FALSE), " ")</f>
        <v>62</v>
      </c>
      <c r="X1852" s="6">
        <f>IFERROR(VLOOKUP(B1852, PlumX_snapshot!$A:$C, 3, FALSE), " ")</f>
        <v>44</v>
      </c>
      <c r="Y1852" s="8">
        <f>IFERROR(VLOOKUP(B1852, PlumX_snapshot!$A:$D, 4, FALSE), " ")</f>
        <v>33</v>
      </c>
      <c r="Z1852" s="8">
        <f>IFERROR(VLOOKUP(B1852, PlumX_snapshot!$A:$E, 5, FALSE), " ")</f>
        <v>298</v>
      </c>
      <c r="AA1852" s="8">
        <f>IFERROR(VLOOKUP(B1852, PlumX_snapshot!$A:$F, 6, FALSE), " ")</f>
        <v>0</v>
      </c>
      <c r="AB1852" s="9">
        <v>44978</v>
      </c>
      <c r="AC1852" s="7"/>
      <c r="AD1852" s="7"/>
      <c r="AE1852" s="7"/>
      <c r="AF1852" s="7"/>
    </row>
    <row r="1853" spans="1:32" ht="14.5" x14ac:dyDescent="0.35">
      <c r="A1853" s="7"/>
      <c r="B1853" s="7" t="s">
        <v>5232</v>
      </c>
      <c r="C1853" s="7" t="s">
        <v>5233</v>
      </c>
      <c r="D1853" s="7" t="s">
        <v>5188</v>
      </c>
      <c r="E1853" s="7" t="s">
        <v>36</v>
      </c>
      <c r="F1853" s="7"/>
      <c r="G1853" s="7" t="s">
        <v>38</v>
      </c>
      <c r="H1853" s="7"/>
      <c r="J1853" s="13"/>
      <c r="K1853" s="13"/>
      <c r="L1853" s="10">
        <v>41486</v>
      </c>
      <c r="M1853" s="10">
        <v>41521</v>
      </c>
      <c r="N1853" s="7">
        <v>2013</v>
      </c>
      <c r="O1853" s="7" t="s">
        <v>5189</v>
      </c>
      <c r="T1853" s="7" t="s">
        <v>427</v>
      </c>
      <c r="W1853" s="6">
        <f>IFERROR(VLOOKUP(B1853, PlumX_snapshot!$A:$B, 2, FALSE), " ")</f>
        <v>105</v>
      </c>
      <c r="X1853" s="6">
        <f>IFERROR(VLOOKUP(B1853, PlumX_snapshot!$A:$C, 3, FALSE), " ")</f>
        <v>83</v>
      </c>
      <c r="Y1853" s="8">
        <f>IFERROR(VLOOKUP(B1853, PlumX_snapshot!$A:$D, 4, FALSE), " ")</f>
        <v>2</v>
      </c>
      <c r="Z1853" s="8">
        <f>IFERROR(VLOOKUP(B1853, PlumX_snapshot!$A:$E, 5, FALSE), " ")</f>
        <v>327</v>
      </c>
      <c r="AA1853" s="8">
        <f>IFERROR(VLOOKUP(B1853, PlumX_snapshot!$A:$F, 6, FALSE), " ")</f>
        <v>0</v>
      </c>
      <c r="AB1853" s="9">
        <v>44978</v>
      </c>
      <c r="AC1853" s="7"/>
      <c r="AD1853" s="7"/>
      <c r="AE1853" s="7"/>
      <c r="AF1853" s="7"/>
    </row>
    <row r="1854" spans="1:32" ht="14.5" x14ac:dyDescent="0.35">
      <c r="A1854" s="7"/>
      <c r="B1854" s="7" t="s">
        <v>5234</v>
      </c>
      <c r="C1854" s="7" t="s">
        <v>5195</v>
      </c>
      <c r="D1854" s="7" t="s">
        <v>5188</v>
      </c>
      <c r="E1854" s="7" t="s">
        <v>36</v>
      </c>
      <c r="F1854" s="7"/>
      <c r="G1854" s="7" t="s">
        <v>38</v>
      </c>
      <c r="H1854" s="7"/>
      <c r="J1854" s="13"/>
      <c r="K1854" s="13"/>
      <c r="L1854" s="10">
        <v>41391</v>
      </c>
      <c r="M1854" s="10">
        <v>41277</v>
      </c>
      <c r="N1854" s="7">
        <v>2013</v>
      </c>
      <c r="O1854" s="7" t="s">
        <v>5189</v>
      </c>
      <c r="T1854" s="7" t="s">
        <v>427</v>
      </c>
      <c r="W1854" s="6">
        <f>IFERROR(VLOOKUP(B1854, PlumX_snapshot!$A:$B, 2, FALSE), " ")</f>
        <v>22</v>
      </c>
      <c r="X1854" s="6">
        <f>IFERROR(VLOOKUP(B1854, PlumX_snapshot!$A:$C, 3, FALSE), " ")</f>
        <v>59</v>
      </c>
      <c r="Y1854" s="8">
        <f>IFERROR(VLOOKUP(B1854, PlumX_snapshot!$A:$D, 4, FALSE), " ")</f>
        <v>1</v>
      </c>
      <c r="Z1854" s="8">
        <f>IFERROR(VLOOKUP(B1854, PlumX_snapshot!$A:$E, 5, FALSE), " ")</f>
        <v>17</v>
      </c>
      <c r="AA1854" s="8">
        <f>IFERROR(VLOOKUP(B1854, PlumX_snapshot!$A:$F, 6, FALSE), " ")</f>
        <v>0</v>
      </c>
      <c r="AB1854" s="9">
        <v>44978</v>
      </c>
      <c r="AC1854" s="7"/>
      <c r="AD1854" s="7"/>
      <c r="AE1854" s="7"/>
      <c r="AF1854" s="7"/>
    </row>
    <row r="1855" spans="1:32" ht="14.5" x14ac:dyDescent="0.35">
      <c r="A1855" s="7"/>
      <c r="B1855" s="7" t="s">
        <v>5235</v>
      </c>
      <c r="C1855" s="7" t="s">
        <v>5236</v>
      </c>
      <c r="D1855" s="7" t="s">
        <v>5188</v>
      </c>
      <c r="E1855" s="7" t="s">
        <v>36</v>
      </c>
      <c r="F1855" s="7"/>
      <c r="G1855" s="7" t="s">
        <v>38</v>
      </c>
      <c r="H1855" s="7"/>
      <c r="J1855" s="13"/>
      <c r="K1855" s="13"/>
      <c r="L1855" s="10">
        <v>41312</v>
      </c>
      <c r="M1855" s="10">
        <v>41263</v>
      </c>
      <c r="N1855" s="7">
        <v>2013</v>
      </c>
      <c r="O1855" s="7" t="s">
        <v>5189</v>
      </c>
      <c r="T1855" s="7" t="s">
        <v>427</v>
      </c>
      <c r="W1855" s="6">
        <f>IFERROR(VLOOKUP(B1855, PlumX_snapshot!$A:$B, 2, FALSE), " ")</f>
        <v>221</v>
      </c>
      <c r="X1855" s="6">
        <f>IFERROR(VLOOKUP(B1855, PlumX_snapshot!$A:$C, 3, FALSE), " ")</f>
        <v>81</v>
      </c>
      <c r="Y1855" s="8">
        <f>IFERROR(VLOOKUP(B1855, PlumX_snapshot!$A:$D, 4, FALSE), " ")</f>
        <v>161</v>
      </c>
      <c r="Z1855" s="8">
        <f>IFERROR(VLOOKUP(B1855, PlumX_snapshot!$A:$E, 5, FALSE), " ")</f>
        <v>1042</v>
      </c>
      <c r="AA1855" s="8">
        <f>IFERROR(VLOOKUP(B1855, PlumX_snapshot!$A:$F, 6, FALSE), " ")</f>
        <v>4</v>
      </c>
      <c r="AB1855" s="9">
        <v>44978</v>
      </c>
      <c r="AC1855" s="7"/>
      <c r="AD1855" s="7"/>
      <c r="AE1855" s="7"/>
      <c r="AF1855" s="7"/>
    </row>
    <row r="1856" spans="1:32" ht="14.5" x14ac:dyDescent="0.35">
      <c r="A1856" s="7"/>
      <c r="B1856" s="7" t="s">
        <v>5237</v>
      </c>
      <c r="C1856" s="7" t="s">
        <v>5238</v>
      </c>
      <c r="D1856" s="7" t="s">
        <v>5188</v>
      </c>
      <c r="E1856" s="7" t="s">
        <v>36</v>
      </c>
      <c r="F1856" s="7"/>
      <c r="G1856" s="7" t="s">
        <v>38</v>
      </c>
      <c r="H1856" s="7"/>
      <c r="J1856" s="13"/>
      <c r="K1856" s="13"/>
      <c r="L1856" s="10">
        <v>41978</v>
      </c>
      <c r="M1856" s="10">
        <v>41999</v>
      </c>
      <c r="N1856" s="7">
        <v>2014</v>
      </c>
      <c r="O1856" s="7" t="s">
        <v>5189</v>
      </c>
      <c r="T1856" s="7" t="s">
        <v>427</v>
      </c>
      <c r="W1856" s="6">
        <f>IFERROR(VLOOKUP(B1856, PlumX_snapshot!$A:$B, 2, FALSE), " ")</f>
        <v>42</v>
      </c>
      <c r="X1856" s="6">
        <f>IFERROR(VLOOKUP(B1856, PlumX_snapshot!$A:$C, 3, FALSE), " ")</f>
        <v>6</v>
      </c>
      <c r="Y1856" s="8">
        <f>IFERROR(VLOOKUP(B1856, PlumX_snapshot!$A:$D, 4, FALSE), " ")</f>
        <v>4</v>
      </c>
      <c r="Z1856" s="8">
        <f>IFERROR(VLOOKUP(B1856, PlumX_snapshot!$A:$E, 5, FALSE), " ")</f>
        <v>2</v>
      </c>
      <c r="AA1856" s="8">
        <f>IFERROR(VLOOKUP(B1856, PlumX_snapshot!$A:$F, 6, FALSE), " ")</f>
        <v>0</v>
      </c>
      <c r="AB1856" s="9">
        <v>44978</v>
      </c>
      <c r="AC1856" s="7"/>
      <c r="AD1856" s="7"/>
      <c r="AE1856" s="7"/>
      <c r="AF1856" s="7"/>
    </row>
    <row r="1857" spans="1:32" ht="14.5" x14ac:dyDescent="0.35">
      <c r="A1857" s="7"/>
      <c r="B1857" s="7" t="s">
        <v>5239</v>
      </c>
      <c r="C1857" s="7" t="s">
        <v>5240</v>
      </c>
      <c r="D1857" s="7" t="s">
        <v>5188</v>
      </c>
      <c r="E1857" s="7" t="s">
        <v>36</v>
      </c>
      <c r="F1857" s="7"/>
      <c r="G1857" s="7" t="s">
        <v>38</v>
      </c>
      <c r="H1857" s="7"/>
      <c r="J1857" s="13"/>
      <c r="K1857" s="13"/>
      <c r="L1857" s="10">
        <v>41947</v>
      </c>
      <c r="M1857" s="10">
        <v>42047</v>
      </c>
      <c r="N1857" s="7">
        <v>2014</v>
      </c>
      <c r="O1857" s="7" t="s">
        <v>5189</v>
      </c>
      <c r="T1857" s="7" t="s">
        <v>427</v>
      </c>
      <c r="W1857" s="6">
        <f>IFERROR(VLOOKUP(B1857, PlumX_snapshot!$A:$B, 2, FALSE), " ")</f>
        <v>34</v>
      </c>
      <c r="X1857" s="6">
        <f>IFERROR(VLOOKUP(B1857, PlumX_snapshot!$A:$C, 3, FALSE), " ")</f>
        <v>23</v>
      </c>
      <c r="Y1857" s="8">
        <f>IFERROR(VLOOKUP(B1857, PlumX_snapshot!$A:$D, 4, FALSE), " ")</f>
        <v>4</v>
      </c>
      <c r="Z1857" s="8">
        <f>IFERROR(VLOOKUP(B1857, PlumX_snapshot!$A:$E, 5, FALSE), " ")</f>
        <v>0</v>
      </c>
      <c r="AA1857" s="8">
        <f>IFERROR(VLOOKUP(B1857, PlumX_snapshot!$A:$F, 6, FALSE), " ")</f>
        <v>0</v>
      </c>
      <c r="AB1857" s="9">
        <v>44978</v>
      </c>
      <c r="AC1857" s="7"/>
      <c r="AD1857" s="7"/>
      <c r="AE1857" s="7"/>
      <c r="AF1857" s="7"/>
    </row>
    <row r="1858" spans="1:32" ht="14.5" x14ac:dyDescent="0.35">
      <c r="A1858" s="7"/>
      <c r="B1858" s="7" t="s">
        <v>5241</v>
      </c>
      <c r="C1858" s="7" t="s">
        <v>5242</v>
      </c>
      <c r="D1858" s="7" t="s">
        <v>5188</v>
      </c>
      <c r="E1858" s="7" t="s">
        <v>36</v>
      </c>
      <c r="F1858" s="7"/>
      <c r="G1858" s="7" t="s">
        <v>38</v>
      </c>
      <c r="H1858" s="7"/>
      <c r="J1858" s="13"/>
      <c r="K1858" s="13"/>
      <c r="L1858" s="10">
        <v>41940</v>
      </c>
      <c r="M1858" s="10">
        <v>41967</v>
      </c>
      <c r="N1858" s="7">
        <v>2014</v>
      </c>
      <c r="O1858" s="7" t="s">
        <v>5189</v>
      </c>
      <c r="T1858" s="7" t="s">
        <v>427</v>
      </c>
      <c r="W1858" s="6">
        <f>IFERROR(VLOOKUP(B1858, PlumX_snapshot!$A:$B, 2, FALSE), " ")</f>
        <v>103</v>
      </c>
      <c r="X1858" s="6">
        <f>IFERROR(VLOOKUP(B1858, PlumX_snapshot!$A:$C, 3, FALSE), " ")</f>
        <v>34</v>
      </c>
      <c r="Y1858" s="8">
        <f>IFERROR(VLOOKUP(B1858, PlumX_snapshot!$A:$D, 4, FALSE), " ")</f>
        <v>8</v>
      </c>
      <c r="Z1858" s="8">
        <f>IFERROR(VLOOKUP(B1858, PlumX_snapshot!$A:$E, 5, FALSE), " ")</f>
        <v>116</v>
      </c>
      <c r="AA1858" s="8">
        <f>IFERROR(VLOOKUP(B1858, PlumX_snapshot!$A:$F, 6, FALSE), " ")</f>
        <v>0</v>
      </c>
      <c r="AB1858" s="9">
        <v>44978</v>
      </c>
      <c r="AC1858" s="7"/>
      <c r="AD1858" s="7"/>
      <c r="AE1858" s="7"/>
      <c r="AF1858" s="7"/>
    </row>
    <row r="1859" spans="1:32" ht="14.5" x14ac:dyDescent="0.35">
      <c r="A1859" s="7"/>
      <c r="B1859" s="7" t="s">
        <v>5243</v>
      </c>
      <c r="C1859" s="7" t="s">
        <v>5244</v>
      </c>
      <c r="D1859" s="7" t="s">
        <v>5188</v>
      </c>
      <c r="E1859" s="7" t="s">
        <v>36</v>
      </c>
      <c r="F1859" s="7"/>
      <c r="G1859" s="7" t="s">
        <v>38</v>
      </c>
      <c r="H1859" s="7"/>
      <c r="J1859" s="13"/>
      <c r="K1859" s="13"/>
      <c r="L1859" s="10">
        <v>41932</v>
      </c>
      <c r="M1859" s="10">
        <v>41941</v>
      </c>
      <c r="N1859" s="7">
        <v>2014</v>
      </c>
      <c r="O1859" s="7" t="s">
        <v>5189</v>
      </c>
      <c r="T1859" s="7" t="s">
        <v>427</v>
      </c>
      <c r="W1859" s="6">
        <f>IFERROR(VLOOKUP(B1859, PlumX_snapshot!$A:$B, 2, FALSE), " ")</f>
        <v>127</v>
      </c>
      <c r="X1859" s="6">
        <f>IFERROR(VLOOKUP(B1859, PlumX_snapshot!$A:$C, 3, FALSE), " ")</f>
        <v>118</v>
      </c>
      <c r="Y1859" s="8">
        <f>IFERROR(VLOOKUP(B1859, PlumX_snapshot!$A:$D, 4, FALSE), " ")</f>
        <v>98</v>
      </c>
      <c r="Z1859" s="8">
        <f>IFERROR(VLOOKUP(B1859, PlumX_snapshot!$A:$E, 5, FALSE), " ")</f>
        <v>407</v>
      </c>
      <c r="AA1859" s="8">
        <f>IFERROR(VLOOKUP(B1859, PlumX_snapshot!$A:$F, 6, FALSE), " ")</f>
        <v>2</v>
      </c>
      <c r="AB1859" s="9">
        <v>44978</v>
      </c>
      <c r="AC1859" s="7"/>
      <c r="AD1859" s="7"/>
      <c r="AE1859" s="7"/>
      <c r="AF1859" s="7"/>
    </row>
    <row r="1860" spans="1:32" ht="14.5" x14ac:dyDescent="0.35">
      <c r="A1860" s="7"/>
      <c r="B1860" s="7" t="s">
        <v>5245</v>
      </c>
      <c r="C1860" s="7" t="s">
        <v>5246</v>
      </c>
      <c r="D1860" s="7" t="s">
        <v>5188</v>
      </c>
      <c r="E1860" s="7" t="s">
        <v>36</v>
      </c>
      <c r="F1860" s="7"/>
      <c r="G1860" s="7" t="s">
        <v>38</v>
      </c>
      <c r="H1860" s="7"/>
      <c r="J1860" s="13"/>
      <c r="K1860" s="13"/>
      <c r="L1860" s="10">
        <v>41914</v>
      </c>
      <c r="M1860" s="10">
        <v>41919</v>
      </c>
      <c r="N1860" s="7">
        <v>2014</v>
      </c>
      <c r="O1860" s="7" t="s">
        <v>5189</v>
      </c>
      <c r="T1860" s="7" t="s">
        <v>427</v>
      </c>
      <c r="W1860" s="6">
        <f>IFERROR(VLOOKUP(B1860, PlumX_snapshot!$A:$B, 2, FALSE), " ")</f>
        <v>65</v>
      </c>
      <c r="X1860" s="6">
        <f>IFERROR(VLOOKUP(B1860, PlumX_snapshot!$A:$C, 3, FALSE), " ")</f>
        <v>31</v>
      </c>
      <c r="Y1860" s="8">
        <f>IFERROR(VLOOKUP(B1860, PlumX_snapshot!$A:$D, 4, FALSE), " ")</f>
        <v>13</v>
      </c>
      <c r="Z1860" s="8">
        <f>IFERROR(VLOOKUP(B1860, PlumX_snapshot!$A:$E, 5, FALSE), " ")</f>
        <v>5</v>
      </c>
      <c r="AA1860" s="8">
        <f>IFERROR(VLOOKUP(B1860, PlumX_snapshot!$A:$F, 6, FALSE), " ")</f>
        <v>0</v>
      </c>
      <c r="AB1860" s="9">
        <v>44978</v>
      </c>
      <c r="AC1860" s="7"/>
      <c r="AD1860" s="7"/>
      <c r="AE1860" s="7"/>
      <c r="AF1860" s="7"/>
    </row>
    <row r="1861" spans="1:32" ht="14.5" x14ac:dyDescent="0.35">
      <c r="A1861" s="7"/>
      <c r="B1861" s="7" t="s">
        <v>5247</v>
      </c>
      <c r="C1861" s="7" t="s">
        <v>5248</v>
      </c>
      <c r="D1861" s="7" t="s">
        <v>5188</v>
      </c>
      <c r="E1861" s="7" t="s">
        <v>36</v>
      </c>
      <c r="F1861" s="7"/>
      <c r="G1861" s="7" t="s">
        <v>38</v>
      </c>
      <c r="H1861" s="7"/>
      <c r="J1861" s="13"/>
      <c r="K1861" s="13"/>
      <c r="L1861" s="10">
        <v>41911</v>
      </c>
      <c r="M1861" s="10">
        <v>41971</v>
      </c>
      <c r="N1861" s="7">
        <v>2014</v>
      </c>
      <c r="O1861" s="7" t="s">
        <v>5189</v>
      </c>
      <c r="T1861" s="7" t="s">
        <v>427</v>
      </c>
      <c r="W1861" s="6">
        <f>IFERROR(VLOOKUP(B1861, PlumX_snapshot!$A:$B, 2, FALSE), " ")</f>
        <v>98</v>
      </c>
      <c r="X1861" s="6">
        <f>IFERROR(VLOOKUP(B1861, PlumX_snapshot!$A:$C, 3, FALSE), " ")</f>
        <v>68</v>
      </c>
      <c r="Y1861" s="8">
        <f>IFERROR(VLOOKUP(B1861, PlumX_snapshot!$A:$D, 4, FALSE), " ")</f>
        <v>3</v>
      </c>
      <c r="Z1861" s="8">
        <f>IFERROR(VLOOKUP(B1861, PlumX_snapshot!$A:$E, 5, FALSE), " ")</f>
        <v>50</v>
      </c>
      <c r="AA1861" s="8">
        <f>IFERROR(VLOOKUP(B1861, PlumX_snapshot!$A:$F, 6, FALSE), " ")</f>
        <v>1</v>
      </c>
      <c r="AB1861" s="9">
        <v>44978</v>
      </c>
      <c r="AC1861" s="7"/>
      <c r="AD1861" s="7"/>
      <c r="AE1861" s="7"/>
      <c r="AF1861" s="7"/>
    </row>
    <row r="1862" spans="1:32" ht="14.5" x14ac:dyDescent="0.35">
      <c r="A1862" s="7"/>
      <c r="B1862" s="7" t="s">
        <v>5249</v>
      </c>
      <c r="C1862" s="7" t="s">
        <v>5250</v>
      </c>
      <c r="D1862" s="7" t="s">
        <v>5188</v>
      </c>
      <c r="E1862" s="7" t="s">
        <v>36</v>
      </c>
      <c r="F1862" s="7"/>
      <c r="G1862" s="7" t="s">
        <v>38</v>
      </c>
      <c r="H1862" s="7"/>
      <c r="J1862" s="13"/>
      <c r="K1862" s="13"/>
      <c r="L1862" s="10">
        <v>41900</v>
      </c>
      <c r="M1862" s="10">
        <v>41950</v>
      </c>
      <c r="N1862" s="7">
        <v>2014</v>
      </c>
      <c r="O1862" s="7" t="s">
        <v>5189</v>
      </c>
      <c r="T1862" s="7" t="s">
        <v>427</v>
      </c>
      <c r="W1862" s="6">
        <f>IFERROR(VLOOKUP(B1862, PlumX_snapshot!$A:$B, 2, FALSE), " ")</f>
        <v>181</v>
      </c>
      <c r="X1862" s="6">
        <f>IFERROR(VLOOKUP(B1862, PlumX_snapshot!$A:$C, 3, FALSE), " ")</f>
        <v>28</v>
      </c>
      <c r="Y1862" s="8">
        <f>IFERROR(VLOOKUP(B1862, PlumX_snapshot!$A:$D, 4, FALSE), " ")</f>
        <v>9</v>
      </c>
      <c r="Z1862" s="8">
        <f>IFERROR(VLOOKUP(B1862, PlumX_snapshot!$A:$E, 5, FALSE), " ")</f>
        <v>1058</v>
      </c>
      <c r="AA1862" s="8">
        <f>IFERROR(VLOOKUP(B1862, PlumX_snapshot!$A:$F, 6, FALSE), " ")</f>
        <v>0</v>
      </c>
      <c r="AB1862" s="9">
        <v>44978</v>
      </c>
      <c r="AC1862" s="7"/>
      <c r="AD1862" s="7"/>
      <c r="AE1862" s="7"/>
      <c r="AF1862" s="7"/>
    </row>
    <row r="1863" spans="1:32" ht="14.5" x14ac:dyDescent="0.35">
      <c r="A1863" s="7"/>
      <c r="B1863" s="7" t="s">
        <v>5251</v>
      </c>
      <c r="C1863" s="7" t="s">
        <v>5252</v>
      </c>
      <c r="D1863" s="7" t="s">
        <v>5188</v>
      </c>
      <c r="E1863" s="7" t="s">
        <v>36</v>
      </c>
      <c r="F1863" s="7"/>
      <c r="G1863" s="7" t="s">
        <v>38</v>
      </c>
      <c r="H1863" s="7"/>
      <c r="J1863" s="13"/>
      <c r="K1863" s="13"/>
      <c r="L1863" s="10">
        <v>41895</v>
      </c>
      <c r="M1863" s="10">
        <v>41766</v>
      </c>
      <c r="N1863" s="7">
        <v>2014</v>
      </c>
      <c r="O1863" s="7" t="s">
        <v>5189</v>
      </c>
      <c r="T1863" s="7" t="s">
        <v>427</v>
      </c>
      <c r="W1863" s="6">
        <f>IFERROR(VLOOKUP(B1863, PlumX_snapshot!$A:$B, 2, FALSE), " ")</f>
        <v>80</v>
      </c>
      <c r="X1863" s="6">
        <f>IFERROR(VLOOKUP(B1863, PlumX_snapshot!$A:$C, 3, FALSE), " ")</f>
        <v>31</v>
      </c>
      <c r="Y1863" s="8">
        <f>IFERROR(VLOOKUP(B1863, PlumX_snapshot!$A:$D, 4, FALSE), " ")</f>
        <v>0</v>
      </c>
      <c r="Z1863" s="8">
        <f>IFERROR(VLOOKUP(B1863, PlumX_snapshot!$A:$E, 5, FALSE), " ")</f>
        <v>823</v>
      </c>
      <c r="AA1863" s="8">
        <f>IFERROR(VLOOKUP(B1863, PlumX_snapshot!$A:$F, 6, FALSE), " ")</f>
        <v>0</v>
      </c>
      <c r="AB1863" s="9">
        <v>44978</v>
      </c>
      <c r="AC1863" s="7"/>
      <c r="AD1863" s="7"/>
      <c r="AE1863" s="7"/>
      <c r="AF1863" s="7"/>
    </row>
    <row r="1864" spans="1:32" ht="14.5" x14ac:dyDescent="0.35">
      <c r="A1864" s="7"/>
      <c r="B1864" s="7" t="s">
        <v>5253</v>
      </c>
      <c r="C1864" s="7" t="s">
        <v>5200</v>
      </c>
      <c r="D1864" s="7" t="s">
        <v>5188</v>
      </c>
      <c r="E1864" s="7" t="s">
        <v>36</v>
      </c>
      <c r="F1864" s="7"/>
      <c r="G1864" s="7" t="s">
        <v>38</v>
      </c>
      <c r="H1864" s="7"/>
      <c r="J1864" s="13"/>
      <c r="K1864" s="13"/>
      <c r="L1864" s="10">
        <v>41891</v>
      </c>
      <c r="M1864" s="10">
        <v>41899</v>
      </c>
      <c r="N1864" s="7">
        <v>2014</v>
      </c>
      <c r="O1864" s="7" t="s">
        <v>5189</v>
      </c>
      <c r="T1864" s="7" t="s">
        <v>427</v>
      </c>
      <c r="W1864" s="6">
        <f>IFERROR(VLOOKUP(B1864, PlumX_snapshot!$A:$B, 2, FALSE), " ")</f>
        <v>81</v>
      </c>
      <c r="X1864" s="6">
        <f>IFERROR(VLOOKUP(B1864, PlumX_snapshot!$A:$C, 3, FALSE), " ")</f>
        <v>71</v>
      </c>
      <c r="Y1864" s="8">
        <f>IFERROR(VLOOKUP(B1864, PlumX_snapshot!$A:$D, 4, FALSE), " ")</f>
        <v>3</v>
      </c>
      <c r="Z1864" s="8">
        <f>IFERROR(VLOOKUP(B1864, PlumX_snapshot!$A:$E, 5, FALSE), " ")</f>
        <v>198</v>
      </c>
      <c r="AA1864" s="8">
        <f>IFERROR(VLOOKUP(B1864, PlumX_snapshot!$A:$F, 6, FALSE), " ")</f>
        <v>0</v>
      </c>
      <c r="AB1864" s="9">
        <v>44978</v>
      </c>
      <c r="AC1864" s="7"/>
      <c r="AD1864" s="7"/>
      <c r="AE1864" s="7"/>
      <c r="AF1864" s="7"/>
    </row>
    <row r="1865" spans="1:32" ht="14.5" x14ac:dyDescent="0.35">
      <c r="A1865" s="7"/>
      <c r="B1865" s="7" t="s">
        <v>5254</v>
      </c>
      <c r="C1865" s="7" t="s">
        <v>5255</v>
      </c>
      <c r="D1865" s="7" t="s">
        <v>5188</v>
      </c>
      <c r="E1865" s="7" t="s">
        <v>36</v>
      </c>
      <c r="F1865" s="7"/>
      <c r="G1865" s="7" t="s">
        <v>38</v>
      </c>
      <c r="H1865" s="7"/>
      <c r="J1865" s="13"/>
      <c r="K1865" s="13"/>
      <c r="L1865" s="10">
        <v>41870</v>
      </c>
      <c r="M1865" s="10">
        <v>41824</v>
      </c>
      <c r="N1865" s="7">
        <v>2014</v>
      </c>
      <c r="O1865" s="7" t="s">
        <v>5189</v>
      </c>
      <c r="T1865" s="7" t="s">
        <v>427</v>
      </c>
      <c r="W1865" s="6">
        <f>IFERROR(VLOOKUP(B1865, PlumX_snapshot!$A:$B, 2, FALSE), " ")</f>
        <v>71</v>
      </c>
      <c r="X1865" s="6">
        <f>IFERROR(VLOOKUP(B1865, PlumX_snapshot!$A:$C, 3, FALSE), " ")</f>
        <v>17</v>
      </c>
      <c r="Y1865" s="8">
        <f>IFERROR(VLOOKUP(B1865, PlumX_snapshot!$A:$D, 4, FALSE), " ")</f>
        <v>11</v>
      </c>
      <c r="Z1865" s="8">
        <f>IFERROR(VLOOKUP(B1865, PlumX_snapshot!$A:$E, 5, FALSE), " ")</f>
        <v>620</v>
      </c>
      <c r="AA1865" s="8">
        <f>IFERROR(VLOOKUP(B1865, PlumX_snapshot!$A:$F, 6, FALSE), " ")</f>
        <v>0</v>
      </c>
      <c r="AB1865" s="9">
        <v>44978</v>
      </c>
      <c r="AC1865" s="7"/>
      <c r="AD1865" s="7"/>
      <c r="AE1865" s="7"/>
      <c r="AF1865" s="7"/>
    </row>
    <row r="1866" spans="1:32" ht="14.5" x14ac:dyDescent="0.35">
      <c r="A1866" s="7"/>
      <c r="B1866" s="7" t="s">
        <v>5256</v>
      </c>
      <c r="C1866" s="7" t="s">
        <v>5200</v>
      </c>
      <c r="D1866" s="7" t="s">
        <v>5188</v>
      </c>
      <c r="E1866" s="7" t="s">
        <v>36</v>
      </c>
      <c r="F1866" s="7"/>
      <c r="G1866" s="7" t="s">
        <v>38</v>
      </c>
      <c r="H1866" s="7"/>
      <c r="J1866" s="13"/>
      <c r="K1866" s="13"/>
      <c r="L1866" s="10">
        <v>41856</v>
      </c>
      <c r="M1866" s="10">
        <v>41817</v>
      </c>
      <c r="N1866" s="7">
        <v>2014</v>
      </c>
      <c r="O1866" s="7" t="s">
        <v>5189</v>
      </c>
      <c r="T1866" s="7" t="s">
        <v>427</v>
      </c>
      <c r="W1866" s="6">
        <f>IFERROR(VLOOKUP(B1866, PlumX_snapshot!$A:$B, 2, FALSE), " ")</f>
        <v>46</v>
      </c>
      <c r="X1866" s="6">
        <f>IFERROR(VLOOKUP(B1866, PlumX_snapshot!$A:$C, 3, FALSE), " ")</f>
        <v>50</v>
      </c>
      <c r="Y1866" s="8">
        <f>IFERROR(VLOOKUP(B1866, PlumX_snapshot!$A:$D, 4, FALSE), " ")</f>
        <v>103</v>
      </c>
      <c r="Z1866" s="8">
        <f>IFERROR(VLOOKUP(B1866, PlumX_snapshot!$A:$E, 5, FALSE), " ")</f>
        <v>204</v>
      </c>
      <c r="AA1866" s="8">
        <f>IFERROR(VLOOKUP(B1866, PlumX_snapshot!$A:$F, 6, FALSE), " ")</f>
        <v>0</v>
      </c>
      <c r="AB1866" s="9">
        <v>44978</v>
      </c>
      <c r="AC1866" s="7"/>
      <c r="AD1866" s="7"/>
      <c r="AE1866" s="7"/>
      <c r="AF1866" s="7"/>
    </row>
    <row r="1867" spans="1:32" ht="14.5" x14ac:dyDescent="0.35">
      <c r="A1867" s="7"/>
      <c r="B1867" s="7" t="s">
        <v>5257</v>
      </c>
      <c r="C1867" s="7" t="s">
        <v>5258</v>
      </c>
      <c r="D1867" s="7" t="s">
        <v>5188</v>
      </c>
      <c r="E1867" s="7" t="s">
        <v>36</v>
      </c>
      <c r="F1867" s="7"/>
      <c r="G1867" s="7" t="s">
        <v>38</v>
      </c>
      <c r="H1867" s="7"/>
      <c r="J1867" s="13"/>
      <c r="K1867" s="13"/>
      <c r="L1867" s="10">
        <v>41787</v>
      </c>
      <c r="M1867" s="10">
        <v>41761</v>
      </c>
      <c r="N1867" s="7">
        <v>2014</v>
      </c>
      <c r="O1867" s="7" t="s">
        <v>5189</v>
      </c>
      <c r="T1867" s="7" t="s">
        <v>427</v>
      </c>
      <c r="W1867" s="6">
        <f>IFERROR(VLOOKUP(B1867, PlumX_snapshot!$A:$B, 2, FALSE), " ")</f>
        <v>166</v>
      </c>
      <c r="X1867" s="6">
        <f>IFERROR(VLOOKUP(B1867, PlumX_snapshot!$A:$C, 3, FALSE), " ")</f>
        <v>73</v>
      </c>
      <c r="Y1867" s="8">
        <f>IFERROR(VLOOKUP(B1867, PlumX_snapshot!$A:$D, 4, FALSE), " ")</f>
        <v>12</v>
      </c>
      <c r="Z1867" s="8">
        <f>IFERROR(VLOOKUP(B1867, PlumX_snapshot!$A:$E, 5, FALSE), " ")</f>
        <v>254</v>
      </c>
      <c r="AA1867" s="8">
        <f>IFERROR(VLOOKUP(B1867, PlumX_snapshot!$A:$F, 6, FALSE), " ")</f>
        <v>3</v>
      </c>
      <c r="AB1867" s="9">
        <v>44978</v>
      </c>
      <c r="AC1867" s="7"/>
      <c r="AD1867" s="7"/>
      <c r="AE1867" s="7"/>
      <c r="AF1867" s="7"/>
    </row>
    <row r="1868" spans="1:32" ht="14.5" x14ac:dyDescent="0.35">
      <c r="A1868" s="7"/>
      <c r="B1868" s="7" t="s">
        <v>5259</v>
      </c>
      <c r="C1868" s="7" t="s">
        <v>5260</v>
      </c>
      <c r="D1868" s="7" t="s">
        <v>5188</v>
      </c>
      <c r="E1868" s="7" t="s">
        <v>36</v>
      </c>
      <c r="F1868" s="7"/>
      <c r="G1868" s="7" t="s">
        <v>38</v>
      </c>
      <c r="H1868" s="7"/>
      <c r="J1868" s="13"/>
      <c r="K1868" s="13"/>
      <c r="L1868" s="10">
        <v>41767</v>
      </c>
      <c r="M1868" s="10">
        <v>41762</v>
      </c>
      <c r="N1868" s="7">
        <v>2014</v>
      </c>
      <c r="O1868" s="7" t="s">
        <v>5189</v>
      </c>
      <c r="T1868" s="7" t="s">
        <v>427</v>
      </c>
      <c r="W1868" s="6">
        <f>IFERROR(VLOOKUP(B1868, PlumX_snapshot!$A:$B, 2, FALSE), " ")</f>
        <v>58</v>
      </c>
      <c r="X1868" s="6">
        <f>IFERROR(VLOOKUP(B1868, PlumX_snapshot!$A:$C, 3, FALSE), " ")</f>
        <v>46</v>
      </c>
      <c r="Y1868" s="8">
        <f>IFERROR(VLOOKUP(B1868, PlumX_snapshot!$A:$D, 4, FALSE), " ")</f>
        <v>1</v>
      </c>
      <c r="Z1868" s="8">
        <f>IFERROR(VLOOKUP(B1868, PlumX_snapshot!$A:$E, 5, FALSE), " ")</f>
        <v>0</v>
      </c>
      <c r="AA1868" s="8">
        <f>IFERROR(VLOOKUP(B1868, PlumX_snapshot!$A:$F, 6, FALSE), " ")</f>
        <v>0</v>
      </c>
      <c r="AB1868" s="9">
        <v>44978</v>
      </c>
      <c r="AC1868" s="7"/>
      <c r="AD1868" s="7"/>
      <c r="AE1868" s="7"/>
      <c r="AF1868" s="7"/>
    </row>
    <row r="1869" spans="1:32" ht="14.5" x14ac:dyDescent="0.35">
      <c r="A1869" s="7"/>
      <c r="B1869" s="7" t="s">
        <v>5261</v>
      </c>
      <c r="C1869" s="7" t="s">
        <v>5262</v>
      </c>
      <c r="D1869" s="7" t="s">
        <v>5188</v>
      </c>
      <c r="E1869" s="7" t="s">
        <v>36</v>
      </c>
      <c r="F1869" s="7"/>
      <c r="G1869" s="7" t="s">
        <v>38</v>
      </c>
      <c r="H1869" s="7"/>
      <c r="J1869" s="13"/>
      <c r="K1869" s="13"/>
      <c r="L1869" s="10">
        <v>41746</v>
      </c>
      <c r="M1869" s="10">
        <v>41765</v>
      </c>
      <c r="N1869" s="7">
        <v>2014</v>
      </c>
      <c r="O1869" s="7" t="s">
        <v>5189</v>
      </c>
      <c r="T1869" s="7" t="s">
        <v>427</v>
      </c>
      <c r="W1869" s="6">
        <f>IFERROR(VLOOKUP(B1869, PlumX_snapshot!$A:$B, 2, FALSE), " ")</f>
        <v>56</v>
      </c>
      <c r="X1869" s="6">
        <f>IFERROR(VLOOKUP(B1869, PlumX_snapshot!$A:$C, 3, FALSE), " ")</f>
        <v>68</v>
      </c>
      <c r="Y1869" s="8">
        <f>IFERROR(VLOOKUP(B1869, PlumX_snapshot!$A:$D, 4, FALSE), " ")</f>
        <v>0</v>
      </c>
      <c r="Z1869" s="8">
        <f>IFERROR(VLOOKUP(B1869, PlumX_snapshot!$A:$E, 5, FALSE), " ")</f>
        <v>74</v>
      </c>
      <c r="AA1869" s="8">
        <f>IFERROR(VLOOKUP(B1869, PlumX_snapshot!$A:$F, 6, FALSE), " ")</f>
        <v>0</v>
      </c>
      <c r="AB1869" s="9">
        <v>44978</v>
      </c>
      <c r="AC1869" s="7"/>
      <c r="AD1869" s="7"/>
      <c r="AE1869" s="7"/>
      <c r="AF1869" s="7"/>
    </row>
    <row r="1870" spans="1:32" ht="14.5" x14ac:dyDescent="0.35">
      <c r="A1870" s="7"/>
      <c r="B1870" s="7" t="s">
        <v>5263</v>
      </c>
      <c r="C1870" s="7" t="s">
        <v>5264</v>
      </c>
      <c r="D1870" s="7" t="s">
        <v>5188</v>
      </c>
      <c r="E1870" s="7" t="s">
        <v>36</v>
      </c>
      <c r="F1870" s="7"/>
      <c r="G1870" s="7" t="s">
        <v>38</v>
      </c>
      <c r="H1870" s="7"/>
      <c r="J1870" s="13"/>
      <c r="K1870" s="13"/>
      <c r="L1870" s="10">
        <v>41744</v>
      </c>
      <c r="M1870" s="10">
        <v>41755</v>
      </c>
      <c r="N1870" s="7">
        <v>2014</v>
      </c>
      <c r="O1870" s="7" t="s">
        <v>5189</v>
      </c>
      <c r="T1870" s="7" t="s">
        <v>427</v>
      </c>
      <c r="W1870" s="6">
        <f>IFERROR(VLOOKUP(B1870, PlumX_snapshot!$A:$B, 2, FALSE), " ")</f>
        <v>55</v>
      </c>
      <c r="X1870" s="6">
        <f>IFERROR(VLOOKUP(B1870, PlumX_snapshot!$A:$C, 3, FALSE), " ")</f>
        <v>59</v>
      </c>
      <c r="Y1870" s="8">
        <f>IFERROR(VLOOKUP(B1870, PlumX_snapshot!$A:$D, 4, FALSE), " ")</f>
        <v>3</v>
      </c>
      <c r="Z1870" s="8">
        <f>IFERROR(VLOOKUP(B1870, PlumX_snapshot!$A:$E, 5, FALSE), " ")</f>
        <v>26</v>
      </c>
      <c r="AA1870" s="8">
        <f>IFERROR(VLOOKUP(B1870, PlumX_snapshot!$A:$F, 6, FALSE), " ")</f>
        <v>0</v>
      </c>
      <c r="AB1870" s="9">
        <v>44978</v>
      </c>
      <c r="AC1870" s="7"/>
      <c r="AD1870" s="7"/>
      <c r="AE1870" s="7"/>
      <c r="AF1870" s="7"/>
    </row>
    <row r="1871" spans="1:32" ht="14.5" x14ac:dyDescent="0.35">
      <c r="A1871" s="7"/>
      <c r="B1871" s="7" t="s">
        <v>5265</v>
      </c>
      <c r="C1871" s="7" t="s">
        <v>5266</v>
      </c>
      <c r="D1871" s="7" t="s">
        <v>5188</v>
      </c>
      <c r="E1871" s="7" t="s">
        <v>36</v>
      </c>
      <c r="F1871" s="7"/>
      <c r="G1871" s="7" t="s">
        <v>38</v>
      </c>
      <c r="H1871" s="7"/>
      <c r="J1871" s="13"/>
      <c r="K1871" s="13"/>
      <c r="L1871" s="10">
        <v>41726</v>
      </c>
      <c r="M1871" s="10">
        <v>41764</v>
      </c>
      <c r="N1871" s="7">
        <v>2014</v>
      </c>
      <c r="O1871" s="7" t="s">
        <v>5189</v>
      </c>
      <c r="T1871" s="7" t="s">
        <v>427</v>
      </c>
      <c r="W1871" s="6">
        <f>IFERROR(VLOOKUP(B1871, PlumX_snapshot!$A:$B, 2, FALSE), " ")</f>
        <v>44</v>
      </c>
      <c r="X1871" s="6">
        <f>IFERROR(VLOOKUP(B1871, PlumX_snapshot!$A:$C, 3, FALSE), " ")</f>
        <v>40</v>
      </c>
      <c r="Y1871" s="8">
        <f>IFERROR(VLOOKUP(B1871, PlumX_snapshot!$A:$D, 4, FALSE), " ")</f>
        <v>26</v>
      </c>
      <c r="Z1871" s="8">
        <f>IFERROR(VLOOKUP(B1871, PlumX_snapshot!$A:$E, 5, FALSE), " ")</f>
        <v>18</v>
      </c>
      <c r="AA1871" s="8">
        <f>IFERROR(VLOOKUP(B1871, PlumX_snapshot!$A:$F, 6, FALSE), " ")</f>
        <v>0</v>
      </c>
      <c r="AB1871" s="9">
        <v>44978</v>
      </c>
      <c r="AC1871" s="7"/>
      <c r="AD1871" s="7"/>
      <c r="AE1871" s="7"/>
      <c r="AF1871" s="7"/>
    </row>
    <row r="1872" spans="1:32" ht="14.5" x14ac:dyDescent="0.35">
      <c r="A1872" s="7"/>
      <c r="B1872" s="7" t="s">
        <v>5267</v>
      </c>
      <c r="C1872" s="7" t="s">
        <v>5268</v>
      </c>
      <c r="D1872" s="7" t="s">
        <v>5188</v>
      </c>
      <c r="E1872" s="7" t="s">
        <v>36</v>
      </c>
      <c r="F1872" s="7"/>
      <c r="G1872" s="7" t="s">
        <v>38</v>
      </c>
      <c r="H1872" s="7"/>
      <c r="J1872" s="13"/>
      <c r="K1872" s="13"/>
      <c r="L1872" s="10">
        <v>41708</v>
      </c>
      <c r="M1872" s="10">
        <v>41718</v>
      </c>
      <c r="N1872" s="7">
        <v>2014</v>
      </c>
      <c r="O1872" s="7" t="s">
        <v>5189</v>
      </c>
      <c r="T1872" s="7" t="s">
        <v>427</v>
      </c>
      <c r="W1872" s="6">
        <f>IFERROR(VLOOKUP(B1872, PlumX_snapshot!$A:$B, 2, FALSE), " ")</f>
        <v>63</v>
      </c>
      <c r="X1872" s="6">
        <f>IFERROR(VLOOKUP(B1872, PlumX_snapshot!$A:$C, 3, FALSE), " ")</f>
        <v>19</v>
      </c>
      <c r="Y1872" s="8">
        <f>IFERROR(VLOOKUP(B1872, PlumX_snapshot!$A:$D, 4, FALSE), " ")</f>
        <v>2</v>
      </c>
      <c r="Z1872" s="8">
        <f>IFERROR(VLOOKUP(B1872, PlumX_snapshot!$A:$E, 5, FALSE), " ")</f>
        <v>22</v>
      </c>
      <c r="AA1872" s="8">
        <f>IFERROR(VLOOKUP(B1872, PlumX_snapshot!$A:$F, 6, FALSE), " ")</f>
        <v>0</v>
      </c>
      <c r="AB1872" s="9">
        <v>44978</v>
      </c>
      <c r="AC1872" s="7"/>
      <c r="AD1872" s="7"/>
      <c r="AE1872" s="7"/>
      <c r="AF1872" s="7"/>
    </row>
    <row r="1873" spans="1:32" ht="14.5" x14ac:dyDescent="0.35">
      <c r="A1873" s="7"/>
      <c r="B1873" s="7" t="s">
        <v>5269</v>
      </c>
      <c r="C1873" s="7" t="s">
        <v>5270</v>
      </c>
      <c r="D1873" s="7" t="s">
        <v>5188</v>
      </c>
      <c r="E1873" s="7" t="s">
        <v>36</v>
      </c>
      <c r="F1873" s="7"/>
      <c r="G1873" s="7" t="s">
        <v>38</v>
      </c>
      <c r="H1873" s="7"/>
      <c r="J1873" s="13"/>
      <c r="K1873" s="13"/>
      <c r="L1873" s="10">
        <v>41708</v>
      </c>
      <c r="M1873" s="10">
        <v>41782</v>
      </c>
      <c r="N1873" s="7">
        <v>2014</v>
      </c>
      <c r="O1873" s="7" t="s">
        <v>5189</v>
      </c>
      <c r="T1873" s="7" t="s">
        <v>427</v>
      </c>
      <c r="W1873" s="6">
        <f>IFERROR(VLOOKUP(B1873, PlumX_snapshot!$A:$B, 2, FALSE), " ")</f>
        <v>206</v>
      </c>
      <c r="X1873" s="6">
        <f>IFERROR(VLOOKUP(B1873, PlumX_snapshot!$A:$C, 3, FALSE), " ")</f>
        <v>98</v>
      </c>
      <c r="Y1873" s="8">
        <f>IFERROR(VLOOKUP(B1873, PlumX_snapshot!$A:$D, 4, FALSE), " ")</f>
        <v>35</v>
      </c>
      <c r="Z1873" s="8">
        <f>IFERROR(VLOOKUP(B1873, PlumX_snapshot!$A:$E, 5, FALSE), " ")</f>
        <v>2084</v>
      </c>
      <c r="AA1873" s="8">
        <f>IFERROR(VLOOKUP(B1873, PlumX_snapshot!$A:$F, 6, FALSE), " ")</f>
        <v>0</v>
      </c>
      <c r="AB1873" s="9">
        <v>44978</v>
      </c>
      <c r="AC1873" s="7"/>
      <c r="AD1873" s="7"/>
      <c r="AE1873" s="7"/>
      <c r="AF1873" s="7"/>
    </row>
    <row r="1874" spans="1:32" ht="14.5" x14ac:dyDescent="0.35">
      <c r="A1874" s="7"/>
      <c r="B1874" s="7" t="s">
        <v>5271</v>
      </c>
      <c r="C1874" s="7" t="s">
        <v>5272</v>
      </c>
      <c r="D1874" s="7" t="s">
        <v>5188</v>
      </c>
      <c r="E1874" s="7" t="s">
        <v>36</v>
      </c>
      <c r="F1874" s="7"/>
      <c r="G1874" s="7" t="s">
        <v>38</v>
      </c>
      <c r="H1874" s="7"/>
      <c r="J1874" s="13"/>
      <c r="K1874" s="13"/>
      <c r="L1874" s="10">
        <v>41645</v>
      </c>
      <c r="M1874" s="10">
        <v>41642</v>
      </c>
      <c r="N1874" s="7">
        <v>2014</v>
      </c>
      <c r="O1874" s="7" t="s">
        <v>5189</v>
      </c>
      <c r="T1874" s="7" t="s">
        <v>427</v>
      </c>
      <c r="W1874" s="6">
        <f>IFERROR(VLOOKUP(B1874, PlumX_snapshot!$A:$B, 2, FALSE), " ")</f>
        <v>1992</v>
      </c>
      <c r="X1874" s="6">
        <f>IFERROR(VLOOKUP(B1874, PlumX_snapshot!$A:$C, 3, FALSE), " ")</f>
        <v>843</v>
      </c>
      <c r="Y1874" s="8">
        <f>IFERROR(VLOOKUP(B1874, PlumX_snapshot!$A:$D, 4, FALSE), " ")</f>
        <v>14</v>
      </c>
      <c r="Z1874" s="8">
        <f>IFERROR(VLOOKUP(B1874, PlumX_snapshot!$A:$E, 5, FALSE), " ")</f>
        <v>5115</v>
      </c>
      <c r="AA1874" s="8">
        <f>IFERROR(VLOOKUP(B1874, PlumX_snapshot!$A:$F, 6, FALSE), " ")</f>
        <v>1</v>
      </c>
      <c r="AB1874" s="9">
        <v>44978</v>
      </c>
      <c r="AC1874" s="7"/>
      <c r="AD1874" s="7"/>
      <c r="AE1874" s="7"/>
      <c r="AF1874" s="7"/>
    </row>
    <row r="1875" spans="1:32" ht="14.5" x14ac:dyDescent="0.35">
      <c r="A1875" s="7"/>
      <c r="B1875" s="7" t="s">
        <v>5273</v>
      </c>
      <c r="C1875" s="7" t="s">
        <v>5233</v>
      </c>
      <c r="D1875" s="7" t="s">
        <v>5188</v>
      </c>
      <c r="E1875" s="7" t="s">
        <v>36</v>
      </c>
      <c r="F1875" s="7"/>
      <c r="G1875" s="7" t="s">
        <v>38</v>
      </c>
      <c r="H1875" s="7"/>
      <c r="J1875" s="13"/>
      <c r="K1875" s="13"/>
      <c r="L1875" s="10">
        <v>42360</v>
      </c>
      <c r="M1875" s="10">
        <v>42397</v>
      </c>
      <c r="N1875" s="7">
        <v>2015</v>
      </c>
      <c r="O1875" s="7" t="s">
        <v>5189</v>
      </c>
      <c r="T1875" s="7" t="s">
        <v>427</v>
      </c>
      <c r="W1875" s="6">
        <f>IFERROR(VLOOKUP(B1875, PlumX_snapshot!$A:$B, 2, FALSE), " ")</f>
        <v>18</v>
      </c>
      <c r="X1875" s="6">
        <f>IFERROR(VLOOKUP(B1875, PlumX_snapshot!$A:$C, 3, FALSE), " ")</f>
        <v>47</v>
      </c>
      <c r="Y1875" s="8">
        <f>IFERROR(VLOOKUP(B1875, PlumX_snapshot!$A:$D, 4, FALSE), " ")</f>
        <v>1</v>
      </c>
      <c r="Z1875" s="8">
        <f>IFERROR(VLOOKUP(B1875, PlumX_snapshot!$A:$E, 5, FALSE), " ")</f>
        <v>79</v>
      </c>
      <c r="AA1875" s="8">
        <f>IFERROR(VLOOKUP(B1875, PlumX_snapshot!$A:$F, 6, FALSE), " ")</f>
        <v>0</v>
      </c>
      <c r="AB1875" s="9">
        <v>44978</v>
      </c>
      <c r="AC1875" s="7"/>
      <c r="AD1875" s="7"/>
      <c r="AE1875" s="7"/>
      <c r="AF1875" s="7"/>
    </row>
    <row r="1876" spans="1:32" ht="14.5" x14ac:dyDescent="0.35">
      <c r="A1876" s="7"/>
      <c r="B1876" s="7" t="s">
        <v>5274</v>
      </c>
      <c r="C1876" s="7" t="s">
        <v>5266</v>
      </c>
      <c r="D1876" s="7" t="s">
        <v>5188</v>
      </c>
      <c r="E1876" s="7" t="s">
        <v>36</v>
      </c>
      <c r="F1876" s="7"/>
      <c r="G1876" s="7" t="s">
        <v>38</v>
      </c>
      <c r="H1876" s="7"/>
      <c r="J1876" s="13"/>
      <c r="K1876" s="13"/>
      <c r="L1876" s="10">
        <v>42355</v>
      </c>
      <c r="M1876" s="10">
        <v>42376</v>
      </c>
      <c r="N1876" s="7">
        <v>2015</v>
      </c>
      <c r="O1876" s="7" t="s">
        <v>5189</v>
      </c>
      <c r="T1876" s="7" t="s">
        <v>427</v>
      </c>
      <c r="W1876" s="6">
        <f>IFERROR(VLOOKUP(B1876, PlumX_snapshot!$A:$B, 2, FALSE), " ")</f>
        <v>27</v>
      </c>
      <c r="X1876" s="6">
        <f>IFERROR(VLOOKUP(B1876, PlumX_snapshot!$A:$C, 3, FALSE), " ")</f>
        <v>103</v>
      </c>
      <c r="Y1876" s="8">
        <f>IFERROR(VLOOKUP(B1876, PlumX_snapshot!$A:$D, 4, FALSE), " ")</f>
        <v>1</v>
      </c>
      <c r="Z1876" s="8">
        <f>IFERROR(VLOOKUP(B1876, PlumX_snapshot!$A:$E, 5, FALSE), " ")</f>
        <v>5</v>
      </c>
      <c r="AA1876" s="8">
        <f>IFERROR(VLOOKUP(B1876, PlumX_snapshot!$A:$F, 6, FALSE), " ")</f>
        <v>0</v>
      </c>
      <c r="AB1876" s="9">
        <v>44978</v>
      </c>
      <c r="AC1876" s="7"/>
      <c r="AD1876" s="7"/>
      <c r="AE1876" s="7"/>
      <c r="AF1876" s="7"/>
    </row>
    <row r="1877" spans="1:32" ht="14.5" x14ac:dyDescent="0.35">
      <c r="A1877" s="7"/>
      <c r="B1877" s="7" t="s">
        <v>5275</v>
      </c>
      <c r="C1877" s="7" t="s">
        <v>5266</v>
      </c>
      <c r="D1877" s="7" t="s">
        <v>5188</v>
      </c>
      <c r="E1877" s="7" t="s">
        <v>36</v>
      </c>
      <c r="F1877" s="7"/>
      <c r="G1877" s="7" t="s">
        <v>38</v>
      </c>
      <c r="H1877" s="7"/>
      <c r="J1877" s="13"/>
      <c r="K1877" s="13"/>
      <c r="L1877" s="10">
        <v>42355</v>
      </c>
      <c r="M1877" s="10">
        <v>42402</v>
      </c>
      <c r="N1877" s="7">
        <v>2015</v>
      </c>
      <c r="O1877" s="7" t="s">
        <v>5189</v>
      </c>
      <c r="T1877" s="7" t="s">
        <v>427</v>
      </c>
      <c r="W1877" s="6">
        <f>IFERROR(VLOOKUP(B1877, PlumX_snapshot!$A:$B, 2, FALSE), " ")</f>
        <v>239</v>
      </c>
      <c r="X1877" s="6">
        <f>IFERROR(VLOOKUP(B1877, PlumX_snapshot!$A:$C, 3, FALSE), " ")</f>
        <v>218</v>
      </c>
      <c r="Y1877" s="8">
        <f>IFERROR(VLOOKUP(B1877, PlumX_snapshot!$A:$D, 4, FALSE), " ")</f>
        <v>0</v>
      </c>
      <c r="Z1877" s="8">
        <f>IFERROR(VLOOKUP(B1877, PlumX_snapshot!$A:$E, 5, FALSE), " ")</f>
        <v>12</v>
      </c>
      <c r="AA1877" s="8">
        <f>IFERROR(VLOOKUP(B1877, PlumX_snapshot!$A:$F, 6, FALSE), " ")</f>
        <v>0</v>
      </c>
      <c r="AB1877" s="9">
        <v>44978</v>
      </c>
      <c r="AC1877" s="7"/>
      <c r="AD1877" s="7"/>
      <c r="AE1877" s="7"/>
      <c r="AF1877" s="7"/>
    </row>
    <row r="1878" spans="1:32" ht="14.5" x14ac:dyDescent="0.35">
      <c r="A1878" s="7"/>
      <c r="B1878" s="7" t="s">
        <v>5276</v>
      </c>
      <c r="C1878" s="7" t="s">
        <v>5277</v>
      </c>
      <c r="D1878" s="7" t="s">
        <v>5188</v>
      </c>
      <c r="E1878" s="7" t="s">
        <v>37</v>
      </c>
      <c r="F1878" s="7" t="s">
        <v>37</v>
      </c>
      <c r="G1878" s="7" t="s">
        <v>38</v>
      </c>
      <c r="H1878" s="7"/>
      <c r="J1878" s="13"/>
      <c r="K1878" s="13"/>
      <c r="L1878" s="10">
        <v>42347</v>
      </c>
      <c r="M1878" s="10">
        <v>41977</v>
      </c>
      <c r="N1878" s="7">
        <v>2015</v>
      </c>
      <c r="O1878" s="7" t="s">
        <v>5189</v>
      </c>
      <c r="T1878" s="7" t="s">
        <v>427</v>
      </c>
      <c r="W1878" s="6">
        <f>IFERROR(VLOOKUP(B1878, PlumX_snapshot!$A:$B, 2, FALSE), " ")</f>
        <v>203</v>
      </c>
      <c r="X1878" s="6">
        <f>IFERROR(VLOOKUP(B1878, PlumX_snapshot!$A:$C, 3, FALSE), " ")</f>
        <v>18</v>
      </c>
      <c r="Y1878" s="8">
        <f>IFERROR(VLOOKUP(B1878, PlumX_snapshot!$A:$D, 4, FALSE), " ")</f>
        <v>9</v>
      </c>
      <c r="Z1878" s="8">
        <f>IFERROR(VLOOKUP(B1878, PlumX_snapshot!$A:$E, 5, FALSE), " ")</f>
        <v>619</v>
      </c>
      <c r="AA1878" s="8">
        <f>IFERROR(VLOOKUP(B1878, PlumX_snapshot!$A:$F, 6, FALSE), " ")</f>
        <v>0</v>
      </c>
      <c r="AB1878" s="9">
        <v>44978</v>
      </c>
      <c r="AC1878" s="7"/>
      <c r="AD1878" s="7"/>
      <c r="AE1878" s="7"/>
      <c r="AF1878" s="7"/>
    </row>
    <row r="1879" spans="1:32" ht="14.5" x14ac:dyDescent="0.35">
      <c r="A1879" s="7"/>
      <c r="B1879" s="7" t="s">
        <v>5278</v>
      </c>
      <c r="C1879" s="7" t="s">
        <v>5279</v>
      </c>
      <c r="D1879" s="7" t="s">
        <v>5188</v>
      </c>
      <c r="E1879" s="7" t="s">
        <v>36</v>
      </c>
      <c r="F1879" s="7"/>
      <c r="G1879" s="7" t="s">
        <v>38</v>
      </c>
      <c r="H1879" s="7"/>
      <c r="J1879" s="13"/>
      <c r="K1879" s="13"/>
      <c r="L1879" s="10">
        <v>42310</v>
      </c>
      <c r="M1879" s="10">
        <v>42410</v>
      </c>
      <c r="N1879" s="7">
        <v>2015</v>
      </c>
      <c r="O1879" s="7" t="s">
        <v>5189</v>
      </c>
      <c r="T1879" s="7" t="s">
        <v>427</v>
      </c>
      <c r="W1879" s="6">
        <f>IFERROR(VLOOKUP(B1879, PlumX_snapshot!$A:$B, 2, FALSE), " ")</f>
        <v>164</v>
      </c>
      <c r="X1879" s="6">
        <f>IFERROR(VLOOKUP(B1879, PlumX_snapshot!$A:$C, 3, FALSE), " ")</f>
        <v>87</v>
      </c>
      <c r="Y1879" s="8">
        <f>IFERROR(VLOOKUP(B1879, PlumX_snapshot!$A:$D, 4, FALSE), " ")</f>
        <v>25</v>
      </c>
      <c r="Z1879" s="8">
        <f>IFERROR(VLOOKUP(B1879, PlumX_snapshot!$A:$E, 5, FALSE), " ")</f>
        <v>172</v>
      </c>
      <c r="AA1879" s="8">
        <f>IFERROR(VLOOKUP(B1879, PlumX_snapshot!$A:$F, 6, FALSE), " ")</f>
        <v>0</v>
      </c>
      <c r="AB1879" s="9">
        <v>44978</v>
      </c>
      <c r="AC1879" s="7"/>
      <c r="AD1879" s="7"/>
      <c r="AE1879" s="7"/>
      <c r="AF1879" s="7"/>
    </row>
    <row r="1880" spans="1:32" ht="14.5" x14ac:dyDescent="0.35">
      <c r="A1880" s="7"/>
      <c r="B1880" s="7" t="s">
        <v>5280</v>
      </c>
      <c r="C1880" s="7" t="s">
        <v>5198</v>
      </c>
      <c r="D1880" s="7" t="s">
        <v>5188</v>
      </c>
      <c r="E1880" s="7" t="s">
        <v>36</v>
      </c>
      <c r="F1880" s="7"/>
      <c r="G1880" s="7" t="s">
        <v>38</v>
      </c>
      <c r="H1880" s="7"/>
      <c r="J1880" s="13"/>
      <c r="K1880" s="13"/>
      <c r="L1880" s="10">
        <v>42289</v>
      </c>
      <c r="M1880" s="10">
        <v>42322</v>
      </c>
      <c r="N1880" s="7">
        <v>2015</v>
      </c>
      <c r="O1880" s="7" t="s">
        <v>5189</v>
      </c>
      <c r="T1880" s="7" t="s">
        <v>427</v>
      </c>
      <c r="W1880" s="6">
        <f>IFERROR(VLOOKUP(B1880, PlumX_snapshot!$A:$B, 2, FALSE), " ")</f>
        <v>28</v>
      </c>
      <c r="X1880" s="6">
        <f>IFERROR(VLOOKUP(B1880, PlumX_snapshot!$A:$C, 3, FALSE), " ")</f>
        <v>29</v>
      </c>
      <c r="Y1880" s="8">
        <f>IFERROR(VLOOKUP(B1880, PlumX_snapshot!$A:$D, 4, FALSE), " ")</f>
        <v>2</v>
      </c>
      <c r="Z1880" s="8">
        <f>IFERROR(VLOOKUP(B1880, PlumX_snapshot!$A:$E, 5, FALSE), " ")</f>
        <v>4</v>
      </c>
      <c r="AA1880" s="8">
        <f>IFERROR(VLOOKUP(B1880, PlumX_snapshot!$A:$F, 6, FALSE), " ")</f>
        <v>1</v>
      </c>
      <c r="AB1880" s="9">
        <v>44978</v>
      </c>
      <c r="AC1880" s="7"/>
      <c r="AD1880" s="7"/>
      <c r="AE1880" s="7"/>
      <c r="AF1880" s="7"/>
    </row>
    <row r="1881" spans="1:32" ht="14.5" x14ac:dyDescent="0.35">
      <c r="A1881" s="7"/>
      <c r="B1881" s="7" t="s">
        <v>5281</v>
      </c>
      <c r="C1881" s="7" t="s">
        <v>5282</v>
      </c>
      <c r="D1881" s="7" t="s">
        <v>5188</v>
      </c>
      <c r="E1881" s="7" t="s">
        <v>37</v>
      </c>
      <c r="F1881" s="7" t="s">
        <v>37</v>
      </c>
      <c r="G1881" s="7" t="s">
        <v>38</v>
      </c>
      <c r="H1881" s="7"/>
      <c r="J1881" s="13"/>
      <c r="K1881" s="13"/>
      <c r="L1881" s="10">
        <v>42276</v>
      </c>
      <c r="M1881" s="10">
        <v>42329</v>
      </c>
      <c r="N1881" s="7">
        <v>2015</v>
      </c>
      <c r="O1881" s="7" t="s">
        <v>5189</v>
      </c>
      <c r="T1881" s="7" t="s">
        <v>427</v>
      </c>
      <c r="W1881" s="6">
        <f>IFERROR(VLOOKUP(B1881, PlumX_snapshot!$A:$B, 2, FALSE), " ")</f>
        <v>39</v>
      </c>
      <c r="X1881" s="6">
        <f>IFERROR(VLOOKUP(B1881, PlumX_snapshot!$A:$C, 3, FALSE), " ")</f>
        <v>51</v>
      </c>
      <c r="Y1881" s="8">
        <f>IFERROR(VLOOKUP(B1881, PlumX_snapshot!$A:$D, 4, FALSE), " ")</f>
        <v>2</v>
      </c>
      <c r="Z1881" s="8">
        <f>IFERROR(VLOOKUP(B1881, PlumX_snapshot!$A:$E, 5, FALSE), " ")</f>
        <v>15</v>
      </c>
      <c r="AA1881" s="8">
        <f>IFERROR(VLOOKUP(B1881, PlumX_snapshot!$A:$F, 6, FALSE), " ")</f>
        <v>0</v>
      </c>
      <c r="AB1881" s="9">
        <v>44978</v>
      </c>
      <c r="AC1881" s="7"/>
      <c r="AD1881" s="7"/>
      <c r="AE1881" s="7"/>
      <c r="AF1881" s="7"/>
    </row>
    <row r="1882" spans="1:32" ht="14.5" x14ac:dyDescent="0.35">
      <c r="A1882" s="7"/>
      <c r="B1882" s="7" t="s">
        <v>5283</v>
      </c>
      <c r="C1882" s="7" t="s">
        <v>5284</v>
      </c>
      <c r="D1882" s="7" t="s">
        <v>5188</v>
      </c>
      <c r="E1882" s="7" t="s">
        <v>36</v>
      </c>
      <c r="F1882" s="7"/>
      <c r="G1882" s="7" t="s">
        <v>38</v>
      </c>
      <c r="H1882" s="7"/>
      <c r="J1882" s="13"/>
      <c r="K1882" s="13"/>
      <c r="L1882" s="10">
        <v>42238</v>
      </c>
      <c r="M1882" s="10">
        <v>42249</v>
      </c>
      <c r="N1882" s="7">
        <v>2015</v>
      </c>
      <c r="O1882" s="7" t="s">
        <v>5189</v>
      </c>
      <c r="T1882" s="7" t="s">
        <v>427</v>
      </c>
      <c r="W1882" s="6">
        <f>IFERROR(VLOOKUP(B1882, PlumX_snapshot!$A:$B, 2, FALSE), " ")</f>
        <v>64</v>
      </c>
      <c r="X1882" s="6">
        <f>IFERROR(VLOOKUP(B1882, PlumX_snapshot!$A:$C, 3, FALSE), " ")</f>
        <v>46</v>
      </c>
      <c r="Y1882" s="8">
        <f>IFERROR(VLOOKUP(B1882, PlumX_snapshot!$A:$D, 4, FALSE), " ")</f>
        <v>10</v>
      </c>
      <c r="Z1882" s="8">
        <f>IFERROR(VLOOKUP(B1882, PlumX_snapshot!$A:$E, 5, FALSE), " ")</f>
        <v>129</v>
      </c>
      <c r="AA1882" s="8">
        <f>IFERROR(VLOOKUP(B1882, PlumX_snapshot!$A:$F, 6, FALSE), " ")</f>
        <v>0</v>
      </c>
      <c r="AB1882" s="9">
        <v>44978</v>
      </c>
      <c r="AC1882" s="7"/>
      <c r="AD1882" s="7"/>
      <c r="AE1882" s="7"/>
      <c r="AF1882" s="7"/>
    </row>
    <row r="1883" spans="1:32" ht="14.5" x14ac:dyDescent="0.35">
      <c r="A1883" s="7"/>
      <c r="B1883" s="7" t="s">
        <v>5285</v>
      </c>
      <c r="C1883" s="7" t="s">
        <v>5250</v>
      </c>
      <c r="D1883" s="7" t="s">
        <v>5188</v>
      </c>
      <c r="E1883" s="7" t="s">
        <v>36</v>
      </c>
      <c r="F1883" s="7"/>
      <c r="G1883" s="7" t="s">
        <v>38</v>
      </c>
      <c r="H1883" s="7"/>
      <c r="J1883" s="13"/>
      <c r="K1883" s="13"/>
      <c r="L1883" s="10">
        <v>42229</v>
      </c>
      <c r="M1883" s="10">
        <v>42334</v>
      </c>
      <c r="N1883" s="7">
        <v>2015</v>
      </c>
      <c r="O1883" s="7" t="s">
        <v>5189</v>
      </c>
      <c r="T1883" s="7" t="s">
        <v>427</v>
      </c>
      <c r="W1883" s="6">
        <f>IFERROR(VLOOKUP(B1883, PlumX_snapshot!$A:$B, 2, FALSE), " ")</f>
        <v>93</v>
      </c>
      <c r="X1883" s="6">
        <f>IFERROR(VLOOKUP(B1883, PlumX_snapshot!$A:$C, 3, FALSE), " ")</f>
        <v>61</v>
      </c>
      <c r="Y1883" s="8">
        <f>IFERROR(VLOOKUP(B1883, PlumX_snapshot!$A:$D, 4, FALSE), " ")</f>
        <v>47</v>
      </c>
      <c r="Z1883" s="8">
        <f>IFERROR(VLOOKUP(B1883, PlumX_snapshot!$A:$E, 5, FALSE), " ")</f>
        <v>337</v>
      </c>
      <c r="AA1883" s="8">
        <f>IFERROR(VLOOKUP(B1883, PlumX_snapshot!$A:$F, 6, FALSE), " ")</f>
        <v>0</v>
      </c>
      <c r="AB1883" s="9">
        <v>44978</v>
      </c>
      <c r="AC1883" s="7"/>
      <c r="AD1883" s="7"/>
      <c r="AE1883" s="7"/>
      <c r="AF1883" s="7"/>
    </row>
    <row r="1884" spans="1:32" ht="14.5" x14ac:dyDescent="0.35">
      <c r="A1884" s="7"/>
      <c r="B1884" s="7" t="s">
        <v>5286</v>
      </c>
      <c r="C1884" s="7" t="s">
        <v>5287</v>
      </c>
      <c r="D1884" s="7" t="s">
        <v>5188</v>
      </c>
      <c r="E1884" s="7" t="s">
        <v>37</v>
      </c>
      <c r="F1884" s="7" t="s">
        <v>37</v>
      </c>
      <c r="G1884" s="7" t="s">
        <v>38</v>
      </c>
      <c r="H1884" s="7"/>
      <c r="J1884" s="13"/>
      <c r="K1884" s="13"/>
      <c r="L1884" s="10">
        <v>42224</v>
      </c>
      <c r="M1884" s="10">
        <v>42321</v>
      </c>
      <c r="N1884" s="7">
        <v>2015</v>
      </c>
      <c r="O1884" s="7" t="s">
        <v>5189</v>
      </c>
      <c r="T1884" s="7" t="s">
        <v>427</v>
      </c>
      <c r="W1884" s="6">
        <f>IFERROR(VLOOKUP(B1884, PlumX_snapshot!$A:$B, 2, FALSE), " ")</f>
        <v>98</v>
      </c>
      <c r="X1884" s="6">
        <f>IFERROR(VLOOKUP(B1884, PlumX_snapshot!$A:$C, 3, FALSE), " ")</f>
        <v>70</v>
      </c>
      <c r="Y1884" s="8">
        <f>IFERROR(VLOOKUP(B1884, PlumX_snapshot!$A:$D, 4, FALSE), " ")</f>
        <v>3</v>
      </c>
      <c r="Z1884" s="8">
        <f>IFERROR(VLOOKUP(B1884, PlumX_snapshot!$A:$E, 5, FALSE), " ")</f>
        <v>5</v>
      </c>
      <c r="AA1884" s="8">
        <f>IFERROR(VLOOKUP(B1884, PlumX_snapshot!$A:$F, 6, FALSE), " ")</f>
        <v>1</v>
      </c>
      <c r="AB1884" s="9">
        <v>44978</v>
      </c>
      <c r="AC1884" s="7"/>
      <c r="AD1884" s="7"/>
      <c r="AE1884" s="7"/>
      <c r="AF1884" s="7"/>
    </row>
    <row r="1885" spans="1:32" ht="14.5" x14ac:dyDescent="0.35">
      <c r="A1885" s="7"/>
      <c r="B1885" s="7" t="s">
        <v>5288</v>
      </c>
      <c r="C1885" s="7" t="s">
        <v>5289</v>
      </c>
      <c r="D1885" s="7" t="s">
        <v>5188</v>
      </c>
      <c r="E1885" s="7" t="s">
        <v>36</v>
      </c>
      <c r="F1885" s="7"/>
      <c r="G1885" s="7" t="s">
        <v>38</v>
      </c>
      <c r="H1885" s="7"/>
      <c r="J1885" s="13"/>
      <c r="K1885" s="13"/>
      <c r="L1885" s="10">
        <v>42220</v>
      </c>
      <c r="M1885" s="10">
        <v>42096</v>
      </c>
      <c r="N1885" s="7">
        <v>2015</v>
      </c>
      <c r="O1885" s="7" t="s">
        <v>5189</v>
      </c>
      <c r="T1885" s="7" t="s">
        <v>427</v>
      </c>
      <c r="W1885" s="6">
        <f>IFERROR(VLOOKUP(B1885, PlumX_snapshot!$A:$B, 2, FALSE), " ")</f>
        <v>18</v>
      </c>
      <c r="X1885" s="6">
        <f>IFERROR(VLOOKUP(B1885, PlumX_snapshot!$A:$C, 3, FALSE), " ")</f>
        <v>18</v>
      </c>
      <c r="Y1885" s="8">
        <f>IFERROR(VLOOKUP(B1885, PlumX_snapshot!$A:$D, 4, FALSE), " ")</f>
        <v>1</v>
      </c>
      <c r="Z1885" s="8">
        <f>IFERROR(VLOOKUP(B1885, PlumX_snapshot!$A:$E, 5, FALSE), " ")</f>
        <v>10</v>
      </c>
      <c r="AA1885" s="8">
        <f>IFERROR(VLOOKUP(B1885, PlumX_snapshot!$A:$F, 6, FALSE), " ")</f>
        <v>0</v>
      </c>
      <c r="AB1885" s="9">
        <v>44978</v>
      </c>
      <c r="AC1885" s="7"/>
      <c r="AD1885" s="7"/>
      <c r="AE1885" s="7"/>
      <c r="AF1885" s="7"/>
    </row>
    <row r="1886" spans="1:32" ht="14.5" x14ac:dyDescent="0.35">
      <c r="A1886" s="7"/>
      <c r="B1886" s="7" t="s">
        <v>5290</v>
      </c>
      <c r="C1886" s="7" t="s">
        <v>5270</v>
      </c>
      <c r="D1886" s="7" t="s">
        <v>5188</v>
      </c>
      <c r="E1886" s="7" t="s">
        <v>36</v>
      </c>
      <c r="F1886" s="7"/>
      <c r="G1886" s="7" t="s">
        <v>38</v>
      </c>
      <c r="H1886" s="7"/>
      <c r="J1886" s="13"/>
      <c r="K1886" s="13"/>
      <c r="L1886" s="10">
        <v>42217</v>
      </c>
      <c r="M1886" s="10">
        <v>42423</v>
      </c>
      <c r="N1886" s="7">
        <v>2015</v>
      </c>
      <c r="O1886" s="7" t="s">
        <v>5189</v>
      </c>
      <c r="T1886" s="7" t="s">
        <v>427</v>
      </c>
      <c r="W1886" s="6">
        <f>IFERROR(VLOOKUP(B1886, PlumX_snapshot!$A:$B, 2, FALSE), " ")</f>
        <v>123</v>
      </c>
      <c r="X1886" s="6">
        <f>IFERROR(VLOOKUP(B1886, PlumX_snapshot!$A:$C, 3, FALSE), " ")</f>
        <v>95</v>
      </c>
      <c r="Y1886" s="8">
        <f>IFERROR(VLOOKUP(B1886, PlumX_snapshot!$A:$D, 4, FALSE), " ")</f>
        <v>28</v>
      </c>
      <c r="Z1886" s="8">
        <f>IFERROR(VLOOKUP(B1886, PlumX_snapshot!$A:$E, 5, FALSE), " ")</f>
        <v>443</v>
      </c>
      <c r="AA1886" s="8">
        <f>IFERROR(VLOOKUP(B1886, PlumX_snapshot!$A:$F, 6, FALSE), " ")</f>
        <v>1</v>
      </c>
      <c r="AB1886" s="9">
        <v>44978</v>
      </c>
      <c r="AC1886" s="7"/>
      <c r="AD1886" s="7"/>
      <c r="AE1886" s="7"/>
      <c r="AF1886" s="7"/>
    </row>
    <row r="1887" spans="1:32" ht="14.5" x14ac:dyDescent="0.35">
      <c r="A1887" s="7"/>
      <c r="B1887" s="7" t="s">
        <v>5291</v>
      </c>
      <c r="C1887" s="7" t="s">
        <v>5292</v>
      </c>
      <c r="D1887" s="7" t="s">
        <v>5188</v>
      </c>
      <c r="E1887" s="7" t="s">
        <v>36</v>
      </c>
      <c r="F1887" s="7"/>
      <c r="G1887" s="7" t="s">
        <v>38</v>
      </c>
      <c r="H1887" s="7"/>
      <c r="J1887" s="13"/>
      <c r="K1887" s="13"/>
      <c r="L1887" s="10">
        <v>42206</v>
      </c>
      <c r="M1887" s="10">
        <v>42234</v>
      </c>
      <c r="N1887" s="7">
        <v>2015</v>
      </c>
      <c r="O1887" s="7" t="s">
        <v>5189</v>
      </c>
      <c r="T1887" s="7" t="s">
        <v>427</v>
      </c>
      <c r="W1887" s="6">
        <f>IFERROR(VLOOKUP(B1887, PlumX_snapshot!$A:$B, 2, FALSE), " ")</f>
        <v>114</v>
      </c>
      <c r="X1887" s="6">
        <f>IFERROR(VLOOKUP(B1887, PlumX_snapshot!$A:$C, 3, FALSE), " ")</f>
        <v>67</v>
      </c>
      <c r="Y1887" s="8">
        <f>IFERROR(VLOOKUP(B1887, PlumX_snapshot!$A:$D, 4, FALSE), " ")</f>
        <v>7</v>
      </c>
      <c r="Z1887" s="8">
        <f>IFERROR(VLOOKUP(B1887, PlumX_snapshot!$A:$E, 5, FALSE), " ")</f>
        <v>56</v>
      </c>
      <c r="AA1887" s="8">
        <f>IFERROR(VLOOKUP(B1887, PlumX_snapshot!$A:$F, 6, FALSE), " ")</f>
        <v>0</v>
      </c>
      <c r="AB1887" s="9">
        <v>44978</v>
      </c>
      <c r="AC1887" s="7"/>
      <c r="AD1887" s="7"/>
      <c r="AE1887" s="7"/>
      <c r="AF1887" s="7"/>
    </row>
    <row r="1888" spans="1:32" ht="14.5" x14ac:dyDescent="0.35">
      <c r="A1888" s="7"/>
      <c r="B1888" s="7" t="s">
        <v>5293</v>
      </c>
      <c r="C1888" s="7" t="s">
        <v>5294</v>
      </c>
      <c r="D1888" s="7" t="s">
        <v>5188</v>
      </c>
      <c r="E1888" s="7" t="s">
        <v>36</v>
      </c>
      <c r="F1888" s="7"/>
      <c r="G1888" s="7" t="s">
        <v>38</v>
      </c>
      <c r="H1888" s="7"/>
      <c r="J1888" s="13"/>
      <c r="K1888" s="13"/>
      <c r="L1888" s="10">
        <v>42200</v>
      </c>
      <c r="M1888" s="10">
        <v>42292</v>
      </c>
      <c r="N1888" s="7">
        <v>2015</v>
      </c>
      <c r="O1888" s="7" t="s">
        <v>5189</v>
      </c>
      <c r="T1888" s="7" t="s">
        <v>427</v>
      </c>
      <c r="W1888" s="6">
        <f>IFERROR(VLOOKUP(B1888, PlumX_snapshot!$A:$B, 2, FALSE), " ")</f>
        <v>43</v>
      </c>
      <c r="X1888" s="6">
        <f>IFERROR(VLOOKUP(B1888, PlumX_snapshot!$A:$C, 3, FALSE), " ")</f>
        <v>39</v>
      </c>
      <c r="Y1888" s="8">
        <f>IFERROR(VLOOKUP(B1888, PlumX_snapshot!$A:$D, 4, FALSE), " ")</f>
        <v>14</v>
      </c>
      <c r="Z1888" s="8">
        <f>IFERROR(VLOOKUP(B1888, PlumX_snapshot!$A:$E, 5, FALSE), " ")</f>
        <v>153</v>
      </c>
      <c r="AA1888" s="8">
        <f>IFERROR(VLOOKUP(B1888, PlumX_snapshot!$A:$F, 6, FALSE), " ")</f>
        <v>0</v>
      </c>
      <c r="AB1888" s="9">
        <v>44978</v>
      </c>
      <c r="AC1888" s="7"/>
      <c r="AD1888" s="7"/>
      <c r="AE1888" s="7"/>
      <c r="AF1888" s="7"/>
    </row>
    <row r="1889" spans="1:32" ht="14.5" x14ac:dyDescent="0.35">
      <c r="A1889" s="7"/>
      <c r="B1889" s="7" t="s">
        <v>5295</v>
      </c>
      <c r="C1889" s="7" t="s">
        <v>5296</v>
      </c>
      <c r="D1889" s="7" t="s">
        <v>5188</v>
      </c>
      <c r="E1889" s="7" t="s">
        <v>36</v>
      </c>
      <c r="F1889" s="7"/>
      <c r="G1889" s="7" t="s">
        <v>38</v>
      </c>
      <c r="H1889" s="7"/>
      <c r="J1889" s="13"/>
      <c r="K1889" s="13"/>
      <c r="L1889" s="10">
        <v>42170</v>
      </c>
      <c r="M1889" s="10">
        <v>42066</v>
      </c>
      <c r="N1889" s="7">
        <v>2015</v>
      </c>
      <c r="O1889" s="7" t="s">
        <v>5189</v>
      </c>
      <c r="T1889" s="7" t="s">
        <v>427</v>
      </c>
      <c r="W1889" s="6">
        <f>IFERROR(VLOOKUP(B1889, PlumX_snapshot!$A:$B, 2, FALSE), " ")</f>
        <v>26</v>
      </c>
      <c r="X1889" s="6">
        <f>IFERROR(VLOOKUP(B1889, PlumX_snapshot!$A:$C, 3, FALSE), " ")</f>
        <v>44</v>
      </c>
      <c r="Y1889" s="8">
        <f>IFERROR(VLOOKUP(B1889, PlumX_snapshot!$A:$D, 4, FALSE), " ")</f>
        <v>2</v>
      </c>
      <c r="Z1889" s="8">
        <f>IFERROR(VLOOKUP(B1889, PlumX_snapshot!$A:$E, 5, FALSE), " ")</f>
        <v>14</v>
      </c>
      <c r="AA1889" s="8">
        <f>IFERROR(VLOOKUP(B1889, PlumX_snapshot!$A:$F, 6, FALSE), " ")</f>
        <v>0</v>
      </c>
      <c r="AB1889" s="9">
        <v>44978</v>
      </c>
      <c r="AC1889" s="7"/>
      <c r="AD1889" s="7"/>
      <c r="AE1889" s="7"/>
      <c r="AF1889" s="7"/>
    </row>
    <row r="1890" spans="1:32" ht="14.5" x14ac:dyDescent="0.35">
      <c r="A1890" s="7"/>
      <c r="B1890" s="7" t="s">
        <v>5297</v>
      </c>
      <c r="C1890" s="7" t="s">
        <v>5248</v>
      </c>
      <c r="D1890" s="7" t="s">
        <v>5188</v>
      </c>
      <c r="E1890" s="7" t="s">
        <v>36</v>
      </c>
      <c r="F1890" s="7"/>
      <c r="G1890" s="7" t="s">
        <v>38</v>
      </c>
      <c r="H1890" s="7"/>
      <c r="J1890" s="13"/>
      <c r="K1890" s="13"/>
      <c r="L1890" s="10">
        <v>42153</v>
      </c>
      <c r="M1890" s="10">
        <v>42180</v>
      </c>
      <c r="N1890" s="7">
        <v>2015</v>
      </c>
      <c r="O1890" s="7" t="s">
        <v>5189</v>
      </c>
      <c r="T1890" s="7" t="s">
        <v>427</v>
      </c>
      <c r="W1890" s="6">
        <f>IFERROR(VLOOKUP(B1890, PlumX_snapshot!$A:$B, 2, FALSE), " ")</f>
        <v>75</v>
      </c>
      <c r="X1890" s="6">
        <f>IFERROR(VLOOKUP(B1890, PlumX_snapshot!$A:$C, 3, FALSE), " ")</f>
        <v>84</v>
      </c>
      <c r="Y1890" s="8">
        <f>IFERROR(VLOOKUP(B1890, PlumX_snapshot!$A:$D, 4, FALSE), " ")</f>
        <v>19</v>
      </c>
      <c r="Z1890" s="8">
        <f>IFERROR(VLOOKUP(B1890, PlumX_snapshot!$A:$E, 5, FALSE), " ")</f>
        <v>25</v>
      </c>
      <c r="AA1890" s="8">
        <f>IFERROR(VLOOKUP(B1890, PlumX_snapshot!$A:$F, 6, FALSE), " ")</f>
        <v>0</v>
      </c>
      <c r="AB1890" s="9">
        <v>44978</v>
      </c>
      <c r="AC1890" s="7"/>
      <c r="AD1890" s="7"/>
      <c r="AE1890" s="7"/>
      <c r="AF1890" s="7"/>
    </row>
    <row r="1891" spans="1:32" ht="14.5" x14ac:dyDescent="0.35">
      <c r="A1891" s="7"/>
      <c r="B1891" s="7" t="s">
        <v>5298</v>
      </c>
      <c r="C1891" s="7" t="s">
        <v>5299</v>
      </c>
      <c r="D1891" s="7" t="s">
        <v>5188</v>
      </c>
      <c r="E1891" s="7" t="s">
        <v>36</v>
      </c>
      <c r="F1891" s="7"/>
      <c r="G1891" s="7" t="s">
        <v>38</v>
      </c>
      <c r="H1891" s="7"/>
      <c r="J1891" s="13"/>
      <c r="K1891" s="13"/>
      <c r="L1891" s="10">
        <v>42094</v>
      </c>
      <c r="M1891" s="10">
        <v>41971</v>
      </c>
      <c r="N1891" s="7">
        <v>2015</v>
      </c>
      <c r="O1891" s="7" t="s">
        <v>5189</v>
      </c>
      <c r="T1891" s="7" t="s">
        <v>427</v>
      </c>
      <c r="W1891" s="6">
        <f>IFERROR(VLOOKUP(B1891, PlumX_snapshot!$A:$B, 2, FALSE), " ")</f>
        <v>524</v>
      </c>
      <c r="X1891" s="6">
        <f>IFERROR(VLOOKUP(B1891, PlumX_snapshot!$A:$C, 3, FALSE), " ")</f>
        <v>76</v>
      </c>
      <c r="Y1891" s="8">
        <f>IFERROR(VLOOKUP(B1891, PlumX_snapshot!$A:$D, 4, FALSE), " ")</f>
        <v>18</v>
      </c>
      <c r="Z1891" s="8">
        <f>IFERROR(VLOOKUP(B1891, PlumX_snapshot!$A:$E, 5, FALSE), " ")</f>
        <v>2229</v>
      </c>
      <c r="AA1891" s="8">
        <f>IFERROR(VLOOKUP(B1891, PlumX_snapshot!$A:$F, 6, FALSE), " ")</f>
        <v>0</v>
      </c>
      <c r="AB1891" s="9">
        <v>44978</v>
      </c>
      <c r="AC1891" s="7"/>
      <c r="AD1891" s="7"/>
      <c r="AE1891" s="7"/>
      <c r="AF1891" s="7"/>
    </row>
    <row r="1892" spans="1:32" ht="14.5" x14ac:dyDescent="0.35">
      <c r="A1892" s="7"/>
      <c r="B1892" s="7" t="s">
        <v>5300</v>
      </c>
      <c r="C1892" s="7" t="s">
        <v>5266</v>
      </c>
      <c r="D1892" s="7" t="s">
        <v>5188</v>
      </c>
      <c r="E1892" s="7" t="s">
        <v>36</v>
      </c>
      <c r="F1892" s="7"/>
      <c r="G1892" s="7" t="s">
        <v>38</v>
      </c>
      <c r="H1892" s="7"/>
      <c r="J1892" s="13"/>
      <c r="K1892" s="13"/>
      <c r="L1892" s="10">
        <v>42093</v>
      </c>
      <c r="M1892" s="10">
        <v>42156</v>
      </c>
      <c r="N1892" s="7">
        <v>2015</v>
      </c>
      <c r="O1892" s="7" t="s">
        <v>5189</v>
      </c>
      <c r="T1892" s="7" t="s">
        <v>427</v>
      </c>
      <c r="W1892" s="6">
        <f>IFERROR(VLOOKUP(B1892, PlumX_snapshot!$A:$B, 2, FALSE), " ")</f>
        <v>29</v>
      </c>
      <c r="X1892" s="6">
        <f>IFERROR(VLOOKUP(B1892, PlumX_snapshot!$A:$C, 3, FALSE), " ")</f>
        <v>59</v>
      </c>
      <c r="Y1892" s="8">
        <f>IFERROR(VLOOKUP(B1892, PlumX_snapshot!$A:$D, 4, FALSE), " ")</f>
        <v>0</v>
      </c>
      <c r="Z1892" s="8">
        <f>IFERROR(VLOOKUP(B1892, PlumX_snapshot!$A:$E, 5, FALSE), " ")</f>
        <v>6</v>
      </c>
      <c r="AA1892" s="8">
        <f>IFERROR(VLOOKUP(B1892, PlumX_snapshot!$A:$F, 6, FALSE), " ")</f>
        <v>0</v>
      </c>
      <c r="AB1892" s="9">
        <v>44978</v>
      </c>
      <c r="AC1892" s="7"/>
      <c r="AD1892" s="7"/>
      <c r="AE1892" s="7"/>
      <c r="AF1892" s="7"/>
    </row>
    <row r="1893" spans="1:32" ht="14.5" x14ac:dyDescent="0.35">
      <c r="A1893" s="7"/>
      <c r="B1893" s="7" t="s">
        <v>5301</v>
      </c>
      <c r="C1893" s="7" t="s">
        <v>5258</v>
      </c>
      <c r="D1893" s="7" t="s">
        <v>5188</v>
      </c>
      <c r="E1893" s="7" t="s">
        <v>36</v>
      </c>
      <c r="F1893" s="7"/>
      <c r="G1893" s="7" t="s">
        <v>38</v>
      </c>
      <c r="H1893" s="7"/>
      <c r="J1893" s="13"/>
      <c r="K1893" s="13"/>
      <c r="L1893" s="10">
        <v>42077</v>
      </c>
      <c r="M1893" s="10">
        <v>42068</v>
      </c>
      <c r="N1893" s="7">
        <v>2015</v>
      </c>
      <c r="O1893" s="7" t="s">
        <v>5189</v>
      </c>
      <c r="T1893" s="7" t="s">
        <v>427</v>
      </c>
      <c r="W1893" s="6">
        <f>IFERROR(VLOOKUP(B1893, PlumX_snapshot!$A:$B, 2, FALSE), " ")</f>
        <v>88</v>
      </c>
      <c r="X1893" s="6">
        <f>IFERROR(VLOOKUP(B1893, PlumX_snapshot!$A:$C, 3, FALSE), " ")</f>
        <v>37</v>
      </c>
      <c r="Y1893" s="8">
        <f>IFERROR(VLOOKUP(B1893, PlumX_snapshot!$A:$D, 4, FALSE), " ")</f>
        <v>41</v>
      </c>
      <c r="Z1893" s="8">
        <f>IFERROR(VLOOKUP(B1893, PlumX_snapshot!$A:$E, 5, FALSE), " ")</f>
        <v>92</v>
      </c>
      <c r="AA1893" s="8">
        <f>IFERROR(VLOOKUP(B1893, PlumX_snapshot!$A:$F, 6, FALSE), " ")</f>
        <v>0</v>
      </c>
      <c r="AB1893" s="9">
        <v>44978</v>
      </c>
      <c r="AC1893" s="7"/>
      <c r="AD1893" s="7"/>
      <c r="AE1893" s="7"/>
      <c r="AF1893" s="7"/>
    </row>
    <row r="1894" spans="1:32" ht="14.5" x14ac:dyDescent="0.35">
      <c r="A1894" s="7"/>
      <c r="B1894" s="7" t="s">
        <v>5302</v>
      </c>
      <c r="C1894" s="7" t="s">
        <v>5215</v>
      </c>
      <c r="D1894" s="7" t="s">
        <v>5188</v>
      </c>
      <c r="E1894" s="7" t="s">
        <v>37</v>
      </c>
      <c r="F1894" s="7" t="s">
        <v>37</v>
      </c>
      <c r="G1894" s="7" t="s">
        <v>38</v>
      </c>
      <c r="H1894" s="7"/>
      <c r="J1894" s="13"/>
      <c r="K1894" s="13"/>
      <c r="L1894" s="10">
        <v>42063</v>
      </c>
      <c r="M1894" s="10">
        <v>42062</v>
      </c>
      <c r="N1894" s="7">
        <v>2015</v>
      </c>
      <c r="O1894" s="7" t="s">
        <v>5189</v>
      </c>
      <c r="T1894" s="7" t="s">
        <v>427</v>
      </c>
      <c r="W1894" s="6">
        <f>IFERROR(VLOOKUP(B1894, PlumX_snapshot!$A:$B, 2, FALSE), " ")</f>
        <v>79</v>
      </c>
      <c r="X1894" s="6">
        <f>IFERROR(VLOOKUP(B1894, PlumX_snapshot!$A:$C, 3, FALSE), " ")</f>
        <v>32</v>
      </c>
      <c r="Y1894" s="8">
        <f>IFERROR(VLOOKUP(B1894, PlumX_snapshot!$A:$D, 4, FALSE), " ")</f>
        <v>10</v>
      </c>
      <c r="Z1894" s="8">
        <f>IFERROR(VLOOKUP(B1894, PlumX_snapshot!$A:$E, 5, FALSE), " ")</f>
        <v>32</v>
      </c>
      <c r="AA1894" s="8">
        <f>IFERROR(VLOOKUP(B1894, PlumX_snapshot!$A:$F, 6, FALSE), " ")</f>
        <v>0</v>
      </c>
      <c r="AB1894" s="9">
        <v>44978</v>
      </c>
      <c r="AC1894" s="7"/>
      <c r="AD1894" s="7"/>
      <c r="AE1894" s="7"/>
      <c r="AF1894" s="7"/>
    </row>
    <row r="1895" spans="1:32" ht="14.5" x14ac:dyDescent="0.35">
      <c r="A1895" s="7"/>
      <c r="B1895" s="7" t="s">
        <v>5303</v>
      </c>
      <c r="C1895" s="7" t="s">
        <v>5258</v>
      </c>
      <c r="D1895" s="7" t="s">
        <v>5188</v>
      </c>
      <c r="E1895" s="7" t="s">
        <v>36</v>
      </c>
      <c r="F1895" s="7"/>
      <c r="G1895" s="7" t="s">
        <v>38</v>
      </c>
      <c r="H1895" s="7"/>
      <c r="J1895" s="13"/>
      <c r="K1895" s="13"/>
      <c r="L1895" s="10">
        <v>42052</v>
      </c>
      <c r="M1895" s="10">
        <v>42074</v>
      </c>
      <c r="N1895" s="7">
        <v>2015</v>
      </c>
      <c r="O1895" s="7" t="s">
        <v>5189</v>
      </c>
      <c r="T1895" s="7" t="s">
        <v>427</v>
      </c>
      <c r="W1895" s="6">
        <f>IFERROR(VLOOKUP(B1895, PlumX_snapshot!$A:$B, 2, FALSE), " ")</f>
        <v>151</v>
      </c>
      <c r="X1895" s="6">
        <f>IFERROR(VLOOKUP(B1895, PlumX_snapshot!$A:$C, 3, FALSE), " ")</f>
        <v>64</v>
      </c>
      <c r="Y1895" s="8">
        <f>IFERROR(VLOOKUP(B1895, PlumX_snapshot!$A:$D, 4, FALSE), " ")</f>
        <v>1</v>
      </c>
      <c r="Z1895" s="8">
        <f>IFERROR(VLOOKUP(B1895, PlumX_snapshot!$A:$E, 5, FALSE), " ")</f>
        <v>616</v>
      </c>
      <c r="AA1895" s="8">
        <f>IFERROR(VLOOKUP(B1895, PlumX_snapshot!$A:$F, 6, FALSE), " ")</f>
        <v>0</v>
      </c>
      <c r="AB1895" s="9">
        <v>44978</v>
      </c>
      <c r="AC1895" s="7"/>
      <c r="AD1895" s="7"/>
      <c r="AE1895" s="7"/>
      <c r="AF1895" s="7"/>
    </row>
    <row r="1896" spans="1:32" ht="14.5" x14ac:dyDescent="0.35">
      <c r="A1896" s="7"/>
      <c r="B1896" s="7" t="s">
        <v>5304</v>
      </c>
      <c r="C1896" s="7" t="s">
        <v>5200</v>
      </c>
      <c r="D1896" s="7" t="s">
        <v>5188</v>
      </c>
      <c r="E1896" s="7" t="s">
        <v>36</v>
      </c>
      <c r="F1896" s="7"/>
      <c r="G1896" s="7" t="s">
        <v>38</v>
      </c>
      <c r="H1896" s="7"/>
      <c r="J1896" s="13"/>
      <c r="K1896" s="13"/>
      <c r="L1896" s="10">
        <v>42044</v>
      </c>
      <c r="M1896" s="10">
        <v>42046</v>
      </c>
      <c r="N1896" s="7">
        <v>2015</v>
      </c>
      <c r="O1896" s="7" t="s">
        <v>5189</v>
      </c>
      <c r="T1896" s="7" t="s">
        <v>427</v>
      </c>
      <c r="W1896" s="6">
        <f>IFERROR(VLOOKUP(B1896, PlumX_snapshot!$A:$B, 2, FALSE), " ")</f>
        <v>56</v>
      </c>
      <c r="X1896" s="6">
        <f>IFERROR(VLOOKUP(B1896, PlumX_snapshot!$A:$C, 3, FALSE), " ")</f>
        <v>39</v>
      </c>
      <c r="Y1896" s="8">
        <f>IFERROR(VLOOKUP(B1896, PlumX_snapshot!$A:$D, 4, FALSE), " ")</f>
        <v>3</v>
      </c>
      <c r="Z1896" s="8">
        <f>IFERROR(VLOOKUP(B1896, PlumX_snapshot!$A:$E, 5, FALSE), " ")</f>
        <v>131</v>
      </c>
      <c r="AA1896" s="8">
        <f>IFERROR(VLOOKUP(B1896, PlumX_snapshot!$A:$F, 6, FALSE), " ")</f>
        <v>0</v>
      </c>
      <c r="AB1896" s="9">
        <v>44978</v>
      </c>
      <c r="AC1896" s="7"/>
      <c r="AD1896" s="7"/>
      <c r="AE1896" s="7"/>
      <c r="AF1896" s="7"/>
    </row>
    <row r="1897" spans="1:32" ht="14.5" x14ac:dyDescent="0.35">
      <c r="A1897" s="7"/>
      <c r="B1897" s="7" t="s">
        <v>5305</v>
      </c>
      <c r="C1897" s="7" t="s">
        <v>5306</v>
      </c>
      <c r="D1897" s="7" t="s">
        <v>5188</v>
      </c>
      <c r="E1897" s="7" t="s">
        <v>36</v>
      </c>
      <c r="F1897" s="7"/>
      <c r="G1897" s="7" t="s">
        <v>38</v>
      </c>
      <c r="H1897" s="7"/>
      <c r="J1897" s="13"/>
      <c r="K1897" s="13"/>
      <c r="L1897" s="10">
        <v>42044</v>
      </c>
      <c r="M1897" s="10">
        <v>42041</v>
      </c>
      <c r="N1897" s="7">
        <v>2015</v>
      </c>
      <c r="O1897" s="7" t="s">
        <v>5189</v>
      </c>
      <c r="T1897" s="7" t="s">
        <v>427</v>
      </c>
      <c r="W1897" s="6">
        <f>IFERROR(VLOOKUP(B1897, PlumX_snapshot!$A:$B, 2, FALSE), " ")</f>
        <v>51</v>
      </c>
      <c r="X1897" s="6">
        <f>IFERROR(VLOOKUP(B1897, PlumX_snapshot!$A:$C, 3, FALSE), " ")</f>
        <v>31</v>
      </c>
      <c r="Y1897" s="8">
        <f>IFERROR(VLOOKUP(B1897, PlumX_snapshot!$A:$D, 4, FALSE), " ")</f>
        <v>7</v>
      </c>
      <c r="Z1897" s="8">
        <f>IFERROR(VLOOKUP(B1897, PlumX_snapshot!$A:$E, 5, FALSE), " ")</f>
        <v>1654</v>
      </c>
      <c r="AA1897" s="8">
        <f>IFERROR(VLOOKUP(B1897, PlumX_snapshot!$A:$F, 6, FALSE), " ")</f>
        <v>0</v>
      </c>
      <c r="AB1897" s="9">
        <v>44978</v>
      </c>
      <c r="AC1897" s="7"/>
      <c r="AD1897" s="7"/>
      <c r="AE1897" s="7"/>
      <c r="AF1897" s="7"/>
    </row>
    <row r="1898" spans="1:32" ht="14.5" x14ac:dyDescent="0.35">
      <c r="A1898" s="7"/>
      <c r="B1898" s="7" t="s">
        <v>5307</v>
      </c>
      <c r="C1898" s="7" t="s">
        <v>5264</v>
      </c>
      <c r="D1898" s="7" t="s">
        <v>5188</v>
      </c>
      <c r="E1898" s="7" t="s">
        <v>36</v>
      </c>
      <c r="F1898" s="7"/>
      <c r="G1898" s="7" t="s">
        <v>38</v>
      </c>
      <c r="H1898" s="7"/>
      <c r="J1898" s="13"/>
      <c r="K1898" s="13"/>
      <c r="L1898" s="10">
        <v>42028</v>
      </c>
      <c r="M1898" s="10">
        <v>41971</v>
      </c>
      <c r="N1898" s="7">
        <v>2015</v>
      </c>
      <c r="O1898" s="7" t="s">
        <v>5189</v>
      </c>
      <c r="T1898" s="7" t="s">
        <v>427</v>
      </c>
      <c r="W1898" s="6">
        <f>IFERROR(VLOOKUP(B1898, PlumX_snapshot!$A:$B, 2, FALSE), " ")</f>
        <v>37</v>
      </c>
      <c r="X1898" s="6">
        <f>IFERROR(VLOOKUP(B1898, PlumX_snapshot!$A:$C, 3, FALSE), " ")</f>
        <v>38</v>
      </c>
      <c r="Y1898" s="8">
        <f>IFERROR(VLOOKUP(B1898, PlumX_snapshot!$A:$D, 4, FALSE), " ")</f>
        <v>0</v>
      </c>
      <c r="Z1898" s="8">
        <f>IFERROR(VLOOKUP(B1898, PlumX_snapshot!$A:$E, 5, FALSE), " ")</f>
        <v>19</v>
      </c>
      <c r="AA1898" s="8">
        <f>IFERROR(VLOOKUP(B1898, PlumX_snapshot!$A:$F, 6, FALSE), " ")</f>
        <v>0</v>
      </c>
      <c r="AB1898" s="9">
        <v>44978</v>
      </c>
      <c r="AC1898" s="7"/>
      <c r="AD1898" s="7"/>
      <c r="AE1898" s="7"/>
      <c r="AF1898" s="7"/>
    </row>
    <row r="1899" spans="1:32" ht="14.5" x14ac:dyDescent="0.35">
      <c r="A1899" s="7"/>
      <c r="B1899" s="7" t="s">
        <v>5308</v>
      </c>
      <c r="C1899" s="7" t="s">
        <v>5309</v>
      </c>
      <c r="D1899" s="7" t="s">
        <v>5188</v>
      </c>
      <c r="E1899" s="7" t="s">
        <v>36</v>
      </c>
      <c r="F1899" s="7"/>
      <c r="G1899" s="7" t="s">
        <v>38</v>
      </c>
      <c r="H1899" s="7"/>
      <c r="J1899" s="13"/>
      <c r="K1899" s="13"/>
      <c r="L1899" s="10">
        <v>42023</v>
      </c>
      <c r="M1899" s="10">
        <v>42009</v>
      </c>
      <c r="N1899" s="7">
        <v>2015</v>
      </c>
      <c r="O1899" s="7" t="s">
        <v>5189</v>
      </c>
      <c r="T1899" s="7" t="s">
        <v>427</v>
      </c>
      <c r="W1899" s="6">
        <f>IFERROR(VLOOKUP(B1899, PlumX_snapshot!$A:$B, 2, FALSE), " ")</f>
        <v>146</v>
      </c>
      <c r="X1899" s="6">
        <f>IFERROR(VLOOKUP(B1899, PlumX_snapshot!$A:$C, 3, FALSE), " ")</f>
        <v>61</v>
      </c>
      <c r="Y1899" s="8">
        <f>IFERROR(VLOOKUP(B1899, PlumX_snapshot!$A:$D, 4, FALSE), " ")</f>
        <v>23</v>
      </c>
      <c r="Z1899" s="8">
        <f>IFERROR(VLOOKUP(B1899, PlumX_snapshot!$A:$E, 5, FALSE), " ")</f>
        <v>76</v>
      </c>
      <c r="AA1899" s="8">
        <f>IFERROR(VLOOKUP(B1899, PlumX_snapshot!$A:$F, 6, FALSE), " ")</f>
        <v>0</v>
      </c>
      <c r="AB1899" s="9">
        <v>44978</v>
      </c>
      <c r="AC1899" s="7"/>
      <c r="AD1899" s="7"/>
      <c r="AE1899" s="7"/>
      <c r="AF1899" s="7"/>
    </row>
    <row r="1900" spans="1:32" ht="14.5" x14ac:dyDescent="0.35">
      <c r="A1900" s="7"/>
      <c r="B1900" s="7" t="s">
        <v>5310</v>
      </c>
      <c r="C1900" s="7" t="s">
        <v>5311</v>
      </c>
      <c r="D1900" s="7" t="s">
        <v>5188</v>
      </c>
      <c r="E1900" s="7" t="s">
        <v>36</v>
      </c>
      <c r="F1900" s="7"/>
      <c r="G1900" s="7" t="s">
        <v>38</v>
      </c>
      <c r="H1900" s="7"/>
      <c r="J1900" s="13"/>
      <c r="K1900" s="13"/>
      <c r="L1900" s="10">
        <v>42726</v>
      </c>
      <c r="M1900" s="10">
        <v>42572</v>
      </c>
      <c r="N1900" s="7">
        <v>2016</v>
      </c>
      <c r="O1900" s="7" t="s">
        <v>5189</v>
      </c>
      <c r="T1900" s="7" t="s">
        <v>427</v>
      </c>
      <c r="W1900" s="6">
        <f>IFERROR(VLOOKUP(B1900, PlumX_snapshot!$A:$B, 2, FALSE), " ")</f>
        <v>74</v>
      </c>
      <c r="X1900" s="6">
        <f>IFERROR(VLOOKUP(B1900, PlumX_snapshot!$A:$C, 3, FALSE), " ")</f>
        <v>23</v>
      </c>
      <c r="Y1900" s="8">
        <f>IFERROR(VLOOKUP(B1900, PlumX_snapshot!$A:$D, 4, FALSE), " ")</f>
        <v>21</v>
      </c>
      <c r="Z1900" s="8">
        <f>IFERROR(VLOOKUP(B1900, PlumX_snapshot!$A:$E, 5, FALSE), " ")</f>
        <v>51</v>
      </c>
      <c r="AA1900" s="8">
        <f>IFERROR(VLOOKUP(B1900, PlumX_snapshot!$A:$F, 6, FALSE), " ")</f>
        <v>0</v>
      </c>
      <c r="AB1900" s="9">
        <v>44978</v>
      </c>
      <c r="AC1900" s="7"/>
      <c r="AD1900" s="7"/>
      <c r="AE1900" s="7"/>
      <c r="AF1900" s="7"/>
    </row>
    <row r="1901" spans="1:32" ht="14.5" x14ac:dyDescent="0.35">
      <c r="A1901" s="7"/>
      <c r="B1901" s="7" t="s">
        <v>5312</v>
      </c>
      <c r="C1901" s="7" t="s">
        <v>5215</v>
      </c>
      <c r="D1901" s="7" t="s">
        <v>5188</v>
      </c>
      <c r="E1901" s="7" t="s">
        <v>37</v>
      </c>
      <c r="F1901" s="7" t="s">
        <v>37</v>
      </c>
      <c r="G1901" s="7" t="s">
        <v>38</v>
      </c>
      <c r="H1901" s="7"/>
      <c r="J1901" s="13"/>
      <c r="K1901" s="13"/>
      <c r="L1901" s="10">
        <v>42725</v>
      </c>
      <c r="M1901" s="10">
        <v>42724</v>
      </c>
      <c r="N1901" s="7">
        <v>2016</v>
      </c>
      <c r="O1901" s="7" t="s">
        <v>5189</v>
      </c>
      <c r="T1901" s="7" t="s">
        <v>427</v>
      </c>
      <c r="W1901" s="6">
        <f>IFERROR(VLOOKUP(B1901, PlumX_snapshot!$A:$B, 2, FALSE), " ")</f>
        <v>72</v>
      </c>
      <c r="X1901" s="6">
        <f>IFERROR(VLOOKUP(B1901, PlumX_snapshot!$A:$C, 3, FALSE), " ")</f>
        <v>55</v>
      </c>
      <c r="Y1901" s="8">
        <f>IFERROR(VLOOKUP(B1901, PlumX_snapshot!$A:$D, 4, FALSE), " ")</f>
        <v>5</v>
      </c>
      <c r="Z1901" s="8">
        <f>IFERROR(VLOOKUP(B1901, PlumX_snapshot!$A:$E, 5, FALSE), " ")</f>
        <v>196</v>
      </c>
      <c r="AA1901" s="8">
        <f>IFERROR(VLOOKUP(B1901, PlumX_snapshot!$A:$F, 6, FALSE), " ")</f>
        <v>0</v>
      </c>
      <c r="AB1901" s="9">
        <v>44978</v>
      </c>
      <c r="AC1901" s="7"/>
      <c r="AD1901" s="7"/>
      <c r="AE1901" s="7"/>
      <c r="AF1901" s="7"/>
    </row>
    <row r="1902" spans="1:32" ht="14.5" x14ac:dyDescent="0.35">
      <c r="A1902" s="7"/>
      <c r="B1902" s="7" t="s">
        <v>5313</v>
      </c>
      <c r="C1902" s="7" t="s">
        <v>5314</v>
      </c>
      <c r="D1902" s="7" t="s">
        <v>5188</v>
      </c>
      <c r="E1902" s="7" t="s">
        <v>37</v>
      </c>
      <c r="F1902" s="7" t="s">
        <v>37</v>
      </c>
      <c r="G1902" s="7" t="s">
        <v>38</v>
      </c>
      <c r="H1902" s="7"/>
      <c r="J1902" s="13"/>
      <c r="K1902" s="13"/>
      <c r="L1902" s="10">
        <v>42724</v>
      </c>
      <c r="M1902" s="10">
        <v>42726</v>
      </c>
      <c r="N1902" s="7">
        <v>2016</v>
      </c>
      <c r="O1902" s="7" t="s">
        <v>5189</v>
      </c>
      <c r="T1902" s="7" t="s">
        <v>427</v>
      </c>
      <c r="W1902" s="6">
        <f>IFERROR(VLOOKUP(B1902, PlumX_snapshot!$A:$B, 2, FALSE), " ")</f>
        <v>29</v>
      </c>
      <c r="X1902" s="6">
        <f>IFERROR(VLOOKUP(B1902, PlumX_snapshot!$A:$C, 3, FALSE), " ")</f>
        <v>21</v>
      </c>
      <c r="Y1902" s="8">
        <f>IFERROR(VLOOKUP(B1902, PlumX_snapshot!$A:$D, 4, FALSE), " ")</f>
        <v>6</v>
      </c>
      <c r="Z1902" s="8">
        <f>IFERROR(VLOOKUP(B1902, PlumX_snapshot!$A:$E, 5, FALSE), " ")</f>
        <v>5</v>
      </c>
      <c r="AA1902" s="8">
        <f>IFERROR(VLOOKUP(B1902, PlumX_snapshot!$A:$F, 6, FALSE), " ")</f>
        <v>1</v>
      </c>
      <c r="AB1902" s="9">
        <v>44978</v>
      </c>
      <c r="AC1902" s="7"/>
      <c r="AD1902" s="7"/>
      <c r="AE1902" s="7"/>
      <c r="AF1902" s="7"/>
    </row>
    <row r="1903" spans="1:32" ht="14.5" x14ac:dyDescent="0.35">
      <c r="A1903" s="7"/>
      <c r="B1903" s="7" t="s">
        <v>5315</v>
      </c>
      <c r="C1903" s="7" t="s">
        <v>5316</v>
      </c>
      <c r="D1903" s="7" t="s">
        <v>5188</v>
      </c>
      <c r="E1903" s="7" t="s">
        <v>36</v>
      </c>
      <c r="F1903" s="7"/>
      <c r="G1903" s="7" t="s">
        <v>38</v>
      </c>
      <c r="H1903" s="7"/>
      <c r="J1903" s="13"/>
      <c r="K1903" s="13"/>
      <c r="L1903" s="10">
        <v>42713</v>
      </c>
      <c r="M1903" s="10">
        <v>42733</v>
      </c>
      <c r="N1903" s="7">
        <v>2016</v>
      </c>
      <c r="O1903" s="7" t="s">
        <v>5189</v>
      </c>
      <c r="T1903" s="7" t="s">
        <v>427</v>
      </c>
      <c r="W1903" s="6">
        <f>IFERROR(VLOOKUP(B1903, PlumX_snapshot!$A:$B, 2, FALSE), " ")</f>
        <v>23</v>
      </c>
      <c r="X1903" s="6">
        <f>IFERROR(VLOOKUP(B1903, PlumX_snapshot!$A:$C, 3, FALSE), " ")</f>
        <v>4</v>
      </c>
      <c r="Y1903" s="8">
        <f>IFERROR(VLOOKUP(B1903, PlumX_snapshot!$A:$D, 4, FALSE), " ")</f>
        <v>1</v>
      </c>
      <c r="Z1903" s="8">
        <f>IFERROR(VLOOKUP(B1903, PlumX_snapshot!$A:$E, 5, FALSE), " ")</f>
        <v>11</v>
      </c>
      <c r="AA1903" s="8">
        <f>IFERROR(VLOOKUP(B1903, PlumX_snapshot!$A:$F, 6, FALSE), " ")</f>
        <v>0</v>
      </c>
      <c r="AB1903" s="9">
        <v>44978</v>
      </c>
      <c r="AC1903" s="7"/>
      <c r="AD1903" s="7"/>
      <c r="AE1903" s="7"/>
      <c r="AF1903" s="7"/>
    </row>
    <row r="1904" spans="1:32" ht="14.5" x14ac:dyDescent="0.35">
      <c r="A1904" s="7"/>
      <c r="B1904" s="7" t="s">
        <v>5317</v>
      </c>
      <c r="C1904" s="7" t="s">
        <v>5231</v>
      </c>
      <c r="D1904" s="7" t="s">
        <v>5188</v>
      </c>
      <c r="E1904" s="7" t="s">
        <v>37</v>
      </c>
      <c r="F1904" s="7" t="s">
        <v>37</v>
      </c>
      <c r="G1904" s="7" t="s">
        <v>38</v>
      </c>
      <c r="H1904" s="7"/>
      <c r="J1904" s="13"/>
      <c r="K1904" s="13"/>
      <c r="L1904" s="10">
        <v>42710</v>
      </c>
      <c r="M1904" s="10">
        <v>42710</v>
      </c>
      <c r="N1904" s="7">
        <v>2016</v>
      </c>
      <c r="O1904" s="7" t="s">
        <v>5189</v>
      </c>
      <c r="T1904" s="7" t="s">
        <v>427</v>
      </c>
      <c r="W1904" s="6">
        <f>IFERROR(VLOOKUP(B1904, PlumX_snapshot!$A:$B, 2, FALSE), " ")</f>
        <v>66</v>
      </c>
      <c r="X1904" s="6">
        <f>IFERROR(VLOOKUP(B1904, PlumX_snapshot!$A:$C, 3, FALSE), " ")</f>
        <v>39</v>
      </c>
      <c r="Y1904" s="8">
        <f>IFERROR(VLOOKUP(B1904, PlumX_snapshot!$A:$D, 4, FALSE), " ")</f>
        <v>7</v>
      </c>
      <c r="Z1904" s="8">
        <f>IFERROR(VLOOKUP(B1904, PlumX_snapshot!$A:$E, 5, FALSE), " ")</f>
        <v>40</v>
      </c>
      <c r="AA1904" s="8">
        <f>IFERROR(VLOOKUP(B1904, PlumX_snapshot!$A:$F, 6, FALSE), " ")</f>
        <v>0</v>
      </c>
      <c r="AB1904" s="9">
        <v>44978</v>
      </c>
      <c r="AC1904" s="7"/>
      <c r="AD1904" s="7"/>
      <c r="AE1904" s="7"/>
      <c r="AF1904" s="7"/>
    </row>
    <row r="1905" spans="1:32" ht="14.5" x14ac:dyDescent="0.35">
      <c r="A1905" s="7"/>
      <c r="B1905" s="7" t="s">
        <v>5318</v>
      </c>
      <c r="C1905" s="7" t="s">
        <v>5227</v>
      </c>
      <c r="D1905" s="7" t="s">
        <v>5188</v>
      </c>
      <c r="E1905" s="7" t="s">
        <v>37</v>
      </c>
      <c r="F1905" s="7" t="s">
        <v>37</v>
      </c>
      <c r="G1905" s="7" t="s">
        <v>38</v>
      </c>
      <c r="H1905" s="7"/>
      <c r="J1905" s="13"/>
      <c r="K1905" s="13"/>
      <c r="L1905" s="10">
        <v>42669</v>
      </c>
      <c r="M1905" s="10">
        <v>42695</v>
      </c>
      <c r="N1905" s="7">
        <v>2016</v>
      </c>
      <c r="O1905" s="7" t="s">
        <v>5189</v>
      </c>
      <c r="T1905" s="7" t="s">
        <v>427</v>
      </c>
      <c r="W1905" s="6">
        <f>IFERROR(VLOOKUP(B1905, PlumX_snapshot!$A:$B, 2, FALSE), " ")</f>
        <v>55</v>
      </c>
      <c r="X1905" s="6">
        <f>IFERROR(VLOOKUP(B1905, PlumX_snapshot!$A:$C, 3, FALSE), " ")</f>
        <v>74</v>
      </c>
      <c r="Y1905" s="8">
        <f>IFERROR(VLOOKUP(B1905, PlumX_snapshot!$A:$D, 4, FALSE), " ")</f>
        <v>23</v>
      </c>
      <c r="Z1905" s="8">
        <f>IFERROR(VLOOKUP(B1905, PlumX_snapshot!$A:$E, 5, FALSE), " ")</f>
        <v>47</v>
      </c>
      <c r="AA1905" s="8">
        <f>IFERROR(VLOOKUP(B1905, PlumX_snapshot!$A:$F, 6, FALSE), " ")</f>
        <v>0</v>
      </c>
      <c r="AB1905" s="9">
        <v>44978</v>
      </c>
      <c r="AC1905" s="7"/>
      <c r="AD1905" s="7"/>
      <c r="AE1905" s="7"/>
      <c r="AF1905" s="7"/>
    </row>
    <row r="1906" spans="1:32" ht="14.5" x14ac:dyDescent="0.35">
      <c r="A1906" s="7"/>
      <c r="B1906" s="7" t="s">
        <v>5319</v>
      </c>
      <c r="C1906" s="7" t="s">
        <v>5258</v>
      </c>
      <c r="D1906" s="7" t="s">
        <v>5188</v>
      </c>
      <c r="E1906" s="7" t="s">
        <v>36</v>
      </c>
      <c r="F1906" s="7"/>
      <c r="G1906" s="7" t="s">
        <v>38</v>
      </c>
      <c r="H1906" s="7"/>
      <c r="J1906" s="13"/>
      <c r="K1906" s="13"/>
      <c r="L1906" s="10">
        <v>42664</v>
      </c>
      <c r="M1906" s="10">
        <v>42633</v>
      </c>
      <c r="N1906" s="7">
        <v>2016</v>
      </c>
      <c r="O1906" s="7" t="s">
        <v>5189</v>
      </c>
      <c r="T1906" s="7" t="s">
        <v>427</v>
      </c>
      <c r="W1906" s="6">
        <f>IFERROR(VLOOKUP(B1906, PlumX_snapshot!$A:$B, 2, FALSE), " ")</f>
        <v>74</v>
      </c>
      <c r="X1906" s="6">
        <f>IFERROR(VLOOKUP(B1906, PlumX_snapshot!$A:$C, 3, FALSE), " ")</f>
        <v>30</v>
      </c>
      <c r="Y1906" s="8">
        <f>IFERROR(VLOOKUP(B1906, PlumX_snapshot!$A:$D, 4, FALSE), " ")</f>
        <v>28</v>
      </c>
      <c r="Z1906" s="8">
        <f>IFERROR(VLOOKUP(B1906, PlumX_snapshot!$A:$E, 5, FALSE), " ")</f>
        <v>60</v>
      </c>
      <c r="AA1906" s="8">
        <f>IFERROR(VLOOKUP(B1906, PlumX_snapshot!$A:$F, 6, FALSE), " ")</f>
        <v>1</v>
      </c>
      <c r="AB1906" s="9">
        <v>44978</v>
      </c>
      <c r="AC1906" s="7"/>
      <c r="AD1906" s="7"/>
      <c r="AE1906" s="7"/>
      <c r="AF1906" s="7"/>
    </row>
    <row r="1907" spans="1:32" ht="14.5" x14ac:dyDescent="0.35">
      <c r="A1907" s="7"/>
      <c r="B1907" s="7" t="s">
        <v>5320</v>
      </c>
      <c r="C1907" s="7" t="s">
        <v>5321</v>
      </c>
      <c r="D1907" s="7" t="s">
        <v>5188</v>
      </c>
      <c r="E1907" s="7" t="s">
        <v>37</v>
      </c>
      <c r="F1907" s="7" t="s">
        <v>37</v>
      </c>
      <c r="G1907" s="7" t="s">
        <v>38</v>
      </c>
      <c r="H1907" s="7"/>
      <c r="J1907" s="13"/>
      <c r="K1907" s="13"/>
      <c r="L1907" s="10">
        <v>42663</v>
      </c>
      <c r="M1907" s="10">
        <v>42662</v>
      </c>
      <c r="N1907" s="7">
        <v>2016</v>
      </c>
      <c r="O1907" s="7" t="s">
        <v>5189</v>
      </c>
      <c r="T1907" s="7" t="s">
        <v>427</v>
      </c>
      <c r="W1907" s="6">
        <f>IFERROR(VLOOKUP(B1907, PlumX_snapshot!$A:$B, 2, FALSE), " ")</f>
        <v>38</v>
      </c>
      <c r="X1907" s="6">
        <f>IFERROR(VLOOKUP(B1907, PlumX_snapshot!$A:$C, 3, FALSE), " ")</f>
        <v>12</v>
      </c>
      <c r="Y1907" s="8">
        <f>IFERROR(VLOOKUP(B1907, PlumX_snapshot!$A:$D, 4, FALSE), " ")</f>
        <v>1</v>
      </c>
      <c r="Z1907" s="8">
        <f>IFERROR(VLOOKUP(B1907, PlumX_snapshot!$A:$E, 5, FALSE), " ")</f>
        <v>13</v>
      </c>
      <c r="AA1907" s="8">
        <f>IFERROR(VLOOKUP(B1907, PlumX_snapshot!$A:$F, 6, FALSE), " ")</f>
        <v>0</v>
      </c>
      <c r="AB1907" s="9">
        <v>44978</v>
      </c>
      <c r="AC1907" s="7"/>
      <c r="AD1907" s="7"/>
      <c r="AE1907" s="7"/>
      <c r="AF1907" s="7"/>
    </row>
    <row r="1908" spans="1:32" ht="14.5" x14ac:dyDescent="0.35">
      <c r="A1908" s="7"/>
      <c r="B1908" s="7" t="s">
        <v>5322</v>
      </c>
      <c r="C1908" s="7" t="s">
        <v>5246</v>
      </c>
      <c r="D1908" s="7" t="s">
        <v>5188</v>
      </c>
      <c r="E1908" s="7" t="s">
        <v>36</v>
      </c>
      <c r="F1908" s="7"/>
      <c r="G1908" s="7" t="s">
        <v>38</v>
      </c>
      <c r="H1908" s="7"/>
      <c r="J1908" s="13"/>
      <c r="K1908" s="13"/>
      <c r="L1908" s="10">
        <v>42662</v>
      </c>
      <c r="M1908" s="10">
        <v>42689</v>
      </c>
      <c r="N1908" s="7">
        <v>2016</v>
      </c>
      <c r="O1908" s="7" t="s">
        <v>5189</v>
      </c>
      <c r="T1908" s="7" t="s">
        <v>427</v>
      </c>
      <c r="W1908" s="6">
        <f>IFERROR(VLOOKUP(B1908, PlumX_snapshot!$A:$B, 2, FALSE), " ")</f>
        <v>25</v>
      </c>
      <c r="X1908" s="6">
        <f>IFERROR(VLOOKUP(B1908, PlumX_snapshot!$A:$C, 3, FALSE), " ")</f>
        <v>33</v>
      </c>
      <c r="Y1908" s="8">
        <f>IFERROR(VLOOKUP(B1908, PlumX_snapshot!$A:$D, 4, FALSE), " ")</f>
        <v>2</v>
      </c>
      <c r="Z1908" s="8">
        <f>IFERROR(VLOOKUP(B1908, PlumX_snapshot!$A:$E, 5, FALSE), " ")</f>
        <v>5</v>
      </c>
      <c r="AA1908" s="8">
        <f>IFERROR(VLOOKUP(B1908, PlumX_snapshot!$A:$F, 6, FALSE), " ")</f>
        <v>0</v>
      </c>
      <c r="AB1908" s="9">
        <v>44978</v>
      </c>
      <c r="AC1908" s="7"/>
      <c r="AD1908" s="7"/>
      <c r="AE1908" s="7"/>
      <c r="AF1908" s="7"/>
    </row>
    <row r="1909" spans="1:32" ht="14.5" x14ac:dyDescent="0.35">
      <c r="A1909" s="7"/>
      <c r="B1909" s="7" t="s">
        <v>5323</v>
      </c>
      <c r="C1909" s="7" t="s">
        <v>5324</v>
      </c>
      <c r="D1909" s="7" t="s">
        <v>5188</v>
      </c>
      <c r="E1909" s="7" t="s">
        <v>37</v>
      </c>
      <c r="F1909" s="7" t="s">
        <v>37</v>
      </c>
      <c r="G1909" s="7" t="s">
        <v>38</v>
      </c>
      <c r="H1909" s="7"/>
      <c r="J1909" s="13"/>
      <c r="K1909" s="13"/>
      <c r="L1909" s="10">
        <v>42655</v>
      </c>
      <c r="M1909" s="10">
        <v>42664</v>
      </c>
      <c r="N1909" s="7">
        <v>2016</v>
      </c>
      <c r="O1909" s="7" t="s">
        <v>5189</v>
      </c>
      <c r="T1909" s="7" t="s">
        <v>427</v>
      </c>
      <c r="W1909" s="6">
        <f>IFERROR(VLOOKUP(B1909, PlumX_snapshot!$A:$B, 2, FALSE), " ")</f>
        <v>109</v>
      </c>
      <c r="X1909" s="6">
        <f>IFERROR(VLOOKUP(B1909, PlumX_snapshot!$A:$C, 3, FALSE), " ")</f>
        <v>37</v>
      </c>
      <c r="Y1909" s="8">
        <f>IFERROR(VLOOKUP(B1909, PlumX_snapshot!$A:$D, 4, FALSE), " ")</f>
        <v>0</v>
      </c>
      <c r="Z1909" s="8">
        <f>IFERROR(VLOOKUP(B1909, PlumX_snapshot!$A:$E, 5, FALSE), " ")</f>
        <v>12</v>
      </c>
      <c r="AA1909" s="8">
        <f>IFERROR(VLOOKUP(B1909, PlumX_snapshot!$A:$F, 6, FALSE), " ")</f>
        <v>0</v>
      </c>
      <c r="AB1909" s="9">
        <v>44978</v>
      </c>
      <c r="AC1909" s="7"/>
      <c r="AD1909" s="7"/>
      <c r="AE1909" s="7"/>
      <c r="AF1909" s="7"/>
    </row>
    <row r="1910" spans="1:32" ht="14.5" x14ac:dyDescent="0.35">
      <c r="A1910" s="7"/>
      <c r="B1910" s="7" t="s">
        <v>5325</v>
      </c>
      <c r="C1910" s="7" t="s">
        <v>5266</v>
      </c>
      <c r="D1910" s="7" t="s">
        <v>5188</v>
      </c>
      <c r="E1910" s="7" t="s">
        <v>36</v>
      </c>
      <c r="F1910" s="7"/>
      <c r="G1910" s="7" t="s">
        <v>38</v>
      </c>
      <c r="H1910" s="7"/>
      <c r="J1910" s="13"/>
      <c r="K1910" s="13"/>
      <c r="L1910" s="10">
        <v>42653</v>
      </c>
      <c r="M1910" s="10">
        <v>42689</v>
      </c>
      <c r="N1910" s="7">
        <v>2016</v>
      </c>
      <c r="O1910" s="7" t="s">
        <v>5189</v>
      </c>
      <c r="T1910" s="7" t="s">
        <v>427</v>
      </c>
      <c r="W1910" s="6">
        <f>IFERROR(VLOOKUP(B1910, PlumX_snapshot!$A:$B, 2, FALSE), " ")</f>
        <v>16</v>
      </c>
      <c r="X1910" s="6">
        <f>IFERROR(VLOOKUP(B1910, PlumX_snapshot!$A:$C, 3, FALSE), " ")</f>
        <v>54</v>
      </c>
      <c r="Y1910" s="8">
        <f>IFERROR(VLOOKUP(B1910, PlumX_snapshot!$A:$D, 4, FALSE), " ")</f>
        <v>2</v>
      </c>
      <c r="Z1910" s="8">
        <f>IFERROR(VLOOKUP(B1910, PlumX_snapshot!$A:$E, 5, FALSE), " ")</f>
        <v>6</v>
      </c>
      <c r="AA1910" s="8">
        <f>IFERROR(VLOOKUP(B1910, PlumX_snapshot!$A:$F, 6, FALSE), " ")</f>
        <v>0</v>
      </c>
      <c r="AB1910" s="9">
        <v>44978</v>
      </c>
      <c r="AC1910" s="7"/>
      <c r="AD1910" s="7"/>
      <c r="AE1910" s="7"/>
      <c r="AF1910" s="7"/>
    </row>
    <row r="1911" spans="1:32" ht="14.5" x14ac:dyDescent="0.35">
      <c r="A1911" s="7"/>
      <c r="B1911" s="7" t="s">
        <v>5326</v>
      </c>
      <c r="C1911" s="7" t="s">
        <v>5327</v>
      </c>
      <c r="D1911" s="7" t="s">
        <v>5188</v>
      </c>
      <c r="E1911" s="7" t="s">
        <v>36</v>
      </c>
      <c r="F1911" s="7"/>
      <c r="G1911" s="7" t="s">
        <v>38</v>
      </c>
      <c r="H1911" s="7"/>
      <c r="J1911" s="13"/>
      <c r="K1911" s="13"/>
      <c r="L1911" s="10">
        <v>42639</v>
      </c>
      <c r="M1911" s="10">
        <v>42689</v>
      </c>
      <c r="N1911" s="7">
        <v>2016</v>
      </c>
      <c r="O1911" s="7" t="s">
        <v>5189</v>
      </c>
      <c r="T1911" s="7" t="s">
        <v>427</v>
      </c>
      <c r="W1911" s="6">
        <f>IFERROR(VLOOKUP(B1911, PlumX_snapshot!$A:$B, 2, FALSE), " ")</f>
        <v>104</v>
      </c>
      <c r="X1911" s="6">
        <f>IFERROR(VLOOKUP(B1911, PlumX_snapshot!$A:$C, 3, FALSE), " ")</f>
        <v>20</v>
      </c>
      <c r="Y1911" s="8">
        <f>IFERROR(VLOOKUP(B1911, PlumX_snapshot!$A:$D, 4, FALSE), " ")</f>
        <v>15</v>
      </c>
      <c r="Z1911" s="8">
        <f>IFERROR(VLOOKUP(B1911, PlumX_snapshot!$A:$E, 5, FALSE), " ")</f>
        <v>41</v>
      </c>
      <c r="AA1911" s="8">
        <f>IFERROR(VLOOKUP(B1911, PlumX_snapshot!$A:$F, 6, FALSE), " ")</f>
        <v>2</v>
      </c>
      <c r="AB1911" s="9">
        <v>44978</v>
      </c>
      <c r="AC1911" s="7"/>
      <c r="AD1911" s="7"/>
      <c r="AE1911" s="7"/>
      <c r="AF1911" s="7"/>
    </row>
    <row r="1912" spans="1:32" ht="14.5" x14ac:dyDescent="0.35">
      <c r="A1912" s="7"/>
      <c r="B1912" s="7" t="s">
        <v>5328</v>
      </c>
      <c r="C1912" s="7" t="s">
        <v>5236</v>
      </c>
      <c r="D1912" s="7" t="s">
        <v>5188</v>
      </c>
      <c r="E1912" s="7" t="s">
        <v>36</v>
      </c>
      <c r="F1912" s="7"/>
      <c r="G1912" s="7" t="s">
        <v>38</v>
      </c>
      <c r="H1912" s="7"/>
      <c r="J1912" s="13"/>
      <c r="K1912" s="13"/>
      <c r="L1912" s="10">
        <v>42639</v>
      </c>
      <c r="M1912" s="10">
        <v>42706</v>
      </c>
      <c r="N1912" s="7">
        <v>2016</v>
      </c>
      <c r="O1912" s="7" t="s">
        <v>5189</v>
      </c>
      <c r="T1912" s="7" t="s">
        <v>427</v>
      </c>
      <c r="W1912" s="6">
        <f>IFERROR(VLOOKUP(B1912, PlumX_snapshot!$A:$B, 2, FALSE), " ")</f>
        <v>48</v>
      </c>
      <c r="X1912" s="6">
        <f>IFERROR(VLOOKUP(B1912, PlumX_snapshot!$A:$C, 3, FALSE), " ")</f>
        <v>11</v>
      </c>
      <c r="Y1912" s="8">
        <f>IFERROR(VLOOKUP(B1912, PlumX_snapshot!$A:$D, 4, FALSE), " ")</f>
        <v>0</v>
      </c>
      <c r="Z1912" s="8">
        <f>IFERROR(VLOOKUP(B1912, PlumX_snapshot!$A:$E, 5, FALSE), " ")</f>
        <v>656</v>
      </c>
      <c r="AA1912" s="8">
        <f>IFERROR(VLOOKUP(B1912, PlumX_snapshot!$A:$F, 6, FALSE), " ")</f>
        <v>0</v>
      </c>
      <c r="AB1912" s="9">
        <v>44978</v>
      </c>
      <c r="AC1912" s="7"/>
      <c r="AD1912" s="7"/>
      <c r="AE1912" s="7"/>
      <c r="AF1912" s="7"/>
    </row>
    <row r="1913" spans="1:32" ht="14.5" x14ac:dyDescent="0.35">
      <c r="A1913" s="7"/>
      <c r="B1913" s="7" t="s">
        <v>5329</v>
      </c>
      <c r="C1913" s="7" t="s">
        <v>5330</v>
      </c>
      <c r="D1913" s="7" t="s">
        <v>5188</v>
      </c>
      <c r="E1913" s="7" t="s">
        <v>36</v>
      </c>
      <c r="F1913" s="7"/>
      <c r="G1913" s="7" t="s">
        <v>38</v>
      </c>
      <c r="H1913" s="7"/>
      <c r="J1913" s="13"/>
      <c r="K1913" s="13"/>
      <c r="L1913" s="10">
        <v>42625</v>
      </c>
      <c r="M1913" s="10">
        <v>42643</v>
      </c>
      <c r="N1913" s="7">
        <v>2016</v>
      </c>
      <c r="O1913" s="7" t="s">
        <v>5189</v>
      </c>
      <c r="T1913" s="7" t="s">
        <v>427</v>
      </c>
      <c r="W1913" s="6">
        <f>IFERROR(VLOOKUP(B1913, PlumX_snapshot!$A:$B, 2, FALSE), " ")</f>
        <v>51</v>
      </c>
      <c r="X1913" s="6">
        <f>IFERROR(VLOOKUP(B1913, PlumX_snapshot!$A:$C, 3, FALSE), " ")</f>
        <v>14</v>
      </c>
      <c r="Y1913" s="8">
        <f>IFERROR(VLOOKUP(B1913, PlumX_snapshot!$A:$D, 4, FALSE), " ")</f>
        <v>21</v>
      </c>
      <c r="Z1913" s="8">
        <f>IFERROR(VLOOKUP(B1913, PlumX_snapshot!$A:$E, 5, FALSE), " ")</f>
        <v>1</v>
      </c>
      <c r="AA1913" s="8">
        <f>IFERROR(VLOOKUP(B1913, PlumX_snapshot!$A:$F, 6, FALSE), " ")</f>
        <v>0</v>
      </c>
      <c r="AB1913" s="9">
        <v>44978</v>
      </c>
      <c r="AC1913" s="7"/>
      <c r="AD1913" s="7"/>
      <c r="AE1913" s="7"/>
      <c r="AF1913" s="7"/>
    </row>
    <row r="1914" spans="1:32" ht="14.5" x14ac:dyDescent="0.35">
      <c r="A1914" s="7"/>
      <c r="B1914" s="7" t="s">
        <v>5331</v>
      </c>
      <c r="C1914" s="7" t="s">
        <v>5277</v>
      </c>
      <c r="D1914" s="7" t="s">
        <v>5188</v>
      </c>
      <c r="E1914" s="7" t="s">
        <v>37</v>
      </c>
      <c r="F1914" s="7" t="s">
        <v>37</v>
      </c>
      <c r="G1914" s="7" t="s">
        <v>38</v>
      </c>
      <c r="H1914" s="7"/>
      <c r="J1914" s="13"/>
      <c r="K1914" s="13"/>
      <c r="L1914" s="10">
        <v>42607</v>
      </c>
      <c r="M1914" s="10">
        <v>42703</v>
      </c>
      <c r="N1914" s="7">
        <v>2016</v>
      </c>
      <c r="O1914" s="7" t="s">
        <v>5189</v>
      </c>
      <c r="T1914" s="7" t="s">
        <v>427</v>
      </c>
      <c r="W1914" s="6">
        <f>IFERROR(VLOOKUP(B1914, PlumX_snapshot!$A:$B, 2, FALSE), " ")</f>
        <v>225</v>
      </c>
      <c r="X1914" s="6">
        <f>IFERROR(VLOOKUP(B1914, PlumX_snapshot!$A:$C, 3, FALSE), " ")</f>
        <v>68</v>
      </c>
      <c r="Y1914" s="8">
        <f>IFERROR(VLOOKUP(B1914, PlumX_snapshot!$A:$D, 4, FALSE), " ")</f>
        <v>89</v>
      </c>
      <c r="Z1914" s="8">
        <f>IFERROR(VLOOKUP(B1914, PlumX_snapshot!$A:$E, 5, FALSE), " ")</f>
        <v>1473</v>
      </c>
      <c r="AA1914" s="8">
        <f>IFERROR(VLOOKUP(B1914, PlumX_snapshot!$A:$F, 6, FALSE), " ")</f>
        <v>3</v>
      </c>
      <c r="AB1914" s="9">
        <v>44978</v>
      </c>
      <c r="AC1914" s="7"/>
      <c r="AD1914" s="7"/>
      <c r="AE1914" s="7"/>
      <c r="AF1914" s="7"/>
    </row>
    <row r="1915" spans="1:32" ht="14.5" x14ac:dyDescent="0.35">
      <c r="A1915" s="7"/>
      <c r="B1915" s="7" t="s">
        <v>5332</v>
      </c>
      <c r="C1915" s="7" t="s">
        <v>5246</v>
      </c>
      <c r="D1915" s="7" t="s">
        <v>5188</v>
      </c>
      <c r="E1915" s="7" t="s">
        <v>36</v>
      </c>
      <c r="F1915" s="7"/>
      <c r="G1915" s="7" t="s">
        <v>38</v>
      </c>
      <c r="H1915" s="7"/>
      <c r="J1915" s="13"/>
      <c r="K1915" s="13"/>
      <c r="L1915" s="10">
        <v>42587</v>
      </c>
      <c r="M1915" s="10">
        <v>42620</v>
      </c>
      <c r="N1915" s="7">
        <v>2016</v>
      </c>
      <c r="O1915" s="7" t="s">
        <v>5189</v>
      </c>
      <c r="T1915" s="7" t="s">
        <v>427</v>
      </c>
      <c r="W1915" s="6">
        <f>IFERROR(VLOOKUP(B1915, PlumX_snapshot!$A:$B, 2, FALSE), " ")</f>
        <v>60</v>
      </c>
      <c r="X1915" s="6">
        <f>IFERROR(VLOOKUP(B1915, PlumX_snapshot!$A:$C, 3, FALSE), " ")</f>
        <v>85</v>
      </c>
      <c r="Y1915" s="8">
        <f>IFERROR(VLOOKUP(B1915, PlumX_snapshot!$A:$D, 4, FALSE), " ")</f>
        <v>3</v>
      </c>
      <c r="Z1915" s="8">
        <f>IFERROR(VLOOKUP(B1915, PlumX_snapshot!$A:$E, 5, FALSE), " ")</f>
        <v>22</v>
      </c>
      <c r="AA1915" s="8">
        <f>IFERROR(VLOOKUP(B1915, PlumX_snapshot!$A:$F, 6, FALSE), " ")</f>
        <v>0</v>
      </c>
      <c r="AB1915" s="9">
        <v>44978</v>
      </c>
      <c r="AC1915" s="7"/>
      <c r="AD1915" s="7"/>
      <c r="AE1915" s="7"/>
      <c r="AF1915" s="7"/>
    </row>
    <row r="1916" spans="1:32" ht="14.5" x14ac:dyDescent="0.35">
      <c r="A1916" s="7"/>
      <c r="B1916" s="7" t="s">
        <v>5333</v>
      </c>
      <c r="C1916" s="7" t="s">
        <v>5296</v>
      </c>
      <c r="D1916" s="7" t="s">
        <v>5188</v>
      </c>
      <c r="E1916" s="7" t="s">
        <v>36</v>
      </c>
      <c r="F1916" s="7"/>
      <c r="G1916" s="7" t="s">
        <v>38</v>
      </c>
      <c r="H1916" s="7"/>
      <c r="J1916" s="13"/>
      <c r="K1916" s="13"/>
      <c r="L1916" s="10">
        <v>42576</v>
      </c>
      <c r="M1916" s="10">
        <v>42566</v>
      </c>
      <c r="N1916" s="7">
        <v>2016</v>
      </c>
      <c r="O1916" s="7" t="s">
        <v>5189</v>
      </c>
      <c r="T1916" s="7" t="s">
        <v>427</v>
      </c>
      <c r="W1916" s="6">
        <f>IFERROR(VLOOKUP(B1916, PlumX_snapshot!$A:$B, 2, FALSE), " ")</f>
        <v>48</v>
      </c>
      <c r="X1916" s="6">
        <f>IFERROR(VLOOKUP(B1916, PlumX_snapshot!$A:$C, 3, FALSE), " ")</f>
        <v>22</v>
      </c>
      <c r="Y1916" s="8">
        <f>IFERROR(VLOOKUP(B1916, PlumX_snapshot!$A:$D, 4, FALSE), " ")</f>
        <v>0</v>
      </c>
      <c r="Z1916" s="8">
        <f>IFERROR(VLOOKUP(B1916, PlumX_snapshot!$A:$E, 5, FALSE), " ")</f>
        <v>7</v>
      </c>
      <c r="AA1916" s="8">
        <f>IFERROR(VLOOKUP(B1916, PlumX_snapshot!$A:$F, 6, FALSE), " ")</f>
        <v>0</v>
      </c>
      <c r="AB1916" s="9">
        <v>44978</v>
      </c>
      <c r="AC1916" s="7"/>
      <c r="AD1916" s="7"/>
      <c r="AE1916" s="7"/>
      <c r="AF1916" s="7"/>
    </row>
    <row r="1917" spans="1:32" ht="14.5" x14ac:dyDescent="0.35">
      <c r="A1917" s="7"/>
      <c r="B1917" s="7" t="s">
        <v>5334</v>
      </c>
      <c r="C1917" s="7" t="s">
        <v>5240</v>
      </c>
      <c r="D1917" s="7" t="s">
        <v>5188</v>
      </c>
      <c r="E1917" s="7" t="s">
        <v>36</v>
      </c>
      <c r="F1917" s="7"/>
      <c r="G1917" s="7" t="s">
        <v>38</v>
      </c>
      <c r="H1917" s="7"/>
      <c r="J1917" s="13"/>
      <c r="K1917" s="13"/>
      <c r="L1917" s="10">
        <v>42557</v>
      </c>
      <c r="M1917" s="10">
        <v>42591</v>
      </c>
      <c r="N1917" s="7">
        <v>2016</v>
      </c>
      <c r="O1917" s="7" t="s">
        <v>5189</v>
      </c>
      <c r="T1917" s="7" t="s">
        <v>427</v>
      </c>
      <c r="W1917" s="6">
        <f>IFERROR(VLOOKUP(B1917, PlumX_snapshot!$A:$B, 2, FALSE), " ")</f>
        <v>78</v>
      </c>
      <c r="X1917" s="6">
        <f>IFERROR(VLOOKUP(B1917, PlumX_snapshot!$A:$C, 3, FALSE), " ")</f>
        <v>41</v>
      </c>
      <c r="Y1917" s="8">
        <f>IFERROR(VLOOKUP(B1917, PlumX_snapshot!$A:$D, 4, FALSE), " ")</f>
        <v>0</v>
      </c>
      <c r="Z1917" s="8">
        <f>IFERROR(VLOOKUP(B1917, PlumX_snapshot!$A:$E, 5, FALSE), " ")</f>
        <v>30</v>
      </c>
      <c r="AA1917" s="8">
        <f>IFERROR(VLOOKUP(B1917, PlumX_snapshot!$A:$F, 6, FALSE), " ")</f>
        <v>0</v>
      </c>
      <c r="AB1917" s="9">
        <v>44978</v>
      </c>
      <c r="AC1917" s="7"/>
      <c r="AD1917" s="7"/>
      <c r="AE1917" s="7"/>
      <c r="AF1917" s="7"/>
    </row>
    <row r="1918" spans="1:32" ht="14.5" x14ac:dyDescent="0.35">
      <c r="A1918" s="7"/>
      <c r="B1918" s="7" t="s">
        <v>5335</v>
      </c>
      <c r="C1918" s="7" t="s">
        <v>5240</v>
      </c>
      <c r="D1918" s="7" t="s">
        <v>5188</v>
      </c>
      <c r="E1918" s="7" t="s">
        <v>36</v>
      </c>
      <c r="F1918" s="7"/>
      <c r="G1918" s="7" t="s">
        <v>38</v>
      </c>
      <c r="H1918" s="7"/>
      <c r="J1918" s="13"/>
      <c r="K1918" s="13"/>
      <c r="L1918" s="10">
        <v>42552</v>
      </c>
      <c r="M1918" s="10">
        <v>42569</v>
      </c>
      <c r="N1918" s="7">
        <v>2016</v>
      </c>
      <c r="O1918" s="7" t="s">
        <v>5189</v>
      </c>
      <c r="T1918" s="7" t="s">
        <v>427</v>
      </c>
      <c r="W1918" s="6">
        <f>IFERROR(VLOOKUP(B1918, PlumX_snapshot!$A:$B, 2, FALSE), " ")</f>
        <v>139</v>
      </c>
      <c r="X1918" s="6">
        <f>IFERROR(VLOOKUP(B1918, PlumX_snapshot!$A:$C, 3, FALSE), " ")</f>
        <v>108</v>
      </c>
      <c r="Y1918" s="8">
        <f>IFERROR(VLOOKUP(B1918, PlumX_snapshot!$A:$D, 4, FALSE), " ")</f>
        <v>8</v>
      </c>
      <c r="Z1918" s="8">
        <f>IFERROR(VLOOKUP(B1918, PlumX_snapshot!$A:$E, 5, FALSE), " ")</f>
        <v>54</v>
      </c>
      <c r="AA1918" s="8">
        <f>IFERROR(VLOOKUP(B1918, PlumX_snapshot!$A:$F, 6, FALSE), " ")</f>
        <v>1</v>
      </c>
      <c r="AB1918" s="9">
        <v>44978</v>
      </c>
      <c r="AC1918" s="7"/>
      <c r="AD1918" s="7"/>
      <c r="AE1918" s="7"/>
      <c r="AF1918" s="7"/>
    </row>
    <row r="1919" spans="1:32" ht="14.5" x14ac:dyDescent="0.35">
      <c r="A1919" s="7"/>
      <c r="B1919" s="7" t="s">
        <v>5336</v>
      </c>
      <c r="C1919" s="7" t="s">
        <v>5337</v>
      </c>
      <c r="D1919" s="7" t="s">
        <v>5188</v>
      </c>
      <c r="E1919" s="7" t="s">
        <v>36</v>
      </c>
      <c r="F1919" s="7"/>
      <c r="G1919" s="7" t="s">
        <v>38</v>
      </c>
      <c r="H1919" s="7"/>
      <c r="J1919" s="13"/>
      <c r="K1919" s="13"/>
      <c r="L1919" s="10">
        <v>42546</v>
      </c>
      <c r="M1919" s="10">
        <v>42555</v>
      </c>
      <c r="N1919" s="7">
        <v>2016</v>
      </c>
      <c r="O1919" s="7" t="s">
        <v>5189</v>
      </c>
      <c r="T1919" s="7" t="s">
        <v>427</v>
      </c>
      <c r="W1919" s="6" t="str">
        <f>IFERROR(VLOOKUP(B1919, PlumX_snapshot!$A:$B, 2, FALSE), " ")</f>
        <v xml:space="preserve"> </v>
      </c>
      <c r="X1919" s="6" t="str">
        <f>IFERROR(VLOOKUP(B1919, PlumX_snapshot!$A:$C, 3, FALSE), " ")</f>
        <v xml:space="preserve"> </v>
      </c>
      <c r="Y1919" s="8" t="str">
        <f>IFERROR(VLOOKUP(B1919, PlumX_snapshot!$A:$D, 4, FALSE), " ")</f>
        <v xml:space="preserve"> </v>
      </c>
      <c r="Z1919" s="8" t="str">
        <f>IFERROR(VLOOKUP(B1919, PlumX_snapshot!$A:$E, 5, FALSE), " ")</f>
        <v xml:space="preserve"> </v>
      </c>
      <c r="AA1919" s="8" t="str">
        <f>IFERROR(VLOOKUP(B1919, PlumX_snapshot!$A:$F, 6, FALSE), " ")</f>
        <v xml:space="preserve"> </v>
      </c>
      <c r="AB1919" s="9"/>
      <c r="AC1919" s="7"/>
      <c r="AD1919" s="7"/>
      <c r="AE1919" s="7"/>
      <c r="AF1919" s="7"/>
    </row>
    <row r="1920" spans="1:32" ht="14.5" x14ac:dyDescent="0.35">
      <c r="A1920" s="7"/>
      <c r="B1920" s="7" t="s">
        <v>5338</v>
      </c>
      <c r="C1920" s="7" t="s">
        <v>5339</v>
      </c>
      <c r="D1920" s="7" t="s">
        <v>5188</v>
      </c>
      <c r="E1920" s="7" t="s">
        <v>36</v>
      </c>
      <c r="F1920" s="7"/>
      <c r="G1920" s="7" t="s">
        <v>38</v>
      </c>
      <c r="H1920" s="7"/>
      <c r="J1920" s="13"/>
      <c r="K1920" s="13"/>
      <c r="L1920" s="10">
        <v>42544</v>
      </c>
      <c r="M1920" s="10">
        <v>42695</v>
      </c>
      <c r="N1920" s="7">
        <v>2016</v>
      </c>
      <c r="O1920" s="7" t="s">
        <v>5189</v>
      </c>
      <c r="T1920" s="7" t="s">
        <v>427</v>
      </c>
      <c r="W1920" s="6" t="str">
        <f>IFERROR(VLOOKUP(B1920, PlumX_snapshot!$A:$B, 2, FALSE), " ")</f>
        <v xml:space="preserve"> </v>
      </c>
      <c r="X1920" s="6" t="str">
        <f>IFERROR(VLOOKUP(B1920, PlumX_snapshot!$A:$C, 3, FALSE), " ")</f>
        <v xml:space="preserve"> </v>
      </c>
      <c r="Y1920" s="8" t="str">
        <f>IFERROR(VLOOKUP(B1920, PlumX_snapshot!$A:$D, 4, FALSE), " ")</f>
        <v xml:space="preserve"> </v>
      </c>
      <c r="Z1920" s="8" t="str">
        <f>IFERROR(VLOOKUP(B1920, PlumX_snapshot!$A:$E, 5, FALSE), " ")</f>
        <v xml:space="preserve"> </v>
      </c>
      <c r="AA1920" s="8" t="str">
        <f>IFERROR(VLOOKUP(B1920, PlumX_snapshot!$A:$F, 6, FALSE), " ")</f>
        <v xml:space="preserve"> </v>
      </c>
      <c r="AB1920" s="9"/>
      <c r="AC1920" s="7"/>
      <c r="AD1920" s="7"/>
      <c r="AE1920" s="7"/>
      <c r="AF1920" s="7"/>
    </row>
    <row r="1921" spans="1:32" ht="14.5" x14ac:dyDescent="0.35">
      <c r="A1921" s="7"/>
      <c r="B1921" s="7" t="s">
        <v>5340</v>
      </c>
      <c r="C1921" s="7" t="s">
        <v>5266</v>
      </c>
      <c r="D1921" s="7" t="s">
        <v>5188</v>
      </c>
      <c r="E1921" s="7" t="s">
        <v>36</v>
      </c>
      <c r="F1921" s="7"/>
      <c r="G1921" s="7" t="s">
        <v>38</v>
      </c>
      <c r="H1921" s="7"/>
      <c r="J1921" s="13"/>
      <c r="K1921" s="13"/>
      <c r="L1921" s="10">
        <v>42499</v>
      </c>
      <c r="M1921" s="10">
        <v>42509</v>
      </c>
      <c r="N1921" s="7">
        <v>2016</v>
      </c>
      <c r="O1921" s="7" t="s">
        <v>5189</v>
      </c>
      <c r="T1921" s="7" t="s">
        <v>427</v>
      </c>
      <c r="W1921" s="6" t="str">
        <f>IFERROR(VLOOKUP(B1921, PlumX_snapshot!$A:$B, 2, FALSE), " ")</f>
        <v xml:space="preserve"> </v>
      </c>
      <c r="X1921" s="6" t="str">
        <f>IFERROR(VLOOKUP(B1921, PlumX_snapshot!$A:$C, 3, FALSE), " ")</f>
        <v xml:space="preserve"> </v>
      </c>
      <c r="Y1921" s="8" t="str">
        <f>IFERROR(VLOOKUP(B1921, PlumX_snapshot!$A:$D, 4, FALSE), " ")</f>
        <v xml:space="preserve"> </v>
      </c>
      <c r="Z1921" s="8" t="str">
        <f>IFERROR(VLOOKUP(B1921, PlumX_snapshot!$A:$E, 5, FALSE), " ")</f>
        <v xml:space="preserve"> </v>
      </c>
      <c r="AA1921" s="8" t="str">
        <f>IFERROR(VLOOKUP(B1921, PlumX_snapshot!$A:$F, 6, FALSE), " ")</f>
        <v xml:space="preserve"> </v>
      </c>
      <c r="AB1921" s="9"/>
      <c r="AC1921" s="7"/>
      <c r="AD1921" s="7"/>
      <c r="AE1921" s="7"/>
      <c r="AF1921" s="7"/>
    </row>
    <row r="1922" spans="1:32" ht="14.5" x14ac:dyDescent="0.35">
      <c r="A1922" s="7"/>
      <c r="B1922" s="7" t="s">
        <v>5341</v>
      </c>
      <c r="C1922" s="7" t="s">
        <v>5250</v>
      </c>
      <c r="D1922" s="7" t="s">
        <v>5188</v>
      </c>
      <c r="E1922" s="7" t="s">
        <v>36</v>
      </c>
      <c r="F1922" s="7"/>
      <c r="G1922" s="7" t="s">
        <v>38</v>
      </c>
      <c r="H1922" s="7"/>
      <c r="J1922" s="13"/>
      <c r="K1922" s="13"/>
      <c r="L1922" s="10">
        <v>42489</v>
      </c>
      <c r="M1922" s="10">
        <v>42520</v>
      </c>
      <c r="N1922" s="7">
        <v>2016</v>
      </c>
      <c r="O1922" s="7" t="s">
        <v>5189</v>
      </c>
      <c r="T1922" s="7" t="s">
        <v>427</v>
      </c>
      <c r="W1922" s="6" t="str">
        <f>IFERROR(VLOOKUP(B1922, PlumX_snapshot!$A:$B, 2, FALSE), " ")</f>
        <v xml:space="preserve"> </v>
      </c>
      <c r="X1922" s="6" t="str">
        <f>IFERROR(VLOOKUP(B1922, PlumX_snapshot!$A:$C, 3, FALSE), " ")</f>
        <v xml:space="preserve"> </v>
      </c>
      <c r="Y1922" s="8" t="str">
        <f>IFERROR(VLOOKUP(B1922, PlumX_snapshot!$A:$D, 4, FALSE), " ")</f>
        <v xml:space="preserve"> </v>
      </c>
      <c r="Z1922" s="8" t="str">
        <f>IFERROR(VLOOKUP(B1922, PlumX_snapshot!$A:$E, 5, FALSE), " ")</f>
        <v xml:space="preserve"> </v>
      </c>
      <c r="AA1922" s="8" t="str">
        <f>IFERROR(VLOOKUP(B1922, PlumX_snapshot!$A:$F, 6, FALSE), " ")</f>
        <v xml:space="preserve"> </v>
      </c>
      <c r="AB1922" s="9"/>
      <c r="AC1922" s="7"/>
      <c r="AD1922" s="7"/>
      <c r="AE1922" s="7"/>
      <c r="AF1922" s="7"/>
    </row>
    <row r="1923" spans="1:32" ht="14.5" x14ac:dyDescent="0.35">
      <c r="A1923" s="7"/>
      <c r="B1923" s="7" t="s">
        <v>5342</v>
      </c>
      <c r="C1923" s="7" t="s">
        <v>5266</v>
      </c>
      <c r="D1923" s="7" t="s">
        <v>5188</v>
      </c>
      <c r="E1923" s="7" t="s">
        <v>36</v>
      </c>
      <c r="F1923" s="7"/>
      <c r="G1923" s="7" t="s">
        <v>38</v>
      </c>
      <c r="H1923" s="7"/>
      <c r="J1923" s="13"/>
      <c r="K1923" s="13"/>
      <c r="L1923" s="10">
        <v>42451</v>
      </c>
      <c r="M1923" s="10">
        <v>42452</v>
      </c>
      <c r="N1923" s="7">
        <v>2016</v>
      </c>
      <c r="O1923" s="7" t="s">
        <v>5189</v>
      </c>
      <c r="T1923" s="7" t="s">
        <v>427</v>
      </c>
      <c r="W1923" s="6" t="str">
        <f>IFERROR(VLOOKUP(B1923, PlumX_snapshot!$A:$B, 2, FALSE), " ")</f>
        <v xml:space="preserve"> </v>
      </c>
      <c r="X1923" s="6" t="str">
        <f>IFERROR(VLOOKUP(B1923, PlumX_snapshot!$A:$C, 3, FALSE), " ")</f>
        <v xml:space="preserve"> </v>
      </c>
      <c r="Y1923" s="8" t="str">
        <f>IFERROR(VLOOKUP(B1923, PlumX_snapshot!$A:$D, 4, FALSE), " ")</f>
        <v xml:space="preserve"> </v>
      </c>
      <c r="Z1923" s="8" t="str">
        <f>IFERROR(VLOOKUP(B1923, PlumX_snapshot!$A:$E, 5, FALSE), " ")</f>
        <v xml:space="preserve"> </v>
      </c>
      <c r="AA1923" s="8" t="str">
        <f>IFERROR(VLOOKUP(B1923, PlumX_snapshot!$A:$F, 6, FALSE), " ")</f>
        <v xml:space="preserve"> </v>
      </c>
      <c r="AB1923" s="9"/>
      <c r="AC1923" s="7"/>
      <c r="AD1923" s="7"/>
      <c r="AE1923" s="7"/>
      <c r="AF1923" s="7"/>
    </row>
    <row r="1924" spans="1:32" ht="14.5" x14ac:dyDescent="0.35">
      <c r="A1924" s="7"/>
      <c r="B1924" s="7" t="s">
        <v>5343</v>
      </c>
      <c r="C1924" s="7" t="s">
        <v>5344</v>
      </c>
      <c r="D1924" s="7" t="s">
        <v>5188</v>
      </c>
      <c r="E1924" s="7" t="s">
        <v>36</v>
      </c>
      <c r="F1924" s="7"/>
      <c r="G1924" s="7" t="s">
        <v>38</v>
      </c>
      <c r="H1924" s="7"/>
      <c r="J1924" s="13"/>
      <c r="K1924" s="13"/>
      <c r="L1924" s="10">
        <v>42447</v>
      </c>
      <c r="M1924" s="10">
        <v>42485</v>
      </c>
      <c r="N1924" s="7">
        <v>2016</v>
      </c>
      <c r="O1924" s="7" t="s">
        <v>5189</v>
      </c>
      <c r="T1924" s="7" t="s">
        <v>427</v>
      </c>
      <c r="W1924" s="6" t="str">
        <f>IFERROR(VLOOKUP(B1924, PlumX_snapshot!$A:$B, 2, FALSE), " ")</f>
        <v xml:space="preserve"> </v>
      </c>
      <c r="X1924" s="6" t="str">
        <f>IFERROR(VLOOKUP(B1924, PlumX_snapshot!$A:$C, 3, FALSE), " ")</f>
        <v xml:space="preserve"> </v>
      </c>
      <c r="Y1924" s="8" t="str">
        <f>IFERROR(VLOOKUP(B1924, PlumX_snapshot!$A:$D, 4, FALSE), " ")</f>
        <v xml:space="preserve"> </v>
      </c>
      <c r="Z1924" s="8" t="str">
        <f>IFERROR(VLOOKUP(B1924, PlumX_snapshot!$A:$E, 5, FALSE), " ")</f>
        <v xml:space="preserve"> </v>
      </c>
      <c r="AA1924" s="8" t="str">
        <f>IFERROR(VLOOKUP(B1924, PlumX_snapshot!$A:$F, 6, FALSE), " ")</f>
        <v xml:space="preserve"> </v>
      </c>
      <c r="AB1924" s="9"/>
      <c r="AC1924" s="7"/>
      <c r="AD1924" s="7"/>
      <c r="AE1924" s="7"/>
      <c r="AF1924" s="7"/>
    </row>
    <row r="1925" spans="1:32" ht="14.5" x14ac:dyDescent="0.35">
      <c r="A1925" s="7"/>
      <c r="B1925" s="7" t="s">
        <v>5345</v>
      </c>
      <c r="C1925" s="7" t="s">
        <v>5346</v>
      </c>
      <c r="D1925" s="7" t="s">
        <v>5188</v>
      </c>
      <c r="E1925" s="7" t="s">
        <v>36</v>
      </c>
      <c r="F1925" s="7"/>
      <c r="G1925" s="7" t="s">
        <v>38</v>
      </c>
      <c r="H1925" s="7"/>
      <c r="J1925" s="13"/>
      <c r="K1925" s="13"/>
      <c r="L1925" s="10">
        <v>42437</v>
      </c>
      <c r="M1925" s="10">
        <v>42430</v>
      </c>
      <c r="N1925" s="7">
        <v>2016</v>
      </c>
      <c r="O1925" s="7" t="s">
        <v>5189</v>
      </c>
      <c r="T1925" s="7" t="s">
        <v>427</v>
      </c>
      <c r="W1925" s="6" t="str">
        <f>IFERROR(VLOOKUP(B1925, PlumX_snapshot!$A:$B, 2, FALSE), " ")</f>
        <v xml:space="preserve"> </v>
      </c>
      <c r="X1925" s="6" t="str">
        <f>IFERROR(VLOOKUP(B1925, PlumX_snapshot!$A:$C, 3, FALSE), " ")</f>
        <v xml:space="preserve"> </v>
      </c>
      <c r="Y1925" s="8" t="str">
        <f>IFERROR(VLOOKUP(B1925, PlumX_snapshot!$A:$D, 4, FALSE), " ")</f>
        <v xml:space="preserve"> </v>
      </c>
      <c r="Z1925" s="8" t="str">
        <f>IFERROR(VLOOKUP(B1925, PlumX_snapshot!$A:$E, 5, FALSE), " ")</f>
        <v xml:space="preserve"> </v>
      </c>
      <c r="AA1925" s="8" t="str">
        <f>IFERROR(VLOOKUP(B1925, PlumX_snapshot!$A:$F, 6, FALSE), " ")</f>
        <v xml:space="preserve"> </v>
      </c>
      <c r="AB1925" s="9"/>
      <c r="AC1925" s="7"/>
      <c r="AD1925" s="7"/>
      <c r="AE1925" s="7"/>
      <c r="AF1925" s="7"/>
    </row>
    <row r="1926" spans="1:32" ht="14.5" x14ac:dyDescent="0.35">
      <c r="A1926" s="7"/>
      <c r="B1926" s="7" t="s">
        <v>5347</v>
      </c>
      <c r="C1926" s="7" t="s">
        <v>5258</v>
      </c>
      <c r="D1926" s="7" t="s">
        <v>5188</v>
      </c>
      <c r="E1926" s="7" t="s">
        <v>36</v>
      </c>
      <c r="F1926" s="7"/>
      <c r="G1926" s="7" t="s">
        <v>38</v>
      </c>
      <c r="H1926" s="7"/>
      <c r="J1926" s="13"/>
      <c r="K1926" s="13"/>
      <c r="L1926" s="10">
        <v>42434</v>
      </c>
      <c r="M1926" s="10">
        <v>42464</v>
      </c>
      <c r="N1926" s="7">
        <v>2016</v>
      </c>
      <c r="O1926" s="7" t="s">
        <v>5189</v>
      </c>
      <c r="T1926" s="7" t="s">
        <v>427</v>
      </c>
      <c r="W1926" s="6" t="str">
        <f>IFERROR(VLOOKUP(B1926, PlumX_snapshot!$A:$B, 2, FALSE), " ")</f>
        <v xml:space="preserve"> </v>
      </c>
      <c r="X1926" s="6" t="str">
        <f>IFERROR(VLOOKUP(B1926, PlumX_snapshot!$A:$C, 3, FALSE), " ")</f>
        <v xml:space="preserve"> </v>
      </c>
      <c r="Y1926" s="8" t="str">
        <f>IFERROR(VLOOKUP(B1926, PlumX_snapshot!$A:$D, 4, FALSE), " ")</f>
        <v xml:space="preserve"> </v>
      </c>
      <c r="Z1926" s="8" t="str">
        <f>IFERROR(VLOOKUP(B1926, PlumX_snapshot!$A:$E, 5, FALSE), " ")</f>
        <v xml:space="preserve"> </v>
      </c>
      <c r="AA1926" s="8" t="str">
        <f>IFERROR(VLOOKUP(B1926, PlumX_snapshot!$A:$F, 6, FALSE), " ")</f>
        <v xml:space="preserve"> </v>
      </c>
      <c r="AB1926" s="9"/>
      <c r="AC1926" s="7"/>
      <c r="AD1926" s="7"/>
      <c r="AE1926" s="7"/>
      <c r="AF1926" s="7"/>
    </row>
    <row r="1927" spans="1:32" ht="14.5" x14ac:dyDescent="0.35">
      <c r="A1927" s="7"/>
      <c r="B1927" s="7" t="s">
        <v>5348</v>
      </c>
      <c r="C1927" s="7" t="s">
        <v>5244</v>
      </c>
      <c r="D1927" s="7" t="s">
        <v>5188</v>
      </c>
      <c r="E1927" s="7" t="s">
        <v>36</v>
      </c>
      <c r="F1927" s="7"/>
      <c r="G1927" s="7" t="s">
        <v>38</v>
      </c>
      <c r="H1927" s="7"/>
      <c r="J1927" s="13"/>
      <c r="K1927" s="13"/>
      <c r="L1927" s="10">
        <v>42432</v>
      </c>
      <c r="M1927" s="10">
        <v>42163</v>
      </c>
      <c r="N1927" s="7">
        <v>2016</v>
      </c>
      <c r="O1927" s="7" t="s">
        <v>5189</v>
      </c>
      <c r="T1927" s="7" t="s">
        <v>427</v>
      </c>
      <c r="W1927" s="6" t="str">
        <f>IFERROR(VLOOKUP(B1927, PlumX_snapshot!$A:$B, 2, FALSE), " ")</f>
        <v xml:space="preserve"> </v>
      </c>
      <c r="X1927" s="6" t="str">
        <f>IFERROR(VLOOKUP(B1927, PlumX_snapshot!$A:$C, 3, FALSE), " ")</f>
        <v xml:space="preserve"> </v>
      </c>
      <c r="Y1927" s="8" t="str">
        <f>IFERROR(VLOOKUP(B1927, PlumX_snapshot!$A:$D, 4, FALSE), " ")</f>
        <v xml:space="preserve"> </v>
      </c>
      <c r="Z1927" s="8" t="str">
        <f>IFERROR(VLOOKUP(B1927, PlumX_snapshot!$A:$E, 5, FALSE), " ")</f>
        <v xml:space="preserve"> </v>
      </c>
      <c r="AA1927" s="8" t="str">
        <f>IFERROR(VLOOKUP(B1927, PlumX_snapshot!$A:$F, 6, FALSE), " ")</f>
        <v xml:space="preserve"> </v>
      </c>
      <c r="AB1927" s="9"/>
      <c r="AC1927" s="7"/>
      <c r="AD1927" s="7"/>
      <c r="AE1927" s="7"/>
      <c r="AF1927" s="7"/>
    </row>
    <row r="1928" spans="1:32" ht="14.5" x14ac:dyDescent="0.35">
      <c r="A1928" s="7"/>
      <c r="B1928" s="7" t="s">
        <v>5349</v>
      </c>
      <c r="C1928" s="7" t="s">
        <v>5350</v>
      </c>
      <c r="D1928" s="7" t="s">
        <v>5188</v>
      </c>
      <c r="E1928" s="7" t="s">
        <v>36</v>
      </c>
      <c r="F1928" s="7"/>
      <c r="G1928" s="7" t="s">
        <v>38</v>
      </c>
      <c r="H1928" s="7"/>
      <c r="J1928" s="13"/>
      <c r="K1928" s="13"/>
      <c r="L1928" s="10">
        <v>43091</v>
      </c>
      <c r="M1928" s="10">
        <v>43081</v>
      </c>
      <c r="N1928" s="7">
        <v>2017</v>
      </c>
      <c r="O1928" s="7" t="s">
        <v>5189</v>
      </c>
      <c r="T1928" s="7" t="s">
        <v>427</v>
      </c>
      <c r="W1928" s="6" t="str">
        <f>IFERROR(VLOOKUP(B1928, PlumX_snapshot!$A:$B, 2, FALSE), " ")</f>
        <v xml:space="preserve"> </v>
      </c>
      <c r="X1928" s="6" t="str">
        <f>IFERROR(VLOOKUP(B1928, PlumX_snapshot!$A:$C, 3, FALSE), " ")</f>
        <v xml:space="preserve"> </v>
      </c>
      <c r="Y1928" s="8" t="str">
        <f>IFERROR(VLOOKUP(B1928, PlumX_snapshot!$A:$D, 4, FALSE), " ")</f>
        <v xml:space="preserve"> </v>
      </c>
      <c r="Z1928" s="8" t="str">
        <f>IFERROR(VLOOKUP(B1928, PlumX_snapshot!$A:$E, 5, FALSE), " ")</f>
        <v xml:space="preserve"> </v>
      </c>
      <c r="AA1928" s="8" t="str">
        <f>IFERROR(VLOOKUP(B1928, PlumX_snapshot!$A:$F, 6, FALSE), " ")</f>
        <v xml:space="preserve"> </v>
      </c>
      <c r="AB1928" s="9"/>
      <c r="AC1928" s="7"/>
      <c r="AD1928" s="7"/>
      <c r="AE1928" s="7"/>
      <c r="AF1928" s="7"/>
    </row>
    <row r="1929" spans="1:32" ht="14.5" x14ac:dyDescent="0.35">
      <c r="A1929" s="7"/>
      <c r="B1929" s="7" t="s">
        <v>5351</v>
      </c>
      <c r="C1929" s="7" t="s">
        <v>5262</v>
      </c>
      <c r="D1929" s="7" t="s">
        <v>5188</v>
      </c>
      <c r="E1929" s="7" t="s">
        <v>36</v>
      </c>
      <c r="F1929" s="7"/>
      <c r="G1929" s="7" t="s">
        <v>38</v>
      </c>
      <c r="H1929" s="7"/>
      <c r="J1929" s="13"/>
      <c r="K1929" s="13"/>
      <c r="L1929" s="10">
        <v>43091</v>
      </c>
      <c r="M1929" s="10">
        <v>43125</v>
      </c>
      <c r="N1929" s="7">
        <v>2017</v>
      </c>
      <c r="O1929" s="7" t="s">
        <v>5189</v>
      </c>
      <c r="T1929" s="7" t="s">
        <v>427</v>
      </c>
      <c r="W1929" s="6" t="str">
        <f>IFERROR(VLOOKUP(B1929, PlumX_snapshot!$A:$B, 2, FALSE), " ")</f>
        <v xml:space="preserve"> </v>
      </c>
      <c r="X1929" s="6" t="str">
        <f>IFERROR(VLOOKUP(B1929, PlumX_snapshot!$A:$C, 3, FALSE), " ")</f>
        <v xml:space="preserve"> </v>
      </c>
      <c r="Y1929" s="8" t="str">
        <f>IFERROR(VLOOKUP(B1929, PlumX_snapshot!$A:$D, 4, FALSE), " ")</f>
        <v xml:space="preserve"> </v>
      </c>
      <c r="Z1929" s="8" t="str">
        <f>IFERROR(VLOOKUP(B1929, PlumX_snapshot!$A:$E, 5, FALSE), " ")</f>
        <v xml:space="preserve"> </v>
      </c>
      <c r="AA1929" s="8" t="str">
        <f>IFERROR(VLOOKUP(B1929, PlumX_snapshot!$A:$F, 6, FALSE), " ")</f>
        <v xml:space="preserve"> </v>
      </c>
      <c r="AB1929" s="9"/>
      <c r="AC1929" s="7"/>
      <c r="AD1929" s="7"/>
      <c r="AE1929" s="7"/>
      <c r="AF1929" s="7"/>
    </row>
    <row r="1930" spans="1:32" ht="14.5" x14ac:dyDescent="0.35">
      <c r="A1930" s="7"/>
      <c r="B1930" s="7" t="s">
        <v>5352</v>
      </c>
      <c r="C1930" s="7" t="s">
        <v>5353</v>
      </c>
      <c r="D1930" s="7" t="s">
        <v>5188</v>
      </c>
      <c r="E1930" s="7" t="s">
        <v>37</v>
      </c>
      <c r="F1930" s="7" t="s">
        <v>37</v>
      </c>
      <c r="G1930" s="7" t="s">
        <v>38</v>
      </c>
      <c r="H1930" s="7"/>
      <c r="J1930" s="13"/>
      <c r="K1930" s="13"/>
      <c r="L1930" s="10">
        <v>43088</v>
      </c>
      <c r="M1930" s="10">
        <v>43088</v>
      </c>
      <c r="N1930" s="7">
        <v>2017</v>
      </c>
      <c r="O1930" s="7" t="s">
        <v>5189</v>
      </c>
      <c r="T1930" s="7" t="s">
        <v>427</v>
      </c>
      <c r="W1930" s="6" t="str">
        <f>IFERROR(VLOOKUP(B1930, PlumX_snapshot!$A:$B, 2, FALSE), " ")</f>
        <v xml:space="preserve"> </v>
      </c>
      <c r="X1930" s="6" t="str">
        <f>IFERROR(VLOOKUP(B1930, PlumX_snapshot!$A:$C, 3, FALSE), " ")</f>
        <v xml:space="preserve"> </v>
      </c>
      <c r="Y1930" s="8" t="str">
        <f>IFERROR(VLOOKUP(B1930, PlumX_snapshot!$A:$D, 4, FALSE), " ")</f>
        <v xml:space="preserve"> </v>
      </c>
      <c r="Z1930" s="8" t="str">
        <f>IFERROR(VLOOKUP(B1930, PlumX_snapshot!$A:$E, 5, FALSE), " ")</f>
        <v xml:space="preserve"> </v>
      </c>
      <c r="AA1930" s="8" t="str">
        <f>IFERROR(VLOOKUP(B1930, PlumX_snapshot!$A:$F, 6, FALSE), " ")</f>
        <v xml:space="preserve"> </v>
      </c>
      <c r="AB1930" s="9"/>
      <c r="AC1930" s="7"/>
      <c r="AD1930" s="7"/>
      <c r="AE1930" s="7"/>
      <c r="AF1930" s="7"/>
    </row>
    <row r="1931" spans="1:32" ht="14.5" x14ac:dyDescent="0.35">
      <c r="A1931" s="7"/>
      <c r="B1931" s="7" t="s">
        <v>5354</v>
      </c>
      <c r="C1931" s="7" t="s">
        <v>5355</v>
      </c>
      <c r="D1931" s="7" t="s">
        <v>5188</v>
      </c>
      <c r="E1931" s="7" t="s">
        <v>37</v>
      </c>
      <c r="F1931" s="7" t="s">
        <v>37</v>
      </c>
      <c r="G1931" s="7" t="s">
        <v>38</v>
      </c>
      <c r="H1931" s="7"/>
      <c r="J1931" s="13"/>
      <c r="K1931" s="13"/>
      <c r="L1931" s="10">
        <v>43083</v>
      </c>
      <c r="M1931" s="10">
        <v>43213</v>
      </c>
      <c r="N1931" s="7">
        <v>2017</v>
      </c>
      <c r="O1931" s="7" t="s">
        <v>5189</v>
      </c>
      <c r="T1931" s="7" t="s">
        <v>427</v>
      </c>
      <c r="W1931" s="6" t="str">
        <f>IFERROR(VLOOKUP(B1931, PlumX_snapshot!$A:$B, 2, FALSE), " ")</f>
        <v xml:space="preserve"> </v>
      </c>
      <c r="X1931" s="6" t="str">
        <f>IFERROR(VLOOKUP(B1931, PlumX_snapshot!$A:$C, 3, FALSE), " ")</f>
        <v xml:space="preserve"> </v>
      </c>
      <c r="Y1931" s="8" t="str">
        <f>IFERROR(VLOOKUP(B1931, PlumX_snapshot!$A:$D, 4, FALSE), " ")</f>
        <v xml:space="preserve"> </v>
      </c>
      <c r="Z1931" s="8" t="str">
        <f>IFERROR(VLOOKUP(B1931, PlumX_snapshot!$A:$E, 5, FALSE), " ")</f>
        <v xml:space="preserve"> </v>
      </c>
      <c r="AA1931" s="8" t="str">
        <f>IFERROR(VLOOKUP(B1931, PlumX_snapshot!$A:$F, 6, FALSE), " ")</f>
        <v xml:space="preserve"> </v>
      </c>
      <c r="AB1931" s="9"/>
      <c r="AC1931" s="7"/>
      <c r="AD1931" s="7"/>
      <c r="AE1931" s="7"/>
      <c r="AF1931" s="7"/>
    </row>
    <row r="1932" spans="1:32" ht="14.5" x14ac:dyDescent="0.35">
      <c r="A1932" s="7"/>
      <c r="B1932" s="7" t="s">
        <v>5356</v>
      </c>
      <c r="C1932" s="7" t="s">
        <v>5357</v>
      </c>
      <c r="D1932" s="7" t="s">
        <v>5188</v>
      </c>
      <c r="E1932" s="7" t="s">
        <v>36</v>
      </c>
      <c r="F1932" s="7"/>
      <c r="G1932" s="7" t="s">
        <v>38</v>
      </c>
      <c r="H1932" s="7"/>
      <c r="J1932" s="13"/>
      <c r="K1932" s="13"/>
      <c r="L1932" s="10">
        <v>43070</v>
      </c>
      <c r="M1932" s="10">
        <v>43103</v>
      </c>
      <c r="N1932" s="7">
        <v>2017</v>
      </c>
      <c r="O1932" s="7" t="s">
        <v>5189</v>
      </c>
      <c r="T1932" s="7" t="s">
        <v>427</v>
      </c>
      <c r="W1932" s="6" t="str">
        <f>IFERROR(VLOOKUP(B1932, PlumX_snapshot!$A:$B, 2, FALSE), " ")</f>
        <v xml:space="preserve"> </v>
      </c>
      <c r="X1932" s="6" t="str">
        <f>IFERROR(VLOOKUP(B1932, PlumX_snapshot!$A:$C, 3, FALSE), " ")</f>
        <v xml:space="preserve"> </v>
      </c>
      <c r="Y1932" s="8" t="str">
        <f>IFERROR(VLOOKUP(B1932, PlumX_snapshot!$A:$D, 4, FALSE), " ")</f>
        <v xml:space="preserve"> </v>
      </c>
      <c r="Z1932" s="8" t="str">
        <f>IFERROR(VLOOKUP(B1932, PlumX_snapshot!$A:$E, 5, FALSE), " ")</f>
        <v xml:space="preserve"> </v>
      </c>
      <c r="AA1932" s="8" t="str">
        <f>IFERROR(VLOOKUP(B1932, PlumX_snapshot!$A:$F, 6, FALSE), " ")</f>
        <v xml:space="preserve"> </v>
      </c>
      <c r="AB1932" s="9"/>
      <c r="AC1932" s="7"/>
      <c r="AD1932" s="7"/>
      <c r="AE1932" s="7"/>
      <c r="AF1932" s="7"/>
    </row>
    <row r="1933" spans="1:32" ht="14.5" x14ac:dyDescent="0.35">
      <c r="A1933" s="7"/>
      <c r="B1933" s="7" t="s">
        <v>5358</v>
      </c>
      <c r="C1933" s="7" t="s">
        <v>5262</v>
      </c>
      <c r="D1933" s="7" t="s">
        <v>5188</v>
      </c>
      <c r="E1933" s="7" t="s">
        <v>36</v>
      </c>
      <c r="F1933" s="7"/>
      <c r="G1933" s="7" t="s">
        <v>38</v>
      </c>
      <c r="H1933" s="7"/>
      <c r="J1933" s="13"/>
      <c r="K1933" s="13"/>
      <c r="L1933" s="10">
        <v>43069</v>
      </c>
      <c r="M1933" s="10">
        <v>43103</v>
      </c>
      <c r="N1933" s="7">
        <v>2017</v>
      </c>
      <c r="O1933" s="7" t="s">
        <v>5189</v>
      </c>
      <c r="T1933" s="7" t="s">
        <v>427</v>
      </c>
      <c r="W1933" s="6" t="str">
        <f>IFERROR(VLOOKUP(B1933, PlumX_snapshot!$A:$B, 2, FALSE), " ")</f>
        <v xml:space="preserve"> </v>
      </c>
      <c r="X1933" s="6" t="str">
        <f>IFERROR(VLOOKUP(B1933, PlumX_snapshot!$A:$C, 3, FALSE), " ")</f>
        <v xml:space="preserve"> </v>
      </c>
      <c r="Y1933" s="8" t="str">
        <f>IFERROR(VLOOKUP(B1933, PlumX_snapshot!$A:$D, 4, FALSE), " ")</f>
        <v xml:space="preserve"> </v>
      </c>
      <c r="Z1933" s="8" t="str">
        <f>IFERROR(VLOOKUP(B1933, PlumX_snapshot!$A:$E, 5, FALSE), " ")</f>
        <v xml:space="preserve"> </v>
      </c>
      <c r="AA1933" s="8" t="str">
        <f>IFERROR(VLOOKUP(B1933, PlumX_snapshot!$A:$F, 6, FALSE), " ")</f>
        <v xml:space="preserve"> </v>
      </c>
      <c r="AB1933" s="9"/>
      <c r="AC1933" s="7"/>
      <c r="AD1933" s="7"/>
      <c r="AE1933" s="7"/>
      <c r="AF1933" s="7"/>
    </row>
    <row r="1934" spans="1:32" ht="14.5" x14ac:dyDescent="0.35">
      <c r="A1934" s="7"/>
      <c r="B1934" s="7" t="s">
        <v>5359</v>
      </c>
      <c r="C1934" s="7" t="s">
        <v>5296</v>
      </c>
      <c r="D1934" s="7" t="s">
        <v>5188</v>
      </c>
      <c r="E1934" s="7" t="s">
        <v>36</v>
      </c>
      <c r="F1934" s="7"/>
      <c r="G1934" s="7" t="s">
        <v>38</v>
      </c>
      <c r="H1934" s="7"/>
      <c r="J1934" s="13"/>
      <c r="K1934" s="13"/>
      <c r="L1934" s="10">
        <v>43068</v>
      </c>
      <c r="M1934" s="10">
        <v>42912</v>
      </c>
      <c r="N1934" s="7">
        <v>2017</v>
      </c>
      <c r="O1934" s="7" t="s">
        <v>5189</v>
      </c>
      <c r="T1934" s="7" t="s">
        <v>427</v>
      </c>
      <c r="W1934" s="6" t="str">
        <f>IFERROR(VLOOKUP(B1934, PlumX_snapshot!$A:$B, 2, FALSE), " ")</f>
        <v xml:space="preserve"> </v>
      </c>
      <c r="X1934" s="6" t="str">
        <f>IFERROR(VLOOKUP(B1934, PlumX_snapshot!$A:$C, 3, FALSE), " ")</f>
        <v xml:space="preserve"> </v>
      </c>
      <c r="Y1934" s="8" t="str">
        <f>IFERROR(VLOOKUP(B1934, PlumX_snapshot!$A:$D, 4, FALSE), " ")</f>
        <v xml:space="preserve"> </v>
      </c>
      <c r="Z1934" s="8" t="str">
        <f>IFERROR(VLOOKUP(B1934, PlumX_snapshot!$A:$E, 5, FALSE), " ")</f>
        <v xml:space="preserve"> </v>
      </c>
      <c r="AA1934" s="8" t="str">
        <f>IFERROR(VLOOKUP(B1934, PlumX_snapshot!$A:$F, 6, FALSE), " ")</f>
        <v xml:space="preserve"> </v>
      </c>
      <c r="AB1934" s="9"/>
      <c r="AC1934" s="7"/>
      <c r="AD1934" s="7"/>
      <c r="AE1934" s="7"/>
      <c r="AF1934" s="7"/>
    </row>
    <row r="1935" spans="1:32" ht="14.5" x14ac:dyDescent="0.35">
      <c r="A1935" s="7"/>
      <c r="B1935" s="7" t="s">
        <v>5360</v>
      </c>
      <c r="C1935" s="7" t="s">
        <v>5309</v>
      </c>
      <c r="D1935" s="7" t="s">
        <v>5188</v>
      </c>
      <c r="E1935" s="7" t="s">
        <v>36</v>
      </c>
      <c r="F1935" s="7"/>
      <c r="G1935" s="7" t="s">
        <v>38</v>
      </c>
      <c r="H1935" s="7"/>
      <c r="J1935" s="13"/>
      <c r="K1935" s="13"/>
      <c r="L1935" s="10">
        <v>43052</v>
      </c>
      <c r="M1935" s="10">
        <v>43074</v>
      </c>
      <c r="N1935" s="7">
        <v>2017</v>
      </c>
      <c r="O1935" s="7" t="s">
        <v>5189</v>
      </c>
      <c r="T1935" s="7" t="s">
        <v>427</v>
      </c>
      <c r="W1935" s="6" t="str">
        <f>IFERROR(VLOOKUP(B1935, PlumX_snapshot!$A:$B, 2, FALSE), " ")</f>
        <v xml:space="preserve"> </v>
      </c>
      <c r="X1935" s="6" t="str">
        <f>IFERROR(VLOOKUP(B1935, PlumX_snapshot!$A:$C, 3, FALSE), " ")</f>
        <v xml:space="preserve"> </v>
      </c>
      <c r="Y1935" s="8" t="str">
        <f>IFERROR(VLOOKUP(B1935, PlumX_snapshot!$A:$D, 4, FALSE), " ")</f>
        <v xml:space="preserve"> </v>
      </c>
      <c r="Z1935" s="8" t="str">
        <f>IFERROR(VLOOKUP(B1935, PlumX_snapshot!$A:$E, 5, FALSE), " ")</f>
        <v xml:space="preserve"> </v>
      </c>
      <c r="AA1935" s="8" t="str">
        <f>IFERROR(VLOOKUP(B1935, PlumX_snapshot!$A:$F, 6, FALSE), " ")</f>
        <v xml:space="preserve"> </v>
      </c>
      <c r="AB1935" s="9"/>
      <c r="AC1935" s="7"/>
      <c r="AD1935" s="7"/>
      <c r="AE1935" s="7"/>
      <c r="AF1935" s="7"/>
    </row>
    <row r="1936" spans="1:32" ht="14.5" x14ac:dyDescent="0.35">
      <c r="A1936" s="7"/>
      <c r="B1936" s="7" t="s">
        <v>5361</v>
      </c>
      <c r="C1936" s="7" t="s">
        <v>5362</v>
      </c>
      <c r="D1936" s="7" t="s">
        <v>5188</v>
      </c>
      <c r="E1936" s="7" t="s">
        <v>36</v>
      </c>
      <c r="F1936" s="7"/>
      <c r="G1936" s="7" t="s">
        <v>38</v>
      </c>
      <c r="H1936" s="7"/>
      <c r="J1936" s="13"/>
      <c r="K1936" s="13"/>
      <c r="L1936" s="10">
        <v>43048</v>
      </c>
      <c r="M1936" s="10">
        <v>43071</v>
      </c>
      <c r="N1936" s="7">
        <v>2017</v>
      </c>
      <c r="O1936" s="7" t="s">
        <v>5189</v>
      </c>
      <c r="T1936" s="7" t="s">
        <v>427</v>
      </c>
      <c r="W1936" s="6" t="str">
        <f>IFERROR(VLOOKUP(B1936, PlumX_snapshot!$A:$B, 2, FALSE), " ")</f>
        <v xml:space="preserve"> </v>
      </c>
      <c r="X1936" s="6" t="str">
        <f>IFERROR(VLOOKUP(B1936, PlumX_snapshot!$A:$C, 3, FALSE), " ")</f>
        <v xml:space="preserve"> </v>
      </c>
      <c r="Y1936" s="8" t="str">
        <f>IFERROR(VLOOKUP(B1936, PlumX_snapshot!$A:$D, 4, FALSE), " ")</f>
        <v xml:space="preserve"> </v>
      </c>
      <c r="Z1936" s="8" t="str">
        <f>IFERROR(VLOOKUP(B1936, PlumX_snapshot!$A:$E, 5, FALSE), " ")</f>
        <v xml:space="preserve"> </v>
      </c>
      <c r="AA1936" s="8" t="str">
        <f>IFERROR(VLOOKUP(B1936, PlumX_snapshot!$A:$F, 6, FALSE), " ")</f>
        <v xml:space="preserve"> </v>
      </c>
      <c r="AB1936" s="9"/>
      <c r="AC1936" s="7"/>
      <c r="AD1936" s="7"/>
      <c r="AE1936" s="7"/>
      <c r="AF1936" s="7"/>
    </row>
    <row r="1937" spans="1:32" ht="14.5" x14ac:dyDescent="0.35">
      <c r="A1937" s="7"/>
      <c r="B1937" s="7" t="s">
        <v>5363</v>
      </c>
      <c r="C1937" s="7" t="s">
        <v>5321</v>
      </c>
      <c r="D1937" s="7" t="s">
        <v>5188</v>
      </c>
      <c r="E1937" s="7" t="s">
        <v>37</v>
      </c>
      <c r="F1937" s="7" t="s">
        <v>37</v>
      </c>
      <c r="G1937" s="7" t="s">
        <v>38</v>
      </c>
      <c r="H1937" s="7"/>
      <c r="J1937" s="13"/>
      <c r="K1937" s="13"/>
      <c r="L1937" s="10">
        <v>43047</v>
      </c>
      <c r="M1937" s="10">
        <v>43046</v>
      </c>
      <c r="N1937" s="7">
        <v>2017</v>
      </c>
      <c r="O1937" s="7" t="s">
        <v>5189</v>
      </c>
      <c r="T1937" s="7" t="s">
        <v>427</v>
      </c>
      <c r="W1937" s="6" t="str">
        <f>IFERROR(VLOOKUP(B1937, PlumX_snapshot!$A:$B, 2, FALSE), " ")</f>
        <v xml:space="preserve"> </v>
      </c>
      <c r="X1937" s="6" t="str">
        <f>IFERROR(VLOOKUP(B1937, PlumX_snapshot!$A:$C, 3, FALSE), " ")</f>
        <v xml:space="preserve"> </v>
      </c>
      <c r="Y1937" s="8" t="str">
        <f>IFERROR(VLOOKUP(B1937, PlumX_snapshot!$A:$D, 4, FALSE), " ")</f>
        <v xml:space="preserve"> </v>
      </c>
      <c r="Z1937" s="8" t="str">
        <f>IFERROR(VLOOKUP(B1937, PlumX_snapshot!$A:$E, 5, FALSE), " ")</f>
        <v xml:space="preserve"> </v>
      </c>
      <c r="AA1937" s="8" t="str">
        <f>IFERROR(VLOOKUP(B1937, PlumX_snapshot!$A:$F, 6, FALSE), " ")</f>
        <v xml:space="preserve"> </v>
      </c>
      <c r="AB1937" s="9"/>
      <c r="AC1937" s="7"/>
      <c r="AD1937" s="7"/>
      <c r="AE1937" s="7"/>
      <c r="AF1937" s="7"/>
    </row>
    <row r="1938" spans="1:32" ht="14.5" x14ac:dyDescent="0.35">
      <c r="A1938" s="7"/>
      <c r="B1938" s="7" t="s">
        <v>5364</v>
      </c>
      <c r="C1938" s="7" t="s">
        <v>5284</v>
      </c>
      <c r="D1938" s="7" t="s">
        <v>5188</v>
      </c>
      <c r="E1938" s="7" t="s">
        <v>36</v>
      </c>
      <c r="F1938" s="7"/>
      <c r="G1938" s="7" t="s">
        <v>38</v>
      </c>
      <c r="H1938" s="7"/>
      <c r="J1938" s="13"/>
      <c r="K1938" s="13"/>
      <c r="L1938" s="10">
        <v>43032</v>
      </c>
      <c r="M1938" s="10">
        <v>43019</v>
      </c>
      <c r="N1938" s="7">
        <v>2017</v>
      </c>
      <c r="O1938" s="7" t="s">
        <v>5189</v>
      </c>
      <c r="T1938" s="7" t="s">
        <v>427</v>
      </c>
      <c r="W1938" s="6" t="str">
        <f>IFERROR(VLOOKUP(B1938, PlumX_snapshot!$A:$B, 2, FALSE), " ")</f>
        <v xml:space="preserve"> </v>
      </c>
      <c r="X1938" s="6" t="str">
        <f>IFERROR(VLOOKUP(B1938, PlumX_snapshot!$A:$C, 3, FALSE), " ")</f>
        <v xml:space="preserve"> </v>
      </c>
      <c r="Y1938" s="8" t="str">
        <f>IFERROR(VLOOKUP(B1938, PlumX_snapshot!$A:$D, 4, FALSE), " ")</f>
        <v xml:space="preserve"> </v>
      </c>
      <c r="Z1938" s="8" t="str">
        <f>IFERROR(VLOOKUP(B1938, PlumX_snapshot!$A:$E, 5, FALSE), " ")</f>
        <v xml:space="preserve"> </v>
      </c>
      <c r="AA1938" s="8" t="str">
        <f>IFERROR(VLOOKUP(B1938, PlumX_snapshot!$A:$F, 6, FALSE), " ")</f>
        <v xml:space="preserve"> </v>
      </c>
      <c r="AB1938" s="9"/>
      <c r="AC1938" s="7"/>
      <c r="AD1938" s="7"/>
      <c r="AE1938" s="7"/>
      <c r="AF1938" s="7"/>
    </row>
    <row r="1939" spans="1:32" ht="14.5" x14ac:dyDescent="0.35">
      <c r="A1939" s="7"/>
      <c r="B1939" s="7" t="s">
        <v>5365</v>
      </c>
      <c r="C1939" s="7" t="s">
        <v>5366</v>
      </c>
      <c r="D1939" s="7" t="s">
        <v>5188</v>
      </c>
      <c r="E1939" s="7" t="s">
        <v>36</v>
      </c>
      <c r="F1939" s="7"/>
      <c r="G1939" s="7" t="s">
        <v>38</v>
      </c>
      <c r="H1939" s="7"/>
      <c r="J1939" s="13"/>
      <c r="K1939" s="13"/>
      <c r="L1939" s="10">
        <v>43018</v>
      </c>
      <c r="M1939" s="10">
        <v>42632</v>
      </c>
      <c r="N1939" s="7">
        <v>2017</v>
      </c>
      <c r="O1939" s="7" t="s">
        <v>5189</v>
      </c>
      <c r="T1939" s="7" t="s">
        <v>427</v>
      </c>
      <c r="W1939" s="6" t="str">
        <f>IFERROR(VLOOKUP(B1939, PlumX_snapshot!$A:$B, 2, FALSE), " ")</f>
        <v xml:space="preserve"> </v>
      </c>
      <c r="X1939" s="6" t="str">
        <f>IFERROR(VLOOKUP(B1939, PlumX_snapshot!$A:$C, 3, FALSE), " ")</f>
        <v xml:space="preserve"> </v>
      </c>
      <c r="Y1939" s="8" t="str">
        <f>IFERROR(VLOOKUP(B1939, PlumX_snapshot!$A:$D, 4, FALSE), " ")</f>
        <v xml:space="preserve"> </v>
      </c>
      <c r="Z1939" s="8" t="str">
        <f>IFERROR(VLOOKUP(B1939, PlumX_snapshot!$A:$E, 5, FALSE), " ")</f>
        <v xml:space="preserve"> </v>
      </c>
      <c r="AA1939" s="8" t="str">
        <f>IFERROR(VLOOKUP(B1939, PlumX_snapshot!$A:$F, 6, FALSE), " ")</f>
        <v xml:space="preserve"> </v>
      </c>
      <c r="AB1939" s="9"/>
      <c r="AC1939" s="7"/>
      <c r="AD1939" s="7"/>
      <c r="AE1939" s="7"/>
      <c r="AF1939" s="7"/>
    </row>
    <row r="1940" spans="1:32" ht="14.5" x14ac:dyDescent="0.35">
      <c r="A1940" s="7"/>
      <c r="B1940" s="7" t="s">
        <v>5367</v>
      </c>
      <c r="C1940" s="7" t="s">
        <v>5195</v>
      </c>
      <c r="D1940" s="7" t="s">
        <v>5188</v>
      </c>
      <c r="E1940" s="7" t="s">
        <v>36</v>
      </c>
      <c r="F1940" s="7"/>
      <c r="G1940" s="7" t="s">
        <v>38</v>
      </c>
      <c r="H1940" s="7"/>
      <c r="J1940" s="13"/>
      <c r="K1940" s="13"/>
      <c r="L1940" s="10">
        <v>42999</v>
      </c>
      <c r="M1940" s="10">
        <v>43045</v>
      </c>
      <c r="N1940" s="7">
        <v>2017</v>
      </c>
      <c r="O1940" s="7" t="s">
        <v>5189</v>
      </c>
      <c r="T1940" s="7" t="s">
        <v>427</v>
      </c>
      <c r="W1940" s="6" t="str">
        <f>IFERROR(VLOOKUP(B1940, PlumX_snapshot!$A:$B, 2, FALSE), " ")</f>
        <v xml:space="preserve"> </v>
      </c>
      <c r="X1940" s="6" t="str">
        <f>IFERROR(VLOOKUP(B1940, PlumX_snapshot!$A:$C, 3, FALSE), " ")</f>
        <v xml:space="preserve"> </v>
      </c>
      <c r="Y1940" s="8" t="str">
        <f>IFERROR(VLOOKUP(B1940, PlumX_snapshot!$A:$D, 4, FALSE), " ")</f>
        <v xml:space="preserve"> </v>
      </c>
      <c r="Z1940" s="8" t="str">
        <f>IFERROR(VLOOKUP(B1940, PlumX_snapshot!$A:$E, 5, FALSE), " ")</f>
        <v xml:space="preserve"> </v>
      </c>
      <c r="AA1940" s="8" t="str">
        <f>IFERROR(VLOOKUP(B1940, PlumX_snapshot!$A:$F, 6, FALSE), " ")</f>
        <v xml:space="preserve"> </v>
      </c>
      <c r="AB1940" s="9"/>
      <c r="AC1940" s="7"/>
      <c r="AD1940" s="7"/>
      <c r="AE1940" s="7"/>
      <c r="AF1940" s="7"/>
    </row>
    <row r="1941" spans="1:32" ht="14.5" x14ac:dyDescent="0.35">
      <c r="A1941" s="7"/>
      <c r="B1941" s="7" t="s">
        <v>5368</v>
      </c>
      <c r="C1941" s="7" t="s">
        <v>5266</v>
      </c>
      <c r="D1941" s="7" t="s">
        <v>5188</v>
      </c>
      <c r="E1941" s="7" t="s">
        <v>36</v>
      </c>
      <c r="F1941" s="7"/>
      <c r="G1941" s="7" t="s">
        <v>38</v>
      </c>
      <c r="H1941" s="7"/>
      <c r="J1941" s="13"/>
      <c r="K1941" s="13"/>
      <c r="L1941" s="10">
        <v>6690410</v>
      </c>
      <c r="M1941" s="10">
        <v>42996</v>
      </c>
      <c r="N1941" s="7">
        <v>2017</v>
      </c>
      <c r="O1941" s="7" t="s">
        <v>5189</v>
      </c>
      <c r="T1941" s="7" t="s">
        <v>427</v>
      </c>
      <c r="W1941" s="6" t="str">
        <f>IFERROR(VLOOKUP(B1941, PlumX_snapshot!$A:$B, 2, FALSE), " ")</f>
        <v xml:space="preserve"> </v>
      </c>
      <c r="X1941" s="6" t="str">
        <f>IFERROR(VLOOKUP(B1941, PlumX_snapshot!$A:$C, 3, FALSE), " ")</f>
        <v xml:space="preserve"> </v>
      </c>
      <c r="Y1941" s="8" t="str">
        <f>IFERROR(VLOOKUP(B1941, PlumX_snapshot!$A:$D, 4, FALSE), " ")</f>
        <v xml:space="preserve"> </v>
      </c>
      <c r="Z1941" s="8" t="str">
        <f>IFERROR(VLOOKUP(B1941, PlumX_snapshot!$A:$E, 5, FALSE), " ")</f>
        <v xml:space="preserve"> </v>
      </c>
      <c r="AA1941" s="8" t="str">
        <f>IFERROR(VLOOKUP(B1941, PlumX_snapshot!$A:$F, 6, FALSE), " ")</f>
        <v xml:space="preserve"> </v>
      </c>
      <c r="AB1941" s="9"/>
      <c r="AC1941" s="7"/>
      <c r="AD1941" s="7"/>
      <c r="AE1941" s="7"/>
      <c r="AF1941" s="7"/>
    </row>
    <row r="1942" spans="1:32" ht="14.5" x14ac:dyDescent="0.35">
      <c r="A1942" s="7"/>
      <c r="B1942" s="7" t="s">
        <v>5369</v>
      </c>
      <c r="C1942" s="7" t="s">
        <v>5370</v>
      </c>
      <c r="D1942" s="7" t="s">
        <v>5188</v>
      </c>
      <c r="E1942" s="7" t="s">
        <v>36</v>
      </c>
      <c r="F1942" s="7"/>
      <c r="G1942" s="7" t="s">
        <v>38</v>
      </c>
      <c r="H1942" s="7"/>
      <c r="J1942" s="13"/>
      <c r="K1942" s="13"/>
      <c r="L1942" s="10">
        <v>42980</v>
      </c>
      <c r="M1942" s="10">
        <v>42961</v>
      </c>
      <c r="N1942" s="7">
        <v>2017</v>
      </c>
      <c r="O1942" s="7" t="s">
        <v>5189</v>
      </c>
      <c r="T1942" s="7" t="s">
        <v>427</v>
      </c>
      <c r="W1942" s="6" t="str">
        <f>IFERROR(VLOOKUP(B1942, PlumX_snapshot!$A:$B, 2, FALSE), " ")</f>
        <v xml:space="preserve"> </v>
      </c>
      <c r="X1942" s="6" t="str">
        <f>IFERROR(VLOOKUP(B1942, PlumX_snapshot!$A:$C, 3, FALSE), " ")</f>
        <v xml:space="preserve"> </v>
      </c>
      <c r="Y1942" s="8" t="str">
        <f>IFERROR(VLOOKUP(B1942, PlumX_snapshot!$A:$D, 4, FALSE), " ")</f>
        <v xml:space="preserve"> </v>
      </c>
      <c r="Z1942" s="8" t="str">
        <f>IFERROR(VLOOKUP(B1942, PlumX_snapshot!$A:$E, 5, FALSE), " ")</f>
        <v xml:space="preserve"> </v>
      </c>
      <c r="AA1942" s="8" t="str">
        <f>IFERROR(VLOOKUP(B1942, PlumX_snapshot!$A:$F, 6, FALSE), " ")</f>
        <v xml:space="preserve"> </v>
      </c>
      <c r="AB1942" s="9"/>
      <c r="AC1942" s="7"/>
      <c r="AD1942" s="7"/>
      <c r="AE1942" s="7"/>
      <c r="AF1942" s="7"/>
    </row>
    <row r="1943" spans="1:32" ht="14.5" x14ac:dyDescent="0.35">
      <c r="A1943" s="7"/>
      <c r="B1943" s="7" t="s">
        <v>5371</v>
      </c>
      <c r="C1943" s="7" t="s">
        <v>5266</v>
      </c>
      <c r="D1943" s="7" t="s">
        <v>5188</v>
      </c>
      <c r="E1943" s="7" t="s">
        <v>36</v>
      </c>
      <c r="F1943" s="7"/>
      <c r="G1943" s="7" t="s">
        <v>38</v>
      </c>
      <c r="H1943" s="7"/>
      <c r="J1943" s="13"/>
      <c r="K1943" s="13"/>
      <c r="L1943" s="10">
        <v>42943</v>
      </c>
      <c r="M1943" s="10">
        <v>42935</v>
      </c>
      <c r="N1943" s="7">
        <v>2017</v>
      </c>
      <c r="O1943" s="7" t="s">
        <v>5189</v>
      </c>
      <c r="T1943" s="7" t="s">
        <v>427</v>
      </c>
      <c r="W1943" s="6" t="str">
        <f>IFERROR(VLOOKUP(B1943, PlumX_snapshot!$A:$B, 2, FALSE), " ")</f>
        <v xml:space="preserve"> </v>
      </c>
      <c r="X1943" s="6" t="str">
        <f>IFERROR(VLOOKUP(B1943, PlumX_snapshot!$A:$C, 3, FALSE), " ")</f>
        <v xml:space="preserve"> </v>
      </c>
      <c r="Y1943" s="8" t="str">
        <f>IFERROR(VLOOKUP(B1943, PlumX_snapshot!$A:$D, 4, FALSE), " ")</f>
        <v xml:space="preserve"> </v>
      </c>
      <c r="Z1943" s="8" t="str">
        <f>IFERROR(VLOOKUP(B1943, PlumX_snapshot!$A:$E, 5, FALSE), " ")</f>
        <v xml:space="preserve"> </v>
      </c>
      <c r="AA1943" s="8" t="str">
        <f>IFERROR(VLOOKUP(B1943, PlumX_snapshot!$A:$F, 6, FALSE), " ")</f>
        <v xml:space="preserve"> </v>
      </c>
      <c r="AB1943" s="9"/>
      <c r="AC1943" s="7"/>
      <c r="AD1943" s="7"/>
      <c r="AE1943" s="7"/>
      <c r="AF1943" s="7"/>
    </row>
    <row r="1944" spans="1:32" ht="14.5" x14ac:dyDescent="0.35">
      <c r="A1944" s="7"/>
      <c r="B1944" s="7" t="s">
        <v>5372</v>
      </c>
      <c r="C1944" s="7" t="s">
        <v>5266</v>
      </c>
      <c r="D1944" s="7" t="s">
        <v>5188</v>
      </c>
      <c r="E1944" s="7" t="s">
        <v>36</v>
      </c>
      <c r="F1944" s="7"/>
      <c r="G1944" s="7" t="s">
        <v>38</v>
      </c>
      <c r="H1944" s="7"/>
      <c r="J1944" s="13"/>
      <c r="K1944" s="13"/>
      <c r="L1944" s="10">
        <v>42943</v>
      </c>
      <c r="M1944" s="10">
        <v>42935</v>
      </c>
      <c r="N1944" s="7">
        <v>2017</v>
      </c>
      <c r="O1944" s="7" t="s">
        <v>5189</v>
      </c>
      <c r="T1944" s="7" t="s">
        <v>427</v>
      </c>
      <c r="W1944" s="6" t="str">
        <f>IFERROR(VLOOKUP(B1944, PlumX_snapshot!$A:$B, 2, FALSE), " ")</f>
        <v xml:space="preserve"> </v>
      </c>
      <c r="X1944" s="6" t="str">
        <f>IFERROR(VLOOKUP(B1944, PlumX_snapshot!$A:$C, 3, FALSE), " ")</f>
        <v xml:space="preserve"> </v>
      </c>
      <c r="Y1944" s="8" t="str">
        <f>IFERROR(VLOOKUP(B1944, PlumX_snapshot!$A:$D, 4, FALSE), " ")</f>
        <v xml:space="preserve"> </v>
      </c>
      <c r="Z1944" s="8" t="str">
        <f>IFERROR(VLOOKUP(B1944, PlumX_snapshot!$A:$E, 5, FALSE), " ")</f>
        <v xml:space="preserve"> </v>
      </c>
      <c r="AA1944" s="8" t="str">
        <f>IFERROR(VLOOKUP(B1944, PlumX_snapshot!$A:$F, 6, FALSE), " ")</f>
        <v xml:space="preserve"> </v>
      </c>
      <c r="AB1944" s="9"/>
      <c r="AC1944" s="7"/>
      <c r="AD1944" s="7"/>
      <c r="AE1944" s="7"/>
      <c r="AF1944" s="7"/>
    </row>
    <row r="1945" spans="1:32" ht="14.5" x14ac:dyDescent="0.35">
      <c r="A1945" s="7"/>
      <c r="B1945" s="7" t="s">
        <v>5373</v>
      </c>
      <c r="C1945" s="7" t="s">
        <v>5258</v>
      </c>
      <c r="D1945" s="7" t="s">
        <v>5188</v>
      </c>
      <c r="E1945" s="7" t="s">
        <v>36</v>
      </c>
      <c r="F1945" s="7"/>
      <c r="G1945" s="7" t="s">
        <v>38</v>
      </c>
      <c r="H1945" s="7"/>
      <c r="J1945" s="13"/>
      <c r="K1945" s="13"/>
      <c r="L1945" s="10">
        <v>42941</v>
      </c>
      <c r="M1945" s="10">
        <v>42965</v>
      </c>
      <c r="N1945" s="7">
        <v>2017</v>
      </c>
      <c r="O1945" s="7" t="s">
        <v>5189</v>
      </c>
      <c r="T1945" s="7" t="s">
        <v>427</v>
      </c>
      <c r="W1945" s="6" t="str">
        <f>IFERROR(VLOOKUP(B1945, PlumX_snapshot!$A:$B, 2, FALSE), " ")</f>
        <v xml:space="preserve"> </v>
      </c>
      <c r="X1945" s="6" t="str">
        <f>IFERROR(VLOOKUP(B1945, PlumX_snapshot!$A:$C, 3, FALSE), " ")</f>
        <v xml:space="preserve"> </v>
      </c>
      <c r="Y1945" s="8" t="str">
        <f>IFERROR(VLOOKUP(B1945, PlumX_snapshot!$A:$D, 4, FALSE), " ")</f>
        <v xml:space="preserve"> </v>
      </c>
      <c r="Z1945" s="8" t="str">
        <f>IFERROR(VLOOKUP(B1945, PlumX_snapshot!$A:$E, 5, FALSE), " ")</f>
        <v xml:space="preserve"> </v>
      </c>
      <c r="AA1945" s="8" t="str">
        <f>IFERROR(VLOOKUP(B1945, PlumX_snapshot!$A:$F, 6, FALSE), " ")</f>
        <v xml:space="preserve"> </v>
      </c>
      <c r="AB1945" s="9"/>
      <c r="AC1945" s="7"/>
      <c r="AD1945" s="7"/>
      <c r="AE1945" s="7"/>
      <c r="AF1945" s="7"/>
    </row>
    <row r="1946" spans="1:32" ht="14.5" x14ac:dyDescent="0.35">
      <c r="A1946" s="7"/>
      <c r="B1946" s="7" t="s">
        <v>5374</v>
      </c>
      <c r="C1946" s="7" t="s">
        <v>5240</v>
      </c>
      <c r="D1946" s="7" t="s">
        <v>5188</v>
      </c>
      <c r="E1946" s="7" t="s">
        <v>36</v>
      </c>
      <c r="F1946" s="7"/>
      <c r="G1946" s="7" t="s">
        <v>38</v>
      </c>
      <c r="H1946" s="7"/>
      <c r="J1946" s="13"/>
      <c r="K1946" s="13"/>
      <c r="L1946" s="10">
        <v>42921</v>
      </c>
      <c r="M1946" s="10">
        <v>42936</v>
      </c>
      <c r="N1946" s="7">
        <v>2017</v>
      </c>
      <c r="O1946" s="7" t="s">
        <v>5189</v>
      </c>
      <c r="T1946" s="7" t="s">
        <v>427</v>
      </c>
      <c r="W1946" s="6" t="str">
        <f>IFERROR(VLOOKUP(B1946, PlumX_snapshot!$A:$B, 2, FALSE), " ")</f>
        <v xml:space="preserve"> </v>
      </c>
      <c r="X1946" s="6" t="str">
        <f>IFERROR(VLOOKUP(B1946, PlumX_snapshot!$A:$C, 3, FALSE), " ")</f>
        <v xml:space="preserve"> </v>
      </c>
      <c r="Y1946" s="8" t="str">
        <f>IFERROR(VLOOKUP(B1946, PlumX_snapshot!$A:$D, 4, FALSE), " ")</f>
        <v xml:space="preserve"> </v>
      </c>
      <c r="Z1946" s="8" t="str">
        <f>IFERROR(VLOOKUP(B1946, PlumX_snapshot!$A:$E, 5, FALSE), " ")</f>
        <v xml:space="preserve"> </v>
      </c>
      <c r="AA1946" s="8" t="str">
        <f>IFERROR(VLOOKUP(B1946, PlumX_snapshot!$A:$F, 6, FALSE), " ")</f>
        <v xml:space="preserve"> </v>
      </c>
      <c r="AB1946" s="9"/>
      <c r="AC1946" s="7"/>
      <c r="AD1946" s="7"/>
      <c r="AE1946" s="7"/>
      <c r="AF1946" s="7"/>
    </row>
    <row r="1947" spans="1:32" ht="14.5" x14ac:dyDescent="0.35">
      <c r="A1947" s="7"/>
      <c r="B1947" s="7" t="s">
        <v>5375</v>
      </c>
      <c r="C1947" s="7" t="s">
        <v>5294</v>
      </c>
      <c r="D1947" s="7" t="s">
        <v>5188</v>
      </c>
      <c r="E1947" s="7" t="s">
        <v>36</v>
      </c>
      <c r="F1947" s="7"/>
      <c r="G1947" s="7" t="s">
        <v>38</v>
      </c>
      <c r="H1947" s="7"/>
      <c r="J1947" s="13"/>
      <c r="K1947" s="13"/>
      <c r="L1947" s="10">
        <v>42901</v>
      </c>
      <c r="M1947" s="10">
        <v>42951</v>
      </c>
      <c r="N1947" s="7">
        <v>2017</v>
      </c>
      <c r="O1947" s="7" t="s">
        <v>5189</v>
      </c>
      <c r="T1947" s="7" t="s">
        <v>427</v>
      </c>
      <c r="W1947" s="6" t="str">
        <f>IFERROR(VLOOKUP(B1947, PlumX_snapshot!$A:$B, 2, FALSE), " ")</f>
        <v xml:space="preserve"> </v>
      </c>
      <c r="X1947" s="6" t="str">
        <f>IFERROR(VLOOKUP(B1947, PlumX_snapshot!$A:$C, 3, FALSE), " ")</f>
        <v xml:space="preserve"> </v>
      </c>
      <c r="Y1947" s="8" t="str">
        <f>IFERROR(VLOOKUP(B1947, PlumX_snapshot!$A:$D, 4, FALSE), " ")</f>
        <v xml:space="preserve"> </v>
      </c>
      <c r="Z1947" s="8" t="str">
        <f>IFERROR(VLOOKUP(B1947, PlumX_snapshot!$A:$E, 5, FALSE), " ")</f>
        <v xml:space="preserve"> </v>
      </c>
      <c r="AA1947" s="8" t="str">
        <f>IFERROR(VLOOKUP(B1947, PlumX_snapshot!$A:$F, 6, FALSE), " ")</f>
        <v xml:space="preserve"> </v>
      </c>
      <c r="AB1947" s="9"/>
      <c r="AC1947" s="7"/>
      <c r="AD1947" s="7"/>
      <c r="AE1947" s="7"/>
      <c r="AF1947" s="7"/>
    </row>
    <row r="1948" spans="1:32" ht="14.5" x14ac:dyDescent="0.35">
      <c r="A1948" s="7"/>
      <c r="B1948" s="7" t="s">
        <v>5376</v>
      </c>
      <c r="C1948" s="7" t="s">
        <v>5377</v>
      </c>
      <c r="D1948" s="7" t="s">
        <v>5188</v>
      </c>
      <c r="E1948" s="7" t="s">
        <v>36</v>
      </c>
      <c r="F1948" s="7"/>
      <c r="G1948" s="7" t="s">
        <v>38</v>
      </c>
      <c r="H1948" s="7"/>
      <c r="J1948" s="13"/>
      <c r="K1948" s="13"/>
      <c r="L1948" s="10">
        <v>42900</v>
      </c>
      <c r="M1948" s="10">
        <v>42821</v>
      </c>
      <c r="N1948" s="7">
        <v>2017</v>
      </c>
      <c r="O1948" s="7" t="s">
        <v>5189</v>
      </c>
      <c r="T1948" s="7" t="s">
        <v>427</v>
      </c>
      <c r="W1948" s="6" t="str">
        <f>IFERROR(VLOOKUP(B1948, PlumX_snapshot!$A:$B, 2, FALSE), " ")</f>
        <v xml:space="preserve"> </v>
      </c>
      <c r="X1948" s="6" t="str">
        <f>IFERROR(VLOOKUP(B1948, PlumX_snapshot!$A:$C, 3, FALSE), " ")</f>
        <v xml:space="preserve"> </v>
      </c>
      <c r="Y1948" s="8" t="str">
        <f>IFERROR(VLOOKUP(B1948, PlumX_snapshot!$A:$D, 4, FALSE), " ")</f>
        <v xml:space="preserve"> </v>
      </c>
      <c r="Z1948" s="8" t="str">
        <f>IFERROR(VLOOKUP(B1948, PlumX_snapshot!$A:$E, 5, FALSE), " ")</f>
        <v xml:space="preserve"> </v>
      </c>
      <c r="AA1948" s="8" t="str">
        <f>IFERROR(VLOOKUP(B1948, PlumX_snapshot!$A:$F, 6, FALSE), " ")</f>
        <v xml:space="preserve"> </v>
      </c>
      <c r="AB1948" s="9"/>
      <c r="AC1948" s="7"/>
      <c r="AD1948" s="7"/>
      <c r="AE1948" s="7"/>
      <c r="AF1948" s="7"/>
    </row>
    <row r="1949" spans="1:32" ht="14.5" x14ac:dyDescent="0.35">
      <c r="A1949" s="7"/>
      <c r="B1949" s="7" t="s">
        <v>5378</v>
      </c>
      <c r="C1949" s="7" t="s">
        <v>5258</v>
      </c>
      <c r="D1949" s="7" t="s">
        <v>5188</v>
      </c>
      <c r="E1949" s="7" t="s">
        <v>36</v>
      </c>
      <c r="F1949" s="7"/>
      <c r="G1949" s="7" t="s">
        <v>38</v>
      </c>
      <c r="H1949" s="7"/>
      <c r="J1949" s="13"/>
      <c r="K1949" s="13"/>
      <c r="L1949" s="10">
        <v>42886</v>
      </c>
      <c r="M1949" s="10">
        <v>42874</v>
      </c>
      <c r="N1949" s="7">
        <v>2017</v>
      </c>
      <c r="O1949" s="7" t="s">
        <v>5189</v>
      </c>
      <c r="T1949" s="7" t="s">
        <v>427</v>
      </c>
      <c r="W1949" s="6" t="str">
        <f>IFERROR(VLOOKUP(B1949, PlumX_snapshot!$A:$B, 2, FALSE), " ")</f>
        <v xml:space="preserve"> </v>
      </c>
      <c r="X1949" s="6" t="str">
        <f>IFERROR(VLOOKUP(B1949, PlumX_snapshot!$A:$C, 3, FALSE), " ")</f>
        <v xml:space="preserve"> </v>
      </c>
      <c r="Y1949" s="8" t="str">
        <f>IFERROR(VLOOKUP(B1949, PlumX_snapshot!$A:$D, 4, FALSE), " ")</f>
        <v xml:space="preserve"> </v>
      </c>
      <c r="Z1949" s="8" t="str">
        <f>IFERROR(VLOOKUP(B1949, PlumX_snapshot!$A:$E, 5, FALSE), " ")</f>
        <v xml:space="preserve"> </v>
      </c>
      <c r="AA1949" s="8" t="str">
        <f>IFERROR(VLOOKUP(B1949, PlumX_snapshot!$A:$F, 6, FALSE), " ")</f>
        <v xml:space="preserve"> </v>
      </c>
      <c r="AB1949" s="9"/>
      <c r="AC1949" s="7"/>
      <c r="AD1949" s="7"/>
      <c r="AE1949" s="7"/>
      <c r="AF1949" s="7"/>
    </row>
    <row r="1950" spans="1:32" ht="14.5" x14ac:dyDescent="0.35">
      <c r="A1950" s="7"/>
      <c r="B1950" s="7" t="s">
        <v>5379</v>
      </c>
      <c r="C1950" s="7" t="s">
        <v>5277</v>
      </c>
      <c r="D1950" s="7" t="s">
        <v>5188</v>
      </c>
      <c r="E1950" s="7" t="s">
        <v>37</v>
      </c>
      <c r="F1950" s="7" t="s">
        <v>37</v>
      </c>
      <c r="G1950" s="7" t="s">
        <v>38</v>
      </c>
      <c r="H1950" s="7"/>
      <c r="J1950" s="13"/>
      <c r="K1950" s="13"/>
      <c r="L1950" s="10">
        <v>42879</v>
      </c>
      <c r="M1950" s="10">
        <v>42905</v>
      </c>
      <c r="N1950" s="7">
        <v>2017</v>
      </c>
      <c r="O1950" s="7" t="s">
        <v>5189</v>
      </c>
      <c r="T1950" s="7" t="s">
        <v>427</v>
      </c>
      <c r="W1950" s="6" t="str">
        <f>IFERROR(VLOOKUP(B1950, PlumX_snapshot!$A:$B, 2, FALSE), " ")</f>
        <v xml:space="preserve"> </v>
      </c>
      <c r="X1950" s="6" t="str">
        <f>IFERROR(VLOOKUP(B1950, PlumX_snapshot!$A:$C, 3, FALSE), " ")</f>
        <v xml:space="preserve"> </v>
      </c>
      <c r="Y1950" s="8" t="str">
        <f>IFERROR(VLOOKUP(B1950, PlumX_snapshot!$A:$D, 4, FALSE), " ")</f>
        <v xml:space="preserve"> </v>
      </c>
      <c r="Z1950" s="8" t="str">
        <f>IFERROR(VLOOKUP(B1950, PlumX_snapshot!$A:$E, 5, FALSE), " ")</f>
        <v xml:space="preserve"> </v>
      </c>
      <c r="AA1950" s="8" t="str">
        <f>IFERROR(VLOOKUP(B1950, PlumX_snapshot!$A:$F, 6, FALSE), " ")</f>
        <v xml:space="preserve"> </v>
      </c>
      <c r="AB1950" s="9"/>
      <c r="AC1950" s="7"/>
      <c r="AD1950" s="7"/>
      <c r="AE1950" s="7"/>
      <c r="AF1950" s="7"/>
    </row>
    <row r="1951" spans="1:32" ht="14.5" x14ac:dyDescent="0.35">
      <c r="A1951" s="7"/>
      <c r="B1951" s="7" t="s">
        <v>5380</v>
      </c>
      <c r="C1951" s="7" t="s">
        <v>5262</v>
      </c>
      <c r="D1951" s="7" t="s">
        <v>5188</v>
      </c>
      <c r="E1951" s="7" t="s">
        <v>36</v>
      </c>
      <c r="F1951" s="7"/>
      <c r="G1951" s="7" t="s">
        <v>38</v>
      </c>
      <c r="H1951" s="7"/>
      <c r="J1951" s="13"/>
      <c r="K1951" s="13"/>
      <c r="L1951" s="10">
        <v>42878</v>
      </c>
      <c r="M1951" s="10">
        <v>42906</v>
      </c>
      <c r="N1951" s="7">
        <v>2017</v>
      </c>
      <c r="O1951" s="7" t="s">
        <v>5189</v>
      </c>
      <c r="T1951" s="7" t="s">
        <v>427</v>
      </c>
      <c r="W1951" s="6" t="str">
        <f>IFERROR(VLOOKUP(B1951, PlumX_snapshot!$A:$B, 2, FALSE), " ")</f>
        <v xml:space="preserve"> </v>
      </c>
      <c r="X1951" s="6" t="str">
        <f>IFERROR(VLOOKUP(B1951, PlumX_snapshot!$A:$C, 3, FALSE), " ")</f>
        <v xml:space="preserve"> </v>
      </c>
      <c r="Y1951" s="8" t="str">
        <f>IFERROR(VLOOKUP(B1951, PlumX_snapshot!$A:$D, 4, FALSE), " ")</f>
        <v xml:space="preserve"> </v>
      </c>
      <c r="Z1951" s="8" t="str">
        <f>IFERROR(VLOOKUP(B1951, PlumX_snapshot!$A:$E, 5, FALSE), " ")</f>
        <v xml:space="preserve"> </v>
      </c>
      <c r="AA1951" s="8" t="str">
        <f>IFERROR(VLOOKUP(B1951, PlumX_snapshot!$A:$F, 6, FALSE), " ")</f>
        <v xml:space="preserve"> </v>
      </c>
      <c r="AB1951" s="9"/>
      <c r="AC1951" s="7"/>
      <c r="AD1951" s="7"/>
      <c r="AE1951" s="7"/>
      <c r="AF1951" s="7"/>
    </row>
    <row r="1952" spans="1:32" ht="14.5" x14ac:dyDescent="0.35">
      <c r="A1952" s="7"/>
      <c r="B1952" s="7" t="s">
        <v>5381</v>
      </c>
      <c r="C1952" s="7" t="s">
        <v>5339</v>
      </c>
      <c r="D1952" s="7" t="s">
        <v>5188</v>
      </c>
      <c r="E1952" s="7" t="s">
        <v>36</v>
      </c>
      <c r="F1952" s="7"/>
      <c r="G1952" s="7" t="s">
        <v>38</v>
      </c>
      <c r="H1952" s="7"/>
      <c r="J1952" s="13"/>
      <c r="K1952" s="13"/>
      <c r="L1952" s="10">
        <v>42871</v>
      </c>
      <c r="M1952" s="10">
        <v>42986</v>
      </c>
      <c r="N1952" s="7">
        <v>2017</v>
      </c>
      <c r="O1952" s="7" t="s">
        <v>5189</v>
      </c>
      <c r="T1952" s="7" t="s">
        <v>427</v>
      </c>
      <c r="W1952" s="6" t="str">
        <f>IFERROR(VLOOKUP(B1952, PlumX_snapshot!$A:$B, 2, FALSE), " ")</f>
        <v xml:space="preserve"> </v>
      </c>
      <c r="X1952" s="6" t="str">
        <f>IFERROR(VLOOKUP(B1952, PlumX_snapshot!$A:$C, 3, FALSE), " ")</f>
        <v xml:space="preserve"> </v>
      </c>
      <c r="Y1952" s="8" t="str">
        <f>IFERROR(VLOOKUP(B1952, PlumX_snapshot!$A:$D, 4, FALSE), " ")</f>
        <v xml:space="preserve"> </v>
      </c>
      <c r="Z1952" s="8" t="str">
        <f>IFERROR(VLOOKUP(B1952, PlumX_snapshot!$A:$E, 5, FALSE), " ")</f>
        <v xml:space="preserve"> </v>
      </c>
      <c r="AA1952" s="8" t="str">
        <f>IFERROR(VLOOKUP(B1952, PlumX_snapshot!$A:$F, 6, FALSE), " ")</f>
        <v xml:space="preserve"> </v>
      </c>
      <c r="AB1952" s="9"/>
      <c r="AC1952" s="7"/>
      <c r="AD1952" s="7"/>
      <c r="AE1952" s="7"/>
      <c r="AF1952" s="7"/>
    </row>
    <row r="1953" spans="1:32" ht="14.5" x14ac:dyDescent="0.35">
      <c r="A1953" s="7"/>
      <c r="B1953" s="7" t="s">
        <v>5382</v>
      </c>
      <c r="C1953" s="7" t="s">
        <v>5250</v>
      </c>
      <c r="D1953" s="7" t="s">
        <v>5188</v>
      </c>
      <c r="E1953" s="7" t="s">
        <v>36</v>
      </c>
      <c r="F1953" s="7"/>
      <c r="G1953" s="7" t="s">
        <v>38</v>
      </c>
      <c r="H1953" s="7"/>
      <c r="J1953" s="13"/>
      <c r="K1953" s="13"/>
      <c r="L1953" s="10">
        <v>42871</v>
      </c>
      <c r="M1953" s="10">
        <v>42915</v>
      </c>
      <c r="N1953" s="7">
        <v>2017</v>
      </c>
      <c r="O1953" s="7" t="s">
        <v>5189</v>
      </c>
      <c r="T1953" s="7" t="s">
        <v>427</v>
      </c>
      <c r="W1953" s="6" t="str">
        <f>IFERROR(VLOOKUP(B1953, PlumX_snapshot!$A:$B, 2, FALSE), " ")</f>
        <v xml:space="preserve"> </v>
      </c>
      <c r="X1953" s="6" t="str">
        <f>IFERROR(VLOOKUP(B1953, PlumX_snapshot!$A:$C, 3, FALSE), " ")</f>
        <v xml:space="preserve"> </v>
      </c>
      <c r="Y1953" s="8" t="str">
        <f>IFERROR(VLOOKUP(B1953, PlumX_snapshot!$A:$D, 4, FALSE), " ")</f>
        <v xml:space="preserve"> </v>
      </c>
      <c r="Z1953" s="8" t="str">
        <f>IFERROR(VLOOKUP(B1953, PlumX_snapshot!$A:$E, 5, FALSE), " ")</f>
        <v xml:space="preserve"> </v>
      </c>
      <c r="AA1953" s="8" t="str">
        <f>IFERROR(VLOOKUP(B1953, PlumX_snapshot!$A:$F, 6, FALSE), " ")</f>
        <v xml:space="preserve"> </v>
      </c>
      <c r="AB1953" s="9"/>
      <c r="AC1953" s="7"/>
      <c r="AD1953" s="7"/>
      <c r="AE1953" s="7"/>
      <c r="AF1953" s="7"/>
    </row>
    <row r="1954" spans="1:32" ht="14.5" x14ac:dyDescent="0.35">
      <c r="A1954" s="7"/>
      <c r="B1954" s="7" t="s">
        <v>5383</v>
      </c>
      <c r="C1954" s="7" t="s">
        <v>5266</v>
      </c>
      <c r="D1954" s="7" t="s">
        <v>5188</v>
      </c>
      <c r="E1954" s="7" t="s">
        <v>36</v>
      </c>
      <c r="F1954" s="7"/>
      <c r="G1954" s="7" t="s">
        <v>38</v>
      </c>
      <c r="H1954" s="7"/>
      <c r="J1954" s="13"/>
      <c r="K1954" s="13"/>
      <c r="L1954" s="10">
        <v>42867</v>
      </c>
      <c r="M1954" s="10">
        <v>42891</v>
      </c>
      <c r="N1954" s="7">
        <v>2017</v>
      </c>
      <c r="O1954" s="7" t="s">
        <v>5189</v>
      </c>
      <c r="T1954" s="7" t="s">
        <v>427</v>
      </c>
      <c r="W1954" s="6" t="str">
        <f>IFERROR(VLOOKUP(B1954, PlumX_snapshot!$A:$B, 2, FALSE), " ")</f>
        <v xml:space="preserve"> </v>
      </c>
      <c r="X1954" s="6" t="str">
        <f>IFERROR(VLOOKUP(B1954, PlumX_snapshot!$A:$C, 3, FALSE), " ")</f>
        <v xml:space="preserve"> </v>
      </c>
      <c r="Y1954" s="8" t="str">
        <f>IFERROR(VLOOKUP(B1954, PlumX_snapshot!$A:$D, 4, FALSE), " ")</f>
        <v xml:space="preserve"> </v>
      </c>
      <c r="Z1954" s="8" t="str">
        <f>IFERROR(VLOOKUP(B1954, PlumX_snapshot!$A:$E, 5, FALSE), " ")</f>
        <v xml:space="preserve"> </v>
      </c>
      <c r="AA1954" s="8" t="str">
        <f>IFERROR(VLOOKUP(B1954, PlumX_snapshot!$A:$F, 6, FALSE), " ")</f>
        <v xml:space="preserve"> </v>
      </c>
      <c r="AB1954" s="9"/>
      <c r="AC1954" s="7"/>
      <c r="AD1954" s="7"/>
      <c r="AE1954" s="7"/>
      <c r="AF1954" s="7"/>
    </row>
    <row r="1955" spans="1:32" ht="14.5" x14ac:dyDescent="0.35">
      <c r="A1955" s="7"/>
      <c r="B1955" s="7" t="s">
        <v>5384</v>
      </c>
      <c r="C1955" s="7" t="s">
        <v>5385</v>
      </c>
      <c r="D1955" s="7" t="s">
        <v>5188</v>
      </c>
      <c r="E1955" s="7" t="s">
        <v>36</v>
      </c>
      <c r="F1955" s="7"/>
      <c r="G1955" s="7" t="s">
        <v>38</v>
      </c>
      <c r="H1955" s="7"/>
      <c r="J1955" s="13"/>
      <c r="K1955" s="13"/>
      <c r="L1955" s="10">
        <v>42821</v>
      </c>
      <c r="M1955" s="10">
        <v>42877</v>
      </c>
      <c r="N1955" s="7">
        <v>2017</v>
      </c>
      <c r="O1955" s="7" t="s">
        <v>5189</v>
      </c>
      <c r="T1955" s="7" t="s">
        <v>427</v>
      </c>
      <c r="W1955" s="6" t="str">
        <f>IFERROR(VLOOKUP(B1955, PlumX_snapshot!$A:$B, 2, FALSE), " ")</f>
        <v xml:space="preserve"> </v>
      </c>
      <c r="X1955" s="6" t="str">
        <f>IFERROR(VLOOKUP(B1955, PlumX_snapshot!$A:$C, 3, FALSE), " ")</f>
        <v xml:space="preserve"> </v>
      </c>
      <c r="Y1955" s="8" t="str">
        <f>IFERROR(VLOOKUP(B1955, PlumX_snapshot!$A:$D, 4, FALSE), " ")</f>
        <v xml:space="preserve"> </v>
      </c>
      <c r="Z1955" s="8" t="str">
        <f>IFERROR(VLOOKUP(B1955, PlumX_snapshot!$A:$E, 5, FALSE), " ")</f>
        <v xml:space="preserve"> </v>
      </c>
      <c r="AA1955" s="8" t="str">
        <f>IFERROR(VLOOKUP(B1955, PlumX_snapshot!$A:$F, 6, FALSE), " ")</f>
        <v xml:space="preserve"> </v>
      </c>
      <c r="AB1955" s="9"/>
      <c r="AC1955" s="7"/>
      <c r="AD1955" s="7"/>
      <c r="AE1955" s="7"/>
      <c r="AF1955" s="7"/>
    </row>
    <row r="1956" spans="1:32" ht="14.5" x14ac:dyDescent="0.35">
      <c r="A1956" s="7"/>
      <c r="B1956" s="7" t="s">
        <v>5386</v>
      </c>
      <c r="C1956" s="7" t="s">
        <v>5387</v>
      </c>
      <c r="D1956" s="7" t="s">
        <v>5188</v>
      </c>
      <c r="E1956" s="7" t="s">
        <v>37</v>
      </c>
      <c r="F1956" s="7" t="s">
        <v>37</v>
      </c>
      <c r="G1956" s="7" t="s">
        <v>38</v>
      </c>
      <c r="H1956" s="7"/>
      <c r="J1956" s="13"/>
      <c r="K1956" s="13"/>
      <c r="L1956" s="10">
        <v>42818</v>
      </c>
      <c r="M1956" s="10">
        <v>42929</v>
      </c>
      <c r="N1956" s="7">
        <v>2017</v>
      </c>
      <c r="O1956" s="7" t="s">
        <v>5189</v>
      </c>
      <c r="T1956" s="7" t="s">
        <v>427</v>
      </c>
      <c r="W1956" s="6" t="str">
        <f>IFERROR(VLOOKUP(B1956, PlumX_snapshot!$A:$B, 2, FALSE), " ")</f>
        <v xml:space="preserve"> </v>
      </c>
      <c r="X1956" s="6" t="str">
        <f>IFERROR(VLOOKUP(B1956, PlumX_snapshot!$A:$C, 3, FALSE), " ")</f>
        <v xml:space="preserve"> </v>
      </c>
      <c r="Y1956" s="8" t="str">
        <f>IFERROR(VLOOKUP(B1956, PlumX_snapshot!$A:$D, 4, FALSE), " ")</f>
        <v xml:space="preserve"> </v>
      </c>
      <c r="Z1956" s="8" t="str">
        <f>IFERROR(VLOOKUP(B1956, PlumX_snapshot!$A:$E, 5, FALSE), " ")</f>
        <v xml:space="preserve"> </v>
      </c>
      <c r="AA1956" s="8" t="str">
        <f>IFERROR(VLOOKUP(B1956, PlumX_snapshot!$A:$F, 6, FALSE), " ")</f>
        <v xml:space="preserve"> </v>
      </c>
      <c r="AB1956" s="9"/>
      <c r="AC1956" s="7"/>
      <c r="AD1956" s="7"/>
      <c r="AE1956" s="7"/>
      <c r="AF1956" s="7"/>
    </row>
    <row r="1957" spans="1:32" ht="14.5" x14ac:dyDescent="0.35">
      <c r="A1957" s="7"/>
      <c r="B1957" s="7" t="s">
        <v>5388</v>
      </c>
      <c r="C1957" s="7" t="s">
        <v>5389</v>
      </c>
      <c r="D1957" s="7" t="s">
        <v>5188</v>
      </c>
      <c r="E1957" s="7" t="s">
        <v>36</v>
      </c>
      <c r="F1957" s="7"/>
      <c r="G1957" s="7" t="s">
        <v>38</v>
      </c>
      <c r="H1957" s="7"/>
      <c r="J1957" s="13"/>
      <c r="K1957" s="13"/>
      <c r="L1957" s="10">
        <v>42815</v>
      </c>
      <c r="M1957" s="10">
        <v>42836</v>
      </c>
      <c r="N1957" s="7">
        <v>2017</v>
      </c>
      <c r="O1957" s="7" t="s">
        <v>5189</v>
      </c>
      <c r="T1957" s="7" t="s">
        <v>427</v>
      </c>
      <c r="W1957" s="6" t="str">
        <f>IFERROR(VLOOKUP(B1957, PlumX_snapshot!$A:$B, 2, FALSE), " ")</f>
        <v xml:space="preserve"> </v>
      </c>
      <c r="X1957" s="6" t="str">
        <f>IFERROR(VLOOKUP(B1957, PlumX_snapshot!$A:$C, 3, FALSE), " ")</f>
        <v xml:space="preserve"> </v>
      </c>
      <c r="Y1957" s="8" t="str">
        <f>IFERROR(VLOOKUP(B1957, PlumX_snapshot!$A:$D, 4, FALSE), " ")</f>
        <v xml:space="preserve"> </v>
      </c>
      <c r="Z1957" s="8" t="str">
        <f>IFERROR(VLOOKUP(B1957, PlumX_snapshot!$A:$E, 5, FALSE), " ")</f>
        <v xml:space="preserve"> </v>
      </c>
      <c r="AA1957" s="8" t="str">
        <f>IFERROR(VLOOKUP(B1957, PlumX_snapshot!$A:$F, 6, FALSE), " ")</f>
        <v xml:space="preserve"> </v>
      </c>
      <c r="AB1957" s="9"/>
      <c r="AC1957" s="7"/>
      <c r="AD1957" s="7"/>
      <c r="AE1957" s="7"/>
      <c r="AF1957" s="7"/>
    </row>
    <row r="1958" spans="1:32" ht="14.5" x14ac:dyDescent="0.35">
      <c r="A1958" s="7"/>
      <c r="B1958" s="7" t="s">
        <v>5390</v>
      </c>
      <c r="C1958" s="7" t="s">
        <v>5391</v>
      </c>
      <c r="D1958" s="7" t="s">
        <v>5188</v>
      </c>
      <c r="E1958" s="7" t="s">
        <v>36</v>
      </c>
      <c r="F1958" s="7"/>
      <c r="G1958" s="7" t="s">
        <v>38</v>
      </c>
      <c r="H1958" s="7"/>
      <c r="J1958" s="13"/>
      <c r="K1958" s="13"/>
      <c r="L1958" s="10">
        <v>42815</v>
      </c>
      <c r="M1958" s="10">
        <v>42837</v>
      </c>
      <c r="N1958" s="7">
        <v>2017</v>
      </c>
      <c r="O1958" s="7" t="s">
        <v>5189</v>
      </c>
      <c r="T1958" s="7" t="s">
        <v>427</v>
      </c>
      <c r="W1958" s="6" t="str">
        <f>IFERROR(VLOOKUP(B1958, PlumX_snapshot!$A:$B, 2, FALSE), " ")</f>
        <v xml:space="preserve"> </v>
      </c>
      <c r="X1958" s="6" t="str">
        <f>IFERROR(VLOOKUP(B1958, PlumX_snapshot!$A:$C, 3, FALSE), " ")</f>
        <v xml:space="preserve"> </v>
      </c>
      <c r="Y1958" s="8" t="str">
        <f>IFERROR(VLOOKUP(B1958, PlumX_snapshot!$A:$D, 4, FALSE), " ")</f>
        <v xml:space="preserve"> </v>
      </c>
      <c r="Z1958" s="8" t="str">
        <f>IFERROR(VLOOKUP(B1958, PlumX_snapshot!$A:$E, 5, FALSE), " ")</f>
        <v xml:space="preserve"> </v>
      </c>
      <c r="AA1958" s="8" t="str">
        <f>IFERROR(VLOOKUP(B1958, PlumX_snapshot!$A:$F, 6, FALSE), " ")</f>
        <v xml:space="preserve"> </v>
      </c>
      <c r="AB1958" s="9"/>
      <c r="AC1958" s="7"/>
      <c r="AD1958" s="7"/>
      <c r="AE1958" s="7"/>
      <c r="AF1958" s="7"/>
    </row>
    <row r="1959" spans="1:32" ht="14.5" x14ac:dyDescent="0.35">
      <c r="A1959" s="7"/>
      <c r="B1959" s="7" t="s">
        <v>5392</v>
      </c>
      <c r="C1959" s="7" t="s">
        <v>5393</v>
      </c>
      <c r="D1959" s="7" t="s">
        <v>5188</v>
      </c>
      <c r="E1959" s="7" t="s">
        <v>36</v>
      </c>
      <c r="F1959" s="7"/>
      <c r="G1959" s="7" t="s">
        <v>38</v>
      </c>
      <c r="H1959" s="7"/>
      <c r="J1959" s="13"/>
      <c r="K1959" s="13"/>
      <c r="L1959" s="10">
        <v>42815</v>
      </c>
      <c r="M1959" s="10">
        <v>42681</v>
      </c>
      <c r="N1959" s="7">
        <v>2017</v>
      </c>
      <c r="O1959" s="7" t="s">
        <v>5189</v>
      </c>
      <c r="T1959" s="7" t="s">
        <v>427</v>
      </c>
      <c r="W1959" s="6" t="str">
        <f>IFERROR(VLOOKUP(B1959, PlumX_snapshot!$A:$B, 2, FALSE), " ")</f>
        <v xml:space="preserve"> </v>
      </c>
      <c r="X1959" s="6" t="str">
        <f>IFERROR(VLOOKUP(B1959, PlumX_snapshot!$A:$C, 3, FALSE), " ")</f>
        <v xml:space="preserve"> </v>
      </c>
      <c r="Y1959" s="8" t="str">
        <f>IFERROR(VLOOKUP(B1959, PlumX_snapshot!$A:$D, 4, FALSE), " ")</f>
        <v xml:space="preserve"> </v>
      </c>
      <c r="Z1959" s="8" t="str">
        <f>IFERROR(VLOOKUP(B1959, PlumX_snapshot!$A:$E, 5, FALSE), " ")</f>
        <v xml:space="preserve"> </v>
      </c>
      <c r="AA1959" s="8" t="str">
        <f>IFERROR(VLOOKUP(B1959, PlumX_snapshot!$A:$F, 6, FALSE), " ")</f>
        <v xml:space="preserve"> </v>
      </c>
      <c r="AB1959" s="9"/>
      <c r="AC1959" s="7"/>
      <c r="AD1959" s="7"/>
      <c r="AE1959" s="7"/>
      <c r="AF1959" s="7"/>
    </row>
    <row r="1960" spans="1:32" ht="14.5" x14ac:dyDescent="0.35">
      <c r="A1960" s="7"/>
      <c r="B1960" s="7" t="s">
        <v>5394</v>
      </c>
      <c r="C1960" s="7" t="s">
        <v>5227</v>
      </c>
      <c r="D1960" s="7" t="s">
        <v>5188</v>
      </c>
      <c r="E1960" s="7" t="s">
        <v>37</v>
      </c>
      <c r="F1960" s="7" t="s">
        <v>37</v>
      </c>
      <c r="G1960" s="7" t="s">
        <v>38</v>
      </c>
      <c r="H1960" s="7"/>
      <c r="J1960" s="13"/>
      <c r="K1960" s="13"/>
      <c r="L1960" s="10">
        <v>42811</v>
      </c>
      <c r="M1960" s="10">
        <v>42812</v>
      </c>
      <c r="N1960" s="7">
        <v>2017</v>
      </c>
      <c r="O1960" s="7" t="s">
        <v>5189</v>
      </c>
      <c r="T1960" s="7" t="s">
        <v>427</v>
      </c>
      <c r="W1960" s="6" t="str">
        <f>IFERROR(VLOOKUP(B1960, PlumX_snapshot!$A:$B, 2, FALSE), " ")</f>
        <v xml:space="preserve"> </v>
      </c>
      <c r="X1960" s="6" t="str">
        <f>IFERROR(VLOOKUP(B1960, PlumX_snapshot!$A:$C, 3, FALSE), " ")</f>
        <v xml:space="preserve"> </v>
      </c>
      <c r="Y1960" s="8" t="str">
        <f>IFERROR(VLOOKUP(B1960, PlumX_snapshot!$A:$D, 4, FALSE), " ")</f>
        <v xml:space="preserve"> </v>
      </c>
      <c r="Z1960" s="8" t="str">
        <f>IFERROR(VLOOKUP(B1960, PlumX_snapshot!$A:$E, 5, FALSE), " ")</f>
        <v xml:space="preserve"> </v>
      </c>
      <c r="AA1960" s="8" t="str">
        <f>IFERROR(VLOOKUP(B1960, PlumX_snapshot!$A:$F, 6, FALSE), " ")</f>
        <v xml:space="preserve"> </v>
      </c>
      <c r="AB1960" s="9"/>
      <c r="AC1960" s="7"/>
      <c r="AD1960" s="7"/>
      <c r="AE1960" s="7"/>
      <c r="AF1960" s="7"/>
    </row>
    <row r="1961" spans="1:32" ht="14.5" x14ac:dyDescent="0.35">
      <c r="A1961" s="7"/>
      <c r="B1961" s="7" t="s">
        <v>5395</v>
      </c>
      <c r="C1961" s="7" t="s">
        <v>5266</v>
      </c>
      <c r="D1961" s="7" t="s">
        <v>5188</v>
      </c>
      <c r="E1961" s="7" t="s">
        <v>36</v>
      </c>
      <c r="F1961" s="7"/>
      <c r="G1961" s="7" t="s">
        <v>38</v>
      </c>
      <c r="H1961" s="7"/>
      <c r="J1961" s="13"/>
      <c r="K1961" s="13"/>
      <c r="L1961" s="10">
        <v>42807</v>
      </c>
      <c r="M1961" s="10">
        <v>42521</v>
      </c>
      <c r="N1961" s="7">
        <v>2017</v>
      </c>
      <c r="O1961" s="7" t="s">
        <v>5189</v>
      </c>
      <c r="T1961" s="7" t="s">
        <v>427</v>
      </c>
      <c r="W1961" s="6" t="str">
        <f>IFERROR(VLOOKUP(B1961, PlumX_snapshot!$A:$B, 2, FALSE), " ")</f>
        <v xml:space="preserve"> </v>
      </c>
      <c r="X1961" s="6" t="str">
        <f>IFERROR(VLOOKUP(B1961, PlumX_snapshot!$A:$C, 3, FALSE), " ")</f>
        <v xml:space="preserve"> </v>
      </c>
      <c r="Y1961" s="8" t="str">
        <f>IFERROR(VLOOKUP(B1961, PlumX_snapshot!$A:$D, 4, FALSE), " ")</f>
        <v xml:space="preserve"> </v>
      </c>
      <c r="Z1961" s="8" t="str">
        <f>IFERROR(VLOOKUP(B1961, PlumX_snapshot!$A:$E, 5, FALSE), " ")</f>
        <v xml:space="preserve"> </v>
      </c>
      <c r="AA1961" s="8" t="str">
        <f>IFERROR(VLOOKUP(B1961, PlumX_snapshot!$A:$F, 6, FALSE), " ")</f>
        <v xml:space="preserve"> </v>
      </c>
      <c r="AB1961" s="9"/>
      <c r="AC1961" s="7"/>
      <c r="AD1961" s="7"/>
      <c r="AE1961" s="7"/>
      <c r="AF1961" s="7"/>
    </row>
    <row r="1962" spans="1:32" ht="14.5" x14ac:dyDescent="0.35">
      <c r="A1962" s="7"/>
      <c r="B1962" s="7" t="s">
        <v>5396</v>
      </c>
      <c r="C1962" s="7" t="s">
        <v>5227</v>
      </c>
      <c r="D1962" s="7" t="s">
        <v>5188</v>
      </c>
      <c r="E1962" s="7" t="s">
        <v>37</v>
      </c>
      <c r="F1962" s="7" t="s">
        <v>37</v>
      </c>
      <c r="G1962" s="7" t="s">
        <v>38</v>
      </c>
      <c r="H1962" s="7"/>
      <c r="J1962" s="13"/>
      <c r="K1962" s="13"/>
      <c r="L1962" s="10">
        <v>42789</v>
      </c>
      <c r="M1962" s="10">
        <v>42787</v>
      </c>
      <c r="N1962" s="7">
        <v>2017</v>
      </c>
      <c r="O1962" s="7" t="s">
        <v>5189</v>
      </c>
      <c r="T1962" s="7" t="s">
        <v>427</v>
      </c>
      <c r="W1962" s="6" t="str">
        <f>IFERROR(VLOOKUP(B1962, PlumX_snapshot!$A:$B, 2, FALSE), " ")</f>
        <v xml:space="preserve"> </v>
      </c>
      <c r="X1962" s="6" t="str">
        <f>IFERROR(VLOOKUP(B1962, PlumX_snapshot!$A:$C, 3, FALSE), " ")</f>
        <v xml:space="preserve"> </v>
      </c>
      <c r="Y1962" s="8" t="str">
        <f>IFERROR(VLOOKUP(B1962, PlumX_snapshot!$A:$D, 4, FALSE), " ")</f>
        <v xml:space="preserve"> </v>
      </c>
      <c r="Z1962" s="8" t="str">
        <f>IFERROR(VLOOKUP(B1962, PlumX_snapshot!$A:$E, 5, FALSE), " ")</f>
        <v xml:space="preserve"> </v>
      </c>
      <c r="AA1962" s="8" t="str">
        <f>IFERROR(VLOOKUP(B1962, PlumX_snapshot!$A:$F, 6, FALSE), " ")</f>
        <v xml:space="preserve"> </v>
      </c>
      <c r="AB1962" s="9"/>
      <c r="AC1962" s="7"/>
      <c r="AD1962" s="7"/>
      <c r="AE1962" s="7"/>
      <c r="AF1962" s="7"/>
    </row>
    <row r="1963" spans="1:32" ht="14.5" x14ac:dyDescent="0.35">
      <c r="A1963" s="7"/>
      <c r="B1963" s="7" t="s">
        <v>5397</v>
      </c>
      <c r="C1963" s="7" t="s">
        <v>5398</v>
      </c>
      <c r="D1963" s="7" t="s">
        <v>5188</v>
      </c>
      <c r="E1963" s="7" t="s">
        <v>36</v>
      </c>
      <c r="F1963" s="7"/>
      <c r="G1963" s="7" t="s">
        <v>38</v>
      </c>
      <c r="H1963" s="7"/>
      <c r="J1963" s="13"/>
      <c r="K1963" s="13"/>
      <c r="L1963" s="10">
        <v>42782</v>
      </c>
      <c r="M1963" s="10">
        <v>42741</v>
      </c>
      <c r="N1963" s="7">
        <v>2017</v>
      </c>
      <c r="O1963" s="7" t="s">
        <v>5189</v>
      </c>
      <c r="T1963" s="7" t="s">
        <v>427</v>
      </c>
      <c r="W1963" s="6" t="str">
        <f>IFERROR(VLOOKUP(B1963, PlumX_snapshot!$A:$B, 2, FALSE), " ")</f>
        <v xml:space="preserve"> </v>
      </c>
      <c r="X1963" s="6" t="str">
        <f>IFERROR(VLOOKUP(B1963, PlumX_snapshot!$A:$C, 3, FALSE), " ")</f>
        <v xml:space="preserve"> </v>
      </c>
      <c r="Y1963" s="8" t="str">
        <f>IFERROR(VLOOKUP(B1963, PlumX_snapshot!$A:$D, 4, FALSE), " ")</f>
        <v xml:space="preserve"> </v>
      </c>
      <c r="Z1963" s="8" t="str">
        <f>IFERROR(VLOOKUP(B1963, PlumX_snapshot!$A:$E, 5, FALSE), " ")</f>
        <v xml:space="preserve"> </v>
      </c>
      <c r="AA1963" s="8" t="str">
        <f>IFERROR(VLOOKUP(B1963, PlumX_snapshot!$A:$F, 6, FALSE), " ")</f>
        <v xml:space="preserve"> </v>
      </c>
      <c r="AB1963" s="9"/>
      <c r="AC1963" s="7"/>
      <c r="AD1963" s="7"/>
      <c r="AE1963" s="7"/>
      <c r="AF1963" s="7"/>
    </row>
    <row r="1964" spans="1:32" ht="14.5" x14ac:dyDescent="0.35">
      <c r="A1964" s="7"/>
      <c r="B1964" s="7" t="s">
        <v>5399</v>
      </c>
      <c r="C1964" s="7" t="s">
        <v>5350</v>
      </c>
      <c r="D1964" s="7" t="s">
        <v>5188</v>
      </c>
      <c r="E1964" s="7" t="s">
        <v>36</v>
      </c>
      <c r="F1964" s="7"/>
      <c r="G1964" s="7" t="s">
        <v>38</v>
      </c>
      <c r="H1964" s="7"/>
      <c r="J1964" s="13"/>
      <c r="K1964" s="13"/>
      <c r="L1964" s="10">
        <v>42782</v>
      </c>
      <c r="M1964" s="10">
        <v>42726</v>
      </c>
      <c r="N1964" s="7">
        <v>2017</v>
      </c>
      <c r="O1964" s="7" t="s">
        <v>5189</v>
      </c>
      <c r="T1964" s="7" t="s">
        <v>427</v>
      </c>
      <c r="W1964" s="6" t="str">
        <f>IFERROR(VLOOKUP(B1964, PlumX_snapshot!$A:$B, 2, FALSE), " ")</f>
        <v xml:space="preserve"> </v>
      </c>
      <c r="X1964" s="6" t="str">
        <f>IFERROR(VLOOKUP(B1964, PlumX_snapshot!$A:$C, 3, FALSE), " ")</f>
        <v xml:space="preserve"> </v>
      </c>
      <c r="Y1964" s="8" t="str">
        <f>IFERROR(VLOOKUP(B1964, PlumX_snapshot!$A:$D, 4, FALSE), " ")</f>
        <v xml:space="preserve"> </v>
      </c>
      <c r="Z1964" s="8" t="str">
        <f>IFERROR(VLOOKUP(B1964, PlumX_snapshot!$A:$E, 5, FALSE), " ")</f>
        <v xml:space="preserve"> </v>
      </c>
      <c r="AA1964" s="8" t="str">
        <f>IFERROR(VLOOKUP(B1964, PlumX_snapshot!$A:$F, 6, FALSE), " ")</f>
        <v xml:space="preserve"> </v>
      </c>
      <c r="AB1964" s="9"/>
      <c r="AC1964" s="7"/>
      <c r="AD1964" s="7"/>
      <c r="AE1964" s="7"/>
      <c r="AF1964" s="7"/>
    </row>
    <row r="1965" spans="1:32" ht="14.5" x14ac:dyDescent="0.35">
      <c r="A1965" s="7"/>
      <c r="B1965" s="7" t="s">
        <v>5400</v>
      </c>
      <c r="C1965" s="7" t="s">
        <v>5287</v>
      </c>
      <c r="D1965" s="7" t="s">
        <v>5188</v>
      </c>
      <c r="E1965" s="7" t="s">
        <v>37</v>
      </c>
      <c r="F1965" s="7" t="s">
        <v>37</v>
      </c>
      <c r="G1965" s="7" t="s">
        <v>38</v>
      </c>
      <c r="H1965" s="7"/>
      <c r="J1965" s="13"/>
      <c r="K1965" s="13"/>
      <c r="L1965" s="10">
        <v>42775</v>
      </c>
      <c r="M1965" s="10">
        <v>42775</v>
      </c>
      <c r="N1965" s="7">
        <v>2017</v>
      </c>
      <c r="O1965" s="7" t="s">
        <v>5189</v>
      </c>
      <c r="T1965" s="7" t="s">
        <v>427</v>
      </c>
      <c r="W1965" s="6" t="str">
        <f>IFERROR(VLOOKUP(B1965, PlumX_snapshot!$A:$B, 2, FALSE), " ")</f>
        <v xml:space="preserve"> </v>
      </c>
      <c r="X1965" s="6" t="str">
        <f>IFERROR(VLOOKUP(B1965, PlumX_snapshot!$A:$C, 3, FALSE), " ")</f>
        <v xml:space="preserve"> </v>
      </c>
      <c r="Y1965" s="8" t="str">
        <f>IFERROR(VLOOKUP(B1965, PlumX_snapshot!$A:$D, 4, FALSE), " ")</f>
        <v xml:space="preserve"> </v>
      </c>
      <c r="Z1965" s="8" t="str">
        <f>IFERROR(VLOOKUP(B1965, PlumX_snapshot!$A:$E, 5, FALSE), " ")</f>
        <v xml:space="preserve"> </v>
      </c>
      <c r="AA1965" s="8" t="str">
        <f>IFERROR(VLOOKUP(B1965, PlumX_snapshot!$A:$F, 6, FALSE), " ")</f>
        <v xml:space="preserve"> </v>
      </c>
      <c r="AB1965" s="9"/>
      <c r="AC1965" s="7"/>
      <c r="AD1965" s="7"/>
      <c r="AE1965" s="7"/>
      <c r="AF1965" s="7"/>
    </row>
    <row r="1966" spans="1:32" ht="14.5" x14ac:dyDescent="0.35">
      <c r="A1966" s="7"/>
      <c r="B1966" s="7" t="s">
        <v>5401</v>
      </c>
      <c r="C1966" s="7" t="s">
        <v>5402</v>
      </c>
      <c r="D1966" s="7" t="s">
        <v>5188</v>
      </c>
      <c r="E1966" s="7" t="s">
        <v>36</v>
      </c>
      <c r="F1966" s="7"/>
      <c r="G1966" s="7" t="s">
        <v>38</v>
      </c>
      <c r="H1966" s="7"/>
      <c r="J1966" s="13"/>
      <c r="K1966" s="13"/>
      <c r="L1966" s="10">
        <v>42765</v>
      </c>
      <c r="M1966" s="10">
        <v>42810</v>
      </c>
      <c r="N1966" s="7">
        <v>2017</v>
      </c>
      <c r="O1966" s="7" t="s">
        <v>5189</v>
      </c>
      <c r="T1966" s="7" t="s">
        <v>427</v>
      </c>
      <c r="W1966" s="6" t="str">
        <f>IFERROR(VLOOKUP(B1966, PlumX_snapshot!$A:$B, 2, FALSE), " ")</f>
        <v xml:space="preserve"> </v>
      </c>
      <c r="X1966" s="6" t="str">
        <f>IFERROR(VLOOKUP(B1966, PlumX_snapshot!$A:$C, 3, FALSE), " ")</f>
        <v xml:space="preserve"> </v>
      </c>
      <c r="Y1966" s="8" t="str">
        <f>IFERROR(VLOOKUP(B1966, PlumX_snapshot!$A:$D, 4, FALSE), " ")</f>
        <v xml:space="preserve"> </v>
      </c>
      <c r="Z1966" s="8" t="str">
        <f>IFERROR(VLOOKUP(B1966, PlumX_snapshot!$A:$E, 5, FALSE), " ")</f>
        <v xml:space="preserve"> </v>
      </c>
      <c r="AA1966" s="8" t="str">
        <f>IFERROR(VLOOKUP(B1966, PlumX_snapshot!$A:$F, 6, FALSE), " ")</f>
        <v xml:space="preserve"> </v>
      </c>
      <c r="AB1966" s="9"/>
      <c r="AC1966" s="7"/>
      <c r="AD1966" s="7"/>
      <c r="AE1966" s="7"/>
      <c r="AF1966" s="7"/>
    </row>
    <row r="1967" spans="1:32" ht="14.5" x14ac:dyDescent="0.35">
      <c r="A1967" s="7"/>
      <c r="B1967" s="7" t="s">
        <v>5403</v>
      </c>
      <c r="C1967" s="7" t="s">
        <v>5193</v>
      </c>
      <c r="D1967" s="7" t="s">
        <v>5188</v>
      </c>
      <c r="E1967" s="7" t="s">
        <v>36</v>
      </c>
      <c r="F1967" s="7"/>
      <c r="G1967" s="7" t="s">
        <v>38</v>
      </c>
      <c r="H1967" s="7"/>
      <c r="J1967" s="13"/>
      <c r="K1967" s="13"/>
      <c r="L1967" s="10">
        <v>42755</v>
      </c>
      <c r="M1967" s="10">
        <v>42767</v>
      </c>
      <c r="N1967" s="7">
        <v>2017</v>
      </c>
      <c r="O1967" s="7" t="s">
        <v>5189</v>
      </c>
      <c r="T1967" s="7" t="s">
        <v>427</v>
      </c>
      <c r="W1967" s="6" t="str">
        <f>IFERROR(VLOOKUP(B1967, PlumX_snapshot!$A:$B, 2, FALSE), " ")</f>
        <v xml:space="preserve"> </v>
      </c>
      <c r="X1967" s="6" t="str">
        <f>IFERROR(VLOOKUP(B1967, PlumX_snapshot!$A:$C, 3, FALSE), " ")</f>
        <v xml:space="preserve"> </v>
      </c>
      <c r="Y1967" s="8" t="str">
        <f>IFERROR(VLOOKUP(B1967, PlumX_snapshot!$A:$D, 4, FALSE), " ")</f>
        <v xml:space="preserve"> </v>
      </c>
      <c r="Z1967" s="8" t="str">
        <f>IFERROR(VLOOKUP(B1967, PlumX_snapshot!$A:$E, 5, FALSE), " ")</f>
        <v xml:space="preserve"> </v>
      </c>
      <c r="AA1967" s="8" t="str">
        <f>IFERROR(VLOOKUP(B1967, PlumX_snapshot!$A:$F, 6, FALSE), " ")</f>
        <v xml:space="preserve"> </v>
      </c>
      <c r="AB1967" s="9"/>
      <c r="AC1967" s="7"/>
      <c r="AD1967" s="7"/>
      <c r="AE1967" s="7"/>
      <c r="AF1967" s="7"/>
    </row>
    <row r="1968" spans="1:32" ht="14.5" x14ac:dyDescent="0.35">
      <c r="A1968" s="7"/>
      <c r="B1968" s="7" t="s">
        <v>5404</v>
      </c>
      <c r="C1968" s="7" t="s">
        <v>5242</v>
      </c>
      <c r="D1968" s="7" t="s">
        <v>5188</v>
      </c>
      <c r="E1968" s="7" t="s">
        <v>36</v>
      </c>
      <c r="F1968" s="7"/>
      <c r="G1968" s="7" t="s">
        <v>38</v>
      </c>
      <c r="H1968" s="7"/>
      <c r="J1968" s="13"/>
      <c r="K1968" s="13"/>
      <c r="L1968" s="10">
        <v>42755</v>
      </c>
      <c r="M1968" s="10">
        <v>42731</v>
      </c>
      <c r="N1968" s="7">
        <v>2017</v>
      </c>
      <c r="O1968" s="7" t="s">
        <v>5189</v>
      </c>
      <c r="T1968" s="7" t="s">
        <v>427</v>
      </c>
      <c r="W1968" s="6" t="str">
        <f>IFERROR(VLOOKUP(B1968, PlumX_snapshot!$A:$B, 2, FALSE), " ")</f>
        <v xml:space="preserve"> </v>
      </c>
      <c r="X1968" s="6" t="str">
        <f>IFERROR(VLOOKUP(B1968, PlumX_snapshot!$A:$C, 3, FALSE), " ")</f>
        <v xml:space="preserve"> </v>
      </c>
      <c r="Y1968" s="8" t="str">
        <f>IFERROR(VLOOKUP(B1968, PlumX_snapshot!$A:$D, 4, FALSE), " ")</f>
        <v xml:space="preserve"> </v>
      </c>
      <c r="Z1968" s="8" t="str">
        <f>IFERROR(VLOOKUP(B1968, PlumX_snapshot!$A:$E, 5, FALSE), " ")</f>
        <v xml:space="preserve"> </v>
      </c>
      <c r="AA1968" s="8" t="str">
        <f>IFERROR(VLOOKUP(B1968, PlumX_snapshot!$A:$F, 6, FALSE), " ")</f>
        <v xml:space="preserve"> </v>
      </c>
      <c r="AB1968" s="9"/>
      <c r="AC1968" s="7"/>
      <c r="AD1968" s="7"/>
      <c r="AE1968" s="7"/>
      <c r="AF1968" s="7"/>
    </row>
    <row r="1969" spans="1:32" ht="14.5" x14ac:dyDescent="0.35">
      <c r="A1969" s="7"/>
      <c r="B1969" s="7" t="s">
        <v>5405</v>
      </c>
      <c r="C1969" s="7" t="s">
        <v>5227</v>
      </c>
      <c r="D1969" s="7" t="s">
        <v>5188</v>
      </c>
      <c r="E1969" s="7" t="s">
        <v>37</v>
      </c>
      <c r="F1969" s="7" t="s">
        <v>37</v>
      </c>
      <c r="G1969" s="7" t="s">
        <v>38</v>
      </c>
      <c r="H1969" s="7"/>
      <c r="J1969" s="13"/>
      <c r="K1969" s="13"/>
      <c r="L1969" s="10">
        <v>42752</v>
      </c>
      <c r="M1969" s="10">
        <v>42759</v>
      </c>
      <c r="N1969" s="7">
        <v>2017</v>
      </c>
      <c r="O1969" s="7" t="s">
        <v>5189</v>
      </c>
      <c r="T1969" s="7" t="s">
        <v>427</v>
      </c>
      <c r="W1969" s="6" t="str">
        <f>IFERROR(VLOOKUP(B1969, PlumX_snapshot!$A:$B, 2, FALSE), " ")</f>
        <v xml:space="preserve"> </v>
      </c>
      <c r="X1969" s="6" t="str">
        <f>IFERROR(VLOOKUP(B1969, PlumX_snapshot!$A:$C, 3, FALSE), " ")</f>
        <v xml:space="preserve"> </v>
      </c>
      <c r="Y1969" s="8" t="str">
        <f>IFERROR(VLOOKUP(B1969, PlumX_snapshot!$A:$D, 4, FALSE), " ")</f>
        <v xml:space="preserve"> </v>
      </c>
      <c r="Z1969" s="8" t="str">
        <f>IFERROR(VLOOKUP(B1969, PlumX_snapshot!$A:$E, 5, FALSE), " ")</f>
        <v xml:space="preserve"> </v>
      </c>
      <c r="AA1969" s="8" t="str">
        <f>IFERROR(VLOOKUP(B1969, PlumX_snapshot!$A:$F, 6, FALSE), " ")</f>
        <v xml:space="preserve"> </v>
      </c>
      <c r="AB1969" s="9"/>
      <c r="AC1969" s="7"/>
      <c r="AD1969" s="7"/>
      <c r="AE1969" s="7"/>
      <c r="AF1969" s="7"/>
    </row>
    <row r="1970" spans="1:32" ht="14.5" x14ac:dyDescent="0.35">
      <c r="A1970" s="7"/>
      <c r="B1970" s="7" t="s">
        <v>5406</v>
      </c>
      <c r="C1970" s="7" t="s">
        <v>5407</v>
      </c>
      <c r="D1970" s="7" t="s">
        <v>5188</v>
      </c>
      <c r="E1970" s="7" t="s">
        <v>37</v>
      </c>
      <c r="F1970" s="7" t="s">
        <v>37</v>
      </c>
      <c r="G1970" s="7" t="s">
        <v>38</v>
      </c>
      <c r="H1970" s="7"/>
      <c r="J1970" s="13"/>
      <c r="K1970" s="13"/>
      <c r="L1970" s="10">
        <v>42739</v>
      </c>
      <c r="M1970" s="10">
        <v>42780</v>
      </c>
      <c r="N1970" s="7">
        <v>2017</v>
      </c>
      <c r="O1970" s="7" t="s">
        <v>5189</v>
      </c>
      <c r="T1970" s="7" t="s">
        <v>427</v>
      </c>
      <c r="W1970" s="6" t="str">
        <f>IFERROR(VLOOKUP(B1970, PlumX_snapshot!$A:$B, 2, FALSE), " ")</f>
        <v xml:space="preserve"> </v>
      </c>
      <c r="X1970" s="6" t="str">
        <f>IFERROR(VLOOKUP(B1970, PlumX_snapshot!$A:$C, 3, FALSE), " ")</f>
        <v xml:space="preserve"> </v>
      </c>
      <c r="Y1970" s="8" t="str">
        <f>IFERROR(VLOOKUP(B1970, PlumX_snapshot!$A:$D, 4, FALSE), " ")</f>
        <v xml:space="preserve"> </v>
      </c>
      <c r="Z1970" s="8" t="str">
        <f>IFERROR(VLOOKUP(B1970, PlumX_snapshot!$A:$E, 5, FALSE), " ")</f>
        <v xml:space="preserve"> </v>
      </c>
      <c r="AA1970" s="8" t="str">
        <f>IFERROR(VLOOKUP(B1970, PlumX_snapshot!$A:$F, 6, FALSE), " ")</f>
        <v xml:space="preserve"> </v>
      </c>
      <c r="AB1970" s="9"/>
      <c r="AC1970" s="7"/>
      <c r="AD1970" s="7"/>
      <c r="AE1970" s="7"/>
      <c r="AF1970" s="7"/>
    </row>
    <row r="1971" spans="1:32" ht="14.5" x14ac:dyDescent="0.35">
      <c r="A1971" s="7"/>
      <c r="B1971" s="7" t="s">
        <v>5408</v>
      </c>
      <c r="C1971" s="7" t="s">
        <v>5227</v>
      </c>
      <c r="D1971" s="7" t="s">
        <v>5188</v>
      </c>
      <c r="E1971" s="7" t="s">
        <v>37</v>
      </c>
      <c r="F1971" s="7" t="s">
        <v>37</v>
      </c>
      <c r="G1971" s="7" t="s">
        <v>38</v>
      </c>
      <c r="H1971" s="7"/>
      <c r="J1971" s="13"/>
      <c r="K1971" s="13"/>
      <c r="L1971" s="10">
        <v>43445</v>
      </c>
      <c r="M1971" s="10">
        <v>43445</v>
      </c>
      <c r="N1971" s="7">
        <v>2018</v>
      </c>
      <c r="O1971" s="7" t="s">
        <v>5189</v>
      </c>
      <c r="T1971" s="7" t="s">
        <v>427</v>
      </c>
      <c r="W1971" s="6" t="str">
        <f>IFERROR(VLOOKUP(B1971, PlumX_snapshot!$A:$B, 2, FALSE), " ")</f>
        <v xml:space="preserve"> </v>
      </c>
      <c r="X1971" s="6" t="str">
        <f>IFERROR(VLOOKUP(B1971, PlumX_snapshot!$A:$C, 3, FALSE), " ")</f>
        <v xml:space="preserve"> </v>
      </c>
      <c r="Y1971" s="8" t="str">
        <f>IFERROR(VLOOKUP(B1971, PlumX_snapshot!$A:$D, 4, FALSE), " ")</f>
        <v xml:space="preserve"> </v>
      </c>
      <c r="Z1971" s="8" t="str">
        <f>IFERROR(VLOOKUP(B1971, PlumX_snapshot!$A:$E, 5, FALSE), " ")</f>
        <v xml:space="preserve"> </v>
      </c>
      <c r="AA1971" s="8" t="str">
        <f>IFERROR(VLOOKUP(B1971, PlumX_snapshot!$A:$F, 6, FALSE), " ")</f>
        <v xml:space="preserve"> </v>
      </c>
      <c r="AB1971" s="9"/>
      <c r="AC1971" s="7"/>
      <c r="AD1971" s="7"/>
      <c r="AE1971" s="7"/>
      <c r="AF1971" s="7"/>
    </row>
    <row r="1972" spans="1:32" ht="14.5" x14ac:dyDescent="0.35">
      <c r="A1972" s="7"/>
      <c r="B1972" s="7" t="s">
        <v>5409</v>
      </c>
      <c r="C1972" s="7" t="s">
        <v>5410</v>
      </c>
      <c r="D1972" s="7" t="s">
        <v>5188</v>
      </c>
      <c r="E1972" s="7" t="s">
        <v>36</v>
      </c>
      <c r="F1972" s="7"/>
      <c r="G1972" s="7" t="s">
        <v>38</v>
      </c>
      <c r="H1972" s="7"/>
      <c r="J1972" s="13"/>
      <c r="K1972" s="13"/>
      <c r="L1972" s="10">
        <v>43425</v>
      </c>
      <c r="M1972" s="10">
        <v>43250</v>
      </c>
      <c r="N1972" s="7">
        <v>2018</v>
      </c>
      <c r="O1972" s="7" t="s">
        <v>5189</v>
      </c>
      <c r="T1972" s="7" t="s">
        <v>427</v>
      </c>
      <c r="W1972" s="6" t="str">
        <f>IFERROR(VLOOKUP(B1972, PlumX_snapshot!$A:$B, 2, FALSE), " ")</f>
        <v xml:space="preserve"> </v>
      </c>
      <c r="X1972" s="6" t="str">
        <f>IFERROR(VLOOKUP(B1972, PlumX_snapshot!$A:$C, 3, FALSE), " ")</f>
        <v xml:space="preserve"> </v>
      </c>
      <c r="Y1972" s="8" t="str">
        <f>IFERROR(VLOOKUP(B1972, PlumX_snapshot!$A:$D, 4, FALSE), " ")</f>
        <v xml:space="preserve"> </v>
      </c>
      <c r="Z1972" s="8" t="str">
        <f>IFERROR(VLOOKUP(B1972, PlumX_snapshot!$A:$E, 5, FALSE), " ")</f>
        <v xml:space="preserve"> </v>
      </c>
      <c r="AA1972" s="8" t="str">
        <f>IFERROR(VLOOKUP(B1972, PlumX_snapshot!$A:$F, 6, FALSE), " ")</f>
        <v xml:space="preserve"> </v>
      </c>
      <c r="AB1972" s="9"/>
      <c r="AC1972" s="7"/>
      <c r="AD1972" s="7"/>
      <c r="AE1972" s="7"/>
      <c r="AF1972" s="7"/>
    </row>
    <row r="1973" spans="1:32" ht="14.5" x14ac:dyDescent="0.35">
      <c r="A1973" s="7"/>
      <c r="B1973" s="7" t="s">
        <v>5411</v>
      </c>
      <c r="C1973" s="7" t="s">
        <v>5412</v>
      </c>
      <c r="D1973" s="7" t="s">
        <v>5188</v>
      </c>
      <c r="E1973" s="7" t="s">
        <v>36</v>
      </c>
      <c r="F1973" s="7"/>
      <c r="G1973" s="7" t="s">
        <v>38</v>
      </c>
      <c r="H1973" s="7"/>
      <c r="J1973" s="13"/>
      <c r="K1973" s="13"/>
      <c r="L1973" s="10">
        <v>43419</v>
      </c>
      <c r="M1973" s="10">
        <v>43517</v>
      </c>
      <c r="N1973" s="7">
        <v>2018</v>
      </c>
      <c r="O1973" s="7" t="s">
        <v>5189</v>
      </c>
      <c r="T1973" s="7" t="s">
        <v>427</v>
      </c>
      <c r="W1973" s="6" t="str">
        <f>IFERROR(VLOOKUP(B1973, PlumX_snapshot!$A:$B, 2, FALSE), " ")</f>
        <v xml:space="preserve"> </v>
      </c>
      <c r="X1973" s="6" t="str">
        <f>IFERROR(VLOOKUP(B1973, PlumX_snapshot!$A:$C, 3, FALSE), " ")</f>
        <v xml:space="preserve"> </v>
      </c>
      <c r="Y1973" s="8" t="str">
        <f>IFERROR(VLOOKUP(B1973, PlumX_snapshot!$A:$D, 4, FALSE), " ")</f>
        <v xml:space="preserve"> </v>
      </c>
      <c r="Z1973" s="8" t="str">
        <f>IFERROR(VLOOKUP(B1973, PlumX_snapshot!$A:$E, 5, FALSE), " ")</f>
        <v xml:space="preserve"> </v>
      </c>
      <c r="AA1973" s="8" t="str">
        <f>IFERROR(VLOOKUP(B1973, PlumX_snapshot!$A:$F, 6, FALSE), " ")</f>
        <v xml:space="preserve"> </v>
      </c>
      <c r="AB1973" s="9"/>
      <c r="AC1973" s="7"/>
      <c r="AD1973" s="7"/>
      <c r="AE1973" s="7"/>
      <c r="AF1973" s="7"/>
    </row>
    <row r="1974" spans="1:32" ht="14.5" x14ac:dyDescent="0.35">
      <c r="A1974" s="7"/>
      <c r="B1974" s="7" t="s">
        <v>5413</v>
      </c>
      <c r="C1974" s="7" t="s">
        <v>5246</v>
      </c>
      <c r="D1974" s="7" t="s">
        <v>5188</v>
      </c>
      <c r="E1974" s="7" t="s">
        <v>36</v>
      </c>
      <c r="F1974" s="7"/>
      <c r="G1974" s="7" t="s">
        <v>38</v>
      </c>
      <c r="H1974" s="7"/>
      <c r="J1974" s="13"/>
      <c r="K1974" s="13"/>
      <c r="L1974" s="10">
        <v>43402</v>
      </c>
      <c r="M1974" s="10">
        <v>43319</v>
      </c>
      <c r="N1974" s="7">
        <v>2018</v>
      </c>
      <c r="O1974" s="7" t="s">
        <v>5189</v>
      </c>
      <c r="T1974" s="7" t="s">
        <v>427</v>
      </c>
      <c r="W1974" s="6" t="str">
        <f>IFERROR(VLOOKUP(B1974, PlumX_snapshot!$A:$B, 2, FALSE), " ")</f>
        <v xml:space="preserve"> </v>
      </c>
      <c r="X1974" s="6" t="str">
        <f>IFERROR(VLOOKUP(B1974, PlumX_snapshot!$A:$C, 3, FALSE), " ")</f>
        <v xml:space="preserve"> </v>
      </c>
      <c r="Y1974" s="8" t="str">
        <f>IFERROR(VLOOKUP(B1974, PlumX_snapshot!$A:$D, 4, FALSE), " ")</f>
        <v xml:space="preserve"> </v>
      </c>
      <c r="Z1974" s="8" t="str">
        <f>IFERROR(VLOOKUP(B1974, PlumX_snapshot!$A:$E, 5, FALSE), " ")</f>
        <v xml:space="preserve"> </v>
      </c>
      <c r="AA1974" s="8" t="str">
        <f>IFERROR(VLOOKUP(B1974, PlumX_snapshot!$A:$F, 6, FALSE), " ")</f>
        <v xml:space="preserve"> </v>
      </c>
      <c r="AB1974" s="9"/>
      <c r="AC1974" s="7"/>
      <c r="AD1974" s="7"/>
      <c r="AE1974" s="7"/>
      <c r="AF1974" s="7"/>
    </row>
    <row r="1975" spans="1:32" ht="14.5" x14ac:dyDescent="0.35">
      <c r="A1975" s="7"/>
      <c r="B1975" s="7" t="s">
        <v>5414</v>
      </c>
      <c r="C1975" s="7" t="s">
        <v>5415</v>
      </c>
      <c r="D1975" s="7" t="s">
        <v>5188</v>
      </c>
      <c r="E1975" s="7" t="s">
        <v>36</v>
      </c>
      <c r="F1975" s="7"/>
      <c r="G1975" s="7" t="s">
        <v>38</v>
      </c>
      <c r="H1975" s="7"/>
      <c r="J1975" s="13"/>
      <c r="K1975" s="13"/>
      <c r="L1975" s="10">
        <v>43396</v>
      </c>
      <c r="M1975" s="10">
        <v>43384</v>
      </c>
      <c r="N1975" s="7">
        <v>2018</v>
      </c>
      <c r="O1975" s="7" t="s">
        <v>5189</v>
      </c>
      <c r="T1975" s="7" t="s">
        <v>427</v>
      </c>
      <c r="W1975" s="6" t="str">
        <f>IFERROR(VLOOKUP(B1975, PlumX_snapshot!$A:$B, 2, FALSE), " ")</f>
        <v xml:space="preserve"> </v>
      </c>
      <c r="X1975" s="6" t="str">
        <f>IFERROR(VLOOKUP(B1975, PlumX_snapshot!$A:$C, 3, FALSE), " ")</f>
        <v xml:space="preserve"> </v>
      </c>
      <c r="Y1975" s="8" t="str">
        <f>IFERROR(VLOOKUP(B1975, PlumX_snapshot!$A:$D, 4, FALSE), " ")</f>
        <v xml:space="preserve"> </v>
      </c>
      <c r="Z1975" s="8" t="str">
        <f>IFERROR(VLOOKUP(B1975, PlumX_snapshot!$A:$E, 5, FALSE), " ")</f>
        <v xml:space="preserve"> </v>
      </c>
      <c r="AA1975" s="8" t="str">
        <f>IFERROR(VLOOKUP(B1975, PlumX_snapshot!$A:$F, 6, FALSE), " ")</f>
        <v xml:space="preserve"> </v>
      </c>
      <c r="AB1975" s="9"/>
      <c r="AC1975" s="7"/>
      <c r="AD1975" s="7"/>
      <c r="AE1975" s="7"/>
      <c r="AF1975" s="7"/>
    </row>
    <row r="1976" spans="1:32" ht="14.5" x14ac:dyDescent="0.35">
      <c r="A1976" s="7"/>
      <c r="B1976" s="7" t="s">
        <v>5416</v>
      </c>
      <c r="C1976" s="7" t="s">
        <v>5417</v>
      </c>
      <c r="D1976" s="7" t="s">
        <v>5188</v>
      </c>
      <c r="E1976" s="7" t="s">
        <v>36</v>
      </c>
      <c r="F1976" s="7"/>
      <c r="G1976" s="7" t="s">
        <v>38</v>
      </c>
      <c r="H1976" s="7"/>
      <c r="J1976" s="13"/>
      <c r="K1976" s="13"/>
      <c r="L1976" s="10">
        <v>43385</v>
      </c>
      <c r="M1976" s="10">
        <v>43431</v>
      </c>
      <c r="N1976" s="7">
        <v>2018</v>
      </c>
      <c r="O1976" s="7" t="s">
        <v>5189</v>
      </c>
      <c r="T1976" s="7" t="s">
        <v>427</v>
      </c>
      <c r="W1976" s="6" t="str">
        <f>IFERROR(VLOOKUP(B1976, PlumX_snapshot!$A:$B, 2, FALSE), " ")</f>
        <v xml:space="preserve"> </v>
      </c>
      <c r="X1976" s="6" t="str">
        <f>IFERROR(VLOOKUP(B1976, PlumX_snapshot!$A:$C, 3, FALSE), " ")</f>
        <v xml:space="preserve"> </v>
      </c>
      <c r="Y1976" s="8" t="str">
        <f>IFERROR(VLOOKUP(B1976, PlumX_snapshot!$A:$D, 4, FALSE), " ")</f>
        <v xml:space="preserve"> </v>
      </c>
      <c r="Z1976" s="8" t="str">
        <f>IFERROR(VLOOKUP(B1976, PlumX_snapshot!$A:$E, 5, FALSE), " ")</f>
        <v xml:space="preserve"> </v>
      </c>
      <c r="AA1976" s="8" t="str">
        <f>IFERROR(VLOOKUP(B1976, PlumX_snapshot!$A:$F, 6, FALSE), " ")</f>
        <v xml:space="preserve"> </v>
      </c>
      <c r="AB1976" s="9"/>
      <c r="AC1976" s="7"/>
      <c r="AD1976" s="7"/>
      <c r="AE1976" s="7"/>
      <c r="AF1976" s="7"/>
    </row>
    <row r="1977" spans="1:32" ht="14.5" x14ac:dyDescent="0.35">
      <c r="A1977" s="7"/>
      <c r="B1977" s="7" t="s">
        <v>5418</v>
      </c>
      <c r="C1977" s="7" t="s">
        <v>5266</v>
      </c>
      <c r="D1977" s="7" t="s">
        <v>5188</v>
      </c>
      <c r="E1977" s="7" t="s">
        <v>36</v>
      </c>
      <c r="F1977" s="7"/>
      <c r="G1977" s="7" t="s">
        <v>38</v>
      </c>
      <c r="H1977" s="7"/>
      <c r="J1977" s="13"/>
      <c r="K1977" s="13"/>
      <c r="L1977" s="10">
        <v>43367</v>
      </c>
      <c r="M1977" s="10">
        <v>43331</v>
      </c>
      <c r="N1977" s="7">
        <v>2018</v>
      </c>
      <c r="O1977" s="7" t="s">
        <v>5189</v>
      </c>
      <c r="T1977" s="7" t="s">
        <v>427</v>
      </c>
      <c r="W1977" s="6" t="str">
        <f>IFERROR(VLOOKUP(B1977, PlumX_snapshot!$A:$B, 2, FALSE), " ")</f>
        <v xml:space="preserve"> </v>
      </c>
      <c r="X1977" s="6" t="str">
        <f>IFERROR(VLOOKUP(B1977, PlumX_snapshot!$A:$C, 3, FALSE), " ")</f>
        <v xml:space="preserve"> </v>
      </c>
      <c r="Y1977" s="8" t="str">
        <f>IFERROR(VLOOKUP(B1977, PlumX_snapshot!$A:$D, 4, FALSE), " ")</f>
        <v xml:space="preserve"> </v>
      </c>
      <c r="Z1977" s="8" t="str">
        <f>IFERROR(VLOOKUP(B1977, PlumX_snapshot!$A:$E, 5, FALSE), " ")</f>
        <v xml:space="preserve"> </v>
      </c>
      <c r="AA1977" s="8" t="str">
        <f>IFERROR(VLOOKUP(B1977, PlumX_snapshot!$A:$F, 6, FALSE), " ")</f>
        <v xml:space="preserve"> </v>
      </c>
      <c r="AB1977" s="9"/>
      <c r="AC1977" s="7"/>
      <c r="AD1977" s="7"/>
      <c r="AE1977" s="7"/>
      <c r="AF1977" s="7"/>
    </row>
    <row r="1978" spans="1:32" ht="14.5" x14ac:dyDescent="0.35">
      <c r="A1978" s="7"/>
      <c r="B1978" s="7" t="s">
        <v>5419</v>
      </c>
      <c r="C1978" s="7" t="s">
        <v>5420</v>
      </c>
      <c r="D1978" s="7" t="s">
        <v>5188</v>
      </c>
      <c r="E1978" s="7" t="s">
        <v>37</v>
      </c>
      <c r="F1978" s="7" t="s">
        <v>37</v>
      </c>
      <c r="G1978" s="7" t="s">
        <v>38</v>
      </c>
      <c r="H1978" s="7"/>
      <c r="J1978" s="13"/>
      <c r="K1978" s="13"/>
      <c r="L1978" s="10">
        <v>43361</v>
      </c>
      <c r="M1978" s="10">
        <v>43411</v>
      </c>
      <c r="N1978" s="7">
        <v>2018</v>
      </c>
      <c r="O1978" s="7" t="s">
        <v>5189</v>
      </c>
      <c r="T1978" s="7" t="s">
        <v>427</v>
      </c>
      <c r="W1978" s="6" t="str">
        <f>IFERROR(VLOOKUP(B1978, PlumX_snapshot!$A:$B, 2, FALSE), " ")</f>
        <v xml:space="preserve"> </v>
      </c>
      <c r="X1978" s="6" t="str">
        <f>IFERROR(VLOOKUP(B1978, PlumX_snapshot!$A:$C, 3, FALSE), " ")</f>
        <v xml:space="preserve"> </v>
      </c>
      <c r="Y1978" s="8" t="str">
        <f>IFERROR(VLOOKUP(B1978, PlumX_snapshot!$A:$D, 4, FALSE), " ")</f>
        <v xml:space="preserve"> </v>
      </c>
      <c r="Z1978" s="8" t="str">
        <f>IFERROR(VLOOKUP(B1978, PlumX_snapshot!$A:$E, 5, FALSE), " ")</f>
        <v xml:space="preserve"> </v>
      </c>
      <c r="AA1978" s="8" t="str">
        <f>IFERROR(VLOOKUP(B1978, PlumX_snapshot!$A:$F, 6, FALSE), " ")</f>
        <v xml:space="preserve"> </v>
      </c>
      <c r="AB1978" s="9"/>
      <c r="AC1978" s="7"/>
      <c r="AD1978" s="7"/>
      <c r="AE1978" s="7"/>
      <c r="AF1978" s="7"/>
    </row>
    <row r="1979" spans="1:32" ht="14.5" x14ac:dyDescent="0.35">
      <c r="A1979" s="7"/>
      <c r="B1979" s="7" t="s">
        <v>5421</v>
      </c>
      <c r="C1979" s="7" t="s">
        <v>5327</v>
      </c>
      <c r="D1979" s="7" t="s">
        <v>5188</v>
      </c>
      <c r="E1979" s="7" t="s">
        <v>36</v>
      </c>
      <c r="F1979" s="7"/>
      <c r="G1979" s="7" t="s">
        <v>38</v>
      </c>
      <c r="H1979" s="7"/>
      <c r="J1979" s="13"/>
      <c r="K1979" s="13"/>
      <c r="L1979" s="10">
        <v>43350</v>
      </c>
      <c r="M1979" s="10">
        <v>43362</v>
      </c>
      <c r="N1979" s="7">
        <v>2018</v>
      </c>
      <c r="O1979" s="7" t="s">
        <v>5189</v>
      </c>
      <c r="T1979" s="7" t="s">
        <v>427</v>
      </c>
      <c r="W1979" s="6" t="str">
        <f>IFERROR(VLOOKUP(B1979, PlumX_snapshot!$A:$B, 2, FALSE), " ")</f>
        <v xml:space="preserve"> </v>
      </c>
      <c r="X1979" s="6" t="str">
        <f>IFERROR(VLOOKUP(B1979, PlumX_snapshot!$A:$C, 3, FALSE), " ")</f>
        <v xml:space="preserve"> </v>
      </c>
      <c r="Y1979" s="8" t="str">
        <f>IFERROR(VLOOKUP(B1979, PlumX_snapshot!$A:$D, 4, FALSE), " ")</f>
        <v xml:space="preserve"> </v>
      </c>
      <c r="Z1979" s="8" t="str">
        <f>IFERROR(VLOOKUP(B1979, PlumX_snapshot!$A:$E, 5, FALSE), " ")</f>
        <v xml:space="preserve"> </v>
      </c>
      <c r="AA1979" s="8" t="str">
        <f>IFERROR(VLOOKUP(B1979, PlumX_snapshot!$A:$F, 6, FALSE), " ")</f>
        <v xml:space="preserve"> </v>
      </c>
      <c r="AB1979" s="9"/>
      <c r="AC1979" s="7"/>
      <c r="AD1979" s="7"/>
      <c r="AE1979" s="7"/>
      <c r="AF1979" s="7"/>
    </row>
    <row r="1980" spans="1:32" ht="14.5" x14ac:dyDescent="0.35">
      <c r="A1980" s="7"/>
      <c r="B1980" s="7" t="s">
        <v>5422</v>
      </c>
      <c r="C1980" s="7" t="s">
        <v>5423</v>
      </c>
      <c r="D1980" s="7" t="s">
        <v>5188</v>
      </c>
      <c r="E1980" s="7" t="s">
        <v>36</v>
      </c>
      <c r="F1980" s="7"/>
      <c r="G1980" s="7" t="s">
        <v>38</v>
      </c>
      <c r="H1980" s="7"/>
      <c r="J1980" s="13"/>
      <c r="K1980" s="13"/>
      <c r="L1980" s="10">
        <v>43350</v>
      </c>
      <c r="M1980" s="10">
        <v>43368</v>
      </c>
      <c r="N1980" s="7">
        <v>2018</v>
      </c>
      <c r="O1980" s="7" t="s">
        <v>5189</v>
      </c>
      <c r="T1980" s="7" t="s">
        <v>427</v>
      </c>
      <c r="W1980" s="6" t="str">
        <f>IFERROR(VLOOKUP(B1980, PlumX_snapshot!$A:$B, 2, FALSE), " ")</f>
        <v xml:space="preserve"> </v>
      </c>
      <c r="X1980" s="6" t="str">
        <f>IFERROR(VLOOKUP(B1980, PlumX_snapshot!$A:$C, 3, FALSE), " ")</f>
        <v xml:space="preserve"> </v>
      </c>
      <c r="Y1980" s="8" t="str">
        <f>IFERROR(VLOOKUP(B1980, PlumX_snapshot!$A:$D, 4, FALSE), " ")</f>
        <v xml:space="preserve"> </v>
      </c>
      <c r="Z1980" s="8" t="str">
        <f>IFERROR(VLOOKUP(B1980, PlumX_snapshot!$A:$E, 5, FALSE), " ")</f>
        <v xml:space="preserve"> </v>
      </c>
      <c r="AA1980" s="8" t="str">
        <f>IFERROR(VLOOKUP(B1980, PlumX_snapshot!$A:$F, 6, FALSE), " ")</f>
        <v xml:space="preserve"> </v>
      </c>
      <c r="AB1980" s="9"/>
      <c r="AC1980" s="7"/>
      <c r="AD1980" s="7"/>
      <c r="AE1980" s="7"/>
      <c r="AF1980" s="7"/>
    </row>
    <row r="1981" spans="1:32" ht="14.5" x14ac:dyDescent="0.35">
      <c r="A1981" s="7"/>
      <c r="B1981" s="7" t="s">
        <v>5424</v>
      </c>
      <c r="C1981" s="7" t="s">
        <v>5425</v>
      </c>
      <c r="D1981" s="7" t="s">
        <v>5188</v>
      </c>
      <c r="E1981" s="7" t="s">
        <v>36</v>
      </c>
      <c r="F1981" s="7"/>
      <c r="G1981" s="7" t="s">
        <v>38</v>
      </c>
      <c r="H1981" s="7"/>
      <c r="J1981" s="13"/>
      <c r="K1981" s="13"/>
      <c r="L1981" s="10">
        <v>43342</v>
      </c>
      <c r="M1981" s="10">
        <v>43310</v>
      </c>
      <c r="N1981" s="7">
        <v>2018</v>
      </c>
      <c r="O1981" s="7" t="s">
        <v>5189</v>
      </c>
      <c r="T1981" s="7" t="s">
        <v>427</v>
      </c>
      <c r="W1981" s="6" t="str">
        <f>IFERROR(VLOOKUP(B1981, PlumX_snapshot!$A:$B, 2, FALSE), " ")</f>
        <v xml:space="preserve"> </v>
      </c>
      <c r="X1981" s="6" t="str">
        <f>IFERROR(VLOOKUP(B1981, PlumX_snapshot!$A:$C, 3, FALSE), " ")</f>
        <v xml:space="preserve"> </v>
      </c>
      <c r="Y1981" s="8" t="str">
        <f>IFERROR(VLOOKUP(B1981, PlumX_snapshot!$A:$D, 4, FALSE), " ")</f>
        <v xml:space="preserve"> </v>
      </c>
      <c r="Z1981" s="8" t="str">
        <f>IFERROR(VLOOKUP(B1981, PlumX_snapshot!$A:$E, 5, FALSE), " ")</f>
        <v xml:space="preserve"> </v>
      </c>
      <c r="AA1981" s="8" t="str">
        <f>IFERROR(VLOOKUP(B1981, PlumX_snapshot!$A:$F, 6, FALSE), " ")</f>
        <v xml:space="preserve"> </v>
      </c>
      <c r="AB1981" s="9"/>
      <c r="AC1981" s="7"/>
      <c r="AD1981" s="7"/>
      <c r="AE1981" s="7"/>
      <c r="AF1981" s="7"/>
    </row>
    <row r="1982" spans="1:32" ht="14.5" x14ac:dyDescent="0.35">
      <c r="A1982" s="7"/>
      <c r="B1982" s="7" t="s">
        <v>5426</v>
      </c>
      <c r="C1982" s="7" t="s">
        <v>5427</v>
      </c>
      <c r="D1982" s="7" t="s">
        <v>5188</v>
      </c>
      <c r="E1982" s="7" t="s">
        <v>36</v>
      </c>
      <c r="F1982" s="7"/>
      <c r="G1982" s="7" t="s">
        <v>38</v>
      </c>
      <c r="H1982" s="7"/>
      <c r="J1982" s="13"/>
      <c r="K1982" s="13"/>
      <c r="L1982" s="10">
        <v>43341</v>
      </c>
      <c r="M1982" s="10">
        <v>43373</v>
      </c>
      <c r="N1982" s="7">
        <v>2018</v>
      </c>
      <c r="O1982" s="7" t="s">
        <v>5189</v>
      </c>
      <c r="T1982" s="7" t="s">
        <v>427</v>
      </c>
      <c r="W1982" s="6" t="str">
        <f>IFERROR(VLOOKUP(B1982, PlumX_snapshot!$A:$B, 2, FALSE), " ")</f>
        <v xml:space="preserve"> </v>
      </c>
      <c r="X1982" s="6" t="str">
        <f>IFERROR(VLOOKUP(B1982, PlumX_snapshot!$A:$C, 3, FALSE), " ")</f>
        <v xml:space="preserve"> </v>
      </c>
      <c r="Y1982" s="8" t="str">
        <f>IFERROR(VLOOKUP(B1982, PlumX_snapshot!$A:$D, 4, FALSE), " ")</f>
        <v xml:space="preserve"> </v>
      </c>
      <c r="Z1982" s="8" t="str">
        <f>IFERROR(VLOOKUP(B1982, PlumX_snapshot!$A:$E, 5, FALSE), " ")</f>
        <v xml:space="preserve"> </v>
      </c>
      <c r="AA1982" s="8" t="str">
        <f>IFERROR(VLOOKUP(B1982, PlumX_snapshot!$A:$F, 6, FALSE), " ")</f>
        <v xml:space="preserve"> </v>
      </c>
      <c r="AB1982" s="9"/>
      <c r="AC1982" s="7"/>
      <c r="AD1982" s="7"/>
      <c r="AE1982" s="7"/>
      <c r="AF1982" s="7"/>
    </row>
    <row r="1983" spans="1:32" ht="14.5" x14ac:dyDescent="0.35">
      <c r="A1983" s="7"/>
      <c r="B1983" s="7" t="s">
        <v>5428</v>
      </c>
      <c r="C1983" s="7" t="s">
        <v>5258</v>
      </c>
      <c r="D1983" s="7" t="s">
        <v>5188</v>
      </c>
      <c r="E1983" s="7" t="s">
        <v>36</v>
      </c>
      <c r="F1983" s="7"/>
      <c r="G1983" s="7" t="s">
        <v>38</v>
      </c>
      <c r="H1983" s="7"/>
      <c r="J1983" s="13"/>
      <c r="K1983" s="13"/>
      <c r="L1983" s="10">
        <v>43313</v>
      </c>
      <c r="M1983" s="10">
        <v>43297</v>
      </c>
      <c r="N1983" s="7">
        <v>2018</v>
      </c>
      <c r="O1983" s="7" t="s">
        <v>5189</v>
      </c>
      <c r="T1983" s="7" t="s">
        <v>427</v>
      </c>
      <c r="W1983" s="6" t="str">
        <f>IFERROR(VLOOKUP(B1983, PlumX_snapshot!$A:$B, 2, FALSE), " ")</f>
        <v xml:space="preserve"> </v>
      </c>
      <c r="X1983" s="6" t="str">
        <f>IFERROR(VLOOKUP(B1983, PlumX_snapshot!$A:$C, 3, FALSE), " ")</f>
        <v xml:space="preserve"> </v>
      </c>
      <c r="Y1983" s="8" t="str">
        <f>IFERROR(VLOOKUP(B1983, PlumX_snapshot!$A:$D, 4, FALSE), " ")</f>
        <v xml:space="preserve"> </v>
      </c>
      <c r="Z1983" s="8" t="str">
        <f>IFERROR(VLOOKUP(B1983, PlumX_snapshot!$A:$E, 5, FALSE), " ")</f>
        <v xml:space="preserve"> </v>
      </c>
      <c r="AA1983" s="8" t="str">
        <f>IFERROR(VLOOKUP(B1983, PlumX_snapshot!$A:$F, 6, FALSE), " ")</f>
        <v xml:space="preserve"> </v>
      </c>
      <c r="AB1983" s="9"/>
      <c r="AC1983" s="7"/>
      <c r="AD1983" s="7"/>
      <c r="AE1983" s="7"/>
      <c r="AF1983" s="7"/>
    </row>
    <row r="1984" spans="1:32" ht="14.5" x14ac:dyDescent="0.35">
      <c r="A1984" s="7"/>
      <c r="B1984" s="7" t="s">
        <v>5429</v>
      </c>
      <c r="C1984" s="7" t="s">
        <v>5258</v>
      </c>
      <c r="D1984" s="7" t="s">
        <v>5188</v>
      </c>
      <c r="E1984" s="7" t="s">
        <v>36</v>
      </c>
      <c r="F1984" s="7"/>
      <c r="G1984" s="7" t="s">
        <v>38</v>
      </c>
      <c r="H1984" s="7"/>
      <c r="J1984" s="13"/>
      <c r="K1984" s="13"/>
      <c r="L1984" s="10">
        <v>43312</v>
      </c>
      <c r="M1984" s="10">
        <v>43303</v>
      </c>
      <c r="N1984" s="7">
        <v>2018</v>
      </c>
      <c r="O1984" s="7" t="s">
        <v>5189</v>
      </c>
      <c r="T1984" s="7" t="s">
        <v>427</v>
      </c>
      <c r="W1984" s="6" t="str">
        <f>IFERROR(VLOOKUP(B1984, PlumX_snapshot!$A:$B, 2, FALSE), " ")</f>
        <v xml:space="preserve"> </v>
      </c>
      <c r="X1984" s="6" t="str">
        <f>IFERROR(VLOOKUP(B1984, PlumX_snapshot!$A:$C, 3, FALSE), " ")</f>
        <v xml:space="preserve"> </v>
      </c>
      <c r="Y1984" s="8" t="str">
        <f>IFERROR(VLOOKUP(B1984, PlumX_snapshot!$A:$D, 4, FALSE), " ")</f>
        <v xml:space="preserve"> </v>
      </c>
      <c r="Z1984" s="8" t="str">
        <f>IFERROR(VLOOKUP(B1984, PlumX_snapshot!$A:$E, 5, FALSE), " ")</f>
        <v xml:space="preserve"> </v>
      </c>
      <c r="AA1984" s="8" t="str">
        <f>IFERROR(VLOOKUP(B1984, PlumX_snapshot!$A:$F, 6, FALSE), " ")</f>
        <v xml:space="preserve"> </v>
      </c>
      <c r="AB1984" s="9"/>
      <c r="AC1984" s="7"/>
      <c r="AD1984" s="7"/>
      <c r="AE1984" s="7"/>
      <c r="AF1984" s="7"/>
    </row>
    <row r="1985" spans="1:32" ht="14.5" x14ac:dyDescent="0.35">
      <c r="A1985" s="7"/>
      <c r="B1985" s="7" t="s">
        <v>5430</v>
      </c>
      <c r="C1985" s="7" t="s">
        <v>5227</v>
      </c>
      <c r="D1985" s="7" t="s">
        <v>5188</v>
      </c>
      <c r="E1985" s="7" t="s">
        <v>37</v>
      </c>
      <c r="F1985" s="7" t="s">
        <v>37</v>
      </c>
      <c r="G1985" s="7" t="s">
        <v>38</v>
      </c>
      <c r="H1985" s="7"/>
      <c r="J1985" s="13"/>
      <c r="K1985" s="13"/>
      <c r="L1985" s="10">
        <v>43294</v>
      </c>
      <c r="M1985" s="10">
        <v>43294</v>
      </c>
      <c r="N1985" s="7">
        <v>2018</v>
      </c>
      <c r="O1985" s="7" t="s">
        <v>5189</v>
      </c>
      <c r="T1985" s="7" t="s">
        <v>427</v>
      </c>
      <c r="W1985" s="6" t="str">
        <f>IFERROR(VLOOKUP(B1985, PlumX_snapshot!$A:$B, 2, FALSE), " ")</f>
        <v xml:space="preserve"> </v>
      </c>
      <c r="X1985" s="6" t="str">
        <f>IFERROR(VLOOKUP(B1985, PlumX_snapshot!$A:$C, 3, FALSE), " ")</f>
        <v xml:space="preserve"> </v>
      </c>
      <c r="Y1985" s="8" t="str">
        <f>IFERROR(VLOOKUP(B1985, PlumX_snapshot!$A:$D, 4, FALSE), " ")</f>
        <v xml:space="preserve"> </v>
      </c>
      <c r="Z1985" s="8" t="str">
        <f>IFERROR(VLOOKUP(B1985, PlumX_snapshot!$A:$E, 5, FALSE), " ")</f>
        <v xml:space="preserve"> </v>
      </c>
      <c r="AA1985" s="8" t="str">
        <f>IFERROR(VLOOKUP(B1985, PlumX_snapshot!$A:$F, 6, FALSE), " ")</f>
        <v xml:space="preserve"> </v>
      </c>
      <c r="AB1985" s="9"/>
      <c r="AC1985" s="7"/>
      <c r="AD1985" s="7"/>
      <c r="AE1985" s="7"/>
      <c r="AF1985" s="7"/>
    </row>
    <row r="1986" spans="1:32" ht="14.5" x14ac:dyDescent="0.35">
      <c r="A1986" s="7"/>
      <c r="B1986" s="7" t="s">
        <v>5431</v>
      </c>
      <c r="C1986" s="7" t="s">
        <v>5432</v>
      </c>
      <c r="D1986" s="7" t="s">
        <v>5188</v>
      </c>
      <c r="E1986" s="7" t="s">
        <v>36</v>
      </c>
      <c r="F1986" s="7"/>
      <c r="G1986" s="7" t="s">
        <v>38</v>
      </c>
      <c r="H1986" s="7"/>
      <c r="J1986" s="13"/>
      <c r="K1986" s="13"/>
      <c r="L1986" s="10">
        <v>43293</v>
      </c>
      <c r="M1986" s="10">
        <v>43347</v>
      </c>
      <c r="N1986" s="7">
        <v>2018</v>
      </c>
      <c r="O1986" s="7" t="s">
        <v>5189</v>
      </c>
      <c r="T1986" s="7" t="s">
        <v>427</v>
      </c>
      <c r="W1986" s="6" t="str">
        <f>IFERROR(VLOOKUP(B1986, PlumX_snapshot!$A:$B, 2, FALSE), " ")</f>
        <v xml:space="preserve"> </v>
      </c>
      <c r="X1986" s="6" t="str">
        <f>IFERROR(VLOOKUP(B1986, PlumX_snapshot!$A:$C, 3, FALSE), " ")</f>
        <v xml:space="preserve"> </v>
      </c>
      <c r="Y1986" s="8" t="str">
        <f>IFERROR(VLOOKUP(B1986, PlumX_snapshot!$A:$D, 4, FALSE), " ")</f>
        <v xml:space="preserve"> </v>
      </c>
      <c r="Z1986" s="8" t="str">
        <f>IFERROR(VLOOKUP(B1986, PlumX_snapshot!$A:$E, 5, FALSE), " ")</f>
        <v xml:space="preserve"> </v>
      </c>
      <c r="AA1986" s="8" t="str">
        <f>IFERROR(VLOOKUP(B1986, PlumX_snapshot!$A:$F, 6, FALSE), " ")</f>
        <v xml:space="preserve"> </v>
      </c>
      <c r="AB1986" s="9"/>
      <c r="AC1986" s="7"/>
      <c r="AD1986" s="7"/>
      <c r="AE1986" s="7"/>
      <c r="AF1986" s="7"/>
    </row>
    <row r="1987" spans="1:32" ht="14.5" x14ac:dyDescent="0.35">
      <c r="A1987" s="7"/>
      <c r="B1987" s="7" t="s">
        <v>5433</v>
      </c>
      <c r="C1987" s="7" t="s">
        <v>5434</v>
      </c>
      <c r="D1987" s="7" t="s">
        <v>5188</v>
      </c>
      <c r="E1987" s="7" t="s">
        <v>36</v>
      </c>
      <c r="F1987" s="7"/>
      <c r="G1987" s="7" t="s">
        <v>38</v>
      </c>
      <c r="H1987" s="7"/>
      <c r="J1987" s="13"/>
      <c r="K1987" s="13"/>
      <c r="L1987" s="10">
        <v>43292</v>
      </c>
      <c r="M1987" s="10">
        <v>43299</v>
      </c>
      <c r="N1987" s="7">
        <v>2018</v>
      </c>
      <c r="O1987" s="7" t="s">
        <v>5189</v>
      </c>
      <c r="T1987" s="7" t="s">
        <v>427</v>
      </c>
      <c r="W1987" s="6" t="str">
        <f>IFERROR(VLOOKUP(B1987, PlumX_snapshot!$A:$B, 2, FALSE), " ")</f>
        <v xml:space="preserve"> </v>
      </c>
      <c r="X1987" s="6" t="str">
        <f>IFERROR(VLOOKUP(B1987, PlumX_snapshot!$A:$C, 3, FALSE), " ")</f>
        <v xml:space="preserve"> </v>
      </c>
      <c r="Y1987" s="8" t="str">
        <f>IFERROR(VLOOKUP(B1987, PlumX_snapshot!$A:$D, 4, FALSE), " ")</f>
        <v xml:space="preserve"> </v>
      </c>
      <c r="Z1987" s="8" t="str">
        <f>IFERROR(VLOOKUP(B1987, PlumX_snapshot!$A:$E, 5, FALSE), " ")</f>
        <v xml:space="preserve"> </v>
      </c>
      <c r="AA1987" s="8" t="str">
        <f>IFERROR(VLOOKUP(B1987, PlumX_snapshot!$A:$F, 6, FALSE), " ")</f>
        <v xml:space="preserve"> </v>
      </c>
      <c r="AB1987" s="9"/>
      <c r="AC1987" s="7"/>
      <c r="AD1987" s="7"/>
      <c r="AE1987" s="7"/>
      <c r="AF1987" s="7"/>
    </row>
    <row r="1988" spans="1:32" ht="14.5" x14ac:dyDescent="0.35">
      <c r="A1988" s="7"/>
      <c r="B1988" s="7" t="s">
        <v>5435</v>
      </c>
      <c r="C1988" s="7" t="s">
        <v>5436</v>
      </c>
      <c r="D1988" s="7" t="s">
        <v>5188</v>
      </c>
      <c r="E1988" s="7" t="s">
        <v>36</v>
      </c>
      <c r="F1988" s="7"/>
      <c r="G1988" s="7" t="s">
        <v>38</v>
      </c>
      <c r="H1988" s="7"/>
      <c r="J1988" s="13"/>
      <c r="K1988" s="13"/>
      <c r="L1988" s="10">
        <v>43278</v>
      </c>
      <c r="M1988" s="10">
        <v>43190</v>
      </c>
      <c r="N1988" s="7">
        <v>2018</v>
      </c>
      <c r="O1988" s="7" t="s">
        <v>5189</v>
      </c>
      <c r="T1988" s="7" t="s">
        <v>427</v>
      </c>
      <c r="W1988" s="6" t="str">
        <f>IFERROR(VLOOKUP(B1988, PlumX_snapshot!$A:$B, 2, FALSE), " ")</f>
        <v xml:space="preserve"> </v>
      </c>
      <c r="X1988" s="6" t="str">
        <f>IFERROR(VLOOKUP(B1988, PlumX_snapshot!$A:$C, 3, FALSE), " ")</f>
        <v xml:space="preserve"> </v>
      </c>
      <c r="Y1988" s="8" t="str">
        <f>IFERROR(VLOOKUP(B1988, PlumX_snapshot!$A:$D, 4, FALSE), " ")</f>
        <v xml:space="preserve"> </v>
      </c>
      <c r="Z1988" s="8" t="str">
        <f>IFERROR(VLOOKUP(B1988, PlumX_snapshot!$A:$E, 5, FALSE), " ")</f>
        <v xml:space="preserve"> </v>
      </c>
      <c r="AA1988" s="8" t="str">
        <f>IFERROR(VLOOKUP(B1988, PlumX_snapshot!$A:$F, 6, FALSE), " ")</f>
        <v xml:space="preserve"> </v>
      </c>
      <c r="AB1988" s="9"/>
      <c r="AC1988" s="7"/>
      <c r="AD1988" s="7"/>
      <c r="AE1988" s="7"/>
      <c r="AF1988" s="7"/>
    </row>
    <row r="1989" spans="1:32" ht="14.5" x14ac:dyDescent="0.35">
      <c r="A1989" s="7"/>
      <c r="B1989" s="7" t="s">
        <v>5437</v>
      </c>
      <c r="C1989" s="7" t="s">
        <v>5215</v>
      </c>
      <c r="D1989" s="7" t="s">
        <v>5188</v>
      </c>
      <c r="E1989" s="7" t="s">
        <v>37</v>
      </c>
      <c r="F1989" s="7" t="s">
        <v>37</v>
      </c>
      <c r="G1989" s="7" t="s">
        <v>38</v>
      </c>
      <c r="H1989" s="7"/>
      <c r="J1989" s="13"/>
      <c r="K1989" s="13"/>
      <c r="L1989" s="10">
        <v>43272</v>
      </c>
      <c r="M1989" s="10">
        <v>43272</v>
      </c>
      <c r="N1989" s="7">
        <v>2018</v>
      </c>
      <c r="O1989" s="7" t="s">
        <v>5189</v>
      </c>
      <c r="T1989" s="7" t="s">
        <v>427</v>
      </c>
      <c r="W1989" s="6" t="str">
        <f>IFERROR(VLOOKUP(B1989, PlumX_snapshot!$A:$B, 2, FALSE), " ")</f>
        <v xml:space="preserve"> </v>
      </c>
      <c r="X1989" s="6" t="str">
        <f>IFERROR(VLOOKUP(B1989, PlumX_snapshot!$A:$C, 3, FALSE), " ")</f>
        <v xml:space="preserve"> </v>
      </c>
      <c r="Y1989" s="8" t="str">
        <f>IFERROR(VLOOKUP(B1989, PlumX_snapshot!$A:$D, 4, FALSE), " ")</f>
        <v xml:space="preserve"> </v>
      </c>
      <c r="Z1989" s="8" t="str">
        <f>IFERROR(VLOOKUP(B1989, PlumX_snapshot!$A:$E, 5, FALSE), " ")</f>
        <v xml:space="preserve"> </v>
      </c>
      <c r="AA1989" s="8" t="str">
        <f>IFERROR(VLOOKUP(B1989, PlumX_snapshot!$A:$F, 6, FALSE), " ")</f>
        <v xml:space="preserve"> </v>
      </c>
      <c r="AB1989" s="9"/>
      <c r="AC1989" s="7"/>
      <c r="AD1989" s="7"/>
      <c r="AE1989" s="7"/>
      <c r="AF1989" s="7"/>
    </row>
    <row r="1990" spans="1:32" ht="14.5" x14ac:dyDescent="0.35">
      <c r="A1990" s="7"/>
      <c r="B1990" s="7" t="s">
        <v>5438</v>
      </c>
      <c r="C1990" s="7" t="s">
        <v>5439</v>
      </c>
      <c r="D1990" s="7" t="s">
        <v>5188</v>
      </c>
      <c r="E1990" s="7" t="s">
        <v>36</v>
      </c>
      <c r="F1990" s="7"/>
      <c r="G1990" s="7" t="s">
        <v>38</v>
      </c>
      <c r="H1990" s="7"/>
      <c r="J1990" s="13"/>
      <c r="K1990" s="13"/>
      <c r="L1990" s="10">
        <v>43270</v>
      </c>
      <c r="M1990" s="10">
        <v>43250</v>
      </c>
      <c r="N1990" s="7">
        <v>2018</v>
      </c>
      <c r="O1990" s="7" t="s">
        <v>5189</v>
      </c>
      <c r="T1990" s="7" t="s">
        <v>427</v>
      </c>
      <c r="W1990" s="6" t="str">
        <f>IFERROR(VLOOKUP(B1990, PlumX_snapshot!$A:$B, 2, FALSE), " ")</f>
        <v xml:space="preserve"> </v>
      </c>
      <c r="X1990" s="6" t="str">
        <f>IFERROR(VLOOKUP(B1990, PlumX_snapshot!$A:$C, 3, FALSE), " ")</f>
        <v xml:space="preserve"> </v>
      </c>
      <c r="Y1990" s="8" t="str">
        <f>IFERROR(VLOOKUP(B1990, PlumX_snapshot!$A:$D, 4, FALSE), " ")</f>
        <v xml:space="preserve"> </v>
      </c>
      <c r="Z1990" s="8" t="str">
        <f>IFERROR(VLOOKUP(B1990, PlumX_snapshot!$A:$E, 5, FALSE), " ")</f>
        <v xml:space="preserve"> </v>
      </c>
      <c r="AA1990" s="8" t="str">
        <f>IFERROR(VLOOKUP(B1990, PlumX_snapshot!$A:$F, 6, FALSE), " ")</f>
        <v xml:space="preserve"> </v>
      </c>
      <c r="AB1990" s="9"/>
      <c r="AC1990" s="7"/>
      <c r="AD1990" s="7"/>
      <c r="AE1990" s="7"/>
      <c r="AF1990" s="7"/>
    </row>
    <row r="1991" spans="1:32" ht="14.5" x14ac:dyDescent="0.35">
      <c r="A1991" s="7"/>
      <c r="B1991" s="7" t="s">
        <v>5440</v>
      </c>
      <c r="C1991" s="7" t="s">
        <v>5441</v>
      </c>
      <c r="D1991" s="7" t="s">
        <v>5188</v>
      </c>
      <c r="E1991" s="7" t="s">
        <v>36</v>
      </c>
      <c r="F1991" s="7"/>
      <c r="G1991" s="7" t="s">
        <v>38</v>
      </c>
      <c r="H1991" s="7"/>
      <c r="J1991" s="13"/>
      <c r="K1991" s="13"/>
      <c r="L1991" s="10">
        <v>43263</v>
      </c>
      <c r="M1991" s="10">
        <v>42866</v>
      </c>
      <c r="N1991" s="7">
        <v>2018</v>
      </c>
      <c r="O1991" s="7" t="s">
        <v>5189</v>
      </c>
      <c r="T1991" s="7" t="s">
        <v>427</v>
      </c>
      <c r="W1991" s="6" t="str">
        <f>IFERROR(VLOOKUP(B1991, PlumX_snapshot!$A:$B, 2, FALSE), " ")</f>
        <v xml:space="preserve"> </v>
      </c>
      <c r="X1991" s="6" t="str">
        <f>IFERROR(VLOOKUP(B1991, PlumX_snapshot!$A:$C, 3, FALSE), " ")</f>
        <v xml:space="preserve"> </v>
      </c>
      <c r="Y1991" s="8" t="str">
        <f>IFERROR(VLOOKUP(B1991, PlumX_snapshot!$A:$D, 4, FALSE), " ")</f>
        <v xml:space="preserve"> </v>
      </c>
      <c r="Z1991" s="8" t="str">
        <f>IFERROR(VLOOKUP(B1991, PlumX_snapshot!$A:$E, 5, FALSE), " ")</f>
        <v xml:space="preserve"> </v>
      </c>
      <c r="AA1991" s="8" t="str">
        <f>IFERROR(VLOOKUP(B1991, PlumX_snapshot!$A:$F, 6, FALSE), " ")</f>
        <v xml:space="preserve"> </v>
      </c>
      <c r="AB1991" s="9"/>
      <c r="AC1991" s="7"/>
      <c r="AD1991" s="7"/>
      <c r="AE1991" s="7"/>
      <c r="AF1991" s="7"/>
    </row>
    <row r="1992" spans="1:32" ht="14.5" x14ac:dyDescent="0.35">
      <c r="A1992" s="7"/>
      <c r="B1992" s="7" t="s">
        <v>5442</v>
      </c>
      <c r="C1992" s="7" t="s">
        <v>5443</v>
      </c>
      <c r="D1992" s="7" t="s">
        <v>5188</v>
      </c>
      <c r="E1992" s="7" t="s">
        <v>36</v>
      </c>
      <c r="F1992" s="7"/>
      <c r="G1992" s="7" t="s">
        <v>38</v>
      </c>
      <c r="H1992" s="7"/>
      <c r="J1992" s="13"/>
      <c r="K1992" s="13"/>
      <c r="L1992" s="10">
        <v>43259</v>
      </c>
      <c r="M1992" s="10">
        <v>43321</v>
      </c>
      <c r="N1992" s="7">
        <v>2018</v>
      </c>
      <c r="O1992" s="7" t="s">
        <v>5189</v>
      </c>
      <c r="T1992" s="7" t="s">
        <v>427</v>
      </c>
      <c r="W1992" s="6" t="str">
        <f>IFERROR(VLOOKUP(B1992, PlumX_snapshot!$A:$B, 2, FALSE), " ")</f>
        <v xml:space="preserve"> </v>
      </c>
      <c r="X1992" s="6" t="str">
        <f>IFERROR(VLOOKUP(B1992, PlumX_snapshot!$A:$C, 3, FALSE), " ")</f>
        <v xml:space="preserve"> </v>
      </c>
      <c r="Y1992" s="8" t="str">
        <f>IFERROR(VLOOKUP(B1992, PlumX_snapshot!$A:$D, 4, FALSE), " ")</f>
        <v xml:space="preserve"> </v>
      </c>
      <c r="Z1992" s="8" t="str">
        <f>IFERROR(VLOOKUP(B1992, PlumX_snapshot!$A:$E, 5, FALSE), " ")</f>
        <v xml:space="preserve"> </v>
      </c>
      <c r="AA1992" s="8" t="str">
        <f>IFERROR(VLOOKUP(B1992, PlumX_snapshot!$A:$F, 6, FALSE), " ")</f>
        <v xml:space="preserve"> </v>
      </c>
      <c r="AB1992" s="9"/>
      <c r="AC1992" s="7"/>
      <c r="AD1992" s="7"/>
      <c r="AE1992" s="7"/>
      <c r="AF1992" s="7"/>
    </row>
    <row r="1993" spans="1:32" ht="14.5" x14ac:dyDescent="0.35">
      <c r="A1993" s="7"/>
      <c r="B1993" s="7" t="s">
        <v>5444</v>
      </c>
      <c r="C1993" s="7" t="s">
        <v>5445</v>
      </c>
      <c r="D1993" s="7" t="s">
        <v>5188</v>
      </c>
      <c r="E1993" s="7" t="s">
        <v>36</v>
      </c>
      <c r="F1993" s="7"/>
      <c r="G1993" s="7" t="s">
        <v>38</v>
      </c>
      <c r="H1993" s="7"/>
      <c r="J1993" s="13"/>
      <c r="K1993" s="13"/>
      <c r="L1993" s="10">
        <v>43250</v>
      </c>
      <c r="M1993" s="10">
        <v>43314</v>
      </c>
      <c r="N1993" s="7">
        <v>2018</v>
      </c>
      <c r="O1993" s="7" t="s">
        <v>5189</v>
      </c>
      <c r="T1993" s="7" t="s">
        <v>427</v>
      </c>
      <c r="W1993" s="6" t="str">
        <f>IFERROR(VLOOKUP(B1993, PlumX_snapshot!$A:$B, 2, FALSE), " ")</f>
        <v xml:space="preserve"> </v>
      </c>
      <c r="X1993" s="6" t="str">
        <f>IFERROR(VLOOKUP(B1993, PlumX_snapshot!$A:$C, 3, FALSE), " ")</f>
        <v xml:space="preserve"> </v>
      </c>
      <c r="Y1993" s="8" t="str">
        <f>IFERROR(VLOOKUP(B1993, PlumX_snapshot!$A:$D, 4, FALSE), " ")</f>
        <v xml:space="preserve"> </v>
      </c>
      <c r="Z1993" s="8" t="str">
        <f>IFERROR(VLOOKUP(B1993, PlumX_snapshot!$A:$E, 5, FALSE), " ")</f>
        <v xml:space="preserve"> </v>
      </c>
      <c r="AA1993" s="8" t="str">
        <f>IFERROR(VLOOKUP(B1993, PlumX_snapshot!$A:$F, 6, FALSE), " ")</f>
        <v xml:space="preserve"> </v>
      </c>
      <c r="AB1993" s="9"/>
      <c r="AC1993" s="7"/>
      <c r="AD1993" s="7"/>
      <c r="AE1993" s="7"/>
      <c r="AF1993" s="7"/>
    </row>
    <row r="1994" spans="1:32" ht="14.5" x14ac:dyDescent="0.35">
      <c r="A1994" s="7"/>
      <c r="B1994" s="7" t="s">
        <v>5446</v>
      </c>
      <c r="C1994" s="7" t="s">
        <v>5252</v>
      </c>
      <c r="D1994" s="7" t="s">
        <v>5188</v>
      </c>
      <c r="E1994" s="7" t="s">
        <v>36</v>
      </c>
      <c r="F1994" s="7"/>
      <c r="G1994" s="7" t="s">
        <v>38</v>
      </c>
      <c r="H1994" s="7"/>
      <c r="J1994" s="13"/>
      <c r="K1994" s="13"/>
      <c r="L1994" s="10">
        <v>43244</v>
      </c>
      <c r="M1994" s="10">
        <v>43264</v>
      </c>
      <c r="N1994" s="7">
        <v>2018</v>
      </c>
      <c r="O1994" s="7" t="s">
        <v>5189</v>
      </c>
      <c r="T1994" s="7" t="s">
        <v>427</v>
      </c>
      <c r="W1994" s="6" t="str">
        <f>IFERROR(VLOOKUP(B1994, PlumX_snapshot!$A:$B, 2, FALSE), " ")</f>
        <v xml:space="preserve"> </v>
      </c>
      <c r="X1994" s="6" t="str">
        <f>IFERROR(VLOOKUP(B1994, PlumX_snapshot!$A:$C, 3, FALSE), " ")</f>
        <v xml:space="preserve"> </v>
      </c>
      <c r="Y1994" s="8" t="str">
        <f>IFERROR(VLOOKUP(B1994, PlumX_snapshot!$A:$D, 4, FALSE), " ")</f>
        <v xml:space="preserve"> </v>
      </c>
      <c r="Z1994" s="8" t="str">
        <f>IFERROR(VLOOKUP(B1994, PlumX_snapshot!$A:$E, 5, FALSE), " ")</f>
        <v xml:space="preserve"> </v>
      </c>
      <c r="AA1994" s="8" t="str">
        <f>IFERROR(VLOOKUP(B1994, PlumX_snapshot!$A:$F, 6, FALSE), " ")</f>
        <v xml:space="preserve"> </v>
      </c>
      <c r="AB1994" s="9"/>
      <c r="AC1994" s="7"/>
      <c r="AD1994" s="7"/>
      <c r="AE1994" s="7"/>
      <c r="AF1994" s="7"/>
    </row>
    <row r="1995" spans="1:32" ht="14.5" x14ac:dyDescent="0.35">
      <c r="A1995" s="7"/>
      <c r="B1995" s="7" t="s">
        <v>5447</v>
      </c>
      <c r="C1995" s="7" t="s">
        <v>5448</v>
      </c>
      <c r="D1995" s="7" t="s">
        <v>5188</v>
      </c>
      <c r="E1995" s="7" t="s">
        <v>37</v>
      </c>
      <c r="F1995" s="7" t="s">
        <v>37</v>
      </c>
      <c r="G1995" s="7" t="s">
        <v>38</v>
      </c>
      <c r="H1995" s="7"/>
      <c r="J1995" s="13"/>
      <c r="K1995" s="13"/>
      <c r="L1995" s="10">
        <v>43238</v>
      </c>
      <c r="M1995" s="10">
        <v>43238</v>
      </c>
      <c r="N1995" s="7">
        <v>2018</v>
      </c>
      <c r="O1995" s="7" t="s">
        <v>5189</v>
      </c>
      <c r="T1995" s="7" t="s">
        <v>427</v>
      </c>
      <c r="W1995" s="6" t="str">
        <f>IFERROR(VLOOKUP(B1995, PlumX_snapshot!$A:$B, 2, FALSE), " ")</f>
        <v xml:space="preserve"> </v>
      </c>
      <c r="X1995" s="6" t="str">
        <f>IFERROR(VLOOKUP(B1995, PlumX_snapshot!$A:$C, 3, FALSE), " ")</f>
        <v xml:space="preserve"> </v>
      </c>
      <c r="Y1995" s="8" t="str">
        <f>IFERROR(VLOOKUP(B1995, PlumX_snapshot!$A:$D, 4, FALSE), " ")</f>
        <v xml:space="preserve"> </v>
      </c>
      <c r="Z1995" s="8" t="str">
        <f>IFERROR(VLOOKUP(B1995, PlumX_snapshot!$A:$E, 5, FALSE), " ")</f>
        <v xml:space="preserve"> </v>
      </c>
      <c r="AA1995" s="8" t="str">
        <f>IFERROR(VLOOKUP(B1995, PlumX_snapshot!$A:$F, 6, FALSE), " ")</f>
        <v xml:space="preserve"> </v>
      </c>
      <c r="AB1995" s="9"/>
      <c r="AC1995" s="7"/>
      <c r="AD1995" s="7"/>
      <c r="AE1995" s="7"/>
      <c r="AF1995" s="7"/>
    </row>
    <row r="1996" spans="1:32" ht="14.5" x14ac:dyDescent="0.35">
      <c r="A1996" s="7"/>
      <c r="B1996" s="7" t="s">
        <v>5449</v>
      </c>
      <c r="C1996" s="7" t="s">
        <v>5450</v>
      </c>
      <c r="D1996" s="7" t="s">
        <v>5188</v>
      </c>
      <c r="E1996" s="7" t="s">
        <v>36</v>
      </c>
      <c r="F1996" s="7"/>
      <c r="G1996" s="7" t="s">
        <v>38</v>
      </c>
      <c r="H1996" s="7"/>
      <c r="J1996" s="13"/>
      <c r="K1996" s="13"/>
      <c r="L1996" s="10">
        <v>43237</v>
      </c>
      <c r="M1996" s="10">
        <v>43244</v>
      </c>
      <c r="N1996" s="7">
        <v>2018</v>
      </c>
      <c r="O1996" s="7" t="s">
        <v>5189</v>
      </c>
      <c r="T1996" s="7" t="s">
        <v>427</v>
      </c>
      <c r="W1996" s="6" t="str">
        <f>IFERROR(VLOOKUP(B1996, PlumX_snapshot!$A:$B, 2, FALSE), " ")</f>
        <v xml:space="preserve"> </v>
      </c>
      <c r="X1996" s="6" t="str">
        <f>IFERROR(VLOOKUP(B1996, PlumX_snapshot!$A:$C, 3, FALSE), " ")</f>
        <v xml:space="preserve"> </v>
      </c>
      <c r="Y1996" s="8" t="str">
        <f>IFERROR(VLOOKUP(B1996, PlumX_snapshot!$A:$D, 4, FALSE), " ")</f>
        <v xml:space="preserve"> </v>
      </c>
      <c r="Z1996" s="8" t="str">
        <f>IFERROR(VLOOKUP(B1996, PlumX_snapshot!$A:$E, 5, FALSE), " ")</f>
        <v xml:space="preserve"> </v>
      </c>
      <c r="AA1996" s="8" t="str">
        <f>IFERROR(VLOOKUP(B1996, PlumX_snapshot!$A:$F, 6, FALSE), " ")</f>
        <v xml:space="preserve"> </v>
      </c>
      <c r="AB1996" s="9"/>
      <c r="AC1996" s="7"/>
      <c r="AD1996" s="7"/>
      <c r="AE1996" s="7"/>
      <c r="AF1996" s="7"/>
    </row>
    <row r="1997" spans="1:32" ht="14.5" x14ac:dyDescent="0.35">
      <c r="A1997" s="7"/>
      <c r="B1997" s="7" t="s">
        <v>5451</v>
      </c>
      <c r="C1997" s="7" t="s">
        <v>5266</v>
      </c>
      <c r="D1997" s="7" t="s">
        <v>5188</v>
      </c>
      <c r="E1997" s="7" t="s">
        <v>36</v>
      </c>
      <c r="F1997" s="7"/>
      <c r="G1997" s="7" t="s">
        <v>38</v>
      </c>
      <c r="H1997" s="7"/>
      <c r="J1997" s="13"/>
      <c r="K1997" s="13"/>
      <c r="L1997" s="10">
        <v>43235</v>
      </c>
      <c r="M1997" s="10">
        <v>43257</v>
      </c>
      <c r="N1997" s="7">
        <v>2018</v>
      </c>
      <c r="O1997" s="7" t="s">
        <v>5189</v>
      </c>
      <c r="T1997" s="7" t="s">
        <v>427</v>
      </c>
      <c r="W1997" s="6" t="str">
        <f>IFERROR(VLOOKUP(B1997, PlumX_snapshot!$A:$B, 2, FALSE), " ")</f>
        <v xml:space="preserve"> </v>
      </c>
      <c r="X1997" s="6" t="str">
        <f>IFERROR(VLOOKUP(B1997, PlumX_snapshot!$A:$C, 3, FALSE), " ")</f>
        <v xml:space="preserve"> </v>
      </c>
      <c r="Y1997" s="8" t="str">
        <f>IFERROR(VLOOKUP(B1997, PlumX_snapshot!$A:$D, 4, FALSE), " ")</f>
        <v xml:space="preserve"> </v>
      </c>
      <c r="Z1997" s="8" t="str">
        <f>IFERROR(VLOOKUP(B1997, PlumX_snapshot!$A:$E, 5, FALSE), " ")</f>
        <v xml:space="preserve"> </v>
      </c>
      <c r="AA1997" s="8" t="str">
        <f>IFERROR(VLOOKUP(B1997, PlumX_snapshot!$A:$F, 6, FALSE), " ")</f>
        <v xml:space="preserve"> </v>
      </c>
      <c r="AB1997" s="9"/>
      <c r="AC1997" s="7"/>
      <c r="AD1997" s="7"/>
      <c r="AE1997" s="7"/>
      <c r="AF1997" s="7"/>
    </row>
    <row r="1998" spans="1:32" ht="14.5" x14ac:dyDescent="0.35">
      <c r="A1998" s="7"/>
      <c r="B1998" s="7" t="s">
        <v>5452</v>
      </c>
      <c r="C1998" s="7" t="s">
        <v>5246</v>
      </c>
      <c r="D1998" s="7" t="s">
        <v>5188</v>
      </c>
      <c r="E1998" s="7" t="s">
        <v>36</v>
      </c>
      <c r="F1998" s="7"/>
      <c r="G1998" s="7" t="s">
        <v>38</v>
      </c>
      <c r="H1998" s="7"/>
      <c r="J1998" s="13"/>
      <c r="K1998" s="13"/>
      <c r="L1998" s="10">
        <v>43235</v>
      </c>
      <c r="M1998" s="10">
        <v>43228</v>
      </c>
      <c r="N1998" s="7">
        <v>2018</v>
      </c>
      <c r="O1998" s="7" t="s">
        <v>5189</v>
      </c>
      <c r="T1998" s="7" t="s">
        <v>427</v>
      </c>
      <c r="W1998" s="6" t="str">
        <f>IFERROR(VLOOKUP(B1998, PlumX_snapshot!$A:$B, 2, FALSE), " ")</f>
        <v xml:space="preserve"> </v>
      </c>
      <c r="X1998" s="6" t="str">
        <f>IFERROR(VLOOKUP(B1998, PlumX_snapshot!$A:$C, 3, FALSE), " ")</f>
        <v xml:space="preserve"> </v>
      </c>
      <c r="Y1998" s="8" t="str">
        <f>IFERROR(VLOOKUP(B1998, PlumX_snapshot!$A:$D, 4, FALSE), " ")</f>
        <v xml:space="preserve"> </v>
      </c>
      <c r="Z1998" s="8" t="str">
        <f>IFERROR(VLOOKUP(B1998, PlumX_snapshot!$A:$E, 5, FALSE), " ")</f>
        <v xml:space="preserve"> </v>
      </c>
      <c r="AA1998" s="8" t="str">
        <f>IFERROR(VLOOKUP(B1998, PlumX_snapshot!$A:$F, 6, FALSE), " ")</f>
        <v xml:space="preserve"> </v>
      </c>
      <c r="AB1998" s="9"/>
      <c r="AC1998" s="7"/>
      <c r="AD1998" s="7"/>
      <c r="AE1998" s="7"/>
      <c r="AF1998" s="7"/>
    </row>
    <row r="1999" spans="1:32" ht="14.5" x14ac:dyDescent="0.35">
      <c r="A1999" s="7"/>
      <c r="B1999" s="7" t="s">
        <v>5453</v>
      </c>
      <c r="C1999" s="7" t="s">
        <v>5454</v>
      </c>
      <c r="D1999" s="7" t="s">
        <v>5188</v>
      </c>
      <c r="E1999" s="7" t="s">
        <v>37</v>
      </c>
      <c r="F1999" s="7" t="s">
        <v>37</v>
      </c>
      <c r="G1999" s="7" t="s">
        <v>38</v>
      </c>
      <c r="H1999" s="7"/>
      <c r="J1999" s="13"/>
      <c r="K1999" s="13"/>
      <c r="L1999" s="10">
        <v>43229</v>
      </c>
      <c r="M1999" s="10">
        <v>43284</v>
      </c>
      <c r="N1999" s="7">
        <v>2018</v>
      </c>
      <c r="O1999" s="7" t="s">
        <v>5189</v>
      </c>
      <c r="T1999" s="7" t="s">
        <v>427</v>
      </c>
      <c r="W1999" s="6" t="str">
        <f>IFERROR(VLOOKUP(B1999, PlumX_snapshot!$A:$B, 2, FALSE), " ")</f>
        <v xml:space="preserve"> </v>
      </c>
      <c r="X1999" s="6" t="str">
        <f>IFERROR(VLOOKUP(B1999, PlumX_snapshot!$A:$C, 3, FALSE), " ")</f>
        <v xml:space="preserve"> </v>
      </c>
      <c r="Y1999" s="8" t="str">
        <f>IFERROR(VLOOKUP(B1999, PlumX_snapshot!$A:$D, 4, FALSE), " ")</f>
        <v xml:space="preserve"> </v>
      </c>
      <c r="Z1999" s="8" t="str">
        <f>IFERROR(VLOOKUP(B1999, PlumX_snapshot!$A:$E, 5, FALSE), " ")</f>
        <v xml:space="preserve"> </v>
      </c>
      <c r="AA1999" s="8" t="str">
        <f>IFERROR(VLOOKUP(B1999, PlumX_snapshot!$A:$F, 6, FALSE), " ")</f>
        <v xml:space="preserve"> </v>
      </c>
      <c r="AB1999" s="9"/>
      <c r="AC1999" s="7"/>
      <c r="AD1999" s="7"/>
      <c r="AE1999" s="7"/>
      <c r="AF1999" s="7"/>
    </row>
    <row r="2000" spans="1:32" ht="14.5" x14ac:dyDescent="0.35">
      <c r="A2000" s="7"/>
      <c r="B2000" s="7" t="s">
        <v>5455</v>
      </c>
      <c r="C2000" s="7" t="s">
        <v>5250</v>
      </c>
      <c r="D2000" s="7" t="s">
        <v>5188</v>
      </c>
      <c r="E2000" s="7" t="s">
        <v>36</v>
      </c>
      <c r="F2000" s="7"/>
      <c r="G2000" s="7" t="s">
        <v>38</v>
      </c>
      <c r="H2000" s="7"/>
      <c r="J2000" s="13"/>
      <c r="K2000" s="13"/>
      <c r="L2000" s="10">
        <v>43224</v>
      </c>
      <c r="M2000" s="10">
        <v>43250</v>
      </c>
      <c r="N2000" s="7">
        <v>2018</v>
      </c>
      <c r="O2000" s="7" t="s">
        <v>5189</v>
      </c>
      <c r="T2000" s="7" t="s">
        <v>427</v>
      </c>
      <c r="W2000" s="6" t="str">
        <f>IFERROR(VLOOKUP(B2000, PlumX_snapshot!$A:$B, 2, FALSE), " ")</f>
        <v xml:space="preserve"> </v>
      </c>
      <c r="X2000" s="6" t="str">
        <f>IFERROR(VLOOKUP(B2000, PlumX_snapshot!$A:$C, 3, FALSE), " ")</f>
        <v xml:space="preserve"> </v>
      </c>
      <c r="Y2000" s="8" t="str">
        <f>IFERROR(VLOOKUP(B2000, PlumX_snapshot!$A:$D, 4, FALSE), " ")</f>
        <v xml:space="preserve"> </v>
      </c>
      <c r="Z2000" s="8" t="str">
        <f>IFERROR(VLOOKUP(B2000, PlumX_snapshot!$A:$E, 5, FALSE), " ")</f>
        <v xml:space="preserve"> </v>
      </c>
      <c r="AA2000" s="8" t="str">
        <f>IFERROR(VLOOKUP(B2000, PlumX_snapshot!$A:$F, 6, FALSE), " ")</f>
        <v xml:space="preserve"> </v>
      </c>
      <c r="AB2000" s="9"/>
      <c r="AC2000" s="7"/>
      <c r="AD2000" s="7"/>
      <c r="AE2000" s="7"/>
      <c r="AF2000" s="7"/>
    </row>
    <row r="2001" spans="1:32" ht="14.5" x14ac:dyDescent="0.35">
      <c r="A2001" s="7"/>
      <c r="B2001" s="7" t="s">
        <v>5456</v>
      </c>
      <c r="C2001" s="7" t="s">
        <v>5457</v>
      </c>
      <c r="D2001" s="7" t="s">
        <v>5188</v>
      </c>
      <c r="E2001" s="7" t="s">
        <v>36</v>
      </c>
      <c r="F2001" s="7"/>
      <c r="G2001" s="7" t="s">
        <v>38</v>
      </c>
      <c r="H2001" s="7"/>
      <c r="J2001" s="13"/>
      <c r="K2001" s="13"/>
      <c r="L2001" s="10">
        <v>43215</v>
      </c>
      <c r="M2001" s="10">
        <v>43258</v>
      </c>
      <c r="N2001" s="7">
        <v>2018</v>
      </c>
      <c r="O2001" s="7" t="s">
        <v>5189</v>
      </c>
      <c r="T2001" s="7" t="s">
        <v>427</v>
      </c>
      <c r="W2001" s="6" t="str">
        <f>IFERROR(VLOOKUP(B2001, PlumX_snapshot!$A:$B, 2, FALSE), " ")</f>
        <v xml:space="preserve"> </v>
      </c>
      <c r="X2001" s="6" t="str">
        <f>IFERROR(VLOOKUP(B2001, PlumX_snapshot!$A:$C, 3, FALSE), " ")</f>
        <v xml:space="preserve"> </v>
      </c>
      <c r="Y2001" s="8" t="str">
        <f>IFERROR(VLOOKUP(B2001, PlumX_snapshot!$A:$D, 4, FALSE), " ")</f>
        <v xml:space="preserve"> </v>
      </c>
      <c r="Z2001" s="8" t="str">
        <f>IFERROR(VLOOKUP(B2001, PlumX_snapshot!$A:$E, 5, FALSE), " ")</f>
        <v xml:space="preserve"> </v>
      </c>
      <c r="AA2001" s="8" t="str">
        <f>IFERROR(VLOOKUP(B2001, PlumX_snapshot!$A:$F, 6, FALSE), " ")</f>
        <v xml:space="preserve"> </v>
      </c>
      <c r="AB2001" s="9"/>
      <c r="AC2001" s="7"/>
      <c r="AD2001" s="7"/>
      <c r="AE2001" s="7"/>
      <c r="AF2001" s="7"/>
    </row>
    <row r="2002" spans="1:32" ht="14.5" x14ac:dyDescent="0.35">
      <c r="A2002" s="7"/>
      <c r="B2002" s="7" t="s">
        <v>5458</v>
      </c>
      <c r="C2002" s="7" t="s">
        <v>5459</v>
      </c>
      <c r="D2002" s="7" t="s">
        <v>5188</v>
      </c>
      <c r="E2002" s="7" t="s">
        <v>36</v>
      </c>
      <c r="F2002" s="7"/>
      <c r="G2002" s="7" t="s">
        <v>38</v>
      </c>
      <c r="H2002" s="7"/>
      <c r="J2002" s="13"/>
      <c r="K2002" s="13"/>
      <c r="L2002" s="10">
        <v>43213</v>
      </c>
      <c r="M2002" s="10">
        <v>43210</v>
      </c>
      <c r="N2002" s="7">
        <v>2018</v>
      </c>
      <c r="O2002" s="7" t="s">
        <v>5189</v>
      </c>
      <c r="T2002" s="7" t="s">
        <v>427</v>
      </c>
      <c r="W2002" s="6" t="str">
        <f>IFERROR(VLOOKUP(B2002, PlumX_snapshot!$A:$B, 2, FALSE), " ")</f>
        <v xml:space="preserve"> </v>
      </c>
      <c r="X2002" s="6" t="str">
        <f>IFERROR(VLOOKUP(B2002, PlumX_snapshot!$A:$C, 3, FALSE), " ")</f>
        <v xml:space="preserve"> </v>
      </c>
      <c r="Y2002" s="8" t="str">
        <f>IFERROR(VLOOKUP(B2002, PlumX_snapshot!$A:$D, 4, FALSE), " ")</f>
        <v xml:space="preserve"> </v>
      </c>
      <c r="Z2002" s="8" t="str">
        <f>IFERROR(VLOOKUP(B2002, PlumX_snapshot!$A:$E, 5, FALSE), " ")</f>
        <v xml:space="preserve"> </v>
      </c>
      <c r="AA2002" s="8" t="str">
        <f>IFERROR(VLOOKUP(B2002, PlumX_snapshot!$A:$F, 6, FALSE), " ")</f>
        <v xml:space="preserve"> </v>
      </c>
      <c r="AB2002" s="9"/>
      <c r="AC2002" s="7"/>
      <c r="AD2002" s="7"/>
      <c r="AE2002" s="7"/>
      <c r="AF2002" s="7"/>
    </row>
    <row r="2003" spans="1:32" ht="14.5" x14ac:dyDescent="0.35">
      <c r="A2003" s="7"/>
      <c r="B2003" s="7" t="s">
        <v>5460</v>
      </c>
      <c r="C2003" s="7" t="s">
        <v>5236</v>
      </c>
      <c r="D2003" s="7" t="s">
        <v>5188</v>
      </c>
      <c r="E2003" s="7" t="s">
        <v>36</v>
      </c>
      <c r="F2003" s="7"/>
      <c r="G2003" s="7" t="s">
        <v>38</v>
      </c>
      <c r="H2003" s="7"/>
      <c r="J2003" s="13"/>
      <c r="K2003" s="13"/>
      <c r="L2003" s="10">
        <v>43181</v>
      </c>
      <c r="M2003" s="10">
        <v>43217</v>
      </c>
      <c r="N2003" s="7">
        <v>2018</v>
      </c>
      <c r="O2003" s="7" t="s">
        <v>5189</v>
      </c>
      <c r="T2003" s="7" t="s">
        <v>427</v>
      </c>
      <c r="W2003" s="6" t="str">
        <f>IFERROR(VLOOKUP(B2003, PlumX_snapshot!$A:$B, 2, FALSE), " ")</f>
        <v xml:space="preserve"> </v>
      </c>
      <c r="X2003" s="6" t="str">
        <f>IFERROR(VLOOKUP(B2003, PlumX_snapshot!$A:$C, 3, FALSE), " ")</f>
        <v xml:space="preserve"> </v>
      </c>
      <c r="Y2003" s="8" t="str">
        <f>IFERROR(VLOOKUP(B2003, PlumX_snapshot!$A:$D, 4, FALSE), " ")</f>
        <v xml:space="preserve"> </v>
      </c>
      <c r="Z2003" s="8" t="str">
        <f>IFERROR(VLOOKUP(B2003, PlumX_snapshot!$A:$E, 5, FALSE), " ")</f>
        <v xml:space="preserve"> </v>
      </c>
      <c r="AA2003" s="8" t="str">
        <f>IFERROR(VLOOKUP(B2003, PlumX_snapshot!$A:$F, 6, FALSE), " ")</f>
        <v xml:space="preserve"> </v>
      </c>
      <c r="AB2003" s="9"/>
      <c r="AC2003" s="7"/>
      <c r="AD2003" s="7"/>
      <c r="AE2003" s="7"/>
      <c r="AF2003" s="7"/>
    </row>
    <row r="2004" spans="1:32" ht="14.5" x14ac:dyDescent="0.35">
      <c r="A2004" s="7"/>
      <c r="B2004" s="7" t="s">
        <v>5461</v>
      </c>
      <c r="C2004" s="7" t="s">
        <v>5439</v>
      </c>
      <c r="D2004" s="7" t="s">
        <v>5188</v>
      </c>
      <c r="E2004" s="7" t="s">
        <v>36</v>
      </c>
      <c r="F2004" s="7"/>
      <c r="G2004" s="7" t="s">
        <v>38</v>
      </c>
      <c r="H2004" s="7"/>
      <c r="J2004" s="13"/>
      <c r="K2004" s="13"/>
      <c r="L2004" s="10">
        <v>43175</v>
      </c>
      <c r="M2004" s="10">
        <v>43226</v>
      </c>
      <c r="N2004" s="7">
        <v>2018</v>
      </c>
      <c r="O2004" s="7" t="s">
        <v>5189</v>
      </c>
      <c r="T2004" s="7" t="s">
        <v>427</v>
      </c>
      <c r="W2004" s="6" t="str">
        <f>IFERROR(VLOOKUP(B2004, PlumX_snapshot!$A:$B, 2, FALSE), " ")</f>
        <v xml:space="preserve"> </v>
      </c>
      <c r="X2004" s="6" t="str">
        <f>IFERROR(VLOOKUP(B2004, PlumX_snapshot!$A:$C, 3, FALSE), " ")</f>
        <v xml:space="preserve"> </v>
      </c>
      <c r="Y2004" s="8" t="str">
        <f>IFERROR(VLOOKUP(B2004, PlumX_snapshot!$A:$D, 4, FALSE), " ")</f>
        <v xml:space="preserve"> </v>
      </c>
      <c r="Z2004" s="8" t="str">
        <f>IFERROR(VLOOKUP(B2004, PlumX_snapshot!$A:$E, 5, FALSE), " ")</f>
        <v xml:space="preserve"> </v>
      </c>
      <c r="AA2004" s="8" t="str">
        <f>IFERROR(VLOOKUP(B2004, PlumX_snapshot!$A:$F, 6, FALSE), " ")</f>
        <v xml:space="preserve"> </v>
      </c>
      <c r="AB2004" s="9"/>
      <c r="AC2004" s="7"/>
      <c r="AD2004" s="7"/>
      <c r="AE2004" s="7"/>
      <c r="AF2004" s="7"/>
    </row>
    <row r="2005" spans="1:32" ht="14.5" x14ac:dyDescent="0.35">
      <c r="A2005" s="7"/>
      <c r="B2005" s="7" t="s">
        <v>5462</v>
      </c>
      <c r="C2005" s="7" t="s">
        <v>5309</v>
      </c>
      <c r="D2005" s="7" t="s">
        <v>5188</v>
      </c>
      <c r="E2005" s="7" t="s">
        <v>36</v>
      </c>
      <c r="F2005" s="7"/>
      <c r="G2005" s="7" t="s">
        <v>38</v>
      </c>
      <c r="H2005" s="7"/>
      <c r="J2005" s="13"/>
      <c r="K2005" s="13"/>
      <c r="L2005" s="10">
        <v>43152</v>
      </c>
      <c r="M2005" s="10">
        <v>43184</v>
      </c>
      <c r="N2005" s="7">
        <v>2018</v>
      </c>
      <c r="O2005" s="7" t="s">
        <v>5189</v>
      </c>
      <c r="T2005" s="7" t="s">
        <v>427</v>
      </c>
      <c r="W2005" s="6" t="str">
        <f>IFERROR(VLOOKUP(B2005, PlumX_snapshot!$A:$B, 2, FALSE), " ")</f>
        <v xml:space="preserve"> </v>
      </c>
      <c r="X2005" s="6" t="str">
        <f>IFERROR(VLOOKUP(B2005, PlumX_snapshot!$A:$C, 3, FALSE), " ")</f>
        <v xml:space="preserve"> </v>
      </c>
      <c r="Y2005" s="8" t="str">
        <f>IFERROR(VLOOKUP(B2005, PlumX_snapshot!$A:$D, 4, FALSE), " ")</f>
        <v xml:space="preserve"> </v>
      </c>
      <c r="Z2005" s="8" t="str">
        <f>IFERROR(VLOOKUP(B2005, PlumX_snapshot!$A:$E, 5, FALSE), " ")</f>
        <v xml:space="preserve"> </v>
      </c>
      <c r="AA2005" s="8" t="str">
        <f>IFERROR(VLOOKUP(B2005, PlumX_snapshot!$A:$F, 6, FALSE), " ")</f>
        <v xml:space="preserve"> </v>
      </c>
      <c r="AB2005" s="9"/>
      <c r="AC2005" s="7"/>
      <c r="AD2005" s="7"/>
      <c r="AE2005" s="7"/>
      <c r="AF2005" s="7"/>
    </row>
    <row r="2006" spans="1:32" ht="14.5" x14ac:dyDescent="0.35">
      <c r="A2006" s="7"/>
      <c r="B2006" s="7" t="s">
        <v>5463</v>
      </c>
      <c r="C2006" s="7" t="s">
        <v>5464</v>
      </c>
      <c r="D2006" s="7" t="s">
        <v>5188</v>
      </c>
      <c r="E2006" s="7" t="s">
        <v>36</v>
      </c>
      <c r="F2006" s="7"/>
      <c r="G2006" s="7" t="s">
        <v>38</v>
      </c>
      <c r="H2006" s="7"/>
      <c r="J2006" s="13"/>
      <c r="K2006" s="13"/>
      <c r="L2006" s="10">
        <v>43145</v>
      </c>
      <c r="M2006" s="10">
        <v>43147</v>
      </c>
      <c r="N2006" s="7">
        <v>2018</v>
      </c>
      <c r="O2006" s="7" t="s">
        <v>5189</v>
      </c>
      <c r="T2006" s="7" t="s">
        <v>427</v>
      </c>
      <c r="W2006" s="6" t="str">
        <f>IFERROR(VLOOKUP(B2006, PlumX_snapshot!$A:$B, 2, FALSE), " ")</f>
        <v xml:space="preserve"> </v>
      </c>
      <c r="X2006" s="6" t="str">
        <f>IFERROR(VLOOKUP(B2006, PlumX_snapshot!$A:$C, 3, FALSE), " ")</f>
        <v xml:space="preserve"> </v>
      </c>
      <c r="Y2006" s="8" t="str">
        <f>IFERROR(VLOOKUP(B2006, PlumX_snapshot!$A:$D, 4, FALSE), " ")</f>
        <v xml:space="preserve"> </v>
      </c>
      <c r="Z2006" s="8" t="str">
        <f>IFERROR(VLOOKUP(B2006, PlumX_snapshot!$A:$E, 5, FALSE), " ")</f>
        <v xml:space="preserve"> </v>
      </c>
      <c r="AA2006" s="8" t="str">
        <f>IFERROR(VLOOKUP(B2006, PlumX_snapshot!$A:$F, 6, FALSE), " ")</f>
        <v xml:space="preserve"> </v>
      </c>
      <c r="AB2006" s="9"/>
      <c r="AC2006" s="7"/>
      <c r="AD2006" s="7"/>
      <c r="AE2006" s="7"/>
      <c r="AF2006" s="7"/>
    </row>
    <row r="2007" spans="1:32" ht="14.5" x14ac:dyDescent="0.35">
      <c r="A2007" s="7"/>
      <c r="B2007" s="7" t="s">
        <v>5465</v>
      </c>
      <c r="C2007" s="7" t="s">
        <v>5193</v>
      </c>
      <c r="D2007" s="7" t="s">
        <v>5188</v>
      </c>
      <c r="E2007" s="7" t="s">
        <v>36</v>
      </c>
      <c r="F2007" s="7"/>
      <c r="G2007" s="7" t="s">
        <v>38</v>
      </c>
      <c r="H2007" s="7"/>
      <c r="J2007" s="13"/>
      <c r="K2007" s="13"/>
      <c r="L2007" s="10">
        <v>43133</v>
      </c>
      <c r="M2007" s="10">
        <v>43172</v>
      </c>
      <c r="N2007" s="7">
        <v>2018</v>
      </c>
      <c r="O2007" s="7" t="s">
        <v>5189</v>
      </c>
      <c r="T2007" s="7" t="s">
        <v>427</v>
      </c>
      <c r="W2007" s="6" t="str">
        <f>IFERROR(VLOOKUP(B2007, PlumX_snapshot!$A:$B, 2, FALSE), " ")</f>
        <v xml:space="preserve"> </v>
      </c>
      <c r="X2007" s="6" t="str">
        <f>IFERROR(VLOOKUP(B2007, PlumX_snapshot!$A:$C, 3, FALSE), " ")</f>
        <v xml:space="preserve"> </v>
      </c>
      <c r="Y2007" s="8" t="str">
        <f>IFERROR(VLOOKUP(B2007, PlumX_snapshot!$A:$D, 4, FALSE), " ")</f>
        <v xml:space="preserve"> </v>
      </c>
      <c r="Z2007" s="8" t="str">
        <f>IFERROR(VLOOKUP(B2007, PlumX_snapshot!$A:$E, 5, FALSE), " ")</f>
        <v xml:space="preserve"> </v>
      </c>
      <c r="AA2007" s="8" t="str">
        <f>IFERROR(VLOOKUP(B2007, PlumX_snapshot!$A:$F, 6, FALSE), " ")</f>
        <v xml:space="preserve"> </v>
      </c>
      <c r="AB2007" s="9"/>
      <c r="AC2007" s="7"/>
      <c r="AD2007" s="7"/>
      <c r="AE2007" s="7"/>
      <c r="AF2007" s="7"/>
    </row>
    <row r="2008" spans="1:32" ht="14.5" x14ac:dyDescent="0.35">
      <c r="A2008" s="7"/>
      <c r="B2008" s="7" t="s">
        <v>5466</v>
      </c>
      <c r="C2008" s="7" t="s">
        <v>5450</v>
      </c>
      <c r="D2008" s="7" t="s">
        <v>5188</v>
      </c>
      <c r="E2008" s="7" t="s">
        <v>36</v>
      </c>
      <c r="F2008" s="7"/>
      <c r="G2008" s="7" t="s">
        <v>38</v>
      </c>
      <c r="H2008" s="7"/>
      <c r="J2008" s="13"/>
      <c r="K2008" s="13"/>
      <c r="L2008" s="10">
        <v>43130</v>
      </c>
      <c r="M2008" s="10">
        <v>43164</v>
      </c>
      <c r="N2008" s="7">
        <v>2018</v>
      </c>
      <c r="O2008" s="7" t="s">
        <v>5189</v>
      </c>
      <c r="T2008" s="7" t="s">
        <v>427</v>
      </c>
      <c r="W2008" s="6" t="str">
        <f>IFERROR(VLOOKUP(B2008, PlumX_snapshot!$A:$B, 2, FALSE), " ")</f>
        <v xml:space="preserve"> </v>
      </c>
      <c r="X2008" s="6" t="str">
        <f>IFERROR(VLOOKUP(B2008, PlumX_snapshot!$A:$C, 3, FALSE), " ")</f>
        <v xml:space="preserve"> </v>
      </c>
      <c r="Y2008" s="8" t="str">
        <f>IFERROR(VLOOKUP(B2008, PlumX_snapshot!$A:$D, 4, FALSE), " ")</f>
        <v xml:space="preserve"> </v>
      </c>
      <c r="Z2008" s="8" t="str">
        <f>IFERROR(VLOOKUP(B2008, PlumX_snapshot!$A:$E, 5, FALSE), " ")</f>
        <v xml:space="preserve"> </v>
      </c>
      <c r="AA2008" s="8" t="str">
        <f>IFERROR(VLOOKUP(B2008, PlumX_snapshot!$A:$F, 6, FALSE), " ")</f>
        <v xml:space="preserve"> </v>
      </c>
      <c r="AB2008" s="9"/>
      <c r="AC2008" s="7"/>
      <c r="AD2008" s="7"/>
      <c r="AE2008" s="7"/>
      <c r="AF2008" s="7"/>
    </row>
    <row r="2009" spans="1:32" ht="14.5" x14ac:dyDescent="0.35">
      <c r="A2009" s="7"/>
      <c r="B2009" s="7" t="s">
        <v>5467</v>
      </c>
      <c r="C2009" s="7" t="s">
        <v>5468</v>
      </c>
      <c r="D2009" s="7" t="s">
        <v>5188</v>
      </c>
      <c r="E2009" s="7" t="s">
        <v>36</v>
      </c>
      <c r="F2009" s="7"/>
      <c r="G2009" s="7" t="s">
        <v>38</v>
      </c>
      <c r="H2009" s="7"/>
      <c r="J2009" s="13"/>
      <c r="K2009" s="13"/>
      <c r="L2009" s="10">
        <v>43123</v>
      </c>
      <c r="M2009" s="10">
        <v>43114</v>
      </c>
      <c r="N2009" s="7">
        <v>2018</v>
      </c>
      <c r="O2009" s="7" t="s">
        <v>5189</v>
      </c>
      <c r="T2009" s="7" t="s">
        <v>427</v>
      </c>
      <c r="W2009" s="6" t="str">
        <f>IFERROR(VLOOKUP(B2009, PlumX_snapshot!$A:$B, 2, FALSE), " ")</f>
        <v xml:space="preserve"> </v>
      </c>
      <c r="X2009" s="6" t="str">
        <f>IFERROR(VLOOKUP(B2009, PlumX_snapshot!$A:$C, 3, FALSE), " ")</f>
        <v xml:space="preserve"> </v>
      </c>
      <c r="Y2009" s="8" t="str">
        <f>IFERROR(VLOOKUP(B2009, PlumX_snapshot!$A:$D, 4, FALSE), " ")</f>
        <v xml:space="preserve"> </v>
      </c>
      <c r="Z2009" s="8" t="str">
        <f>IFERROR(VLOOKUP(B2009, PlumX_snapshot!$A:$E, 5, FALSE), " ")</f>
        <v xml:space="preserve"> </v>
      </c>
      <c r="AA2009" s="8" t="str">
        <f>IFERROR(VLOOKUP(B2009, PlumX_snapshot!$A:$F, 6, FALSE), " ")</f>
        <v xml:space="preserve"> </v>
      </c>
      <c r="AB2009" s="9"/>
      <c r="AC2009" s="7"/>
      <c r="AD2009" s="7"/>
      <c r="AE2009" s="7"/>
      <c r="AF2009" s="7"/>
    </row>
    <row r="2010" spans="1:32" ht="14.5" x14ac:dyDescent="0.35">
      <c r="A2010" s="7"/>
      <c r="B2010" s="7" t="s">
        <v>5469</v>
      </c>
      <c r="C2010" s="7" t="s">
        <v>5470</v>
      </c>
      <c r="D2010" s="7" t="s">
        <v>5188</v>
      </c>
      <c r="E2010" s="7" t="s">
        <v>36</v>
      </c>
      <c r="F2010" s="7"/>
      <c r="G2010" s="7" t="s">
        <v>38</v>
      </c>
      <c r="H2010" s="7"/>
      <c r="J2010" s="13"/>
      <c r="K2010" s="13"/>
      <c r="L2010" s="10">
        <v>43118</v>
      </c>
      <c r="M2010" s="10">
        <v>43165</v>
      </c>
      <c r="N2010" s="7">
        <v>2018</v>
      </c>
      <c r="O2010" s="7" t="s">
        <v>5189</v>
      </c>
      <c r="T2010" s="7" t="s">
        <v>427</v>
      </c>
      <c r="W2010" s="6" t="str">
        <f>IFERROR(VLOOKUP(B2010, PlumX_snapshot!$A:$B, 2, FALSE), " ")</f>
        <v xml:space="preserve"> </v>
      </c>
      <c r="X2010" s="6" t="str">
        <f>IFERROR(VLOOKUP(B2010, PlumX_snapshot!$A:$C, 3, FALSE), " ")</f>
        <v xml:space="preserve"> </v>
      </c>
      <c r="Y2010" s="8" t="str">
        <f>IFERROR(VLOOKUP(B2010, PlumX_snapshot!$A:$D, 4, FALSE), " ")</f>
        <v xml:space="preserve"> </v>
      </c>
      <c r="Z2010" s="8" t="str">
        <f>IFERROR(VLOOKUP(B2010, PlumX_snapshot!$A:$E, 5, FALSE), " ")</f>
        <v xml:space="preserve"> </v>
      </c>
      <c r="AA2010" s="8" t="str">
        <f>IFERROR(VLOOKUP(B2010, PlumX_snapshot!$A:$F, 6, FALSE), " ")</f>
        <v xml:space="preserve"> </v>
      </c>
      <c r="AB2010" s="9"/>
      <c r="AC2010" s="7"/>
      <c r="AD2010" s="7"/>
      <c r="AE2010" s="7"/>
      <c r="AF2010" s="7"/>
    </row>
    <row r="2011" spans="1:32" ht="14.5" x14ac:dyDescent="0.35">
      <c r="A2011" s="7"/>
      <c r="B2011" s="7" t="s">
        <v>5471</v>
      </c>
      <c r="C2011" s="7" t="s">
        <v>5472</v>
      </c>
      <c r="D2011" s="7" t="s">
        <v>5188</v>
      </c>
      <c r="E2011" s="7" t="s">
        <v>36</v>
      </c>
      <c r="F2011" s="7"/>
      <c r="G2011" s="7" t="s">
        <v>38</v>
      </c>
      <c r="H2011" s="7"/>
      <c r="J2011" s="13"/>
      <c r="K2011" s="13"/>
      <c r="L2011" s="10">
        <v>43116</v>
      </c>
      <c r="M2011" s="10">
        <v>43132</v>
      </c>
      <c r="N2011" s="7">
        <v>2018</v>
      </c>
      <c r="O2011" s="7" t="s">
        <v>5189</v>
      </c>
      <c r="T2011" s="7" t="s">
        <v>427</v>
      </c>
      <c r="W2011" s="6" t="str">
        <f>IFERROR(VLOOKUP(B2011, PlumX_snapshot!$A:$B, 2, FALSE), " ")</f>
        <v xml:space="preserve"> </v>
      </c>
      <c r="X2011" s="6" t="str">
        <f>IFERROR(VLOOKUP(B2011, PlumX_snapshot!$A:$C, 3, FALSE), " ")</f>
        <v xml:space="preserve"> </v>
      </c>
      <c r="Y2011" s="8" t="str">
        <f>IFERROR(VLOOKUP(B2011, PlumX_snapshot!$A:$D, 4, FALSE), " ")</f>
        <v xml:space="preserve"> </v>
      </c>
      <c r="Z2011" s="8" t="str">
        <f>IFERROR(VLOOKUP(B2011, PlumX_snapshot!$A:$E, 5, FALSE), " ")</f>
        <v xml:space="preserve"> </v>
      </c>
      <c r="AA2011" s="8" t="str">
        <f>IFERROR(VLOOKUP(B2011, PlumX_snapshot!$A:$F, 6, FALSE), " ")</f>
        <v xml:space="preserve"> </v>
      </c>
      <c r="AB2011" s="9"/>
      <c r="AC2011" s="7"/>
      <c r="AD2011" s="7"/>
      <c r="AE2011" s="7"/>
      <c r="AF2011" s="7"/>
    </row>
    <row r="2012" spans="1:32" ht="14.5" x14ac:dyDescent="0.35">
      <c r="A2012" s="7"/>
      <c r="B2012" s="7" t="s">
        <v>5473</v>
      </c>
      <c r="C2012" s="7" t="s">
        <v>5474</v>
      </c>
      <c r="D2012" s="7" t="s">
        <v>5188</v>
      </c>
      <c r="E2012" s="7" t="s">
        <v>36</v>
      </c>
      <c r="F2012" s="7"/>
      <c r="G2012" s="7" t="s">
        <v>38</v>
      </c>
      <c r="H2012" s="7"/>
      <c r="J2012" s="13"/>
      <c r="K2012" s="13"/>
      <c r="L2012" s="10">
        <v>43110</v>
      </c>
      <c r="M2012" s="10">
        <v>43126</v>
      </c>
      <c r="N2012" s="7">
        <v>2018</v>
      </c>
      <c r="O2012" s="7" t="s">
        <v>5189</v>
      </c>
      <c r="T2012" s="7" t="s">
        <v>427</v>
      </c>
      <c r="W2012" s="6" t="str">
        <f>IFERROR(VLOOKUP(B2012, PlumX_snapshot!$A:$B, 2, FALSE), " ")</f>
        <v xml:space="preserve"> </v>
      </c>
      <c r="X2012" s="6" t="str">
        <f>IFERROR(VLOOKUP(B2012, PlumX_snapshot!$A:$C, 3, FALSE), " ")</f>
        <v xml:space="preserve"> </v>
      </c>
      <c r="Y2012" s="8" t="str">
        <f>IFERROR(VLOOKUP(B2012, PlumX_snapshot!$A:$D, 4, FALSE), " ")</f>
        <v xml:space="preserve"> </v>
      </c>
      <c r="Z2012" s="8" t="str">
        <f>IFERROR(VLOOKUP(B2012, PlumX_snapshot!$A:$E, 5, FALSE), " ")</f>
        <v xml:space="preserve"> </v>
      </c>
      <c r="AA2012" s="8" t="str">
        <f>IFERROR(VLOOKUP(B2012, PlumX_snapshot!$A:$F, 6, FALSE), " ")</f>
        <v xml:space="preserve"> </v>
      </c>
      <c r="AB2012" s="9"/>
      <c r="AC2012" s="7"/>
      <c r="AD2012" s="7"/>
      <c r="AE2012" s="7"/>
      <c r="AF2012" s="7"/>
    </row>
    <row r="2013" spans="1:32" ht="14.5" x14ac:dyDescent="0.35">
      <c r="A2013" s="7"/>
      <c r="B2013" s="7" t="s">
        <v>5475</v>
      </c>
      <c r="C2013" s="7" t="s">
        <v>5476</v>
      </c>
      <c r="D2013" s="7" t="s">
        <v>5188</v>
      </c>
      <c r="E2013" s="7" t="s">
        <v>36</v>
      </c>
      <c r="F2013" s="7"/>
      <c r="G2013" s="7" t="s">
        <v>38</v>
      </c>
      <c r="H2013" s="7"/>
      <c r="J2013" s="13"/>
      <c r="K2013" s="13"/>
      <c r="L2013" s="10">
        <v>43105</v>
      </c>
      <c r="M2013" s="10">
        <v>43118</v>
      </c>
      <c r="N2013" s="7">
        <v>2018</v>
      </c>
      <c r="O2013" s="7" t="s">
        <v>5189</v>
      </c>
      <c r="T2013" s="7" t="s">
        <v>427</v>
      </c>
      <c r="W2013" s="6" t="str">
        <f>IFERROR(VLOOKUP(B2013, PlumX_snapshot!$A:$B, 2, FALSE), " ")</f>
        <v xml:space="preserve"> </v>
      </c>
      <c r="X2013" s="6" t="str">
        <f>IFERROR(VLOOKUP(B2013, PlumX_snapshot!$A:$C, 3, FALSE), " ")</f>
        <v xml:space="preserve"> </v>
      </c>
      <c r="Y2013" s="8" t="str">
        <f>IFERROR(VLOOKUP(B2013, PlumX_snapshot!$A:$D, 4, FALSE), " ")</f>
        <v xml:space="preserve"> </v>
      </c>
      <c r="Z2013" s="8" t="str">
        <f>IFERROR(VLOOKUP(B2013, PlumX_snapshot!$A:$E, 5, FALSE), " ")</f>
        <v xml:space="preserve"> </v>
      </c>
      <c r="AA2013" s="8" t="str">
        <f>IFERROR(VLOOKUP(B2013, PlumX_snapshot!$A:$F, 6, FALSE), " ")</f>
        <v xml:space="preserve"> </v>
      </c>
      <c r="AB2013" s="9"/>
      <c r="AC2013" s="7"/>
      <c r="AD2013" s="7"/>
      <c r="AE2013" s="7"/>
      <c r="AF2013" s="7"/>
    </row>
    <row r="2014" spans="1:32" ht="14.5" x14ac:dyDescent="0.35">
      <c r="A2014" s="7"/>
      <c r="B2014" s="7" t="s">
        <v>5477</v>
      </c>
      <c r="C2014" s="7" t="s">
        <v>5309</v>
      </c>
      <c r="D2014" s="7" t="s">
        <v>5188</v>
      </c>
      <c r="E2014" s="7" t="s">
        <v>36</v>
      </c>
      <c r="F2014" s="7"/>
      <c r="G2014" s="7" t="s">
        <v>38</v>
      </c>
      <c r="H2014" s="7"/>
      <c r="J2014" s="13"/>
      <c r="K2014" s="13"/>
      <c r="L2014" s="10">
        <v>43819</v>
      </c>
      <c r="M2014" s="10">
        <v>43829</v>
      </c>
      <c r="N2014" s="7">
        <v>2019</v>
      </c>
      <c r="O2014" s="7" t="s">
        <v>5189</v>
      </c>
      <c r="T2014" s="7" t="s">
        <v>427</v>
      </c>
      <c r="W2014" s="6" t="str">
        <f>IFERROR(VLOOKUP(B2014, PlumX_snapshot!$A:$B, 2, FALSE), " ")</f>
        <v xml:space="preserve"> </v>
      </c>
      <c r="X2014" s="6" t="str">
        <f>IFERROR(VLOOKUP(B2014, PlumX_snapshot!$A:$C, 3, FALSE), " ")</f>
        <v xml:space="preserve"> </v>
      </c>
      <c r="Y2014" s="8" t="str">
        <f>IFERROR(VLOOKUP(B2014, PlumX_snapshot!$A:$D, 4, FALSE), " ")</f>
        <v xml:space="preserve"> </v>
      </c>
      <c r="Z2014" s="8" t="str">
        <f>IFERROR(VLOOKUP(B2014, PlumX_snapshot!$A:$E, 5, FALSE), " ")</f>
        <v xml:space="preserve"> </v>
      </c>
      <c r="AA2014" s="8" t="str">
        <f>IFERROR(VLOOKUP(B2014, PlumX_snapshot!$A:$F, 6, FALSE), " ")</f>
        <v xml:space="preserve"> </v>
      </c>
      <c r="AB2014" s="9"/>
      <c r="AC2014" s="7"/>
      <c r="AD2014" s="7"/>
      <c r="AE2014" s="7"/>
      <c r="AF2014" s="7"/>
    </row>
    <row r="2015" spans="1:32" ht="14.5" x14ac:dyDescent="0.35">
      <c r="A2015" s="7"/>
      <c r="B2015" s="7" t="s">
        <v>5478</v>
      </c>
      <c r="C2015" s="7" t="s">
        <v>5479</v>
      </c>
      <c r="D2015" s="7" t="s">
        <v>5188</v>
      </c>
      <c r="E2015" s="7" t="s">
        <v>36</v>
      </c>
      <c r="F2015" s="7"/>
      <c r="G2015" s="7" t="s">
        <v>38</v>
      </c>
      <c r="H2015" s="7"/>
      <c r="J2015" s="13"/>
      <c r="K2015" s="13"/>
      <c r="L2015" s="10">
        <v>43805</v>
      </c>
      <c r="M2015" s="10">
        <v>43816</v>
      </c>
      <c r="N2015" s="7">
        <v>2019</v>
      </c>
      <c r="O2015" s="7" t="s">
        <v>5189</v>
      </c>
      <c r="T2015" s="7" t="s">
        <v>427</v>
      </c>
      <c r="W2015" s="6" t="str">
        <f>IFERROR(VLOOKUP(B2015, PlumX_snapshot!$A:$B, 2, FALSE), " ")</f>
        <v xml:space="preserve"> </v>
      </c>
      <c r="X2015" s="6" t="str">
        <f>IFERROR(VLOOKUP(B2015, PlumX_snapshot!$A:$C, 3, FALSE), " ")</f>
        <v xml:space="preserve"> </v>
      </c>
      <c r="Y2015" s="8" t="str">
        <f>IFERROR(VLOOKUP(B2015, PlumX_snapshot!$A:$D, 4, FALSE), " ")</f>
        <v xml:space="preserve"> </v>
      </c>
      <c r="Z2015" s="8" t="str">
        <f>IFERROR(VLOOKUP(B2015, PlumX_snapshot!$A:$E, 5, FALSE), " ")</f>
        <v xml:space="preserve"> </v>
      </c>
      <c r="AA2015" s="8" t="str">
        <f>IFERROR(VLOOKUP(B2015, PlumX_snapshot!$A:$F, 6, FALSE), " ")</f>
        <v xml:space="preserve"> </v>
      </c>
      <c r="AB2015" s="9"/>
      <c r="AC2015" s="7"/>
      <c r="AD2015" s="7"/>
      <c r="AE2015" s="7"/>
      <c r="AF2015" s="7"/>
    </row>
    <row r="2016" spans="1:32" ht="14.5" x14ac:dyDescent="0.35">
      <c r="A2016" s="7"/>
      <c r="B2016" s="7" t="s">
        <v>5480</v>
      </c>
      <c r="C2016" s="7" t="s">
        <v>5481</v>
      </c>
      <c r="D2016" s="7" t="s">
        <v>5188</v>
      </c>
      <c r="E2016" s="7" t="s">
        <v>36</v>
      </c>
      <c r="F2016" s="7"/>
      <c r="G2016" s="7" t="s">
        <v>38</v>
      </c>
      <c r="H2016" s="7"/>
      <c r="J2016" s="13"/>
      <c r="K2016" s="13"/>
      <c r="L2016" s="10">
        <v>43796</v>
      </c>
      <c r="M2016" s="10">
        <v>43817</v>
      </c>
      <c r="N2016" s="7">
        <v>2019</v>
      </c>
      <c r="O2016" s="7" t="s">
        <v>5189</v>
      </c>
      <c r="T2016" s="7" t="s">
        <v>427</v>
      </c>
      <c r="W2016" s="6" t="str">
        <f>IFERROR(VLOOKUP(B2016, PlumX_snapshot!$A:$B, 2, FALSE), " ")</f>
        <v xml:space="preserve"> </v>
      </c>
      <c r="X2016" s="6" t="str">
        <f>IFERROR(VLOOKUP(B2016, PlumX_snapshot!$A:$C, 3, FALSE), " ")</f>
        <v xml:space="preserve"> </v>
      </c>
      <c r="Y2016" s="8" t="str">
        <f>IFERROR(VLOOKUP(B2016, PlumX_snapshot!$A:$D, 4, FALSE), " ")</f>
        <v xml:space="preserve"> </v>
      </c>
      <c r="Z2016" s="8" t="str">
        <f>IFERROR(VLOOKUP(B2016, PlumX_snapshot!$A:$E, 5, FALSE), " ")</f>
        <v xml:space="preserve"> </v>
      </c>
      <c r="AA2016" s="8" t="str">
        <f>IFERROR(VLOOKUP(B2016, PlumX_snapshot!$A:$F, 6, FALSE), " ")</f>
        <v xml:space="preserve"> </v>
      </c>
      <c r="AB2016" s="9"/>
      <c r="AC2016" s="7"/>
      <c r="AD2016" s="7"/>
      <c r="AE2016" s="7"/>
      <c r="AF2016" s="7"/>
    </row>
    <row r="2017" spans="1:32" ht="14.5" x14ac:dyDescent="0.35">
      <c r="A2017" s="7"/>
      <c r="B2017" s="7" t="s">
        <v>5482</v>
      </c>
      <c r="C2017" s="7" t="s">
        <v>5483</v>
      </c>
      <c r="D2017" s="7" t="s">
        <v>5188</v>
      </c>
      <c r="E2017" s="7" t="s">
        <v>36</v>
      </c>
      <c r="F2017" s="7"/>
      <c r="G2017" s="7" t="s">
        <v>38</v>
      </c>
      <c r="H2017" s="7"/>
      <c r="J2017" s="13"/>
      <c r="K2017" s="13"/>
      <c r="L2017" s="10">
        <v>43794</v>
      </c>
      <c r="M2017" s="10">
        <v>43818</v>
      </c>
      <c r="N2017" s="7">
        <v>2019</v>
      </c>
      <c r="O2017" s="7" t="s">
        <v>5189</v>
      </c>
      <c r="T2017" s="7" t="s">
        <v>427</v>
      </c>
      <c r="W2017" s="6" t="str">
        <f>IFERROR(VLOOKUP(B2017, PlumX_snapshot!$A:$B, 2, FALSE), " ")</f>
        <v xml:space="preserve"> </v>
      </c>
      <c r="X2017" s="6" t="str">
        <f>IFERROR(VLOOKUP(B2017, PlumX_snapshot!$A:$C, 3, FALSE), " ")</f>
        <v xml:space="preserve"> </v>
      </c>
      <c r="Y2017" s="8" t="str">
        <f>IFERROR(VLOOKUP(B2017, PlumX_snapshot!$A:$D, 4, FALSE), " ")</f>
        <v xml:space="preserve"> </v>
      </c>
      <c r="Z2017" s="8" t="str">
        <f>IFERROR(VLOOKUP(B2017, PlumX_snapshot!$A:$E, 5, FALSE), " ")</f>
        <v xml:space="preserve"> </v>
      </c>
      <c r="AA2017" s="8" t="str">
        <f>IFERROR(VLOOKUP(B2017, PlumX_snapshot!$A:$F, 6, FALSE), " ")</f>
        <v xml:space="preserve"> </v>
      </c>
      <c r="AB2017" s="9"/>
      <c r="AC2017" s="7"/>
      <c r="AD2017" s="7"/>
      <c r="AE2017" s="7"/>
      <c r="AF2017" s="7"/>
    </row>
    <row r="2018" spans="1:32" ht="14.5" x14ac:dyDescent="0.35">
      <c r="A2018" s="7"/>
      <c r="B2018" s="7" t="s">
        <v>5484</v>
      </c>
      <c r="C2018" s="7" t="s">
        <v>5250</v>
      </c>
      <c r="D2018" s="7" t="s">
        <v>5188</v>
      </c>
      <c r="E2018" s="7" t="s">
        <v>36</v>
      </c>
      <c r="F2018" s="7"/>
      <c r="G2018" s="7" t="s">
        <v>38</v>
      </c>
      <c r="H2018" s="7"/>
      <c r="J2018" s="13"/>
      <c r="K2018" s="13"/>
      <c r="L2018" s="10">
        <v>43794</v>
      </c>
      <c r="M2018" s="10">
        <v>43815</v>
      </c>
      <c r="N2018" s="7">
        <v>2019</v>
      </c>
      <c r="O2018" s="7" t="s">
        <v>5189</v>
      </c>
      <c r="T2018" s="7" t="s">
        <v>427</v>
      </c>
      <c r="W2018" s="6" t="str">
        <f>IFERROR(VLOOKUP(B2018, PlumX_snapshot!$A:$B, 2, FALSE), " ")</f>
        <v xml:space="preserve"> </v>
      </c>
      <c r="X2018" s="6" t="str">
        <f>IFERROR(VLOOKUP(B2018, PlumX_snapshot!$A:$C, 3, FALSE), " ")</f>
        <v xml:space="preserve"> </v>
      </c>
      <c r="Y2018" s="8" t="str">
        <f>IFERROR(VLOOKUP(B2018, PlumX_snapshot!$A:$D, 4, FALSE), " ")</f>
        <v xml:space="preserve"> </v>
      </c>
      <c r="Z2018" s="8" t="str">
        <f>IFERROR(VLOOKUP(B2018, PlumX_snapshot!$A:$E, 5, FALSE), " ")</f>
        <v xml:space="preserve"> </v>
      </c>
      <c r="AA2018" s="8" t="str">
        <f>IFERROR(VLOOKUP(B2018, PlumX_snapshot!$A:$F, 6, FALSE), " ")</f>
        <v xml:space="preserve"> </v>
      </c>
      <c r="AB2018" s="9"/>
      <c r="AC2018" s="7"/>
      <c r="AD2018" s="7"/>
      <c r="AE2018" s="7"/>
      <c r="AF2018" s="7"/>
    </row>
    <row r="2019" spans="1:32" ht="14.5" x14ac:dyDescent="0.35">
      <c r="A2019" s="7"/>
      <c r="B2019" s="7" t="s">
        <v>5485</v>
      </c>
      <c r="C2019" s="7" t="s">
        <v>5362</v>
      </c>
      <c r="D2019" s="7" t="s">
        <v>5188</v>
      </c>
      <c r="E2019" s="7" t="s">
        <v>36</v>
      </c>
      <c r="F2019" s="7"/>
      <c r="G2019" s="7" t="s">
        <v>38</v>
      </c>
      <c r="H2019" s="7"/>
      <c r="J2019" s="13"/>
      <c r="K2019" s="13"/>
      <c r="L2019" s="10">
        <v>43791</v>
      </c>
      <c r="M2019" s="10">
        <v>43802</v>
      </c>
      <c r="N2019" s="7">
        <v>2019</v>
      </c>
      <c r="O2019" s="7" t="s">
        <v>5189</v>
      </c>
      <c r="T2019" s="7" t="s">
        <v>427</v>
      </c>
      <c r="W2019" s="6" t="str">
        <f>IFERROR(VLOOKUP(B2019, PlumX_snapshot!$A:$B, 2, FALSE), " ")</f>
        <v xml:space="preserve"> </v>
      </c>
      <c r="X2019" s="6" t="str">
        <f>IFERROR(VLOOKUP(B2019, PlumX_snapshot!$A:$C, 3, FALSE), " ")</f>
        <v xml:space="preserve"> </v>
      </c>
      <c r="Y2019" s="8" t="str">
        <f>IFERROR(VLOOKUP(B2019, PlumX_snapshot!$A:$D, 4, FALSE), " ")</f>
        <v xml:space="preserve"> </v>
      </c>
      <c r="Z2019" s="8" t="str">
        <f>IFERROR(VLOOKUP(B2019, PlumX_snapshot!$A:$E, 5, FALSE), " ")</f>
        <v xml:space="preserve"> </v>
      </c>
      <c r="AA2019" s="8" t="str">
        <f>IFERROR(VLOOKUP(B2019, PlumX_snapshot!$A:$F, 6, FALSE), " ")</f>
        <v xml:space="preserve"> </v>
      </c>
      <c r="AB2019" s="9"/>
      <c r="AC2019" s="7"/>
      <c r="AD2019" s="7"/>
      <c r="AE2019" s="7"/>
      <c r="AF2019" s="7"/>
    </row>
    <row r="2020" spans="1:32" ht="14.5" x14ac:dyDescent="0.35">
      <c r="A2020" s="7"/>
      <c r="B2020" s="7" t="s">
        <v>5486</v>
      </c>
      <c r="C2020" s="7" t="s">
        <v>5487</v>
      </c>
      <c r="D2020" s="7" t="s">
        <v>5188</v>
      </c>
      <c r="E2020" s="7" t="s">
        <v>36</v>
      </c>
      <c r="F2020" s="7"/>
      <c r="G2020" s="7" t="s">
        <v>38</v>
      </c>
      <c r="H2020" s="7"/>
      <c r="J2020" s="13"/>
      <c r="K2020" s="13"/>
      <c r="L2020" s="10">
        <v>43783</v>
      </c>
      <c r="M2020" s="10">
        <v>43801</v>
      </c>
      <c r="N2020" s="7">
        <v>2019</v>
      </c>
      <c r="O2020" s="7" t="s">
        <v>5189</v>
      </c>
      <c r="T2020" s="7" t="s">
        <v>427</v>
      </c>
      <c r="W2020" s="6" t="str">
        <f>IFERROR(VLOOKUP(B2020, PlumX_snapshot!$A:$B, 2, FALSE), " ")</f>
        <v xml:space="preserve"> </v>
      </c>
      <c r="X2020" s="6" t="str">
        <f>IFERROR(VLOOKUP(B2020, PlumX_snapshot!$A:$C, 3, FALSE), " ")</f>
        <v xml:space="preserve"> </v>
      </c>
      <c r="Y2020" s="8" t="str">
        <f>IFERROR(VLOOKUP(B2020, PlumX_snapshot!$A:$D, 4, FALSE), " ")</f>
        <v xml:space="preserve"> </v>
      </c>
      <c r="Z2020" s="8" t="str">
        <f>IFERROR(VLOOKUP(B2020, PlumX_snapshot!$A:$E, 5, FALSE), " ")</f>
        <v xml:space="preserve"> </v>
      </c>
      <c r="AA2020" s="8" t="str">
        <f>IFERROR(VLOOKUP(B2020, PlumX_snapshot!$A:$F, 6, FALSE), " ")</f>
        <v xml:space="preserve"> </v>
      </c>
      <c r="AB2020" s="9"/>
      <c r="AC2020" s="7"/>
      <c r="AD2020" s="7"/>
      <c r="AE2020" s="7"/>
      <c r="AF2020" s="7"/>
    </row>
    <row r="2021" spans="1:32" ht="14.5" x14ac:dyDescent="0.35">
      <c r="A2021" s="7"/>
      <c r="B2021" s="7" t="s">
        <v>5488</v>
      </c>
      <c r="C2021" s="7" t="s">
        <v>5246</v>
      </c>
      <c r="D2021" s="7" t="s">
        <v>5188</v>
      </c>
      <c r="E2021" s="7" t="s">
        <v>36</v>
      </c>
      <c r="F2021" s="7"/>
      <c r="G2021" s="7" t="s">
        <v>38</v>
      </c>
      <c r="H2021" s="7"/>
      <c r="J2021" s="13"/>
      <c r="K2021" s="13"/>
      <c r="L2021" s="10">
        <v>43782</v>
      </c>
      <c r="M2021" s="10">
        <v>43796</v>
      </c>
      <c r="N2021" s="7">
        <v>2019</v>
      </c>
      <c r="O2021" s="7" t="s">
        <v>5189</v>
      </c>
      <c r="T2021" s="7" t="s">
        <v>427</v>
      </c>
      <c r="W2021" s="6" t="str">
        <f>IFERROR(VLOOKUP(B2021, PlumX_snapshot!$A:$B, 2, FALSE), " ")</f>
        <v xml:space="preserve"> </v>
      </c>
      <c r="X2021" s="6" t="str">
        <f>IFERROR(VLOOKUP(B2021, PlumX_snapshot!$A:$C, 3, FALSE), " ")</f>
        <v xml:space="preserve"> </v>
      </c>
      <c r="Y2021" s="8" t="str">
        <f>IFERROR(VLOOKUP(B2021, PlumX_snapshot!$A:$D, 4, FALSE), " ")</f>
        <v xml:space="preserve"> </v>
      </c>
      <c r="Z2021" s="8" t="str">
        <f>IFERROR(VLOOKUP(B2021, PlumX_snapshot!$A:$E, 5, FALSE), " ")</f>
        <v xml:space="preserve"> </v>
      </c>
      <c r="AA2021" s="8" t="str">
        <f>IFERROR(VLOOKUP(B2021, PlumX_snapshot!$A:$F, 6, FALSE), " ")</f>
        <v xml:space="preserve"> </v>
      </c>
      <c r="AB2021" s="9"/>
      <c r="AC2021" s="7"/>
      <c r="AD2021" s="7"/>
      <c r="AE2021" s="7"/>
      <c r="AF2021" s="7"/>
    </row>
    <row r="2022" spans="1:32" ht="14.5" x14ac:dyDescent="0.35">
      <c r="A2022" s="7"/>
      <c r="B2022" s="7" t="s">
        <v>5489</v>
      </c>
      <c r="C2022" s="7" t="s">
        <v>5264</v>
      </c>
      <c r="D2022" s="7" t="s">
        <v>5188</v>
      </c>
      <c r="E2022" s="7" t="s">
        <v>36</v>
      </c>
      <c r="F2022" s="7"/>
      <c r="G2022" s="7" t="s">
        <v>38</v>
      </c>
      <c r="H2022" s="7"/>
      <c r="J2022" s="13"/>
      <c r="K2022" s="13"/>
      <c r="L2022" s="10">
        <v>43770</v>
      </c>
      <c r="M2022" s="10">
        <v>43792</v>
      </c>
      <c r="N2022" s="7">
        <v>2019</v>
      </c>
      <c r="O2022" s="7" t="s">
        <v>5189</v>
      </c>
      <c r="T2022" s="7" t="s">
        <v>427</v>
      </c>
      <c r="W2022" s="6" t="str">
        <f>IFERROR(VLOOKUP(B2022, PlumX_snapshot!$A:$B, 2, FALSE), " ")</f>
        <v xml:space="preserve"> </v>
      </c>
      <c r="X2022" s="6" t="str">
        <f>IFERROR(VLOOKUP(B2022, PlumX_snapshot!$A:$C, 3, FALSE), " ")</f>
        <v xml:space="preserve"> </v>
      </c>
      <c r="Y2022" s="8" t="str">
        <f>IFERROR(VLOOKUP(B2022, PlumX_snapshot!$A:$D, 4, FALSE), " ")</f>
        <v xml:space="preserve"> </v>
      </c>
      <c r="Z2022" s="8" t="str">
        <f>IFERROR(VLOOKUP(B2022, PlumX_snapshot!$A:$E, 5, FALSE), " ")</f>
        <v xml:space="preserve"> </v>
      </c>
      <c r="AA2022" s="8" t="str">
        <f>IFERROR(VLOOKUP(B2022, PlumX_snapshot!$A:$F, 6, FALSE), " ")</f>
        <v xml:space="preserve"> </v>
      </c>
      <c r="AB2022" s="9"/>
      <c r="AC2022" s="7"/>
      <c r="AD2022" s="7"/>
      <c r="AE2022" s="7"/>
      <c r="AF2022" s="7"/>
    </row>
    <row r="2023" spans="1:32" ht="14.5" x14ac:dyDescent="0.35">
      <c r="A2023" s="7"/>
      <c r="B2023" s="7" t="s">
        <v>5490</v>
      </c>
      <c r="C2023" s="7" t="s">
        <v>5491</v>
      </c>
      <c r="D2023" s="7" t="s">
        <v>5188</v>
      </c>
      <c r="E2023" s="7" t="s">
        <v>36</v>
      </c>
      <c r="F2023" s="7"/>
      <c r="G2023" s="7" t="s">
        <v>38</v>
      </c>
      <c r="H2023" s="7"/>
      <c r="J2023" s="13"/>
      <c r="K2023" s="13"/>
      <c r="L2023" s="10">
        <v>43768</v>
      </c>
      <c r="M2023" s="10">
        <v>43788</v>
      </c>
      <c r="N2023" s="7">
        <v>2019</v>
      </c>
      <c r="O2023" s="7" t="s">
        <v>5189</v>
      </c>
      <c r="T2023" s="7" t="s">
        <v>427</v>
      </c>
      <c r="W2023" s="6" t="str">
        <f>IFERROR(VLOOKUP(B2023, PlumX_snapshot!$A:$B, 2, FALSE), " ")</f>
        <v xml:space="preserve"> </v>
      </c>
      <c r="X2023" s="6" t="str">
        <f>IFERROR(VLOOKUP(B2023, PlumX_snapshot!$A:$C, 3, FALSE), " ")</f>
        <v xml:space="preserve"> </v>
      </c>
      <c r="Y2023" s="8" t="str">
        <f>IFERROR(VLOOKUP(B2023, PlumX_snapshot!$A:$D, 4, FALSE), " ")</f>
        <v xml:space="preserve"> </v>
      </c>
      <c r="Z2023" s="8" t="str">
        <f>IFERROR(VLOOKUP(B2023, PlumX_snapshot!$A:$E, 5, FALSE), " ")</f>
        <v xml:space="preserve"> </v>
      </c>
      <c r="AA2023" s="8" t="str">
        <f>IFERROR(VLOOKUP(B2023, PlumX_snapshot!$A:$F, 6, FALSE), " ")</f>
        <v xml:space="preserve"> </v>
      </c>
      <c r="AB2023" s="9"/>
      <c r="AC2023" s="7"/>
      <c r="AD2023" s="7"/>
      <c r="AE2023" s="7"/>
      <c r="AF2023" s="7"/>
    </row>
    <row r="2024" spans="1:32" ht="14.5" x14ac:dyDescent="0.35">
      <c r="A2024" s="7"/>
      <c r="B2024" s="7" t="s">
        <v>5492</v>
      </c>
      <c r="C2024" s="7" t="s">
        <v>5439</v>
      </c>
      <c r="D2024" s="7" t="s">
        <v>5188</v>
      </c>
      <c r="E2024" s="7" t="s">
        <v>36</v>
      </c>
      <c r="F2024" s="7"/>
      <c r="G2024" s="7" t="s">
        <v>38</v>
      </c>
      <c r="H2024" s="7"/>
      <c r="J2024" s="13"/>
      <c r="K2024" s="13"/>
      <c r="L2024" s="10">
        <v>43767</v>
      </c>
      <c r="M2024" s="10">
        <v>43772</v>
      </c>
      <c r="N2024" s="7">
        <v>2019</v>
      </c>
      <c r="O2024" s="7" t="s">
        <v>5189</v>
      </c>
      <c r="T2024" s="7" t="s">
        <v>427</v>
      </c>
      <c r="W2024" s="6" t="str">
        <f>IFERROR(VLOOKUP(B2024, PlumX_snapshot!$A:$B, 2, FALSE), " ")</f>
        <v xml:space="preserve"> </v>
      </c>
      <c r="X2024" s="6" t="str">
        <f>IFERROR(VLOOKUP(B2024, PlumX_snapshot!$A:$C, 3, FALSE), " ")</f>
        <v xml:space="preserve"> </v>
      </c>
      <c r="Y2024" s="8" t="str">
        <f>IFERROR(VLOOKUP(B2024, PlumX_snapshot!$A:$D, 4, FALSE), " ")</f>
        <v xml:space="preserve"> </v>
      </c>
      <c r="Z2024" s="8" t="str">
        <f>IFERROR(VLOOKUP(B2024, PlumX_snapshot!$A:$E, 5, FALSE), " ")</f>
        <v xml:space="preserve"> </v>
      </c>
      <c r="AA2024" s="8" t="str">
        <f>IFERROR(VLOOKUP(B2024, PlumX_snapshot!$A:$F, 6, FALSE), " ")</f>
        <v xml:space="preserve"> </v>
      </c>
      <c r="AB2024" s="9"/>
      <c r="AC2024" s="7"/>
      <c r="AD2024" s="7"/>
      <c r="AE2024" s="7"/>
      <c r="AF2024" s="7"/>
    </row>
    <row r="2025" spans="1:32" ht="14.5" x14ac:dyDescent="0.35">
      <c r="A2025" s="7"/>
      <c r="B2025" s="7" t="s">
        <v>5493</v>
      </c>
      <c r="C2025" s="7" t="s">
        <v>5494</v>
      </c>
      <c r="D2025" s="7" t="s">
        <v>5188</v>
      </c>
      <c r="E2025" s="7" t="s">
        <v>36</v>
      </c>
      <c r="F2025" s="7"/>
      <c r="G2025" s="7" t="s">
        <v>38</v>
      </c>
      <c r="H2025" s="7"/>
      <c r="J2025" s="13"/>
      <c r="K2025" s="13"/>
      <c r="L2025" s="10">
        <v>43760</v>
      </c>
      <c r="M2025" s="10">
        <v>43753</v>
      </c>
      <c r="N2025" s="7">
        <v>2019</v>
      </c>
      <c r="O2025" s="7" t="s">
        <v>5189</v>
      </c>
      <c r="T2025" s="7" t="s">
        <v>427</v>
      </c>
      <c r="W2025" s="6" t="str">
        <f>IFERROR(VLOOKUP(B2025, PlumX_snapshot!$A:$B, 2, FALSE), " ")</f>
        <v xml:space="preserve"> </v>
      </c>
      <c r="X2025" s="6" t="str">
        <f>IFERROR(VLOOKUP(B2025, PlumX_snapshot!$A:$C, 3, FALSE), " ")</f>
        <v xml:space="preserve"> </v>
      </c>
      <c r="Y2025" s="8" t="str">
        <f>IFERROR(VLOOKUP(B2025, PlumX_snapshot!$A:$D, 4, FALSE), " ")</f>
        <v xml:space="preserve"> </v>
      </c>
      <c r="Z2025" s="8" t="str">
        <f>IFERROR(VLOOKUP(B2025, PlumX_snapshot!$A:$E, 5, FALSE), " ")</f>
        <v xml:space="preserve"> </v>
      </c>
      <c r="AA2025" s="8" t="str">
        <f>IFERROR(VLOOKUP(B2025, PlumX_snapshot!$A:$F, 6, FALSE), " ")</f>
        <v xml:space="preserve"> </v>
      </c>
      <c r="AB2025" s="9"/>
      <c r="AC2025" s="7"/>
      <c r="AD2025" s="7"/>
      <c r="AE2025" s="7"/>
      <c r="AF2025" s="7"/>
    </row>
    <row r="2026" spans="1:32" ht="14.5" x14ac:dyDescent="0.35">
      <c r="A2026" s="7"/>
      <c r="B2026" s="7" t="s">
        <v>5495</v>
      </c>
      <c r="C2026" s="7" t="s">
        <v>5284</v>
      </c>
      <c r="D2026" s="7" t="s">
        <v>5188</v>
      </c>
      <c r="E2026" s="7" t="s">
        <v>36</v>
      </c>
      <c r="F2026" s="7"/>
      <c r="G2026" s="7" t="s">
        <v>38</v>
      </c>
      <c r="H2026" s="7"/>
      <c r="J2026" s="13"/>
      <c r="K2026" s="13"/>
      <c r="L2026" s="10">
        <v>43754</v>
      </c>
      <c r="M2026" s="10">
        <v>43779</v>
      </c>
      <c r="N2026" s="7">
        <v>2019</v>
      </c>
      <c r="O2026" s="7" t="s">
        <v>5189</v>
      </c>
      <c r="T2026" s="7" t="s">
        <v>427</v>
      </c>
      <c r="W2026" s="6" t="str">
        <f>IFERROR(VLOOKUP(B2026, PlumX_snapshot!$A:$B, 2, FALSE), " ")</f>
        <v xml:space="preserve"> </v>
      </c>
      <c r="X2026" s="6" t="str">
        <f>IFERROR(VLOOKUP(B2026, PlumX_snapshot!$A:$C, 3, FALSE), " ")</f>
        <v xml:space="preserve"> </v>
      </c>
      <c r="Y2026" s="8" t="str">
        <f>IFERROR(VLOOKUP(B2026, PlumX_snapshot!$A:$D, 4, FALSE), " ")</f>
        <v xml:space="preserve"> </v>
      </c>
      <c r="Z2026" s="8" t="str">
        <f>IFERROR(VLOOKUP(B2026, PlumX_snapshot!$A:$E, 5, FALSE), " ")</f>
        <v xml:space="preserve"> </v>
      </c>
      <c r="AA2026" s="8" t="str">
        <f>IFERROR(VLOOKUP(B2026, PlumX_snapshot!$A:$F, 6, FALSE), " ")</f>
        <v xml:space="preserve"> </v>
      </c>
      <c r="AB2026" s="9"/>
      <c r="AC2026" s="7"/>
      <c r="AD2026" s="7"/>
      <c r="AE2026" s="7"/>
      <c r="AF2026" s="7"/>
    </row>
    <row r="2027" spans="1:32" ht="14.5" x14ac:dyDescent="0.35">
      <c r="A2027" s="7"/>
      <c r="B2027" s="7" t="s">
        <v>5496</v>
      </c>
      <c r="C2027" s="7" t="s">
        <v>5439</v>
      </c>
      <c r="D2027" s="7" t="s">
        <v>5188</v>
      </c>
      <c r="E2027" s="7" t="s">
        <v>36</v>
      </c>
      <c r="F2027" s="7"/>
      <c r="G2027" s="7" t="s">
        <v>38</v>
      </c>
      <c r="H2027" s="7"/>
      <c r="J2027" s="13"/>
      <c r="K2027" s="13"/>
      <c r="L2027" s="10">
        <v>43746</v>
      </c>
      <c r="M2027" s="10">
        <v>43803</v>
      </c>
      <c r="N2027" s="7">
        <v>2019</v>
      </c>
      <c r="O2027" s="7" t="s">
        <v>5189</v>
      </c>
      <c r="T2027" s="7" t="s">
        <v>427</v>
      </c>
      <c r="W2027" s="6" t="str">
        <f>IFERROR(VLOOKUP(B2027, PlumX_snapshot!$A:$B, 2, FALSE), " ")</f>
        <v xml:space="preserve"> </v>
      </c>
      <c r="X2027" s="6" t="str">
        <f>IFERROR(VLOOKUP(B2027, PlumX_snapshot!$A:$C, 3, FALSE), " ")</f>
        <v xml:space="preserve"> </v>
      </c>
      <c r="Y2027" s="8" t="str">
        <f>IFERROR(VLOOKUP(B2027, PlumX_snapshot!$A:$D, 4, FALSE), " ")</f>
        <v xml:space="preserve"> </v>
      </c>
      <c r="Z2027" s="8" t="str">
        <f>IFERROR(VLOOKUP(B2027, PlumX_snapshot!$A:$E, 5, FALSE), " ")</f>
        <v xml:space="preserve"> </v>
      </c>
      <c r="AA2027" s="8" t="str">
        <f>IFERROR(VLOOKUP(B2027, PlumX_snapshot!$A:$F, 6, FALSE), " ")</f>
        <v xml:space="preserve"> </v>
      </c>
      <c r="AB2027" s="9"/>
      <c r="AC2027" s="7"/>
      <c r="AD2027" s="7"/>
      <c r="AE2027" s="7"/>
      <c r="AF2027" s="7"/>
    </row>
    <row r="2028" spans="1:32" ht="14.5" x14ac:dyDescent="0.35">
      <c r="A2028" s="7"/>
      <c r="B2028" s="7" t="s">
        <v>5497</v>
      </c>
      <c r="C2028" s="7" t="s">
        <v>5498</v>
      </c>
      <c r="D2028" s="7" t="s">
        <v>5188</v>
      </c>
      <c r="E2028" s="7" t="s">
        <v>36</v>
      </c>
      <c r="F2028" s="7"/>
      <c r="G2028" s="7" t="s">
        <v>38</v>
      </c>
      <c r="H2028" s="7"/>
      <c r="J2028" s="13"/>
      <c r="K2028" s="13"/>
      <c r="L2028" s="10">
        <v>43745</v>
      </c>
      <c r="M2028" s="10">
        <v>43747</v>
      </c>
      <c r="N2028" s="7">
        <v>2019</v>
      </c>
      <c r="O2028" s="7" t="s">
        <v>5189</v>
      </c>
      <c r="T2028" s="7" t="s">
        <v>427</v>
      </c>
      <c r="W2028" s="6" t="str">
        <f>IFERROR(VLOOKUP(B2028, PlumX_snapshot!$A:$B, 2, FALSE), " ")</f>
        <v xml:space="preserve"> </v>
      </c>
      <c r="X2028" s="6" t="str">
        <f>IFERROR(VLOOKUP(B2028, PlumX_snapshot!$A:$C, 3, FALSE), " ")</f>
        <v xml:space="preserve"> </v>
      </c>
      <c r="Y2028" s="8" t="str">
        <f>IFERROR(VLOOKUP(B2028, PlumX_snapshot!$A:$D, 4, FALSE), " ")</f>
        <v xml:space="preserve"> </v>
      </c>
      <c r="Z2028" s="8" t="str">
        <f>IFERROR(VLOOKUP(B2028, PlumX_snapshot!$A:$E, 5, FALSE), " ")</f>
        <v xml:space="preserve"> </v>
      </c>
      <c r="AA2028" s="8" t="str">
        <f>IFERROR(VLOOKUP(B2028, PlumX_snapshot!$A:$F, 6, FALSE), " ")</f>
        <v xml:space="preserve"> </v>
      </c>
      <c r="AB2028" s="9"/>
      <c r="AC2028" s="7"/>
      <c r="AD2028" s="7"/>
      <c r="AE2028" s="7"/>
      <c r="AF2028" s="7"/>
    </row>
    <row r="2029" spans="1:32" ht="14.5" x14ac:dyDescent="0.35">
      <c r="A2029" s="7"/>
      <c r="B2029" s="7" t="s">
        <v>5499</v>
      </c>
      <c r="C2029" s="7" t="s">
        <v>5500</v>
      </c>
      <c r="D2029" s="7" t="s">
        <v>5188</v>
      </c>
      <c r="E2029" s="7" t="s">
        <v>36</v>
      </c>
      <c r="F2029" s="7"/>
      <c r="G2029" s="7" t="s">
        <v>38</v>
      </c>
      <c r="H2029" s="7"/>
      <c r="J2029" s="13"/>
      <c r="K2029" s="13"/>
      <c r="L2029" s="10">
        <v>43742</v>
      </c>
      <c r="M2029" s="10">
        <v>43753</v>
      </c>
      <c r="N2029" s="7">
        <v>2019</v>
      </c>
      <c r="O2029" s="7" t="s">
        <v>5189</v>
      </c>
      <c r="T2029" s="7" t="s">
        <v>427</v>
      </c>
      <c r="W2029" s="6" t="str">
        <f>IFERROR(VLOOKUP(B2029, PlumX_snapshot!$A:$B, 2, FALSE), " ")</f>
        <v xml:space="preserve"> </v>
      </c>
      <c r="X2029" s="6" t="str">
        <f>IFERROR(VLOOKUP(B2029, PlumX_snapshot!$A:$C, 3, FALSE), " ")</f>
        <v xml:space="preserve"> </v>
      </c>
      <c r="Y2029" s="8" t="str">
        <f>IFERROR(VLOOKUP(B2029, PlumX_snapshot!$A:$D, 4, FALSE), " ")</f>
        <v xml:space="preserve"> </v>
      </c>
      <c r="Z2029" s="8" t="str">
        <f>IFERROR(VLOOKUP(B2029, PlumX_snapshot!$A:$E, 5, FALSE), " ")</f>
        <v xml:space="preserve"> </v>
      </c>
      <c r="AA2029" s="8" t="str">
        <f>IFERROR(VLOOKUP(B2029, PlumX_snapshot!$A:$F, 6, FALSE), " ")</f>
        <v xml:space="preserve"> </v>
      </c>
      <c r="AB2029" s="9"/>
      <c r="AC2029" s="7"/>
      <c r="AD2029" s="7"/>
      <c r="AE2029" s="7"/>
      <c r="AF2029" s="7"/>
    </row>
    <row r="2030" spans="1:32" ht="14.5" x14ac:dyDescent="0.35">
      <c r="A2030" s="7"/>
      <c r="B2030" s="7" t="s">
        <v>5501</v>
      </c>
      <c r="C2030" s="7" t="s">
        <v>5481</v>
      </c>
      <c r="D2030" s="7" t="s">
        <v>5188</v>
      </c>
      <c r="E2030" s="7" t="s">
        <v>36</v>
      </c>
      <c r="F2030" s="7"/>
      <c r="G2030" s="7" t="s">
        <v>38</v>
      </c>
      <c r="H2030" s="7"/>
      <c r="J2030" s="13"/>
      <c r="K2030" s="13"/>
      <c r="L2030" s="10">
        <v>43740</v>
      </c>
      <c r="M2030" s="10">
        <v>43758</v>
      </c>
      <c r="N2030" s="7">
        <v>2019</v>
      </c>
      <c r="O2030" s="7" t="s">
        <v>5189</v>
      </c>
      <c r="T2030" s="7" t="s">
        <v>427</v>
      </c>
      <c r="W2030" s="6" t="str">
        <f>IFERROR(VLOOKUP(B2030, PlumX_snapshot!$A:$B, 2, FALSE), " ")</f>
        <v xml:space="preserve"> </v>
      </c>
      <c r="X2030" s="6" t="str">
        <f>IFERROR(VLOOKUP(B2030, PlumX_snapshot!$A:$C, 3, FALSE), " ")</f>
        <v xml:space="preserve"> </v>
      </c>
      <c r="Y2030" s="8" t="str">
        <f>IFERROR(VLOOKUP(B2030, PlumX_snapshot!$A:$D, 4, FALSE), " ")</f>
        <v xml:space="preserve"> </v>
      </c>
      <c r="Z2030" s="8" t="str">
        <f>IFERROR(VLOOKUP(B2030, PlumX_snapshot!$A:$E, 5, FALSE), " ")</f>
        <v xml:space="preserve"> </v>
      </c>
      <c r="AA2030" s="8" t="str">
        <f>IFERROR(VLOOKUP(B2030, PlumX_snapshot!$A:$F, 6, FALSE), " ")</f>
        <v xml:space="preserve"> </v>
      </c>
      <c r="AB2030" s="9"/>
      <c r="AC2030" s="7"/>
      <c r="AD2030" s="7"/>
      <c r="AE2030" s="7"/>
      <c r="AF2030" s="7"/>
    </row>
    <row r="2031" spans="1:32" ht="14.5" x14ac:dyDescent="0.35">
      <c r="A2031" s="7"/>
      <c r="B2031" s="7" t="s">
        <v>5502</v>
      </c>
      <c r="C2031" s="7" t="s">
        <v>5353</v>
      </c>
      <c r="D2031" s="7" t="s">
        <v>5188</v>
      </c>
      <c r="E2031" s="7" t="s">
        <v>37</v>
      </c>
      <c r="F2031" s="7" t="s">
        <v>37</v>
      </c>
      <c r="G2031" s="7" t="s">
        <v>38</v>
      </c>
      <c r="H2031" s="7"/>
      <c r="J2031" s="13"/>
      <c r="K2031" s="13"/>
      <c r="L2031" s="10">
        <v>43734</v>
      </c>
      <c r="M2031" s="10">
        <v>43756</v>
      </c>
      <c r="N2031" s="7">
        <v>2019</v>
      </c>
      <c r="O2031" s="7" t="s">
        <v>5189</v>
      </c>
      <c r="T2031" s="7" t="s">
        <v>427</v>
      </c>
      <c r="W2031" s="6" t="str">
        <f>IFERROR(VLOOKUP(B2031, PlumX_snapshot!$A:$B, 2, FALSE), " ")</f>
        <v xml:space="preserve"> </v>
      </c>
      <c r="X2031" s="6" t="str">
        <f>IFERROR(VLOOKUP(B2031, PlumX_snapshot!$A:$C, 3, FALSE), " ")</f>
        <v xml:space="preserve"> </v>
      </c>
      <c r="Y2031" s="8" t="str">
        <f>IFERROR(VLOOKUP(B2031, PlumX_snapshot!$A:$D, 4, FALSE), " ")</f>
        <v xml:space="preserve"> </v>
      </c>
      <c r="Z2031" s="8" t="str">
        <f>IFERROR(VLOOKUP(B2031, PlumX_snapshot!$A:$E, 5, FALSE), " ")</f>
        <v xml:space="preserve"> </v>
      </c>
      <c r="AA2031" s="8" t="str">
        <f>IFERROR(VLOOKUP(B2031, PlumX_snapshot!$A:$F, 6, FALSE), " ")</f>
        <v xml:space="preserve"> </v>
      </c>
      <c r="AB2031" s="9"/>
      <c r="AC2031" s="7"/>
      <c r="AD2031" s="7"/>
      <c r="AE2031" s="7"/>
      <c r="AF2031" s="7"/>
    </row>
    <row r="2032" spans="1:32" ht="14.5" x14ac:dyDescent="0.35">
      <c r="A2032" s="7"/>
      <c r="B2032" s="7" t="s">
        <v>5503</v>
      </c>
      <c r="C2032" s="7" t="s">
        <v>5231</v>
      </c>
      <c r="D2032" s="7" t="s">
        <v>5188</v>
      </c>
      <c r="E2032" s="7" t="s">
        <v>37</v>
      </c>
      <c r="F2032" s="7" t="s">
        <v>37</v>
      </c>
      <c r="G2032" s="7" t="s">
        <v>38</v>
      </c>
      <c r="H2032" s="7"/>
      <c r="J2032" s="13"/>
      <c r="K2032" s="13"/>
      <c r="L2032" s="10">
        <v>43732</v>
      </c>
      <c r="M2032" s="10">
        <v>43752</v>
      </c>
      <c r="N2032" s="7">
        <v>2019</v>
      </c>
      <c r="O2032" s="7" t="s">
        <v>5189</v>
      </c>
      <c r="T2032" s="7" t="s">
        <v>427</v>
      </c>
      <c r="W2032" s="6" t="str">
        <f>IFERROR(VLOOKUP(B2032, PlumX_snapshot!$A:$B, 2, FALSE), " ")</f>
        <v xml:space="preserve"> </v>
      </c>
      <c r="X2032" s="6" t="str">
        <f>IFERROR(VLOOKUP(B2032, PlumX_snapshot!$A:$C, 3, FALSE), " ")</f>
        <v xml:space="preserve"> </v>
      </c>
      <c r="Y2032" s="8" t="str">
        <f>IFERROR(VLOOKUP(B2032, PlumX_snapshot!$A:$D, 4, FALSE), " ")</f>
        <v xml:space="preserve"> </v>
      </c>
      <c r="Z2032" s="8" t="str">
        <f>IFERROR(VLOOKUP(B2032, PlumX_snapshot!$A:$E, 5, FALSE), " ")</f>
        <v xml:space="preserve"> </v>
      </c>
      <c r="AA2032" s="8" t="str">
        <f>IFERROR(VLOOKUP(B2032, PlumX_snapshot!$A:$F, 6, FALSE), " ")</f>
        <v xml:space="preserve"> </v>
      </c>
      <c r="AB2032" s="9"/>
      <c r="AC2032" s="7"/>
      <c r="AD2032" s="7"/>
      <c r="AE2032" s="7"/>
      <c r="AF2032" s="7"/>
    </row>
    <row r="2033" spans="1:32" ht="14.5" x14ac:dyDescent="0.35">
      <c r="A2033" s="7"/>
      <c r="B2033" s="7" t="s">
        <v>5504</v>
      </c>
      <c r="C2033" s="7" t="s">
        <v>5505</v>
      </c>
      <c r="D2033" s="7" t="s">
        <v>5188</v>
      </c>
      <c r="E2033" s="7" t="s">
        <v>37</v>
      </c>
      <c r="F2033" s="7" t="s">
        <v>37</v>
      </c>
      <c r="G2033" s="7" t="s">
        <v>38</v>
      </c>
      <c r="H2033" s="7"/>
      <c r="J2033" s="13"/>
      <c r="K2033" s="13"/>
      <c r="L2033" s="10">
        <v>43732</v>
      </c>
      <c r="M2033" s="10">
        <v>43731</v>
      </c>
      <c r="N2033" s="7">
        <v>2019</v>
      </c>
      <c r="O2033" s="7" t="s">
        <v>5189</v>
      </c>
      <c r="T2033" s="7" t="s">
        <v>427</v>
      </c>
      <c r="W2033" s="6" t="str">
        <f>IFERROR(VLOOKUP(B2033, PlumX_snapshot!$A:$B, 2, FALSE), " ")</f>
        <v xml:space="preserve"> </v>
      </c>
      <c r="X2033" s="6" t="str">
        <f>IFERROR(VLOOKUP(B2033, PlumX_snapshot!$A:$C, 3, FALSE), " ")</f>
        <v xml:space="preserve"> </v>
      </c>
      <c r="Y2033" s="8" t="str">
        <f>IFERROR(VLOOKUP(B2033, PlumX_snapshot!$A:$D, 4, FALSE), " ")</f>
        <v xml:space="preserve"> </v>
      </c>
      <c r="Z2033" s="8" t="str">
        <f>IFERROR(VLOOKUP(B2033, PlumX_snapshot!$A:$E, 5, FALSE), " ")</f>
        <v xml:space="preserve"> </v>
      </c>
      <c r="AA2033" s="8" t="str">
        <f>IFERROR(VLOOKUP(B2033, PlumX_snapshot!$A:$F, 6, FALSE), " ")</f>
        <v xml:space="preserve"> </v>
      </c>
      <c r="AB2033" s="9"/>
      <c r="AC2033" s="7"/>
      <c r="AD2033" s="7"/>
      <c r="AE2033" s="7"/>
      <c r="AF2033" s="7"/>
    </row>
    <row r="2034" spans="1:32" ht="14.5" x14ac:dyDescent="0.35">
      <c r="A2034" s="7"/>
      <c r="B2034" s="7" t="s">
        <v>5506</v>
      </c>
      <c r="C2034" s="7" t="s">
        <v>5266</v>
      </c>
      <c r="D2034" s="7" t="s">
        <v>5188</v>
      </c>
      <c r="E2034" s="7" t="s">
        <v>36</v>
      </c>
      <c r="F2034" s="7"/>
      <c r="G2034" s="7" t="s">
        <v>38</v>
      </c>
      <c r="H2034" s="7"/>
      <c r="J2034" s="13"/>
      <c r="K2034" s="13"/>
      <c r="L2034" s="10">
        <v>43717</v>
      </c>
      <c r="M2034" s="10">
        <v>43755</v>
      </c>
      <c r="N2034" s="7">
        <v>2019</v>
      </c>
      <c r="O2034" s="7" t="s">
        <v>5189</v>
      </c>
      <c r="T2034" s="7" t="s">
        <v>427</v>
      </c>
      <c r="W2034" s="6" t="str">
        <f>IFERROR(VLOOKUP(B2034, PlumX_snapshot!$A:$B, 2, FALSE), " ")</f>
        <v xml:space="preserve"> </v>
      </c>
      <c r="X2034" s="6" t="str">
        <f>IFERROR(VLOOKUP(B2034, PlumX_snapshot!$A:$C, 3, FALSE), " ")</f>
        <v xml:space="preserve"> </v>
      </c>
      <c r="Y2034" s="8" t="str">
        <f>IFERROR(VLOOKUP(B2034, PlumX_snapshot!$A:$D, 4, FALSE), " ")</f>
        <v xml:space="preserve"> </v>
      </c>
      <c r="Z2034" s="8" t="str">
        <f>IFERROR(VLOOKUP(B2034, PlumX_snapshot!$A:$E, 5, FALSE), " ")</f>
        <v xml:space="preserve"> </v>
      </c>
      <c r="AA2034" s="8" t="str">
        <f>IFERROR(VLOOKUP(B2034, PlumX_snapshot!$A:$F, 6, FALSE), " ")</f>
        <v xml:space="preserve"> </v>
      </c>
      <c r="AB2034" s="9"/>
      <c r="AC2034" s="7"/>
      <c r="AD2034" s="7"/>
      <c r="AE2034" s="7"/>
      <c r="AF2034" s="7"/>
    </row>
    <row r="2035" spans="1:32" ht="14.5" x14ac:dyDescent="0.35">
      <c r="A2035" s="7"/>
      <c r="B2035" s="7" t="s">
        <v>5507</v>
      </c>
      <c r="C2035" s="7" t="s">
        <v>5474</v>
      </c>
      <c r="D2035" s="7" t="s">
        <v>5188</v>
      </c>
      <c r="E2035" s="7" t="s">
        <v>36</v>
      </c>
      <c r="F2035" s="7"/>
      <c r="G2035" s="7" t="s">
        <v>38</v>
      </c>
      <c r="H2035" s="7"/>
      <c r="J2035" s="13"/>
      <c r="K2035" s="13"/>
      <c r="L2035" s="10">
        <v>43713</v>
      </c>
      <c r="M2035" s="10">
        <v>43725</v>
      </c>
      <c r="N2035" s="7">
        <v>2019</v>
      </c>
      <c r="O2035" s="7" t="s">
        <v>5189</v>
      </c>
      <c r="T2035" s="7" t="s">
        <v>427</v>
      </c>
      <c r="W2035" s="6" t="str">
        <f>IFERROR(VLOOKUP(B2035, PlumX_snapshot!$A:$B, 2, FALSE), " ")</f>
        <v xml:space="preserve"> </v>
      </c>
      <c r="X2035" s="6" t="str">
        <f>IFERROR(VLOOKUP(B2035, PlumX_snapshot!$A:$C, 3, FALSE), " ")</f>
        <v xml:space="preserve"> </v>
      </c>
      <c r="Y2035" s="8" t="str">
        <f>IFERROR(VLOOKUP(B2035, PlumX_snapshot!$A:$D, 4, FALSE), " ")</f>
        <v xml:space="preserve"> </v>
      </c>
      <c r="Z2035" s="8" t="str">
        <f>IFERROR(VLOOKUP(B2035, PlumX_snapshot!$A:$E, 5, FALSE), " ")</f>
        <v xml:space="preserve"> </v>
      </c>
      <c r="AA2035" s="8" t="str">
        <f>IFERROR(VLOOKUP(B2035, PlumX_snapshot!$A:$F, 6, FALSE), " ")</f>
        <v xml:space="preserve"> </v>
      </c>
      <c r="AB2035" s="9"/>
      <c r="AC2035" s="7"/>
      <c r="AD2035" s="7"/>
      <c r="AE2035" s="7"/>
      <c r="AF2035" s="7"/>
    </row>
    <row r="2036" spans="1:32" ht="14.5" x14ac:dyDescent="0.35">
      <c r="A2036" s="7"/>
      <c r="B2036" s="7" t="s">
        <v>5508</v>
      </c>
      <c r="C2036" s="7" t="s">
        <v>5509</v>
      </c>
      <c r="D2036" s="7" t="s">
        <v>5188</v>
      </c>
      <c r="E2036" s="7" t="s">
        <v>36</v>
      </c>
      <c r="F2036" s="7"/>
      <c r="G2036" s="7" t="s">
        <v>38</v>
      </c>
      <c r="H2036" s="7"/>
      <c r="J2036" s="13"/>
      <c r="K2036" s="13"/>
      <c r="L2036" s="10">
        <v>43711</v>
      </c>
      <c r="M2036" s="10">
        <v>43678</v>
      </c>
      <c r="N2036" s="7">
        <v>2019</v>
      </c>
      <c r="O2036" s="7" t="s">
        <v>5189</v>
      </c>
      <c r="T2036" s="7" t="s">
        <v>427</v>
      </c>
      <c r="W2036" s="6" t="str">
        <f>IFERROR(VLOOKUP(B2036, PlumX_snapshot!$A:$B, 2, FALSE), " ")</f>
        <v xml:space="preserve"> </v>
      </c>
      <c r="X2036" s="6" t="str">
        <f>IFERROR(VLOOKUP(B2036, PlumX_snapshot!$A:$C, 3, FALSE), " ")</f>
        <v xml:space="preserve"> </v>
      </c>
      <c r="Y2036" s="8" t="str">
        <f>IFERROR(VLOOKUP(B2036, PlumX_snapshot!$A:$D, 4, FALSE), " ")</f>
        <v xml:space="preserve"> </v>
      </c>
      <c r="Z2036" s="8" t="str">
        <f>IFERROR(VLOOKUP(B2036, PlumX_snapshot!$A:$E, 5, FALSE), " ")</f>
        <v xml:space="preserve"> </v>
      </c>
      <c r="AA2036" s="8" t="str">
        <f>IFERROR(VLOOKUP(B2036, PlumX_snapshot!$A:$F, 6, FALSE), " ")</f>
        <v xml:space="preserve"> </v>
      </c>
      <c r="AB2036" s="9"/>
      <c r="AC2036" s="7"/>
      <c r="AD2036" s="7"/>
      <c r="AE2036" s="7"/>
      <c r="AF2036" s="7"/>
    </row>
    <row r="2037" spans="1:32" ht="14.5" x14ac:dyDescent="0.35">
      <c r="A2037" s="7"/>
      <c r="B2037" s="7" t="s">
        <v>5510</v>
      </c>
      <c r="C2037" s="7" t="s">
        <v>5509</v>
      </c>
      <c r="D2037" s="7" t="s">
        <v>5188</v>
      </c>
      <c r="E2037" s="7" t="s">
        <v>36</v>
      </c>
      <c r="F2037" s="7"/>
      <c r="G2037" s="7" t="s">
        <v>38</v>
      </c>
      <c r="H2037" s="7"/>
      <c r="J2037" s="13"/>
      <c r="K2037" s="13"/>
      <c r="L2037" s="10">
        <v>43704</v>
      </c>
      <c r="M2037" s="10">
        <v>43637</v>
      </c>
      <c r="N2037" s="7">
        <v>2019</v>
      </c>
      <c r="O2037" s="7" t="s">
        <v>5189</v>
      </c>
      <c r="T2037" s="7" t="s">
        <v>427</v>
      </c>
      <c r="W2037" s="6" t="str">
        <f>IFERROR(VLOOKUP(B2037, PlumX_snapshot!$A:$B, 2, FALSE), " ")</f>
        <v xml:space="preserve"> </v>
      </c>
      <c r="X2037" s="6" t="str">
        <f>IFERROR(VLOOKUP(B2037, PlumX_snapshot!$A:$C, 3, FALSE), " ")</f>
        <v xml:space="preserve"> </v>
      </c>
      <c r="Y2037" s="8" t="str">
        <f>IFERROR(VLOOKUP(B2037, PlumX_snapshot!$A:$D, 4, FALSE), " ")</f>
        <v xml:space="preserve"> </v>
      </c>
      <c r="Z2037" s="8" t="str">
        <f>IFERROR(VLOOKUP(B2037, PlumX_snapshot!$A:$E, 5, FALSE), " ")</f>
        <v xml:space="preserve"> </v>
      </c>
      <c r="AA2037" s="8" t="str">
        <f>IFERROR(VLOOKUP(B2037, PlumX_snapshot!$A:$F, 6, FALSE), " ")</f>
        <v xml:space="preserve"> </v>
      </c>
      <c r="AB2037" s="9"/>
      <c r="AC2037" s="7"/>
      <c r="AD2037" s="7"/>
      <c r="AE2037" s="7"/>
      <c r="AF2037" s="7"/>
    </row>
    <row r="2038" spans="1:32" ht="14.5" x14ac:dyDescent="0.35">
      <c r="A2038" s="7"/>
      <c r="B2038" s="7" t="s">
        <v>5511</v>
      </c>
      <c r="C2038" s="7" t="s">
        <v>5236</v>
      </c>
      <c r="D2038" s="7" t="s">
        <v>5188</v>
      </c>
      <c r="E2038" s="7" t="s">
        <v>36</v>
      </c>
      <c r="F2038" s="7"/>
      <c r="G2038" s="7" t="s">
        <v>38</v>
      </c>
      <c r="H2038" s="7"/>
      <c r="J2038" s="13"/>
      <c r="K2038" s="13"/>
      <c r="L2038" s="10">
        <v>43691</v>
      </c>
      <c r="M2038" s="10">
        <v>43733</v>
      </c>
      <c r="N2038" s="7">
        <v>2019</v>
      </c>
      <c r="O2038" s="7" t="s">
        <v>5189</v>
      </c>
      <c r="T2038" s="7" t="s">
        <v>427</v>
      </c>
      <c r="W2038" s="6" t="str">
        <f>IFERROR(VLOOKUP(B2038, PlumX_snapshot!$A:$B, 2, FALSE), " ")</f>
        <v xml:space="preserve"> </v>
      </c>
      <c r="X2038" s="6" t="str">
        <f>IFERROR(VLOOKUP(B2038, PlumX_snapshot!$A:$C, 3, FALSE), " ")</f>
        <v xml:space="preserve"> </v>
      </c>
      <c r="Y2038" s="8" t="str">
        <f>IFERROR(VLOOKUP(B2038, PlumX_snapshot!$A:$D, 4, FALSE), " ")</f>
        <v xml:space="preserve"> </v>
      </c>
      <c r="Z2038" s="8" t="str">
        <f>IFERROR(VLOOKUP(B2038, PlumX_snapshot!$A:$E, 5, FALSE), " ")</f>
        <v xml:space="preserve"> </v>
      </c>
      <c r="AA2038" s="8" t="str">
        <f>IFERROR(VLOOKUP(B2038, PlumX_snapshot!$A:$F, 6, FALSE), " ")</f>
        <v xml:space="preserve"> </v>
      </c>
      <c r="AB2038" s="9"/>
      <c r="AC2038" s="7"/>
      <c r="AD2038" s="7"/>
      <c r="AE2038" s="7"/>
      <c r="AF2038" s="7"/>
    </row>
    <row r="2039" spans="1:32" ht="14.5" x14ac:dyDescent="0.35">
      <c r="A2039" s="7"/>
      <c r="B2039" s="7" t="s">
        <v>5512</v>
      </c>
      <c r="C2039" s="7" t="s">
        <v>5242</v>
      </c>
      <c r="D2039" s="7" t="s">
        <v>5188</v>
      </c>
      <c r="E2039" s="7" t="s">
        <v>36</v>
      </c>
      <c r="F2039" s="7"/>
      <c r="G2039" s="7" t="s">
        <v>38</v>
      </c>
      <c r="H2039" s="7"/>
      <c r="J2039" s="13"/>
      <c r="K2039" s="13"/>
      <c r="L2039" s="10">
        <v>43671</v>
      </c>
      <c r="M2039" s="10">
        <v>43719</v>
      </c>
      <c r="N2039" s="7">
        <v>2019</v>
      </c>
      <c r="O2039" s="7" t="s">
        <v>5189</v>
      </c>
      <c r="T2039" s="7" t="s">
        <v>427</v>
      </c>
      <c r="W2039" s="6" t="str">
        <f>IFERROR(VLOOKUP(B2039, PlumX_snapshot!$A:$B, 2, FALSE), " ")</f>
        <v xml:space="preserve"> </v>
      </c>
      <c r="X2039" s="6" t="str">
        <f>IFERROR(VLOOKUP(B2039, PlumX_snapshot!$A:$C, 3, FALSE), " ")</f>
        <v xml:space="preserve"> </v>
      </c>
      <c r="Y2039" s="8" t="str">
        <f>IFERROR(VLOOKUP(B2039, PlumX_snapshot!$A:$D, 4, FALSE), " ")</f>
        <v xml:space="preserve"> </v>
      </c>
      <c r="Z2039" s="8" t="str">
        <f>IFERROR(VLOOKUP(B2039, PlumX_snapshot!$A:$E, 5, FALSE), " ")</f>
        <v xml:space="preserve"> </v>
      </c>
      <c r="AA2039" s="8" t="str">
        <f>IFERROR(VLOOKUP(B2039, PlumX_snapshot!$A:$F, 6, FALSE), " ")</f>
        <v xml:space="preserve"> </v>
      </c>
      <c r="AB2039" s="9"/>
      <c r="AC2039" s="7"/>
      <c r="AD2039" s="7"/>
      <c r="AE2039" s="7"/>
      <c r="AF2039" s="7"/>
    </row>
    <row r="2040" spans="1:32" ht="14.5" x14ac:dyDescent="0.35">
      <c r="A2040" s="7"/>
      <c r="B2040" s="7" t="s">
        <v>5513</v>
      </c>
      <c r="C2040" s="7" t="s">
        <v>5514</v>
      </c>
      <c r="D2040" s="7" t="s">
        <v>5188</v>
      </c>
      <c r="E2040" s="7" t="s">
        <v>36</v>
      </c>
      <c r="F2040" s="7"/>
      <c r="G2040" s="7" t="s">
        <v>38</v>
      </c>
      <c r="H2040" s="7"/>
      <c r="J2040" s="13"/>
      <c r="K2040" s="13"/>
      <c r="L2040" s="10">
        <v>43669</v>
      </c>
      <c r="M2040" s="10">
        <v>43681</v>
      </c>
      <c r="N2040" s="7">
        <v>2019</v>
      </c>
      <c r="O2040" s="7" t="s">
        <v>5189</v>
      </c>
      <c r="T2040" s="7" t="s">
        <v>427</v>
      </c>
      <c r="W2040" s="6" t="str">
        <f>IFERROR(VLOOKUP(B2040, PlumX_snapshot!$A:$B, 2, FALSE), " ")</f>
        <v xml:space="preserve"> </v>
      </c>
      <c r="X2040" s="6" t="str">
        <f>IFERROR(VLOOKUP(B2040, PlumX_snapshot!$A:$C, 3, FALSE), " ")</f>
        <v xml:space="preserve"> </v>
      </c>
      <c r="Y2040" s="8" t="str">
        <f>IFERROR(VLOOKUP(B2040, PlumX_snapshot!$A:$D, 4, FALSE), " ")</f>
        <v xml:space="preserve"> </v>
      </c>
      <c r="Z2040" s="8" t="str">
        <f>IFERROR(VLOOKUP(B2040, PlumX_snapshot!$A:$E, 5, FALSE), " ")</f>
        <v xml:space="preserve"> </v>
      </c>
      <c r="AA2040" s="8" t="str">
        <f>IFERROR(VLOOKUP(B2040, PlumX_snapshot!$A:$F, 6, FALSE), " ")</f>
        <v xml:space="preserve"> </v>
      </c>
      <c r="AB2040" s="9"/>
      <c r="AC2040" s="7"/>
      <c r="AD2040" s="7"/>
      <c r="AE2040" s="7"/>
      <c r="AF2040" s="7"/>
    </row>
    <row r="2041" spans="1:32" ht="14.5" x14ac:dyDescent="0.35">
      <c r="A2041" s="7"/>
      <c r="B2041" s="7" t="s">
        <v>5515</v>
      </c>
      <c r="C2041" s="7" t="s">
        <v>5516</v>
      </c>
      <c r="D2041" s="7" t="s">
        <v>5188</v>
      </c>
      <c r="E2041" s="7" t="s">
        <v>36</v>
      </c>
      <c r="F2041" s="7"/>
      <c r="G2041" s="7" t="s">
        <v>38</v>
      </c>
      <c r="H2041" s="7"/>
      <c r="J2041" s="13"/>
      <c r="K2041" s="13"/>
      <c r="L2041" s="10">
        <v>43665</v>
      </c>
      <c r="M2041" s="10">
        <v>43689</v>
      </c>
      <c r="N2041" s="7">
        <v>2019</v>
      </c>
      <c r="O2041" s="7" t="s">
        <v>5189</v>
      </c>
      <c r="T2041" s="7" t="s">
        <v>427</v>
      </c>
      <c r="W2041" s="6" t="str">
        <f>IFERROR(VLOOKUP(B2041, PlumX_snapshot!$A:$B, 2, FALSE), " ")</f>
        <v xml:space="preserve"> </v>
      </c>
      <c r="X2041" s="6" t="str">
        <f>IFERROR(VLOOKUP(B2041, PlumX_snapshot!$A:$C, 3, FALSE), " ")</f>
        <v xml:space="preserve"> </v>
      </c>
      <c r="Y2041" s="8" t="str">
        <f>IFERROR(VLOOKUP(B2041, PlumX_snapshot!$A:$D, 4, FALSE), " ")</f>
        <v xml:space="preserve"> </v>
      </c>
      <c r="Z2041" s="8" t="str">
        <f>IFERROR(VLOOKUP(B2041, PlumX_snapshot!$A:$E, 5, FALSE), " ")</f>
        <v xml:space="preserve"> </v>
      </c>
      <c r="AA2041" s="8" t="str">
        <f>IFERROR(VLOOKUP(B2041, PlumX_snapshot!$A:$F, 6, FALSE), " ")</f>
        <v xml:space="preserve"> </v>
      </c>
      <c r="AB2041" s="9"/>
      <c r="AC2041" s="7"/>
      <c r="AD2041" s="7"/>
      <c r="AE2041" s="7"/>
      <c r="AF2041" s="7"/>
    </row>
    <row r="2042" spans="1:32" ht="14.5" x14ac:dyDescent="0.35">
      <c r="A2042" s="7"/>
      <c r="B2042" s="7" t="s">
        <v>5517</v>
      </c>
      <c r="C2042" s="7" t="s">
        <v>5516</v>
      </c>
      <c r="D2042" s="7" t="s">
        <v>5188</v>
      </c>
      <c r="E2042" s="7" t="s">
        <v>36</v>
      </c>
      <c r="F2042" s="7"/>
      <c r="G2042" s="7" t="s">
        <v>38</v>
      </c>
      <c r="H2042" s="7"/>
      <c r="J2042" s="13"/>
      <c r="K2042" s="13"/>
      <c r="L2042" s="10">
        <v>43661</v>
      </c>
      <c r="M2042" s="10">
        <v>43696</v>
      </c>
      <c r="N2042" s="7">
        <v>2019</v>
      </c>
      <c r="O2042" s="7" t="s">
        <v>5189</v>
      </c>
      <c r="T2042" s="7" t="s">
        <v>427</v>
      </c>
      <c r="W2042" s="6" t="str">
        <f>IFERROR(VLOOKUP(B2042, PlumX_snapshot!$A:$B, 2, FALSE), " ")</f>
        <v xml:space="preserve"> </v>
      </c>
      <c r="X2042" s="6" t="str">
        <f>IFERROR(VLOOKUP(B2042, PlumX_snapshot!$A:$C, 3, FALSE), " ")</f>
        <v xml:space="preserve"> </v>
      </c>
      <c r="Y2042" s="8" t="str">
        <f>IFERROR(VLOOKUP(B2042, PlumX_snapshot!$A:$D, 4, FALSE), " ")</f>
        <v xml:space="preserve"> </v>
      </c>
      <c r="Z2042" s="8" t="str">
        <f>IFERROR(VLOOKUP(B2042, PlumX_snapshot!$A:$E, 5, FALSE), " ")</f>
        <v xml:space="preserve"> </v>
      </c>
      <c r="AA2042" s="8" t="str">
        <f>IFERROR(VLOOKUP(B2042, PlumX_snapshot!$A:$F, 6, FALSE), " ")</f>
        <v xml:space="preserve"> </v>
      </c>
      <c r="AB2042" s="9"/>
      <c r="AC2042" s="7"/>
      <c r="AD2042" s="7"/>
      <c r="AE2042" s="7"/>
      <c r="AF2042" s="7"/>
    </row>
    <row r="2043" spans="1:32" ht="14.5" x14ac:dyDescent="0.35">
      <c r="A2043" s="7"/>
      <c r="B2043" s="7" t="s">
        <v>5518</v>
      </c>
      <c r="C2043" s="7" t="s">
        <v>5266</v>
      </c>
      <c r="D2043" s="7" t="s">
        <v>5188</v>
      </c>
      <c r="E2043" s="7" t="s">
        <v>36</v>
      </c>
      <c r="F2043" s="7"/>
      <c r="G2043" s="7" t="s">
        <v>38</v>
      </c>
      <c r="H2043" s="7"/>
      <c r="J2043" s="13"/>
      <c r="K2043" s="13"/>
      <c r="L2043" s="10">
        <v>43620</v>
      </c>
      <c r="M2043" s="10">
        <v>43634</v>
      </c>
      <c r="N2043" s="7">
        <v>2019</v>
      </c>
      <c r="O2043" s="7" t="s">
        <v>5189</v>
      </c>
      <c r="T2043" s="7" t="s">
        <v>427</v>
      </c>
      <c r="W2043" s="6" t="str">
        <f>IFERROR(VLOOKUP(B2043, PlumX_snapshot!$A:$B, 2, FALSE), " ")</f>
        <v xml:space="preserve"> </v>
      </c>
      <c r="X2043" s="6" t="str">
        <f>IFERROR(VLOOKUP(B2043, PlumX_snapshot!$A:$C, 3, FALSE), " ")</f>
        <v xml:space="preserve"> </v>
      </c>
      <c r="Y2043" s="8" t="str">
        <f>IFERROR(VLOOKUP(B2043, PlumX_snapshot!$A:$D, 4, FALSE), " ")</f>
        <v xml:space="preserve"> </v>
      </c>
      <c r="Z2043" s="8" t="str">
        <f>IFERROR(VLOOKUP(B2043, PlumX_snapshot!$A:$E, 5, FALSE), " ")</f>
        <v xml:space="preserve"> </v>
      </c>
      <c r="AA2043" s="8" t="str">
        <f>IFERROR(VLOOKUP(B2043, PlumX_snapshot!$A:$F, 6, FALSE), " ")</f>
        <v xml:space="preserve"> </v>
      </c>
      <c r="AB2043" s="9"/>
      <c r="AC2043" s="7"/>
      <c r="AD2043" s="7"/>
      <c r="AE2043" s="7"/>
      <c r="AF2043" s="7"/>
    </row>
    <row r="2044" spans="1:32" ht="14.5" x14ac:dyDescent="0.35">
      <c r="A2044" s="7"/>
      <c r="B2044" s="7" t="s">
        <v>5519</v>
      </c>
      <c r="C2044" s="7" t="s">
        <v>5436</v>
      </c>
      <c r="D2044" s="7" t="s">
        <v>5188</v>
      </c>
      <c r="E2044" s="7" t="s">
        <v>36</v>
      </c>
      <c r="F2044" s="7"/>
      <c r="G2044" s="7" t="s">
        <v>38</v>
      </c>
      <c r="H2044" s="7"/>
      <c r="J2044" s="13"/>
      <c r="K2044" s="13"/>
      <c r="L2044" s="10">
        <v>43599</v>
      </c>
      <c r="M2044" s="10">
        <v>43627</v>
      </c>
      <c r="N2044" s="7">
        <v>2019</v>
      </c>
      <c r="O2044" s="7" t="s">
        <v>5189</v>
      </c>
      <c r="T2044" s="7" t="s">
        <v>427</v>
      </c>
      <c r="W2044" s="6" t="str">
        <f>IFERROR(VLOOKUP(B2044, PlumX_snapshot!$A:$B, 2, FALSE), " ")</f>
        <v xml:space="preserve"> </v>
      </c>
      <c r="X2044" s="6" t="str">
        <f>IFERROR(VLOOKUP(B2044, PlumX_snapshot!$A:$C, 3, FALSE), " ")</f>
        <v xml:space="preserve"> </v>
      </c>
      <c r="Y2044" s="8" t="str">
        <f>IFERROR(VLOOKUP(B2044, PlumX_snapshot!$A:$D, 4, FALSE), " ")</f>
        <v xml:space="preserve"> </v>
      </c>
      <c r="Z2044" s="8" t="str">
        <f>IFERROR(VLOOKUP(B2044, PlumX_snapshot!$A:$E, 5, FALSE), " ")</f>
        <v xml:space="preserve"> </v>
      </c>
      <c r="AA2044" s="8" t="str">
        <f>IFERROR(VLOOKUP(B2044, PlumX_snapshot!$A:$F, 6, FALSE), " ")</f>
        <v xml:space="preserve"> </v>
      </c>
      <c r="AB2044" s="9"/>
      <c r="AC2044" s="7"/>
      <c r="AD2044" s="7"/>
      <c r="AE2044" s="7"/>
      <c r="AF2044" s="7"/>
    </row>
    <row r="2045" spans="1:32" ht="14.5" x14ac:dyDescent="0.35">
      <c r="A2045" s="7"/>
      <c r="B2045" s="7" t="s">
        <v>5520</v>
      </c>
      <c r="C2045" s="7" t="s">
        <v>5420</v>
      </c>
      <c r="D2045" s="7" t="s">
        <v>5188</v>
      </c>
      <c r="E2045" s="7" t="s">
        <v>37</v>
      </c>
      <c r="F2045" s="7" t="s">
        <v>37</v>
      </c>
      <c r="G2045" s="7" t="s">
        <v>38</v>
      </c>
      <c r="H2045" s="7"/>
      <c r="J2045" s="13"/>
      <c r="K2045" s="13"/>
      <c r="L2045" s="10">
        <v>43589</v>
      </c>
      <c r="M2045" s="10">
        <v>43635</v>
      </c>
      <c r="N2045" s="7">
        <v>2019</v>
      </c>
      <c r="O2045" s="7" t="s">
        <v>5189</v>
      </c>
      <c r="T2045" s="7" t="s">
        <v>427</v>
      </c>
      <c r="W2045" s="6" t="str">
        <f>IFERROR(VLOOKUP(B2045, PlumX_snapshot!$A:$B, 2, FALSE), " ")</f>
        <v xml:space="preserve"> </v>
      </c>
      <c r="X2045" s="6" t="str">
        <f>IFERROR(VLOOKUP(B2045, PlumX_snapshot!$A:$C, 3, FALSE), " ")</f>
        <v xml:space="preserve"> </v>
      </c>
      <c r="Y2045" s="8" t="str">
        <f>IFERROR(VLOOKUP(B2045, PlumX_snapshot!$A:$D, 4, FALSE), " ")</f>
        <v xml:space="preserve"> </v>
      </c>
      <c r="Z2045" s="8" t="str">
        <f>IFERROR(VLOOKUP(B2045, PlumX_snapshot!$A:$E, 5, FALSE), " ")</f>
        <v xml:space="preserve"> </v>
      </c>
      <c r="AA2045" s="8" t="str">
        <f>IFERROR(VLOOKUP(B2045, PlumX_snapshot!$A:$F, 6, FALSE), " ")</f>
        <v xml:space="preserve"> </v>
      </c>
      <c r="AB2045" s="9"/>
      <c r="AC2045" s="7"/>
      <c r="AD2045" s="7"/>
      <c r="AE2045" s="7"/>
      <c r="AF2045" s="7"/>
    </row>
    <row r="2046" spans="1:32" ht="14.5" x14ac:dyDescent="0.35">
      <c r="A2046" s="7"/>
      <c r="B2046" s="7" t="s">
        <v>5521</v>
      </c>
      <c r="C2046" s="7" t="s">
        <v>5522</v>
      </c>
      <c r="D2046" s="7" t="s">
        <v>5188</v>
      </c>
      <c r="E2046" s="7" t="s">
        <v>36</v>
      </c>
      <c r="F2046" s="7"/>
      <c r="G2046" s="7" t="s">
        <v>38</v>
      </c>
      <c r="H2046" s="7"/>
      <c r="J2046" s="13"/>
      <c r="K2046" s="13"/>
      <c r="L2046" s="10">
        <v>43560</v>
      </c>
      <c r="M2046" s="10">
        <v>43595</v>
      </c>
      <c r="N2046" s="7">
        <v>2019</v>
      </c>
      <c r="O2046" s="7" t="s">
        <v>5189</v>
      </c>
      <c r="T2046" s="7" t="s">
        <v>427</v>
      </c>
      <c r="W2046" s="6" t="str">
        <f>IFERROR(VLOOKUP(B2046, PlumX_snapshot!$A:$B, 2, FALSE), " ")</f>
        <v xml:space="preserve"> </v>
      </c>
      <c r="X2046" s="6" t="str">
        <f>IFERROR(VLOOKUP(B2046, PlumX_snapshot!$A:$C, 3, FALSE), " ")</f>
        <v xml:space="preserve"> </v>
      </c>
      <c r="Y2046" s="8" t="str">
        <f>IFERROR(VLOOKUP(B2046, PlumX_snapshot!$A:$D, 4, FALSE), " ")</f>
        <v xml:space="preserve"> </v>
      </c>
      <c r="Z2046" s="8" t="str">
        <f>IFERROR(VLOOKUP(B2046, PlumX_snapshot!$A:$E, 5, FALSE), " ")</f>
        <v xml:space="preserve"> </v>
      </c>
      <c r="AA2046" s="8" t="str">
        <f>IFERROR(VLOOKUP(B2046, PlumX_snapshot!$A:$F, 6, FALSE), " ")</f>
        <v xml:space="preserve"> </v>
      </c>
      <c r="AB2046" s="9"/>
      <c r="AC2046" s="7"/>
      <c r="AD2046" s="7"/>
      <c r="AE2046" s="7"/>
      <c r="AF2046" s="7"/>
    </row>
    <row r="2047" spans="1:32" ht="14.5" x14ac:dyDescent="0.35">
      <c r="A2047" s="7"/>
      <c r="B2047" s="7" t="s">
        <v>5523</v>
      </c>
      <c r="C2047" s="7" t="s">
        <v>5306</v>
      </c>
      <c r="D2047" s="7" t="s">
        <v>5188</v>
      </c>
      <c r="E2047" s="7" t="s">
        <v>36</v>
      </c>
      <c r="F2047" s="7"/>
      <c r="G2047" s="7" t="s">
        <v>38</v>
      </c>
      <c r="H2047" s="7"/>
      <c r="J2047" s="13"/>
      <c r="K2047" s="13"/>
      <c r="L2047" s="10">
        <v>43558</v>
      </c>
      <c r="M2047" s="10">
        <v>42403</v>
      </c>
      <c r="N2047" s="7">
        <v>2019</v>
      </c>
      <c r="O2047" s="7" t="s">
        <v>5189</v>
      </c>
      <c r="T2047" s="7" t="s">
        <v>427</v>
      </c>
      <c r="W2047" s="6" t="str">
        <f>IFERROR(VLOOKUP(B2047, PlumX_snapshot!$A:$B, 2, FALSE), " ")</f>
        <v xml:space="preserve"> </v>
      </c>
      <c r="X2047" s="6" t="str">
        <f>IFERROR(VLOOKUP(B2047, PlumX_snapshot!$A:$C, 3, FALSE), " ")</f>
        <v xml:space="preserve"> </v>
      </c>
      <c r="Y2047" s="8" t="str">
        <f>IFERROR(VLOOKUP(B2047, PlumX_snapshot!$A:$D, 4, FALSE), " ")</f>
        <v xml:space="preserve"> </v>
      </c>
      <c r="Z2047" s="8" t="str">
        <f>IFERROR(VLOOKUP(B2047, PlumX_snapshot!$A:$E, 5, FALSE), " ")</f>
        <v xml:space="preserve"> </v>
      </c>
      <c r="AA2047" s="8" t="str">
        <f>IFERROR(VLOOKUP(B2047, PlumX_snapshot!$A:$F, 6, FALSE), " ")</f>
        <v xml:space="preserve"> </v>
      </c>
      <c r="AB2047" s="9"/>
      <c r="AC2047" s="7"/>
      <c r="AD2047" s="7"/>
      <c r="AE2047" s="7"/>
      <c r="AF2047" s="7"/>
    </row>
    <row r="2048" spans="1:32" ht="14.5" x14ac:dyDescent="0.35">
      <c r="A2048" s="7"/>
      <c r="B2048" s="7" t="s">
        <v>5524</v>
      </c>
      <c r="C2048" s="7" t="s">
        <v>5425</v>
      </c>
      <c r="D2048" s="7" t="s">
        <v>5188</v>
      </c>
      <c r="E2048" s="7" t="s">
        <v>36</v>
      </c>
      <c r="F2048" s="7"/>
      <c r="G2048" s="7" t="s">
        <v>38</v>
      </c>
      <c r="H2048" s="7"/>
      <c r="J2048" s="13"/>
      <c r="K2048" s="13"/>
      <c r="L2048" s="10">
        <v>43502</v>
      </c>
      <c r="M2048" s="10">
        <v>43497</v>
      </c>
      <c r="N2048" s="7">
        <v>2019</v>
      </c>
      <c r="O2048" s="7" t="s">
        <v>5189</v>
      </c>
      <c r="T2048" s="7" t="s">
        <v>427</v>
      </c>
      <c r="W2048" s="6" t="str">
        <f>IFERROR(VLOOKUP(B2048, PlumX_snapshot!$A:$B, 2, FALSE), " ")</f>
        <v xml:space="preserve"> </v>
      </c>
      <c r="X2048" s="6" t="str">
        <f>IFERROR(VLOOKUP(B2048, PlumX_snapshot!$A:$C, 3, FALSE), " ")</f>
        <v xml:space="preserve"> </v>
      </c>
      <c r="Y2048" s="8" t="str">
        <f>IFERROR(VLOOKUP(B2048, PlumX_snapshot!$A:$D, 4, FALSE), " ")</f>
        <v xml:space="preserve"> </v>
      </c>
      <c r="Z2048" s="8" t="str">
        <f>IFERROR(VLOOKUP(B2048, PlumX_snapshot!$A:$E, 5, FALSE), " ")</f>
        <v xml:space="preserve"> </v>
      </c>
      <c r="AA2048" s="8" t="str">
        <f>IFERROR(VLOOKUP(B2048, PlumX_snapshot!$A:$F, 6, FALSE), " ")</f>
        <v xml:space="preserve"> </v>
      </c>
      <c r="AB2048" s="9"/>
      <c r="AC2048" s="7"/>
      <c r="AD2048" s="7"/>
      <c r="AE2048" s="7"/>
      <c r="AF2048" s="7"/>
    </row>
    <row r="2049" spans="1:32" ht="14.5" x14ac:dyDescent="0.35">
      <c r="A2049" s="7"/>
      <c r="B2049" s="7" t="s">
        <v>5525</v>
      </c>
      <c r="C2049" s="7" t="s">
        <v>5258</v>
      </c>
      <c r="D2049" s="7" t="s">
        <v>5188</v>
      </c>
      <c r="E2049" s="7" t="s">
        <v>36</v>
      </c>
      <c r="F2049" s="7"/>
      <c r="G2049" s="7" t="s">
        <v>38</v>
      </c>
      <c r="H2049" s="7"/>
      <c r="J2049" s="13"/>
      <c r="K2049" s="13"/>
      <c r="L2049" s="10">
        <v>43482</v>
      </c>
      <c r="M2049" s="10">
        <v>43483</v>
      </c>
      <c r="N2049" s="7">
        <v>2019</v>
      </c>
      <c r="O2049" s="7" t="s">
        <v>5189</v>
      </c>
      <c r="T2049" s="7" t="s">
        <v>427</v>
      </c>
      <c r="W2049" s="6" t="str">
        <f>IFERROR(VLOOKUP(B2049, PlumX_snapshot!$A:$B, 2, FALSE), " ")</f>
        <v xml:space="preserve"> </v>
      </c>
      <c r="X2049" s="6" t="str">
        <f>IFERROR(VLOOKUP(B2049, PlumX_snapshot!$A:$C, 3, FALSE), " ")</f>
        <v xml:space="preserve"> </v>
      </c>
      <c r="Y2049" s="8" t="str">
        <f>IFERROR(VLOOKUP(B2049, PlumX_snapshot!$A:$D, 4, FALSE), " ")</f>
        <v xml:space="preserve"> </v>
      </c>
      <c r="Z2049" s="8" t="str">
        <f>IFERROR(VLOOKUP(B2049, PlumX_snapshot!$A:$E, 5, FALSE), " ")</f>
        <v xml:space="preserve"> </v>
      </c>
      <c r="AA2049" s="8" t="str">
        <f>IFERROR(VLOOKUP(B2049, PlumX_snapshot!$A:$F, 6, FALSE), " ")</f>
        <v xml:space="preserve"> </v>
      </c>
      <c r="AB2049" s="9"/>
      <c r="AC2049" s="7"/>
      <c r="AD2049" s="7"/>
      <c r="AE2049" s="7"/>
      <c r="AF2049" s="7"/>
    </row>
    <row r="2050" spans="1:32" ht="14.5" x14ac:dyDescent="0.35">
      <c r="A2050" s="7"/>
      <c r="B2050" s="7" t="s">
        <v>5526</v>
      </c>
      <c r="C2050" s="7" t="s">
        <v>5527</v>
      </c>
      <c r="D2050" s="7" t="s">
        <v>5188</v>
      </c>
      <c r="E2050" s="7" t="s">
        <v>37</v>
      </c>
      <c r="F2050" s="7" t="s">
        <v>37</v>
      </c>
      <c r="G2050" s="7" t="s">
        <v>38</v>
      </c>
      <c r="H2050" s="7"/>
      <c r="J2050" s="13"/>
      <c r="K2050" s="13"/>
      <c r="L2050" s="10">
        <v>44160</v>
      </c>
      <c r="M2050" s="10">
        <v>44181</v>
      </c>
      <c r="N2050" s="7">
        <v>2020</v>
      </c>
      <c r="O2050" s="7" t="s">
        <v>5189</v>
      </c>
      <c r="T2050" s="7"/>
      <c r="W2050" s="6" t="str">
        <f>IFERROR(VLOOKUP(B2050, PlumX_snapshot!$A:$B, 2, FALSE), " ")</f>
        <v xml:space="preserve"> </v>
      </c>
      <c r="X2050" s="6" t="str">
        <f>IFERROR(VLOOKUP(B2050, PlumX_snapshot!$A:$C, 3, FALSE), " ")</f>
        <v xml:space="preserve"> </v>
      </c>
      <c r="Y2050" s="8" t="str">
        <f>IFERROR(VLOOKUP(B2050, PlumX_snapshot!$A:$D, 4, FALSE), " ")</f>
        <v xml:space="preserve"> </v>
      </c>
      <c r="Z2050" s="8" t="str">
        <f>IFERROR(VLOOKUP(B2050, PlumX_snapshot!$A:$E, 5, FALSE), " ")</f>
        <v xml:space="preserve"> </v>
      </c>
      <c r="AA2050" s="8" t="str">
        <f>IFERROR(VLOOKUP(B2050, PlumX_snapshot!$A:$F, 6, FALSE), " ")</f>
        <v xml:space="preserve"> </v>
      </c>
      <c r="AB2050" s="9"/>
      <c r="AC2050" s="7"/>
      <c r="AD2050" s="7"/>
      <c r="AE2050" s="7"/>
      <c r="AF2050" s="7"/>
    </row>
    <row r="2051" spans="1:32" ht="14.5" x14ac:dyDescent="0.35">
      <c r="A2051" s="7"/>
      <c r="B2051" s="7" t="s">
        <v>5528</v>
      </c>
      <c r="C2051" s="7" t="s">
        <v>5266</v>
      </c>
      <c r="D2051" s="7" t="s">
        <v>5188</v>
      </c>
      <c r="E2051" s="7" t="s">
        <v>36</v>
      </c>
      <c r="F2051" s="7"/>
      <c r="G2051" s="7" t="s">
        <v>38</v>
      </c>
      <c r="H2051" s="7"/>
      <c r="J2051" s="13"/>
      <c r="K2051" s="13"/>
      <c r="L2051" s="10">
        <v>44148</v>
      </c>
      <c r="M2051" s="10">
        <v>44208</v>
      </c>
      <c r="N2051" s="7">
        <v>2020</v>
      </c>
      <c r="O2051" s="7" t="s">
        <v>5189</v>
      </c>
      <c r="T2051" s="7"/>
      <c r="U2051" s="7" t="s">
        <v>5529</v>
      </c>
      <c r="W2051" s="6" t="str">
        <f>IFERROR(VLOOKUP(B2051, PlumX_snapshot!$A:$B, 2, FALSE), " ")</f>
        <v xml:space="preserve"> </v>
      </c>
      <c r="X2051" s="6" t="str">
        <f>IFERROR(VLOOKUP(B2051, PlumX_snapshot!$A:$C, 3, FALSE), " ")</f>
        <v xml:space="preserve"> </v>
      </c>
      <c r="Y2051" s="8" t="str">
        <f>IFERROR(VLOOKUP(B2051, PlumX_snapshot!$A:$D, 4, FALSE), " ")</f>
        <v xml:space="preserve"> </v>
      </c>
      <c r="Z2051" s="8" t="str">
        <f>IFERROR(VLOOKUP(B2051, PlumX_snapshot!$A:$E, 5, FALSE), " ")</f>
        <v xml:space="preserve"> </v>
      </c>
      <c r="AA2051" s="8" t="str">
        <f>IFERROR(VLOOKUP(B2051, PlumX_snapshot!$A:$F, 6, FALSE), " ")</f>
        <v xml:space="preserve"> </v>
      </c>
      <c r="AB2051" s="9"/>
      <c r="AC2051" s="7" t="s">
        <v>5530</v>
      </c>
      <c r="AD2051" s="7" t="s">
        <v>5531</v>
      </c>
      <c r="AE2051" s="7" t="s">
        <v>5532</v>
      </c>
      <c r="AF2051" s="7" t="s">
        <v>5533</v>
      </c>
    </row>
    <row r="2052" spans="1:32" ht="14.5" x14ac:dyDescent="0.35">
      <c r="A2052" s="7"/>
      <c r="B2052" s="7" t="s">
        <v>5534</v>
      </c>
      <c r="C2052" s="7" t="s">
        <v>5535</v>
      </c>
      <c r="D2052" s="7" t="s">
        <v>5188</v>
      </c>
      <c r="E2052" s="7" t="s">
        <v>36</v>
      </c>
      <c r="F2052" s="7"/>
      <c r="G2052" s="7" t="s">
        <v>38</v>
      </c>
      <c r="H2052" s="7"/>
      <c r="J2052" s="13"/>
      <c r="K2052" s="13"/>
      <c r="L2052" s="10">
        <v>44148</v>
      </c>
      <c r="M2052" s="10">
        <v>44167</v>
      </c>
      <c r="N2052" s="7">
        <v>2020</v>
      </c>
      <c r="O2052" s="7" t="s">
        <v>5189</v>
      </c>
      <c r="T2052" s="7"/>
      <c r="U2052" s="7" t="s">
        <v>5529</v>
      </c>
      <c r="W2052" s="6" t="str">
        <f>IFERROR(VLOOKUP(B2052, PlumX_snapshot!$A:$B, 2, FALSE), " ")</f>
        <v xml:space="preserve"> </v>
      </c>
      <c r="X2052" s="6" t="str">
        <f>IFERROR(VLOOKUP(B2052, PlumX_snapshot!$A:$C, 3, FALSE), " ")</f>
        <v xml:space="preserve"> </v>
      </c>
      <c r="Y2052" s="8" t="str">
        <f>IFERROR(VLOOKUP(B2052, PlumX_snapshot!$A:$D, 4, FALSE), " ")</f>
        <v xml:space="preserve"> </v>
      </c>
      <c r="Z2052" s="8" t="str">
        <f>IFERROR(VLOOKUP(B2052, PlumX_snapshot!$A:$E, 5, FALSE), " ")</f>
        <v xml:space="preserve"> </v>
      </c>
      <c r="AA2052" s="8" t="str">
        <f>IFERROR(VLOOKUP(B2052, PlumX_snapshot!$A:$F, 6, FALSE), " ")</f>
        <v xml:space="preserve"> </v>
      </c>
      <c r="AB2052" s="9"/>
      <c r="AC2052" s="7" t="s">
        <v>5536</v>
      </c>
      <c r="AD2052" s="7" t="s">
        <v>5537</v>
      </c>
      <c r="AE2052" s="7" t="s">
        <v>5538</v>
      </c>
    </row>
    <row r="2053" spans="1:32" ht="14.5" x14ac:dyDescent="0.35">
      <c r="A2053" s="7"/>
      <c r="B2053" s="7" t="s">
        <v>5539</v>
      </c>
      <c r="C2053" s="7" t="s">
        <v>5258</v>
      </c>
      <c r="D2053" s="7" t="s">
        <v>5188</v>
      </c>
      <c r="E2053" s="7" t="s">
        <v>36</v>
      </c>
      <c r="F2053" s="7"/>
      <c r="G2053" s="7" t="s">
        <v>38</v>
      </c>
      <c r="H2053" s="7"/>
      <c r="J2053" s="13"/>
      <c r="K2053" s="13"/>
      <c r="L2053" s="10">
        <v>44148</v>
      </c>
      <c r="M2053" s="10">
        <v>44126</v>
      </c>
      <c r="N2053" s="7">
        <v>2020</v>
      </c>
      <c r="O2053" s="7" t="s">
        <v>5189</v>
      </c>
      <c r="T2053" s="7"/>
      <c r="W2053" s="6" t="str">
        <f>IFERROR(VLOOKUP(B2053, PlumX_snapshot!$A:$B, 2, FALSE), " ")</f>
        <v xml:space="preserve"> </v>
      </c>
      <c r="X2053" s="6" t="str">
        <f>IFERROR(VLOOKUP(B2053, PlumX_snapshot!$A:$C, 3, FALSE), " ")</f>
        <v xml:space="preserve"> </v>
      </c>
      <c r="Y2053" s="8" t="str">
        <f>IFERROR(VLOOKUP(B2053, PlumX_snapshot!$A:$D, 4, FALSE), " ")</f>
        <v xml:space="preserve"> </v>
      </c>
      <c r="Z2053" s="8" t="str">
        <f>IFERROR(VLOOKUP(B2053, PlumX_snapshot!$A:$E, 5, FALSE), " ")</f>
        <v xml:space="preserve"> </v>
      </c>
      <c r="AA2053" s="8" t="str">
        <f>IFERROR(VLOOKUP(B2053, PlumX_snapshot!$A:$F, 6, FALSE), " ")</f>
        <v xml:space="preserve"> </v>
      </c>
      <c r="AB2053" s="9"/>
      <c r="AC2053" s="7"/>
      <c r="AD2053" s="7"/>
      <c r="AE2053" s="7"/>
      <c r="AF2053" s="7"/>
    </row>
    <row r="2054" spans="1:32" ht="14.5" x14ac:dyDescent="0.35">
      <c r="A2054" s="7"/>
      <c r="B2054" s="7" t="s">
        <v>5540</v>
      </c>
      <c r="C2054" s="7" t="s">
        <v>5541</v>
      </c>
      <c r="D2054" s="7" t="s">
        <v>5188</v>
      </c>
      <c r="E2054" s="7" t="s">
        <v>36</v>
      </c>
      <c r="F2054" s="7"/>
      <c r="G2054" s="7" t="s">
        <v>38</v>
      </c>
      <c r="H2054" s="7"/>
      <c r="J2054" s="13"/>
      <c r="K2054" s="13"/>
      <c r="L2054" s="10">
        <v>44148</v>
      </c>
      <c r="M2054" s="10">
        <v>43949</v>
      </c>
      <c r="N2054" s="7">
        <v>2020</v>
      </c>
      <c r="O2054" s="7" t="s">
        <v>5189</v>
      </c>
      <c r="T2054" s="7"/>
      <c r="W2054" s="6" t="str">
        <f>IFERROR(VLOOKUP(B2054, PlumX_snapshot!$A:$B, 2, FALSE), " ")</f>
        <v xml:space="preserve"> </v>
      </c>
      <c r="X2054" s="6" t="str">
        <f>IFERROR(VLOOKUP(B2054, PlumX_snapshot!$A:$C, 3, FALSE), " ")</f>
        <v xml:space="preserve"> </v>
      </c>
      <c r="Y2054" s="8" t="str">
        <f>IFERROR(VLOOKUP(B2054, PlumX_snapshot!$A:$D, 4, FALSE), " ")</f>
        <v xml:space="preserve"> </v>
      </c>
      <c r="Z2054" s="8" t="str">
        <f>IFERROR(VLOOKUP(B2054, PlumX_snapshot!$A:$E, 5, FALSE), " ")</f>
        <v xml:space="preserve"> </v>
      </c>
      <c r="AA2054" s="8" t="str">
        <f>IFERROR(VLOOKUP(B2054, PlumX_snapshot!$A:$F, 6, FALSE), " ")</f>
        <v xml:space="preserve"> </v>
      </c>
      <c r="AB2054" s="9"/>
      <c r="AC2054" s="7"/>
      <c r="AD2054" s="7"/>
      <c r="AE2054" s="7"/>
      <c r="AF2054" s="7"/>
    </row>
    <row r="2055" spans="1:32" ht="14.5" x14ac:dyDescent="0.35">
      <c r="A2055" s="7"/>
      <c r="B2055" s="7" t="s">
        <v>5542</v>
      </c>
      <c r="C2055" s="7" t="s">
        <v>5309</v>
      </c>
      <c r="D2055" s="7" t="s">
        <v>5188</v>
      </c>
      <c r="E2055" s="7" t="s">
        <v>36</v>
      </c>
      <c r="F2055" s="7"/>
      <c r="G2055" s="7" t="s">
        <v>38</v>
      </c>
      <c r="H2055" s="7"/>
      <c r="J2055" s="13"/>
      <c r="K2055" s="13"/>
      <c r="L2055" s="10">
        <v>44148</v>
      </c>
      <c r="M2055" s="10">
        <v>44169</v>
      </c>
      <c r="N2055" s="7">
        <v>2020</v>
      </c>
      <c r="O2055" s="7" t="s">
        <v>5189</v>
      </c>
      <c r="T2055" s="7"/>
      <c r="U2055" s="7" t="s">
        <v>5529</v>
      </c>
      <c r="W2055" s="6" t="str">
        <f>IFERROR(VLOOKUP(B2055, PlumX_snapshot!$A:$B, 2, FALSE), " ")</f>
        <v xml:space="preserve"> </v>
      </c>
      <c r="X2055" s="6" t="str">
        <f>IFERROR(VLOOKUP(B2055, PlumX_snapshot!$A:$C, 3, FALSE), " ")</f>
        <v xml:space="preserve"> </v>
      </c>
      <c r="Y2055" s="8" t="str">
        <f>IFERROR(VLOOKUP(B2055, PlumX_snapshot!$A:$D, 4, FALSE), " ")</f>
        <v xml:space="preserve"> </v>
      </c>
      <c r="Z2055" s="8" t="str">
        <f>IFERROR(VLOOKUP(B2055, PlumX_snapshot!$A:$E, 5, FALSE), " ")</f>
        <v xml:space="preserve"> </v>
      </c>
      <c r="AA2055" s="8" t="str">
        <f>IFERROR(VLOOKUP(B2055, PlumX_snapshot!$A:$F, 6, FALSE), " ")</f>
        <v xml:space="preserve"> </v>
      </c>
      <c r="AB2055" s="9"/>
      <c r="AC2055" s="7" t="s">
        <v>5543</v>
      </c>
      <c r="AD2055" s="7" t="s">
        <v>5544</v>
      </c>
      <c r="AE2055" s="7" t="s">
        <v>5545</v>
      </c>
      <c r="AF2055" s="7" t="s">
        <v>5546</v>
      </c>
    </row>
    <row r="2056" spans="1:32" ht="14.5" x14ac:dyDescent="0.35">
      <c r="A2056" s="7"/>
      <c r="B2056" s="7" t="s">
        <v>5547</v>
      </c>
      <c r="C2056" s="7" t="s">
        <v>5415</v>
      </c>
      <c r="D2056" s="7" t="s">
        <v>5188</v>
      </c>
      <c r="E2056" s="7" t="s">
        <v>36</v>
      </c>
      <c r="F2056" s="7"/>
      <c r="G2056" s="7" t="s">
        <v>38</v>
      </c>
      <c r="H2056" s="7"/>
      <c r="J2056" s="13"/>
      <c r="K2056" s="13"/>
      <c r="L2056" s="10">
        <v>44110</v>
      </c>
      <c r="M2056" s="10">
        <v>44105</v>
      </c>
      <c r="N2056" s="7">
        <v>2020</v>
      </c>
      <c r="O2056" s="7" t="s">
        <v>5189</v>
      </c>
      <c r="T2056" s="7"/>
      <c r="W2056" s="6" t="str">
        <f>IFERROR(VLOOKUP(B2056, PlumX_snapshot!$A:$B, 2, FALSE), " ")</f>
        <v xml:space="preserve"> </v>
      </c>
      <c r="X2056" s="6" t="str">
        <f>IFERROR(VLOOKUP(B2056, PlumX_snapshot!$A:$C, 3, FALSE), " ")</f>
        <v xml:space="preserve"> </v>
      </c>
      <c r="Y2056" s="8" t="str">
        <f>IFERROR(VLOOKUP(B2056, PlumX_snapshot!$A:$D, 4, FALSE), " ")</f>
        <v xml:space="preserve"> </v>
      </c>
      <c r="Z2056" s="8" t="str">
        <f>IFERROR(VLOOKUP(B2056, PlumX_snapshot!$A:$E, 5, FALSE), " ")</f>
        <v xml:space="preserve"> </v>
      </c>
      <c r="AA2056" s="8" t="str">
        <f>IFERROR(VLOOKUP(B2056, PlumX_snapshot!$A:$F, 6, FALSE), " ")</f>
        <v xml:space="preserve"> </v>
      </c>
      <c r="AB2056" s="9"/>
      <c r="AC2056" s="7"/>
      <c r="AD2056" s="7"/>
      <c r="AE2056" s="7"/>
      <c r="AF2056" s="7"/>
    </row>
    <row r="2057" spans="1:32" ht="14.5" x14ac:dyDescent="0.35">
      <c r="A2057" s="7"/>
      <c r="B2057" s="7" t="s">
        <v>5548</v>
      </c>
      <c r="C2057" s="7" t="s">
        <v>5549</v>
      </c>
      <c r="D2057" s="7" t="s">
        <v>5188</v>
      </c>
      <c r="E2057" s="7" t="s">
        <v>36</v>
      </c>
      <c r="F2057" s="7"/>
      <c r="G2057" s="7" t="s">
        <v>38</v>
      </c>
      <c r="H2057" s="7"/>
      <c r="J2057" s="13"/>
      <c r="K2057" s="13"/>
      <c r="L2057" s="10">
        <v>44012</v>
      </c>
      <c r="M2057" s="10">
        <v>43747</v>
      </c>
      <c r="N2057" s="7">
        <v>2020</v>
      </c>
      <c r="O2057" s="7" t="s">
        <v>5189</v>
      </c>
      <c r="T2057" s="7"/>
      <c r="W2057" s="6" t="str">
        <f>IFERROR(VLOOKUP(B2057, PlumX_snapshot!$A:$B, 2, FALSE), " ")</f>
        <v xml:space="preserve"> </v>
      </c>
      <c r="X2057" s="6" t="str">
        <f>IFERROR(VLOOKUP(B2057, PlumX_snapshot!$A:$C, 3, FALSE), " ")</f>
        <v xml:space="preserve"> </v>
      </c>
      <c r="Y2057" s="8" t="str">
        <f>IFERROR(VLOOKUP(B2057, PlumX_snapshot!$A:$D, 4, FALSE), " ")</f>
        <v xml:space="preserve"> </v>
      </c>
      <c r="Z2057" s="8" t="str">
        <f>IFERROR(VLOOKUP(B2057, PlumX_snapshot!$A:$E, 5, FALSE), " ")</f>
        <v xml:space="preserve"> </v>
      </c>
      <c r="AA2057" s="8" t="str">
        <f>IFERROR(VLOOKUP(B2057, PlumX_snapshot!$A:$F, 6, FALSE), " ")</f>
        <v xml:space="preserve"> </v>
      </c>
      <c r="AB2057" s="9"/>
      <c r="AC2057" s="7"/>
      <c r="AD2057" s="7"/>
      <c r="AE2057" s="7"/>
      <c r="AF2057" s="7"/>
    </row>
    <row r="2058" spans="1:32" ht="14.5" x14ac:dyDescent="0.35">
      <c r="A2058" s="7"/>
      <c r="B2058" s="7" t="s">
        <v>5550</v>
      </c>
      <c r="C2058" s="7" t="s">
        <v>5407</v>
      </c>
      <c r="D2058" s="7" t="s">
        <v>5188</v>
      </c>
      <c r="E2058" s="7" t="s">
        <v>37</v>
      </c>
      <c r="F2058" s="7" t="s">
        <v>37</v>
      </c>
      <c r="G2058" s="7" t="s">
        <v>38</v>
      </c>
      <c r="H2058" s="7"/>
      <c r="J2058" s="13"/>
      <c r="K2058" s="13"/>
      <c r="L2058" s="10">
        <v>43921</v>
      </c>
      <c r="M2058" s="10">
        <v>43921</v>
      </c>
      <c r="N2058" s="7">
        <v>2020</v>
      </c>
      <c r="O2058" s="7" t="s">
        <v>5189</v>
      </c>
      <c r="T2058" s="7"/>
      <c r="W2058" s="6" t="str">
        <f>IFERROR(VLOOKUP(B2058, PlumX_snapshot!$A:$B, 2, FALSE), " ")</f>
        <v xml:space="preserve"> </v>
      </c>
      <c r="X2058" s="6" t="str">
        <f>IFERROR(VLOOKUP(B2058, PlumX_snapshot!$A:$C, 3, FALSE), " ")</f>
        <v xml:space="preserve"> </v>
      </c>
      <c r="Y2058" s="8" t="str">
        <f>IFERROR(VLOOKUP(B2058, PlumX_snapshot!$A:$D, 4, FALSE), " ")</f>
        <v xml:space="preserve"> </v>
      </c>
      <c r="Z2058" s="8" t="str">
        <f>IFERROR(VLOOKUP(B2058, PlumX_snapshot!$A:$E, 5, FALSE), " ")</f>
        <v xml:space="preserve"> </v>
      </c>
      <c r="AA2058" s="8" t="str">
        <f>IFERROR(VLOOKUP(B2058, PlumX_snapshot!$A:$F, 6, FALSE), " ")</f>
        <v xml:space="preserve"> </v>
      </c>
      <c r="AB2058" s="9"/>
      <c r="AC2058" s="7"/>
      <c r="AD2058" s="7"/>
      <c r="AE2058" s="7"/>
      <c r="AF2058" s="7"/>
    </row>
    <row r="2059" spans="1:32" ht="14.5" x14ac:dyDescent="0.35">
      <c r="A2059" s="7"/>
      <c r="B2059" s="7" t="s">
        <v>5551</v>
      </c>
      <c r="C2059" s="7" t="s">
        <v>5552</v>
      </c>
      <c r="D2059" s="7" t="s">
        <v>5188</v>
      </c>
      <c r="E2059" s="7" t="s">
        <v>36</v>
      </c>
      <c r="F2059" s="7"/>
      <c r="G2059" s="7" t="s">
        <v>38</v>
      </c>
      <c r="H2059" s="7"/>
      <c r="J2059" s="13"/>
      <c r="K2059" s="13"/>
      <c r="L2059" s="10">
        <v>43888</v>
      </c>
      <c r="M2059" s="10">
        <v>43878</v>
      </c>
      <c r="N2059" s="7">
        <v>2020</v>
      </c>
      <c r="O2059" s="7" t="s">
        <v>5189</v>
      </c>
      <c r="T2059" s="7"/>
      <c r="W2059" s="6" t="str">
        <f>IFERROR(VLOOKUP(B2059, PlumX_snapshot!$A:$B, 2, FALSE), " ")</f>
        <v xml:space="preserve"> </v>
      </c>
      <c r="X2059" s="6" t="str">
        <f>IFERROR(VLOOKUP(B2059, PlumX_snapshot!$A:$C, 3, FALSE), " ")</f>
        <v xml:space="preserve"> </v>
      </c>
      <c r="Y2059" s="8" t="str">
        <f>IFERROR(VLOOKUP(B2059, PlumX_snapshot!$A:$D, 4, FALSE), " ")</f>
        <v xml:space="preserve"> </v>
      </c>
      <c r="Z2059" s="8" t="str">
        <f>IFERROR(VLOOKUP(B2059, PlumX_snapshot!$A:$E, 5, FALSE), " ")</f>
        <v xml:space="preserve"> </v>
      </c>
      <c r="AA2059" s="8" t="str">
        <f>IFERROR(VLOOKUP(B2059, PlumX_snapshot!$A:$F, 6, FALSE), " ")</f>
        <v xml:space="preserve"> </v>
      </c>
      <c r="AB2059" s="9"/>
      <c r="AC2059" s="7"/>
      <c r="AD2059" s="7"/>
      <c r="AE2059" s="7"/>
      <c r="AF2059" s="7"/>
    </row>
    <row r="2060" spans="1:32" ht="14.5" x14ac:dyDescent="0.35">
      <c r="A2060" s="7"/>
      <c r="B2060" s="7" t="s">
        <v>5553</v>
      </c>
      <c r="C2060" s="7" t="s">
        <v>5554</v>
      </c>
      <c r="D2060" s="7" t="s">
        <v>5188</v>
      </c>
      <c r="E2060" s="7" t="s">
        <v>36</v>
      </c>
      <c r="F2060" s="7"/>
      <c r="G2060" s="7" t="s">
        <v>38</v>
      </c>
      <c r="H2060" s="7"/>
      <c r="J2060" s="13"/>
      <c r="K2060" s="13"/>
      <c r="L2060" s="10">
        <v>43888</v>
      </c>
      <c r="M2060" s="10">
        <v>43913</v>
      </c>
      <c r="N2060" s="7">
        <v>2020</v>
      </c>
      <c r="O2060" s="7" t="s">
        <v>5189</v>
      </c>
      <c r="T2060" s="7"/>
      <c r="W2060" s="6" t="str">
        <f>IFERROR(VLOOKUP(B2060, PlumX_snapshot!$A:$B, 2, FALSE), " ")</f>
        <v xml:space="preserve"> </v>
      </c>
      <c r="X2060" s="6" t="str">
        <f>IFERROR(VLOOKUP(B2060, PlumX_snapshot!$A:$C, 3, FALSE), " ")</f>
        <v xml:space="preserve"> </v>
      </c>
      <c r="Y2060" s="8" t="str">
        <f>IFERROR(VLOOKUP(B2060, PlumX_snapshot!$A:$D, 4, FALSE), " ")</f>
        <v xml:space="preserve"> </v>
      </c>
      <c r="Z2060" s="8" t="str">
        <f>IFERROR(VLOOKUP(B2060, PlumX_snapshot!$A:$E, 5, FALSE), " ")</f>
        <v xml:space="preserve"> </v>
      </c>
      <c r="AA2060" s="8" t="str">
        <f>IFERROR(VLOOKUP(B2060, PlumX_snapshot!$A:$F, 6, FALSE), " ")</f>
        <v xml:space="preserve"> </v>
      </c>
      <c r="AB2060" s="9"/>
      <c r="AC2060" s="7"/>
      <c r="AD2060" s="7"/>
      <c r="AE2060" s="7"/>
      <c r="AF2060" s="7"/>
    </row>
    <row r="2061" spans="1:32" ht="14.5" x14ac:dyDescent="0.35">
      <c r="A2061" s="7"/>
      <c r="B2061" s="7" t="s">
        <v>5555</v>
      </c>
      <c r="C2061" s="7" t="s">
        <v>5556</v>
      </c>
      <c r="D2061" s="7" t="s">
        <v>5188</v>
      </c>
      <c r="E2061" s="7" t="s">
        <v>36</v>
      </c>
      <c r="F2061" s="7"/>
      <c r="G2061" s="7" t="s">
        <v>38</v>
      </c>
      <c r="H2061" s="7"/>
      <c r="J2061" s="13"/>
      <c r="K2061" s="13"/>
      <c r="L2061" s="10">
        <v>43888</v>
      </c>
      <c r="M2061" s="10">
        <v>43950</v>
      </c>
      <c r="N2061" s="7">
        <v>2020</v>
      </c>
      <c r="O2061" s="7" t="s">
        <v>5189</v>
      </c>
      <c r="T2061" s="7"/>
      <c r="W2061" s="6" t="str">
        <f>IFERROR(VLOOKUP(B2061, PlumX_snapshot!$A:$B, 2, FALSE), " ")</f>
        <v xml:space="preserve"> </v>
      </c>
      <c r="X2061" s="6" t="str">
        <f>IFERROR(VLOOKUP(B2061, PlumX_snapshot!$A:$C, 3, FALSE), " ")</f>
        <v xml:space="preserve"> </v>
      </c>
      <c r="Y2061" s="8" t="str">
        <f>IFERROR(VLOOKUP(B2061, PlumX_snapshot!$A:$D, 4, FALSE), " ")</f>
        <v xml:space="preserve"> </v>
      </c>
      <c r="Z2061" s="8" t="str">
        <f>IFERROR(VLOOKUP(B2061, PlumX_snapshot!$A:$E, 5, FALSE), " ")</f>
        <v xml:space="preserve"> </v>
      </c>
      <c r="AA2061" s="8" t="str">
        <f>IFERROR(VLOOKUP(B2061, PlumX_snapshot!$A:$F, 6, FALSE), " ")</f>
        <v xml:space="preserve"> </v>
      </c>
      <c r="AB2061" s="9"/>
      <c r="AC2061" s="7"/>
      <c r="AD2061" s="7"/>
      <c r="AE2061" s="7"/>
      <c r="AF2061" s="7"/>
    </row>
    <row r="2062" spans="1:32" ht="14.5" x14ac:dyDescent="0.35">
      <c r="A2062" s="7"/>
      <c r="B2062" s="7" t="s">
        <v>5557</v>
      </c>
      <c r="C2062" s="7" t="s">
        <v>5246</v>
      </c>
      <c r="D2062" s="7" t="s">
        <v>5188</v>
      </c>
      <c r="E2062" s="7" t="s">
        <v>36</v>
      </c>
      <c r="F2062" s="7"/>
      <c r="G2062" s="7" t="s">
        <v>38</v>
      </c>
      <c r="H2062" s="7"/>
      <c r="J2062" s="13"/>
      <c r="K2062" s="13"/>
      <c r="L2062" s="10">
        <v>43885</v>
      </c>
      <c r="M2062" s="10">
        <v>43901</v>
      </c>
      <c r="N2062" s="7">
        <v>2020</v>
      </c>
      <c r="O2062" s="7" t="s">
        <v>5189</v>
      </c>
      <c r="T2062" s="7"/>
      <c r="W2062" s="6" t="str">
        <f>IFERROR(VLOOKUP(B2062, PlumX_snapshot!$A:$B, 2, FALSE), " ")</f>
        <v xml:space="preserve"> </v>
      </c>
      <c r="X2062" s="6" t="str">
        <f>IFERROR(VLOOKUP(B2062, PlumX_snapshot!$A:$C, 3, FALSE), " ")</f>
        <v xml:space="preserve"> </v>
      </c>
      <c r="Y2062" s="8" t="str">
        <f>IFERROR(VLOOKUP(B2062, PlumX_snapshot!$A:$D, 4, FALSE), " ")</f>
        <v xml:space="preserve"> </v>
      </c>
      <c r="Z2062" s="8" t="str">
        <f>IFERROR(VLOOKUP(B2062, PlumX_snapshot!$A:$E, 5, FALSE), " ")</f>
        <v xml:space="preserve"> </v>
      </c>
      <c r="AA2062" s="8" t="str">
        <f>IFERROR(VLOOKUP(B2062, PlumX_snapshot!$A:$F, 6, FALSE), " ")</f>
        <v xml:space="preserve"> </v>
      </c>
      <c r="AB2062" s="9"/>
      <c r="AC2062" s="7"/>
      <c r="AD2062" s="7"/>
      <c r="AE2062" s="7"/>
      <c r="AF2062" s="7"/>
    </row>
    <row r="2063" spans="1:32" ht="14.5" x14ac:dyDescent="0.35">
      <c r="A2063" s="7"/>
      <c r="B2063" s="7" t="s">
        <v>5558</v>
      </c>
      <c r="C2063" s="7" t="s">
        <v>5330</v>
      </c>
      <c r="D2063" s="7" t="s">
        <v>5188</v>
      </c>
      <c r="E2063" s="7" t="s">
        <v>36</v>
      </c>
      <c r="F2063" s="7"/>
      <c r="G2063" s="7" t="s">
        <v>38</v>
      </c>
      <c r="H2063" s="7"/>
      <c r="J2063" s="13"/>
      <c r="K2063" s="13"/>
      <c r="L2063" s="10">
        <v>43879</v>
      </c>
      <c r="M2063" s="10">
        <v>43885</v>
      </c>
      <c r="N2063" s="7">
        <v>2020</v>
      </c>
      <c r="O2063" s="7" t="s">
        <v>5189</v>
      </c>
      <c r="T2063" s="7"/>
      <c r="W2063" s="6" t="str">
        <f>IFERROR(VLOOKUP(B2063, PlumX_snapshot!$A:$B, 2, FALSE), " ")</f>
        <v xml:space="preserve"> </v>
      </c>
      <c r="X2063" s="6" t="str">
        <f>IFERROR(VLOOKUP(B2063, PlumX_snapshot!$A:$C, 3, FALSE), " ")</f>
        <v xml:space="preserve"> </v>
      </c>
      <c r="Y2063" s="8" t="str">
        <f>IFERROR(VLOOKUP(B2063, PlumX_snapshot!$A:$D, 4, FALSE), " ")</f>
        <v xml:space="preserve"> </v>
      </c>
      <c r="Z2063" s="8" t="str">
        <f>IFERROR(VLOOKUP(B2063, PlumX_snapshot!$A:$E, 5, FALSE), " ")</f>
        <v xml:space="preserve"> </v>
      </c>
      <c r="AA2063" s="8" t="str">
        <f>IFERROR(VLOOKUP(B2063, PlumX_snapshot!$A:$F, 6, FALSE), " ")</f>
        <v xml:space="preserve"> </v>
      </c>
      <c r="AB2063" s="9"/>
      <c r="AC2063" s="7"/>
      <c r="AD2063" s="7"/>
      <c r="AE2063" s="7"/>
      <c r="AF2063" s="7"/>
    </row>
    <row r="2064" spans="1:32" ht="14.5" x14ac:dyDescent="0.35">
      <c r="A2064" s="7"/>
      <c r="B2064" s="7" t="s">
        <v>5559</v>
      </c>
      <c r="C2064" s="7" t="s">
        <v>5391</v>
      </c>
      <c r="D2064" s="7" t="s">
        <v>5188</v>
      </c>
      <c r="E2064" s="7" t="s">
        <v>36</v>
      </c>
      <c r="F2064" s="7"/>
      <c r="G2064" s="7" t="s">
        <v>38</v>
      </c>
      <c r="H2064" s="7"/>
      <c r="J2064" s="13"/>
      <c r="K2064" s="13"/>
      <c r="L2064" s="10">
        <v>43873</v>
      </c>
      <c r="M2064" s="10">
        <v>43887</v>
      </c>
      <c r="N2064" s="7">
        <v>2020</v>
      </c>
      <c r="O2064" s="7" t="s">
        <v>5189</v>
      </c>
      <c r="T2064" s="7"/>
      <c r="W2064" s="6" t="str">
        <f>IFERROR(VLOOKUP(B2064, PlumX_snapshot!$A:$B, 2, FALSE), " ")</f>
        <v xml:space="preserve"> </v>
      </c>
      <c r="X2064" s="6" t="str">
        <f>IFERROR(VLOOKUP(B2064, PlumX_snapshot!$A:$C, 3, FALSE), " ")</f>
        <v xml:space="preserve"> </v>
      </c>
      <c r="Y2064" s="8" t="str">
        <f>IFERROR(VLOOKUP(B2064, PlumX_snapshot!$A:$D, 4, FALSE), " ")</f>
        <v xml:space="preserve"> </v>
      </c>
      <c r="Z2064" s="8" t="str">
        <f>IFERROR(VLOOKUP(B2064, PlumX_snapshot!$A:$E, 5, FALSE), " ")</f>
        <v xml:space="preserve"> </v>
      </c>
      <c r="AA2064" s="8" t="str">
        <f>IFERROR(VLOOKUP(B2064, PlumX_snapshot!$A:$F, 6, FALSE), " ")</f>
        <v xml:space="preserve"> </v>
      </c>
      <c r="AB2064" s="9"/>
      <c r="AC2064" s="7"/>
      <c r="AD2064" s="7"/>
      <c r="AE2064" s="7"/>
      <c r="AF2064" s="7"/>
    </row>
    <row r="2065" spans="1:32" ht="14.5" x14ac:dyDescent="0.35">
      <c r="A2065" s="7"/>
      <c r="B2065" s="7" t="s">
        <v>5560</v>
      </c>
      <c r="C2065" s="7" t="s">
        <v>5561</v>
      </c>
      <c r="D2065" s="7" t="s">
        <v>5188</v>
      </c>
      <c r="E2065" s="7" t="s">
        <v>36</v>
      </c>
      <c r="F2065" s="7"/>
      <c r="G2065" s="7" t="s">
        <v>38</v>
      </c>
      <c r="H2065" s="7"/>
      <c r="J2065" s="13"/>
      <c r="K2065" s="13"/>
      <c r="L2065" s="10">
        <v>43872</v>
      </c>
      <c r="M2065" s="10">
        <v>44042</v>
      </c>
      <c r="N2065" s="7">
        <v>2020</v>
      </c>
      <c r="O2065" s="7" t="s">
        <v>5189</v>
      </c>
      <c r="T2065" s="7"/>
      <c r="W2065" s="6" t="str">
        <f>IFERROR(VLOOKUP(B2065, PlumX_snapshot!$A:$B, 2, FALSE), " ")</f>
        <v xml:space="preserve"> </v>
      </c>
      <c r="X2065" s="6" t="str">
        <f>IFERROR(VLOOKUP(B2065, PlumX_snapshot!$A:$C, 3, FALSE), " ")</f>
        <v xml:space="preserve"> </v>
      </c>
      <c r="Y2065" s="8" t="str">
        <f>IFERROR(VLOOKUP(B2065, PlumX_snapshot!$A:$D, 4, FALSE), " ")</f>
        <v xml:space="preserve"> </v>
      </c>
      <c r="Z2065" s="8" t="str">
        <f>IFERROR(VLOOKUP(B2065, PlumX_snapshot!$A:$E, 5, FALSE), " ")</f>
        <v xml:space="preserve"> </v>
      </c>
      <c r="AA2065" s="8" t="str">
        <f>IFERROR(VLOOKUP(B2065, PlumX_snapshot!$A:$F, 6, FALSE), " ")</f>
        <v xml:space="preserve"> </v>
      </c>
      <c r="AB2065" s="9"/>
      <c r="AC2065" s="7"/>
      <c r="AD2065" s="7"/>
      <c r="AE2065" s="7"/>
      <c r="AF2065" s="7"/>
    </row>
    <row r="2066" spans="1:32" ht="14.5" x14ac:dyDescent="0.35">
      <c r="A2066" s="7"/>
      <c r="B2066" s="7" t="s">
        <v>5562</v>
      </c>
      <c r="C2066" s="7" t="s">
        <v>5246</v>
      </c>
      <c r="D2066" s="7" t="s">
        <v>5188</v>
      </c>
      <c r="E2066" s="7" t="s">
        <v>36</v>
      </c>
      <c r="F2066" s="7"/>
      <c r="G2066" s="7" t="s">
        <v>38</v>
      </c>
      <c r="H2066" s="7"/>
      <c r="J2066" s="13"/>
      <c r="K2066" s="13"/>
      <c r="L2066" s="10">
        <v>43846</v>
      </c>
      <c r="M2066" s="10">
        <v>43881</v>
      </c>
      <c r="N2066" s="7">
        <v>2020</v>
      </c>
      <c r="O2066" s="7" t="s">
        <v>5189</v>
      </c>
      <c r="T2066" s="7"/>
      <c r="W2066" s="6" t="str">
        <f>IFERROR(VLOOKUP(B2066, PlumX_snapshot!$A:$B, 2, FALSE), " ")</f>
        <v xml:space="preserve"> </v>
      </c>
      <c r="X2066" s="6" t="str">
        <f>IFERROR(VLOOKUP(B2066, PlumX_snapshot!$A:$C, 3, FALSE), " ")</f>
        <v xml:space="preserve"> </v>
      </c>
      <c r="Y2066" s="8" t="str">
        <f>IFERROR(VLOOKUP(B2066, PlumX_snapshot!$A:$D, 4, FALSE), " ")</f>
        <v xml:space="preserve"> </v>
      </c>
      <c r="Z2066" s="8" t="str">
        <f>IFERROR(VLOOKUP(B2066, PlumX_snapshot!$A:$E, 5, FALSE), " ")</f>
        <v xml:space="preserve"> </v>
      </c>
      <c r="AA2066" s="8" t="str">
        <f>IFERROR(VLOOKUP(B2066, PlumX_snapshot!$A:$F, 6, FALSE), " ")</f>
        <v xml:space="preserve"> </v>
      </c>
      <c r="AB2066" s="9"/>
      <c r="AC2066" s="7"/>
      <c r="AD2066" s="7"/>
      <c r="AE2066" s="7"/>
      <c r="AF2066" s="7"/>
    </row>
    <row r="2067" spans="1:32" ht="14.5" x14ac:dyDescent="0.35">
      <c r="A2067" s="7"/>
      <c r="B2067" s="7" t="s">
        <v>5563</v>
      </c>
      <c r="C2067" s="7" t="s">
        <v>5246</v>
      </c>
      <c r="D2067" s="7" t="s">
        <v>5188</v>
      </c>
      <c r="E2067" s="7" t="s">
        <v>36</v>
      </c>
      <c r="F2067" s="7"/>
      <c r="G2067" s="7" t="s">
        <v>38</v>
      </c>
      <c r="H2067" s="7"/>
      <c r="J2067" s="13"/>
      <c r="K2067" s="13"/>
      <c r="L2067" s="10">
        <v>43838</v>
      </c>
      <c r="M2067" s="10">
        <v>43633</v>
      </c>
      <c r="N2067" s="7">
        <v>2020</v>
      </c>
      <c r="O2067" s="7" t="s">
        <v>5189</v>
      </c>
      <c r="T2067" s="7"/>
      <c r="W2067" s="6" t="str">
        <f>IFERROR(VLOOKUP(B2067, PlumX_snapshot!$A:$B, 2, FALSE), " ")</f>
        <v xml:space="preserve"> </v>
      </c>
      <c r="X2067" s="6" t="str">
        <f>IFERROR(VLOOKUP(B2067, PlumX_snapshot!$A:$C, 3, FALSE), " ")</f>
        <v xml:space="preserve"> </v>
      </c>
      <c r="Y2067" s="8" t="str">
        <f>IFERROR(VLOOKUP(B2067, PlumX_snapshot!$A:$D, 4, FALSE), " ")</f>
        <v xml:space="preserve"> </v>
      </c>
      <c r="Z2067" s="8" t="str">
        <f>IFERROR(VLOOKUP(B2067, PlumX_snapshot!$A:$E, 5, FALSE), " ")</f>
        <v xml:space="preserve"> </v>
      </c>
      <c r="AA2067" s="8" t="str">
        <f>IFERROR(VLOOKUP(B2067, PlumX_snapshot!$A:$F, 6, FALSE), " ")</f>
        <v xml:space="preserve"> </v>
      </c>
      <c r="AB2067" s="9"/>
      <c r="AC2067" s="7"/>
      <c r="AD2067" s="7"/>
      <c r="AE2067" s="7"/>
      <c r="AF2067" s="7"/>
    </row>
    <row r="2068" spans="1:32" ht="14.5" x14ac:dyDescent="0.35">
      <c r="A2068" s="7"/>
      <c r="B2068" s="7" t="s">
        <v>5564</v>
      </c>
      <c r="C2068" s="7" t="s">
        <v>5246</v>
      </c>
      <c r="D2068" s="7" t="s">
        <v>5188</v>
      </c>
      <c r="E2068" s="7" t="s">
        <v>36</v>
      </c>
      <c r="F2068" s="7"/>
      <c r="G2068" s="7" t="s">
        <v>38</v>
      </c>
      <c r="H2068" s="7"/>
      <c r="J2068" s="13"/>
      <c r="K2068" s="13"/>
      <c r="L2068" s="10">
        <v>43833</v>
      </c>
      <c r="M2068" s="10">
        <v>43839</v>
      </c>
      <c r="N2068" s="7">
        <v>2020</v>
      </c>
      <c r="O2068" s="7" t="s">
        <v>5189</v>
      </c>
      <c r="T2068" s="7"/>
      <c r="W2068" s="6" t="str">
        <f>IFERROR(VLOOKUP(B2068, PlumX_snapshot!$A:$B, 2, FALSE), " ")</f>
        <v xml:space="preserve"> </v>
      </c>
      <c r="X2068" s="6" t="str">
        <f>IFERROR(VLOOKUP(B2068, PlumX_snapshot!$A:$C, 3, FALSE), " ")</f>
        <v xml:space="preserve"> </v>
      </c>
      <c r="Y2068" s="8" t="str">
        <f>IFERROR(VLOOKUP(B2068, PlumX_snapshot!$A:$D, 4, FALSE), " ")</f>
        <v xml:space="preserve"> </v>
      </c>
      <c r="Z2068" s="8" t="str">
        <f>IFERROR(VLOOKUP(B2068, PlumX_snapshot!$A:$E, 5, FALSE), " ")</f>
        <v xml:space="preserve"> </v>
      </c>
      <c r="AA2068" s="8" t="str">
        <f>IFERROR(VLOOKUP(B2068, PlumX_snapshot!$A:$F, 6, FALSE), " ")</f>
        <v xml:space="preserve"> </v>
      </c>
      <c r="AB2068" s="9"/>
      <c r="AC2068" s="7"/>
      <c r="AD2068" s="7"/>
      <c r="AE2068" s="7"/>
      <c r="AF2068" s="7"/>
    </row>
    <row r="2069" spans="1:32" ht="14.5" x14ac:dyDescent="0.35">
      <c r="A2069" s="7"/>
      <c r="B2069" s="7" t="s">
        <v>5565</v>
      </c>
      <c r="C2069" s="7" t="s">
        <v>5566</v>
      </c>
      <c r="D2069" s="7" t="s">
        <v>5188</v>
      </c>
      <c r="E2069" s="7" t="s">
        <v>36</v>
      </c>
      <c r="F2069" s="7"/>
      <c r="G2069" s="7" t="s">
        <v>38</v>
      </c>
      <c r="H2069" s="7"/>
      <c r="J2069" s="13"/>
      <c r="K2069" s="13"/>
      <c r="L2069" s="10">
        <v>44555</v>
      </c>
      <c r="M2069" s="10">
        <v>44551</v>
      </c>
      <c r="N2069" s="7">
        <v>2021</v>
      </c>
      <c r="O2069" s="7" t="s">
        <v>5189</v>
      </c>
      <c r="T2069" s="7"/>
      <c r="W2069" s="6" t="str">
        <f>IFERROR(VLOOKUP(B2069, PlumX_snapshot!$A:$B, 2, FALSE), " ")</f>
        <v xml:space="preserve"> </v>
      </c>
      <c r="X2069" s="6" t="str">
        <f>IFERROR(VLOOKUP(B2069, PlumX_snapshot!$A:$C, 3, FALSE), " ")</f>
        <v xml:space="preserve"> </v>
      </c>
      <c r="Y2069" s="8" t="str">
        <f>IFERROR(VLOOKUP(B2069, PlumX_snapshot!$A:$D, 4, FALSE), " ")</f>
        <v xml:space="preserve"> </v>
      </c>
      <c r="Z2069" s="8" t="str">
        <f>IFERROR(VLOOKUP(B2069, PlumX_snapshot!$A:$E, 5, FALSE), " ")</f>
        <v xml:space="preserve"> </v>
      </c>
      <c r="AA2069" s="8" t="str">
        <f>IFERROR(VLOOKUP(B2069, PlumX_snapshot!$A:$F, 6, FALSE), " ")</f>
        <v xml:space="preserve"> </v>
      </c>
      <c r="AB2069" s="9"/>
      <c r="AC2069" s="7"/>
      <c r="AD2069" s="7"/>
      <c r="AE2069" s="7"/>
      <c r="AF2069" s="7"/>
    </row>
    <row r="2070" spans="1:32" ht="14.5" x14ac:dyDescent="0.35">
      <c r="A2070" s="7"/>
      <c r="B2070" s="7" t="s">
        <v>5567</v>
      </c>
      <c r="C2070" s="7" t="s">
        <v>5439</v>
      </c>
      <c r="D2070" s="7" t="s">
        <v>5188</v>
      </c>
      <c r="E2070" s="7" t="s">
        <v>36</v>
      </c>
      <c r="F2070" s="7"/>
      <c r="G2070" s="7" t="s">
        <v>38</v>
      </c>
      <c r="H2070" s="7"/>
      <c r="J2070" s="13"/>
      <c r="K2070" s="13"/>
      <c r="L2070" s="10">
        <v>44544</v>
      </c>
      <c r="M2070" s="10">
        <v>44506</v>
      </c>
      <c r="N2070" s="7">
        <v>2021</v>
      </c>
      <c r="O2070" s="7" t="s">
        <v>5189</v>
      </c>
      <c r="T2070" s="7"/>
      <c r="W2070" s="6" t="str">
        <f>IFERROR(VLOOKUP(B2070, PlumX_snapshot!$A:$B, 2, FALSE), " ")</f>
        <v xml:space="preserve"> </v>
      </c>
      <c r="X2070" s="6" t="str">
        <f>IFERROR(VLOOKUP(B2070, PlumX_snapshot!$A:$C, 3, FALSE), " ")</f>
        <v xml:space="preserve"> </v>
      </c>
      <c r="Y2070" s="8" t="str">
        <f>IFERROR(VLOOKUP(B2070, PlumX_snapshot!$A:$D, 4, FALSE), " ")</f>
        <v xml:space="preserve"> </v>
      </c>
      <c r="Z2070" s="8" t="str">
        <f>IFERROR(VLOOKUP(B2070, PlumX_snapshot!$A:$E, 5, FALSE), " ")</f>
        <v xml:space="preserve"> </v>
      </c>
      <c r="AA2070" s="8" t="str">
        <f>IFERROR(VLOOKUP(B2070, PlumX_snapshot!$A:$F, 6, FALSE), " ")</f>
        <v xml:space="preserve"> </v>
      </c>
      <c r="AB2070" s="9"/>
      <c r="AC2070" s="7"/>
      <c r="AD2070" s="7"/>
      <c r="AE2070" s="7"/>
      <c r="AF2070" s="7"/>
    </row>
    <row r="2071" spans="1:32" ht="14.5" x14ac:dyDescent="0.35">
      <c r="A2071" s="7"/>
      <c r="B2071" s="7" t="s">
        <v>5568</v>
      </c>
      <c r="C2071" s="7" t="s">
        <v>5258</v>
      </c>
      <c r="D2071" s="7" t="s">
        <v>5188</v>
      </c>
      <c r="E2071" s="7" t="s">
        <v>36</v>
      </c>
      <c r="F2071" s="7"/>
      <c r="G2071" s="7" t="s">
        <v>38</v>
      </c>
      <c r="H2071" s="7"/>
      <c r="J2071" s="13"/>
      <c r="K2071" s="13"/>
      <c r="L2071" s="10">
        <v>44418</v>
      </c>
      <c r="M2071" s="10">
        <v>44410</v>
      </c>
      <c r="N2071" s="7">
        <v>2021</v>
      </c>
      <c r="O2071" s="7" t="s">
        <v>5189</v>
      </c>
      <c r="T2071" s="7"/>
      <c r="W2071" s="6" t="str">
        <f>IFERROR(VLOOKUP(B2071, PlumX_snapshot!$A:$B, 2, FALSE), " ")</f>
        <v xml:space="preserve"> </v>
      </c>
      <c r="X2071" s="6" t="str">
        <f>IFERROR(VLOOKUP(B2071, PlumX_snapshot!$A:$C, 3, FALSE), " ")</f>
        <v xml:space="preserve"> </v>
      </c>
      <c r="Y2071" s="8" t="str">
        <f>IFERROR(VLOOKUP(B2071, PlumX_snapshot!$A:$D, 4, FALSE), " ")</f>
        <v xml:space="preserve"> </v>
      </c>
      <c r="Z2071" s="8" t="str">
        <f>IFERROR(VLOOKUP(B2071, PlumX_snapshot!$A:$E, 5, FALSE), " ")</f>
        <v xml:space="preserve"> </v>
      </c>
      <c r="AA2071" s="8" t="str">
        <f>IFERROR(VLOOKUP(B2071, PlumX_snapshot!$A:$F, 6, FALSE), " ")</f>
        <v xml:space="preserve"> </v>
      </c>
      <c r="AB2071" s="9"/>
      <c r="AC2071" s="7"/>
      <c r="AD2071" s="7"/>
      <c r="AE2071" s="7"/>
      <c r="AF2071" s="7"/>
    </row>
    <row r="2072" spans="1:32" ht="14.5" x14ac:dyDescent="0.35">
      <c r="A2072" s="7"/>
      <c r="B2072" s="7" t="s">
        <v>5569</v>
      </c>
      <c r="C2072" s="7" t="s">
        <v>5570</v>
      </c>
      <c r="D2072" s="7" t="s">
        <v>5188</v>
      </c>
      <c r="E2072" s="7" t="s">
        <v>37</v>
      </c>
      <c r="F2072" s="7" t="s">
        <v>37</v>
      </c>
      <c r="G2072" s="7" t="s">
        <v>38</v>
      </c>
      <c r="H2072" s="7"/>
      <c r="J2072" s="13"/>
      <c r="K2072" s="13"/>
      <c r="L2072" s="10">
        <v>44327</v>
      </c>
      <c r="M2072" s="10">
        <v>44347</v>
      </c>
      <c r="N2072" s="7">
        <v>2021</v>
      </c>
      <c r="O2072" s="7" t="s">
        <v>5189</v>
      </c>
      <c r="T2072" s="7"/>
      <c r="W2072" s="6" t="str">
        <f>IFERROR(VLOOKUP(B2072, PlumX_snapshot!$A:$B, 2, FALSE), " ")</f>
        <v xml:space="preserve"> </v>
      </c>
      <c r="X2072" s="6" t="str">
        <f>IFERROR(VLOOKUP(B2072, PlumX_snapshot!$A:$C, 3, FALSE), " ")</f>
        <v xml:space="preserve"> </v>
      </c>
      <c r="Y2072" s="8" t="str">
        <f>IFERROR(VLOOKUP(B2072, PlumX_snapshot!$A:$D, 4, FALSE), " ")</f>
        <v xml:space="preserve"> </v>
      </c>
      <c r="Z2072" s="8" t="str">
        <f>IFERROR(VLOOKUP(B2072, PlumX_snapshot!$A:$E, 5, FALSE), " ")</f>
        <v xml:space="preserve"> </v>
      </c>
      <c r="AA2072" s="8" t="str">
        <f>IFERROR(VLOOKUP(B2072, PlumX_snapshot!$A:$F, 6, FALSE), " ")</f>
        <v xml:space="preserve"> </v>
      </c>
      <c r="AB2072" s="9"/>
      <c r="AC2072" s="7"/>
      <c r="AD2072" s="7"/>
      <c r="AE2072" s="7"/>
      <c r="AF2072" s="7"/>
    </row>
    <row r="2073" spans="1:32" ht="14.5" x14ac:dyDescent="0.35">
      <c r="A2073" s="7"/>
      <c r="B2073" s="7" t="s">
        <v>5571</v>
      </c>
      <c r="C2073" s="7" t="s">
        <v>5572</v>
      </c>
      <c r="D2073" s="7" t="s">
        <v>5188</v>
      </c>
      <c r="E2073" s="7" t="s">
        <v>36</v>
      </c>
      <c r="F2073" s="7"/>
      <c r="G2073" s="7" t="s">
        <v>38</v>
      </c>
      <c r="H2073" s="7"/>
      <c r="J2073" s="13"/>
      <c r="K2073" s="13"/>
      <c r="L2073" s="10">
        <v>44295</v>
      </c>
      <c r="M2073" s="10">
        <v>44161</v>
      </c>
      <c r="N2073" s="7">
        <v>2021</v>
      </c>
      <c r="O2073" s="7" t="s">
        <v>5189</v>
      </c>
      <c r="T2073" s="7"/>
      <c r="W2073" s="6" t="str">
        <f>IFERROR(VLOOKUP(B2073, PlumX_snapshot!$A:$B, 2, FALSE), " ")</f>
        <v xml:space="preserve"> </v>
      </c>
      <c r="X2073" s="6" t="str">
        <f>IFERROR(VLOOKUP(B2073, PlumX_snapshot!$A:$C, 3, FALSE), " ")</f>
        <v xml:space="preserve"> </v>
      </c>
      <c r="Y2073" s="8" t="str">
        <f>IFERROR(VLOOKUP(B2073, PlumX_snapshot!$A:$D, 4, FALSE), " ")</f>
        <v xml:space="preserve"> </v>
      </c>
      <c r="Z2073" s="8" t="str">
        <f>IFERROR(VLOOKUP(B2073, PlumX_snapshot!$A:$E, 5, FALSE), " ")</f>
        <v xml:space="preserve"> </v>
      </c>
      <c r="AA2073" s="8" t="str">
        <f>IFERROR(VLOOKUP(B2073, PlumX_snapshot!$A:$F, 6, FALSE), " ")</f>
        <v xml:space="preserve"> </v>
      </c>
      <c r="AB2073" s="9"/>
      <c r="AC2073" s="7"/>
      <c r="AD2073" s="7"/>
      <c r="AE2073" s="7"/>
      <c r="AF2073" s="7"/>
    </row>
    <row r="2074" spans="1:32" ht="14.5" x14ac:dyDescent="0.35">
      <c r="A2074" s="7"/>
      <c r="B2074" s="7" t="s">
        <v>5573</v>
      </c>
      <c r="C2074" s="7" t="s">
        <v>5574</v>
      </c>
      <c r="D2074" s="7" t="s">
        <v>5188</v>
      </c>
      <c r="E2074" s="7" t="s">
        <v>36</v>
      </c>
      <c r="F2074" s="7"/>
      <c r="G2074" s="7" t="s">
        <v>38</v>
      </c>
      <c r="H2074" s="7"/>
      <c r="J2074" s="13"/>
      <c r="K2074" s="13"/>
      <c r="L2074" s="10">
        <v>44257</v>
      </c>
      <c r="M2074" s="10">
        <v>44222</v>
      </c>
      <c r="N2074" s="7">
        <v>2021</v>
      </c>
      <c r="O2074" s="7" t="s">
        <v>5189</v>
      </c>
      <c r="T2074" s="7"/>
      <c r="W2074" s="6" t="str">
        <f>IFERROR(VLOOKUP(B2074, PlumX_snapshot!$A:$B, 2, FALSE), " ")</f>
        <v xml:space="preserve"> </v>
      </c>
      <c r="X2074" s="6" t="str">
        <f>IFERROR(VLOOKUP(B2074, PlumX_snapshot!$A:$C, 3, FALSE), " ")</f>
        <v xml:space="preserve"> </v>
      </c>
      <c r="Y2074" s="8" t="str">
        <f>IFERROR(VLOOKUP(B2074, PlumX_snapshot!$A:$D, 4, FALSE), " ")</f>
        <v xml:space="preserve"> </v>
      </c>
      <c r="Z2074" s="8" t="str">
        <f>IFERROR(VLOOKUP(B2074, PlumX_snapshot!$A:$E, 5, FALSE), " ")</f>
        <v xml:space="preserve"> </v>
      </c>
      <c r="AA2074" s="8" t="str">
        <f>IFERROR(VLOOKUP(B2074, PlumX_snapshot!$A:$F, 6, FALSE), " ")</f>
        <v xml:space="preserve"> </v>
      </c>
      <c r="AB2074" s="9"/>
      <c r="AC2074" s="7"/>
      <c r="AD2074" s="7"/>
      <c r="AE2074" s="7"/>
      <c r="AF2074" s="7"/>
    </row>
    <row r="2075" spans="1:32" ht="14.5" x14ac:dyDescent="0.35">
      <c r="A2075" s="7" t="s">
        <v>5575</v>
      </c>
      <c r="B2075" s="7" t="s">
        <v>5576</v>
      </c>
      <c r="C2075" s="7" t="s">
        <v>5577</v>
      </c>
      <c r="D2075" s="7" t="s">
        <v>5188</v>
      </c>
      <c r="E2075" s="7" t="s">
        <v>36</v>
      </c>
      <c r="F2075" s="7" t="s">
        <v>37</v>
      </c>
      <c r="G2075" s="7" t="s">
        <v>56</v>
      </c>
      <c r="H2075" s="7" t="s">
        <v>5578</v>
      </c>
      <c r="I2075" s="7" t="s">
        <v>74</v>
      </c>
      <c r="J2075" s="18">
        <v>44494</v>
      </c>
      <c r="K2075" s="18">
        <v>44487</v>
      </c>
      <c r="L2075" s="10">
        <v>44494</v>
      </c>
      <c r="M2075" s="10">
        <v>44494</v>
      </c>
      <c r="N2075" s="7">
        <v>2021</v>
      </c>
      <c r="O2075" s="7" t="s">
        <v>5579</v>
      </c>
      <c r="P2075" s="7" t="s">
        <v>56</v>
      </c>
      <c r="T2075" s="7"/>
      <c r="W2075" s="6" t="str">
        <f>IFERROR(VLOOKUP(B2075, PlumX_snapshot!$A:$B, 2, FALSE), " ")</f>
        <v xml:space="preserve"> </v>
      </c>
      <c r="X2075" s="6" t="str">
        <f>IFERROR(VLOOKUP(B2075, PlumX_snapshot!$A:$C, 3, FALSE), " ")</f>
        <v xml:space="preserve"> </v>
      </c>
      <c r="Y2075" s="8" t="str">
        <f>IFERROR(VLOOKUP(B2075, PlumX_snapshot!$A:$D, 4, FALSE), " ")</f>
        <v xml:space="preserve"> </v>
      </c>
      <c r="Z2075" s="8" t="str">
        <f>IFERROR(VLOOKUP(B2075, PlumX_snapshot!$A:$E, 5, FALSE), " ")</f>
        <v xml:space="preserve"> </v>
      </c>
      <c r="AA2075" s="8" t="str">
        <f>IFERROR(VLOOKUP(B2075, PlumX_snapshot!$A:$F, 6, FALSE), " ")</f>
        <v xml:space="preserve"> </v>
      </c>
      <c r="AB2075" s="9"/>
      <c r="AC2075" s="7" t="s">
        <v>5580</v>
      </c>
      <c r="AD2075" s="7" t="s">
        <v>5581</v>
      </c>
      <c r="AE2075" s="7" t="s">
        <v>5582</v>
      </c>
      <c r="AF2075" s="7" t="s">
        <v>5583</v>
      </c>
    </row>
    <row r="2076" spans="1:32" ht="14.5" x14ac:dyDescent="0.35">
      <c r="A2076" s="7" t="s">
        <v>5584</v>
      </c>
      <c r="B2076" s="7" t="s">
        <v>5585</v>
      </c>
      <c r="C2076" s="7" t="s">
        <v>5586</v>
      </c>
      <c r="D2076" s="7" t="s">
        <v>5188</v>
      </c>
      <c r="E2076" s="7" t="s">
        <v>36</v>
      </c>
      <c r="F2076" s="7" t="s">
        <v>37</v>
      </c>
      <c r="G2076" s="7" t="s">
        <v>56</v>
      </c>
      <c r="H2076" s="7" t="s">
        <v>5578</v>
      </c>
      <c r="I2076" s="7" t="s">
        <v>74</v>
      </c>
      <c r="J2076" s="18">
        <v>44487</v>
      </c>
      <c r="K2076" s="18">
        <v>44482</v>
      </c>
      <c r="L2076" s="10">
        <v>44487</v>
      </c>
      <c r="M2076" s="10">
        <v>44524</v>
      </c>
      <c r="N2076" s="7">
        <v>2021</v>
      </c>
      <c r="O2076" s="7" t="s">
        <v>5579</v>
      </c>
      <c r="P2076" s="7" t="s">
        <v>56</v>
      </c>
      <c r="T2076" s="7"/>
      <c r="W2076" s="6" t="str">
        <f>IFERROR(VLOOKUP(B2076, PlumX_snapshot!$A:$B, 2, FALSE), " ")</f>
        <v xml:space="preserve"> </v>
      </c>
      <c r="X2076" s="6" t="str">
        <f>IFERROR(VLOOKUP(B2076, PlumX_snapshot!$A:$C, 3, FALSE), " ")</f>
        <v xml:space="preserve"> </v>
      </c>
      <c r="Y2076" s="8" t="str">
        <f>IFERROR(VLOOKUP(B2076, PlumX_snapshot!$A:$D, 4, FALSE), " ")</f>
        <v xml:space="preserve"> </v>
      </c>
      <c r="Z2076" s="8" t="str">
        <f>IFERROR(VLOOKUP(B2076, PlumX_snapshot!$A:$E, 5, FALSE), " ")</f>
        <v xml:space="preserve"> </v>
      </c>
      <c r="AA2076" s="8" t="str">
        <f>IFERROR(VLOOKUP(B2076, PlumX_snapshot!$A:$F, 6, FALSE), " ")</f>
        <v xml:space="preserve"> </v>
      </c>
      <c r="AB2076" s="9"/>
      <c r="AC2076" s="7" t="s">
        <v>5587</v>
      </c>
      <c r="AD2076" s="7" t="s">
        <v>5588</v>
      </c>
      <c r="AF2076" s="7" t="s">
        <v>5589</v>
      </c>
    </row>
    <row r="2077" spans="1:32" ht="14.5" x14ac:dyDescent="0.35">
      <c r="A2077" s="7" t="s">
        <v>5590</v>
      </c>
      <c r="B2077" s="7" t="s">
        <v>5591</v>
      </c>
      <c r="C2077" s="7" t="s">
        <v>5592</v>
      </c>
      <c r="D2077" s="7" t="s">
        <v>5188</v>
      </c>
      <c r="E2077" s="7" t="s">
        <v>36</v>
      </c>
      <c r="F2077" s="7" t="s">
        <v>37</v>
      </c>
      <c r="G2077" s="7" t="s">
        <v>56</v>
      </c>
      <c r="H2077" s="7" t="s">
        <v>5578</v>
      </c>
      <c r="I2077" s="7" t="s">
        <v>74</v>
      </c>
      <c r="J2077" s="18">
        <v>44468</v>
      </c>
      <c r="K2077" s="18">
        <v>44466</v>
      </c>
      <c r="L2077" s="10">
        <v>44469</v>
      </c>
      <c r="M2077" s="10">
        <v>44466</v>
      </c>
      <c r="N2077" s="7">
        <v>2021</v>
      </c>
      <c r="O2077" s="7" t="s">
        <v>5579</v>
      </c>
      <c r="P2077" s="7" t="s">
        <v>56</v>
      </c>
      <c r="T2077" s="7"/>
      <c r="W2077" s="6" t="str">
        <f>IFERROR(VLOOKUP(B2077, PlumX_snapshot!$A:$B, 2, FALSE), " ")</f>
        <v xml:space="preserve"> </v>
      </c>
      <c r="X2077" s="6" t="str">
        <f>IFERROR(VLOOKUP(B2077, PlumX_snapshot!$A:$C, 3, FALSE), " ")</f>
        <v xml:space="preserve"> </v>
      </c>
      <c r="Y2077" s="8" t="str">
        <f>IFERROR(VLOOKUP(B2077, PlumX_snapshot!$A:$D, 4, FALSE), " ")</f>
        <v xml:space="preserve"> </v>
      </c>
      <c r="Z2077" s="8" t="str">
        <f>IFERROR(VLOOKUP(B2077, PlumX_snapshot!$A:$E, 5, FALSE), " ")</f>
        <v xml:space="preserve"> </v>
      </c>
      <c r="AA2077" s="8" t="str">
        <f>IFERROR(VLOOKUP(B2077, PlumX_snapshot!$A:$F, 6, FALSE), " ")</f>
        <v xml:space="preserve"> </v>
      </c>
      <c r="AB2077" s="9"/>
      <c r="AC2077" s="7" t="s">
        <v>5593</v>
      </c>
      <c r="AD2077" s="7" t="s">
        <v>5594</v>
      </c>
      <c r="AE2077" s="7" t="s">
        <v>5595</v>
      </c>
      <c r="AF2077" s="7" t="s">
        <v>5596</v>
      </c>
    </row>
    <row r="2078" spans="1:32" ht="14.5" x14ac:dyDescent="0.35">
      <c r="A2078" s="7" t="s">
        <v>5597</v>
      </c>
      <c r="B2078" s="7" t="s">
        <v>5598</v>
      </c>
      <c r="C2078" s="7" t="s">
        <v>5599</v>
      </c>
      <c r="D2078" s="7" t="s">
        <v>5188</v>
      </c>
      <c r="E2078" s="7" t="s">
        <v>36</v>
      </c>
      <c r="F2078" s="7" t="s">
        <v>37</v>
      </c>
      <c r="G2078" s="7" t="s">
        <v>56</v>
      </c>
      <c r="H2078" s="7" t="s">
        <v>5578</v>
      </c>
      <c r="I2078" s="7" t="s">
        <v>74</v>
      </c>
      <c r="J2078" s="18">
        <v>44459</v>
      </c>
      <c r="K2078" s="19">
        <v>44445</v>
      </c>
      <c r="L2078" s="10">
        <v>44460</v>
      </c>
      <c r="M2078" s="10">
        <v>44462</v>
      </c>
      <c r="N2078" s="7">
        <v>2021</v>
      </c>
      <c r="O2078" s="7" t="s">
        <v>5579</v>
      </c>
      <c r="Q2078" s="7" t="s">
        <v>56</v>
      </c>
      <c r="T2078" s="7"/>
      <c r="W2078" s="6" t="str">
        <f>IFERROR(VLOOKUP(B2078, PlumX_snapshot!$A:$B, 2, FALSE), " ")</f>
        <v xml:space="preserve"> </v>
      </c>
      <c r="X2078" s="6" t="str">
        <f>IFERROR(VLOOKUP(B2078, PlumX_snapshot!$A:$C, 3, FALSE), " ")</f>
        <v xml:space="preserve"> </v>
      </c>
      <c r="Y2078" s="8" t="str">
        <f>IFERROR(VLOOKUP(B2078, PlumX_snapshot!$A:$D, 4, FALSE), " ")</f>
        <v xml:space="preserve"> </v>
      </c>
      <c r="Z2078" s="8" t="str">
        <f>IFERROR(VLOOKUP(B2078, PlumX_snapshot!$A:$E, 5, FALSE), " ")</f>
        <v xml:space="preserve"> </v>
      </c>
      <c r="AA2078" s="8" t="str">
        <f>IFERROR(VLOOKUP(B2078, PlumX_snapshot!$A:$F, 6, FALSE), " ")</f>
        <v xml:space="preserve"> </v>
      </c>
      <c r="AB2078" s="9"/>
      <c r="AC2078" s="7" t="s">
        <v>5600</v>
      </c>
      <c r="AD2078" s="7" t="s">
        <v>5601</v>
      </c>
      <c r="AE2078" s="7" t="s">
        <v>5602</v>
      </c>
      <c r="AF2078" s="7" t="s">
        <v>5603</v>
      </c>
    </row>
    <row r="2079" spans="1:32" ht="14.5" x14ac:dyDescent="0.35">
      <c r="A2079" s="7" t="s">
        <v>5604</v>
      </c>
      <c r="B2079" s="7" t="s">
        <v>5605</v>
      </c>
      <c r="C2079" s="7" t="s">
        <v>5606</v>
      </c>
      <c r="D2079" s="7" t="s">
        <v>5188</v>
      </c>
      <c r="E2079" s="7" t="s">
        <v>36</v>
      </c>
      <c r="F2079" s="7" t="s">
        <v>37</v>
      </c>
      <c r="G2079" s="7" t="s">
        <v>56</v>
      </c>
      <c r="H2079" s="7" t="s">
        <v>5578</v>
      </c>
      <c r="I2079" s="7" t="s">
        <v>74</v>
      </c>
      <c r="J2079" s="18">
        <v>44453</v>
      </c>
      <c r="K2079" s="18">
        <v>44431</v>
      </c>
      <c r="L2079" s="10">
        <v>44454</v>
      </c>
      <c r="M2079" s="10">
        <v>44466</v>
      </c>
      <c r="N2079" s="7">
        <v>2021</v>
      </c>
      <c r="O2079" s="7" t="s">
        <v>5579</v>
      </c>
      <c r="P2079" s="7" t="s">
        <v>56</v>
      </c>
      <c r="Q2079" s="7" t="s">
        <v>56</v>
      </c>
      <c r="T2079" s="7"/>
      <c r="W2079" s="6" t="str">
        <f>IFERROR(VLOOKUP(B2079, PlumX_snapshot!$A:$B, 2, FALSE), " ")</f>
        <v xml:space="preserve"> </v>
      </c>
      <c r="X2079" s="6" t="str">
        <f>IFERROR(VLOOKUP(B2079, PlumX_snapshot!$A:$C, 3, FALSE), " ")</f>
        <v xml:space="preserve"> </v>
      </c>
      <c r="Y2079" s="8" t="str">
        <f>IFERROR(VLOOKUP(B2079, PlumX_snapshot!$A:$D, 4, FALSE), " ")</f>
        <v xml:space="preserve"> </v>
      </c>
      <c r="Z2079" s="8" t="str">
        <f>IFERROR(VLOOKUP(B2079, PlumX_snapshot!$A:$E, 5, FALSE), " ")</f>
        <v xml:space="preserve"> </v>
      </c>
      <c r="AA2079" s="8" t="str">
        <f>IFERROR(VLOOKUP(B2079, PlumX_snapshot!$A:$F, 6, FALSE), " ")</f>
        <v xml:space="preserve"> </v>
      </c>
      <c r="AB2079" s="9"/>
      <c r="AC2079" s="7" t="s">
        <v>5607</v>
      </c>
      <c r="AD2079" s="7" t="s">
        <v>5608</v>
      </c>
      <c r="AE2079" s="7" t="s">
        <v>5609</v>
      </c>
      <c r="AF2079" s="7" t="s">
        <v>5610</v>
      </c>
    </row>
    <row r="2080" spans="1:32" ht="14.5" x14ac:dyDescent="0.35">
      <c r="A2080" s="7" t="s">
        <v>5611</v>
      </c>
      <c r="B2080" s="7" t="s">
        <v>5612</v>
      </c>
      <c r="C2080" s="7" t="s">
        <v>5613</v>
      </c>
      <c r="D2080" s="7" t="s">
        <v>5188</v>
      </c>
      <c r="E2080" s="7" t="s">
        <v>36</v>
      </c>
      <c r="F2080" s="7" t="s">
        <v>37</v>
      </c>
      <c r="G2080" s="7" t="s">
        <v>56</v>
      </c>
      <c r="H2080" s="7" t="s">
        <v>5578</v>
      </c>
      <c r="I2080" s="7" t="s">
        <v>74</v>
      </c>
      <c r="J2080" s="18">
        <v>44439</v>
      </c>
      <c r="K2080" s="18">
        <v>44427</v>
      </c>
      <c r="L2080" s="10">
        <v>44445</v>
      </c>
      <c r="M2080" s="10">
        <v>44453</v>
      </c>
      <c r="N2080" s="7">
        <v>2021</v>
      </c>
      <c r="O2080" s="7" t="s">
        <v>5579</v>
      </c>
      <c r="Q2080" s="7" t="s">
        <v>56</v>
      </c>
      <c r="T2080" s="7"/>
      <c r="W2080" s="6" t="str">
        <f>IFERROR(VLOOKUP(B2080, PlumX_snapshot!$A:$B, 2, FALSE), " ")</f>
        <v xml:space="preserve"> </v>
      </c>
      <c r="X2080" s="6" t="str">
        <f>IFERROR(VLOOKUP(B2080, PlumX_snapshot!$A:$C, 3, FALSE), " ")</f>
        <v xml:space="preserve"> </v>
      </c>
      <c r="Y2080" s="8" t="str">
        <f>IFERROR(VLOOKUP(B2080, PlumX_snapshot!$A:$D, 4, FALSE), " ")</f>
        <v xml:space="preserve"> </v>
      </c>
      <c r="Z2080" s="8" t="str">
        <f>IFERROR(VLOOKUP(B2080, PlumX_snapshot!$A:$E, 5, FALSE), " ")</f>
        <v xml:space="preserve"> </v>
      </c>
      <c r="AA2080" s="8" t="str">
        <f>IFERROR(VLOOKUP(B2080, PlumX_snapshot!$A:$F, 6, FALSE), " ")</f>
        <v xml:space="preserve"> </v>
      </c>
      <c r="AB2080" s="9"/>
      <c r="AC2080" s="7" t="s">
        <v>5614</v>
      </c>
      <c r="AD2080" s="7" t="s">
        <v>5615</v>
      </c>
      <c r="AE2080" s="7" t="s">
        <v>5616</v>
      </c>
      <c r="AF2080" s="7" t="s">
        <v>5617</v>
      </c>
    </row>
    <row r="2081" spans="1:32" ht="14.5" x14ac:dyDescent="0.35">
      <c r="A2081" s="7" t="s">
        <v>5618</v>
      </c>
      <c r="B2081" s="7" t="s">
        <v>5619</v>
      </c>
      <c r="C2081" s="7" t="s">
        <v>5620</v>
      </c>
      <c r="D2081" s="7" t="s">
        <v>5188</v>
      </c>
      <c r="E2081" s="7" t="s">
        <v>36</v>
      </c>
      <c r="F2081" s="7" t="s">
        <v>37</v>
      </c>
      <c r="G2081" s="7" t="s">
        <v>56</v>
      </c>
      <c r="H2081" s="7" t="s">
        <v>5578</v>
      </c>
      <c r="I2081" s="7" t="s">
        <v>74</v>
      </c>
      <c r="J2081" s="18">
        <v>44431</v>
      </c>
      <c r="K2081" s="18">
        <v>44418</v>
      </c>
      <c r="L2081" s="10">
        <v>44431</v>
      </c>
      <c r="M2081" s="10">
        <v>44433</v>
      </c>
      <c r="N2081" s="7">
        <v>2021</v>
      </c>
      <c r="O2081" s="7" t="s">
        <v>5579</v>
      </c>
      <c r="P2081" s="7" t="s">
        <v>56</v>
      </c>
      <c r="T2081" s="7"/>
      <c r="W2081" s="6" t="str">
        <f>IFERROR(VLOOKUP(B2081, PlumX_snapshot!$A:$B, 2, FALSE), " ")</f>
        <v xml:space="preserve"> </v>
      </c>
      <c r="X2081" s="6" t="str">
        <f>IFERROR(VLOOKUP(B2081, PlumX_snapshot!$A:$C, 3, FALSE), " ")</f>
        <v xml:space="preserve"> </v>
      </c>
      <c r="Y2081" s="8" t="str">
        <f>IFERROR(VLOOKUP(B2081, PlumX_snapshot!$A:$D, 4, FALSE), " ")</f>
        <v xml:space="preserve"> </v>
      </c>
      <c r="Z2081" s="8" t="str">
        <f>IFERROR(VLOOKUP(B2081, PlumX_snapshot!$A:$E, 5, FALSE), " ")</f>
        <v xml:space="preserve"> </v>
      </c>
      <c r="AA2081" s="8" t="str">
        <f>IFERROR(VLOOKUP(B2081, PlumX_snapshot!$A:$F, 6, FALSE), " ")</f>
        <v xml:space="preserve"> </v>
      </c>
      <c r="AB2081" s="9"/>
      <c r="AC2081" s="7" t="s">
        <v>5621</v>
      </c>
      <c r="AD2081" s="7" t="s">
        <v>5622</v>
      </c>
      <c r="AE2081" s="7" t="s">
        <v>5623</v>
      </c>
      <c r="AF2081" s="7" t="s">
        <v>5624</v>
      </c>
    </row>
    <row r="2082" spans="1:32" ht="14.5" x14ac:dyDescent="0.35">
      <c r="A2082" s="7" t="s">
        <v>5625</v>
      </c>
      <c r="B2082" s="7" t="s">
        <v>5626</v>
      </c>
      <c r="C2082" s="7" t="s">
        <v>5592</v>
      </c>
      <c r="D2082" s="7" t="s">
        <v>5188</v>
      </c>
      <c r="E2082" s="7" t="s">
        <v>36</v>
      </c>
      <c r="F2082" s="7" t="s">
        <v>37</v>
      </c>
      <c r="G2082" s="7" t="s">
        <v>56</v>
      </c>
      <c r="H2082" s="7" t="s">
        <v>5578</v>
      </c>
      <c r="I2082" s="7" t="s">
        <v>74</v>
      </c>
      <c r="J2082" s="19">
        <v>44412</v>
      </c>
      <c r="K2082" s="19">
        <v>44410</v>
      </c>
      <c r="L2082" s="10">
        <v>44413</v>
      </c>
      <c r="M2082" s="10">
        <v>44427</v>
      </c>
      <c r="N2082" s="7">
        <v>2021</v>
      </c>
      <c r="O2082" s="7" t="s">
        <v>5579</v>
      </c>
      <c r="P2082" s="7" t="s">
        <v>56</v>
      </c>
      <c r="T2082" s="7"/>
      <c r="W2082" s="6" t="str">
        <f>IFERROR(VLOOKUP(B2082, PlumX_snapshot!$A:$B, 2, FALSE), " ")</f>
        <v xml:space="preserve"> </v>
      </c>
      <c r="X2082" s="6" t="str">
        <f>IFERROR(VLOOKUP(B2082, PlumX_snapshot!$A:$C, 3, FALSE), " ")</f>
        <v xml:space="preserve"> </v>
      </c>
      <c r="Y2082" s="8" t="str">
        <f>IFERROR(VLOOKUP(B2082, PlumX_snapshot!$A:$D, 4, FALSE), " ")</f>
        <v xml:space="preserve"> </v>
      </c>
      <c r="Z2082" s="8" t="str">
        <f>IFERROR(VLOOKUP(B2082, PlumX_snapshot!$A:$E, 5, FALSE), " ")</f>
        <v xml:space="preserve"> </v>
      </c>
      <c r="AA2082" s="8" t="str">
        <f>IFERROR(VLOOKUP(B2082, PlumX_snapshot!$A:$F, 6, FALSE), " ")</f>
        <v xml:space="preserve"> </v>
      </c>
      <c r="AB2082" s="9"/>
      <c r="AC2082" s="7" t="s">
        <v>5627</v>
      </c>
      <c r="AD2082" s="7" t="s">
        <v>5628</v>
      </c>
      <c r="AE2082" s="7" t="s">
        <v>5629</v>
      </c>
      <c r="AF2082" s="7" t="s">
        <v>5630</v>
      </c>
    </row>
    <row r="2083" spans="1:32" ht="14.5" x14ac:dyDescent="0.35">
      <c r="A2083" s="7" t="s">
        <v>5631</v>
      </c>
      <c r="B2083" s="7" t="s">
        <v>5632</v>
      </c>
      <c r="C2083" s="7" t="s">
        <v>5592</v>
      </c>
      <c r="D2083" s="7" t="s">
        <v>5188</v>
      </c>
      <c r="E2083" s="7" t="s">
        <v>36</v>
      </c>
      <c r="F2083" s="7" t="s">
        <v>37</v>
      </c>
      <c r="G2083" s="7" t="s">
        <v>56</v>
      </c>
      <c r="H2083" s="7" t="s">
        <v>5578</v>
      </c>
      <c r="I2083" s="7" t="s">
        <v>74</v>
      </c>
      <c r="J2083" s="18">
        <v>44405</v>
      </c>
      <c r="K2083" s="18">
        <v>44404</v>
      </c>
      <c r="L2083" s="10">
        <v>44406</v>
      </c>
      <c r="M2083" s="10">
        <v>44448</v>
      </c>
      <c r="N2083" s="7">
        <v>2021</v>
      </c>
      <c r="O2083" s="7" t="s">
        <v>5579</v>
      </c>
      <c r="P2083" s="7" t="s">
        <v>56</v>
      </c>
      <c r="T2083" s="7"/>
      <c r="W2083" s="6" t="str">
        <f>IFERROR(VLOOKUP(B2083, PlumX_snapshot!$A:$B, 2, FALSE), " ")</f>
        <v xml:space="preserve"> </v>
      </c>
      <c r="X2083" s="6" t="str">
        <f>IFERROR(VLOOKUP(B2083, PlumX_snapshot!$A:$C, 3, FALSE), " ")</f>
        <v xml:space="preserve"> </v>
      </c>
      <c r="Y2083" s="8" t="str">
        <f>IFERROR(VLOOKUP(B2083, PlumX_snapshot!$A:$D, 4, FALSE), " ")</f>
        <v xml:space="preserve"> </v>
      </c>
      <c r="Z2083" s="8" t="str">
        <f>IFERROR(VLOOKUP(B2083, PlumX_snapshot!$A:$E, 5, FALSE), " ")</f>
        <v xml:space="preserve"> </v>
      </c>
      <c r="AA2083" s="8" t="str">
        <f>IFERROR(VLOOKUP(B2083, PlumX_snapshot!$A:$F, 6, FALSE), " ")</f>
        <v xml:space="preserve"> </v>
      </c>
      <c r="AB2083" s="9"/>
      <c r="AC2083" s="7" t="s">
        <v>5627</v>
      </c>
      <c r="AD2083" s="7" t="s">
        <v>5628</v>
      </c>
      <c r="AE2083" s="7" t="s">
        <v>5629</v>
      </c>
      <c r="AF2083" s="7" t="s">
        <v>5633</v>
      </c>
    </row>
    <row r="2084" spans="1:32" ht="14.5" x14ac:dyDescent="0.35">
      <c r="A2084" s="7" t="s">
        <v>5634</v>
      </c>
      <c r="B2084" s="7" t="s">
        <v>5635</v>
      </c>
      <c r="C2084" s="7" t="s">
        <v>5636</v>
      </c>
      <c r="D2084" s="7" t="s">
        <v>5188</v>
      </c>
      <c r="E2084" s="7" t="s">
        <v>36</v>
      </c>
      <c r="F2084" s="7" t="s">
        <v>37</v>
      </c>
      <c r="G2084" s="7" t="s">
        <v>56</v>
      </c>
      <c r="H2084" s="7" t="s">
        <v>5578</v>
      </c>
      <c r="I2084" s="7" t="s">
        <v>74</v>
      </c>
      <c r="J2084" s="18">
        <v>44403</v>
      </c>
      <c r="K2084" s="18">
        <v>44397</v>
      </c>
      <c r="L2084" s="10">
        <v>44406</v>
      </c>
      <c r="M2084" s="10">
        <v>44430</v>
      </c>
      <c r="N2084" s="7">
        <v>2021</v>
      </c>
      <c r="O2084" s="7" t="s">
        <v>5579</v>
      </c>
      <c r="Q2084" s="7" t="s">
        <v>56</v>
      </c>
      <c r="T2084" s="7"/>
      <c r="W2084" s="6" t="str">
        <f>IFERROR(VLOOKUP(B2084, PlumX_snapshot!$A:$B, 2, FALSE), " ")</f>
        <v xml:space="preserve"> </v>
      </c>
      <c r="X2084" s="6" t="str">
        <f>IFERROR(VLOOKUP(B2084, PlumX_snapshot!$A:$C, 3, FALSE), " ")</f>
        <v xml:space="preserve"> </v>
      </c>
      <c r="Y2084" s="8" t="str">
        <f>IFERROR(VLOOKUP(B2084, PlumX_snapshot!$A:$D, 4, FALSE), " ")</f>
        <v xml:space="preserve"> </v>
      </c>
      <c r="Z2084" s="8" t="str">
        <f>IFERROR(VLOOKUP(B2084, PlumX_snapshot!$A:$E, 5, FALSE), " ")</f>
        <v xml:space="preserve"> </v>
      </c>
      <c r="AA2084" s="8" t="str">
        <f>IFERROR(VLOOKUP(B2084, PlumX_snapshot!$A:$F, 6, FALSE), " ")</f>
        <v xml:space="preserve"> </v>
      </c>
      <c r="AB2084" s="9"/>
      <c r="AC2084" s="7" t="s">
        <v>5637</v>
      </c>
      <c r="AD2084" s="7" t="s">
        <v>5638</v>
      </c>
      <c r="AE2084" s="7" t="s">
        <v>5639</v>
      </c>
    </row>
    <row r="2085" spans="1:32" ht="14.5" x14ac:dyDescent="0.35">
      <c r="A2085" s="7" t="s">
        <v>5640</v>
      </c>
      <c r="B2085" s="7" t="s">
        <v>5641</v>
      </c>
      <c r="C2085" s="7" t="s">
        <v>5636</v>
      </c>
      <c r="D2085" s="7" t="s">
        <v>5188</v>
      </c>
      <c r="E2085" s="7" t="s">
        <v>36</v>
      </c>
      <c r="F2085" s="7" t="s">
        <v>37</v>
      </c>
      <c r="G2085" s="7" t="s">
        <v>56</v>
      </c>
      <c r="H2085" s="7" t="s">
        <v>5578</v>
      </c>
      <c r="I2085" s="7" t="s">
        <v>74</v>
      </c>
      <c r="J2085" s="18">
        <v>44398</v>
      </c>
      <c r="K2085" s="18">
        <v>44397</v>
      </c>
      <c r="L2085" s="10">
        <v>44399</v>
      </c>
      <c r="M2085" s="10">
        <v>44409</v>
      </c>
      <c r="N2085" s="7">
        <v>2021</v>
      </c>
      <c r="O2085" s="7" t="s">
        <v>5579</v>
      </c>
      <c r="P2085" s="7" t="s">
        <v>56</v>
      </c>
      <c r="T2085" s="7"/>
      <c r="W2085" s="6" t="str">
        <f>IFERROR(VLOOKUP(B2085, PlumX_snapshot!$A:$B, 2, FALSE), " ")</f>
        <v xml:space="preserve"> </v>
      </c>
      <c r="X2085" s="6" t="str">
        <f>IFERROR(VLOOKUP(B2085, PlumX_snapshot!$A:$C, 3, FALSE), " ")</f>
        <v xml:space="preserve"> </v>
      </c>
      <c r="Y2085" s="8" t="str">
        <f>IFERROR(VLOOKUP(B2085, PlumX_snapshot!$A:$D, 4, FALSE), " ")</f>
        <v xml:space="preserve"> </v>
      </c>
      <c r="Z2085" s="8" t="str">
        <f>IFERROR(VLOOKUP(B2085, PlumX_snapshot!$A:$E, 5, FALSE), " ")</f>
        <v xml:space="preserve"> </v>
      </c>
      <c r="AA2085" s="8" t="str">
        <f>IFERROR(VLOOKUP(B2085, PlumX_snapshot!$A:$F, 6, FALSE), " ")</f>
        <v xml:space="preserve"> </v>
      </c>
      <c r="AB2085" s="9"/>
      <c r="AC2085" s="7" t="s">
        <v>5642</v>
      </c>
      <c r="AD2085" s="7" t="s">
        <v>5643</v>
      </c>
      <c r="AE2085" s="7" t="s">
        <v>5644</v>
      </c>
      <c r="AF2085" s="7" t="s">
        <v>5645</v>
      </c>
    </row>
    <row r="2086" spans="1:32" ht="14.5" x14ac:dyDescent="0.35">
      <c r="A2086" s="7" t="s">
        <v>5646</v>
      </c>
      <c r="B2086" s="7" t="s">
        <v>5647</v>
      </c>
      <c r="C2086" s="7" t="s">
        <v>5648</v>
      </c>
      <c r="D2086" s="7" t="s">
        <v>5188</v>
      </c>
      <c r="E2086" s="7" t="s">
        <v>36</v>
      </c>
      <c r="F2086" s="7" t="s">
        <v>37</v>
      </c>
      <c r="G2086" s="7" t="s">
        <v>56</v>
      </c>
      <c r="H2086" s="7" t="s">
        <v>5578</v>
      </c>
      <c r="I2086" s="7" t="s">
        <v>74</v>
      </c>
      <c r="J2086" s="18">
        <v>44377</v>
      </c>
      <c r="K2086" s="18">
        <v>44372</v>
      </c>
      <c r="L2086" s="10">
        <v>44378</v>
      </c>
      <c r="M2086" s="10">
        <v>44399</v>
      </c>
      <c r="N2086" s="7">
        <v>2021</v>
      </c>
      <c r="O2086" s="7" t="s">
        <v>5579</v>
      </c>
      <c r="P2086" s="7" t="s">
        <v>56</v>
      </c>
      <c r="T2086" s="7"/>
      <c r="W2086" s="6" t="str">
        <f>IFERROR(VLOOKUP(B2086, PlumX_snapshot!$A:$B, 2, FALSE), " ")</f>
        <v xml:space="preserve"> </v>
      </c>
      <c r="X2086" s="6" t="str">
        <f>IFERROR(VLOOKUP(B2086, PlumX_snapshot!$A:$C, 3, FALSE), " ")</f>
        <v xml:space="preserve"> </v>
      </c>
      <c r="Y2086" s="8" t="str">
        <f>IFERROR(VLOOKUP(B2086, PlumX_snapshot!$A:$D, 4, FALSE), " ")</f>
        <v xml:space="preserve"> </v>
      </c>
      <c r="Z2086" s="8" t="str">
        <f>IFERROR(VLOOKUP(B2086, PlumX_snapshot!$A:$E, 5, FALSE), " ")</f>
        <v xml:space="preserve"> </v>
      </c>
      <c r="AA2086" s="8" t="str">
        <f>IFERROR(VLOOKUP(B2086, PlumX_snapshot!$A:$F, 6, FALSE), " ")</f>
        <v xml:space="preserve"> </v>
      </c>
      <c r="AB2086" s="9"/>
      <c r="AC2086" s="7" t="s">
        <v>5649</v>
      </c>
      <c r="AD2086" s="7" t="s">
        <v>5650</v>
      </c>
      <c r="AE2086" s="7" t="s">
        <v>5651</v>
      </c>
    </row>
    <row r="2087" spans="1:32" ht="14.5" x14ac:dyDescent="0.35">
      <c r="A2087" s="7" t="s">
        <v>5652</v>
      </c>
      <c r="B2087" s="7" t="s">
        <v>5653</v>
      </c>
      <c r="C2087" s="7" t="s">
        <v>5654</v>
      </c>
      <c r="D2087" s="7" t="s">
        <v>5188</v>
      </c>
      <c r="E2087" s="7" t="s">
        <v>36</v>
      </c>
      <c r="F2087" s="7" t="s">
        <v>37</v>
      </c>
      <c r="G2087" s="7" t="s">
        <v>56</v>
      </c>
      <c r="H2087" s="7" t="s">
        <v>5578</v>
      </c>
      <c r="I2087" s="7" t="s">
        <v>74</v>
      </c>
      <c r="J2087" s="18">
        <v>44377</v>
      </c>
      <c r="K2087" s="13">
        <v>44347</v>
      </c>
      <c r="L2087" s="10">
        <v>44378</v>
      </c>
      <c r="M2087" s="10">
        <v>44397</v>
      </c>
      <c r="N2087" s="7">
        <v>2021</v>
      </c>
      <c r="O2087" s="7" t="s">
        <v>5579</v>
      </c>
      <c r="Q2087" s="7" t="s">
        <v>56</v>
      </c>
      <c r="T2087" s="7"/>
      <c r="W2087" s="6" t="str">
        <f>IFERROR(VLOOKUP(B2087, PlumX_snapshot!$A:$B, 2, FALSE), " ")</f>
        <v xml:space="preserve"> </v>
      </c>
      <c r="X2087" s="6" t="str">
        <f>IFERROR(VLOOKUP(B2087, PlumX_snapshot!$A:$C, 3, FALSE), " ")</f>
        <v xml:space="preserve"> </v>
      </c>
      <c r="Y2087" s="8" t="str">
        <f>IFERROR(VLOOKUP(B2087, PlumX_snapshot!$A:$D, 4, FALSE), " ")</f>
        <v xml:space="preserve"> </v>
      </c>
      <c r="Z2087" s="8" t="str">
        <f>IFERROR(VLOOKUP(B2087, PlumX_snapshot!$A:$E, 5, FALSE), " ")</f>
        <v xml:space="preserve"> </v>
      </c>
      <c r="AA2087" s="8" t="str">
        <f>IFERROR(VLOOKUP(B2087, PlumX_snapshot!$A:$F, 6, FALSE), " ")</f>
        <v xml:space="preserve"> </v>
      </c>
      <c r="AB2087" s="9"/>
      <c r="AC2087" s="7" t="s">
        <v>5655</v>
      </c>
      <c r="AD2087" s="7" t="s">
        <v>5656</v>
      </c>
      <c r="AE2087" s="7" t="s">
        <v>5657</v>
      </c>
      <c r="AF2087" s="7" t="s">
        <v>5658</v>
      </c>
    </row>
    <row r="2088" spans="1:32" ht="14.5" x14ac:dyDescent="0.35">
      <c r="A2088" s="7" t="s">
        <v>5659</v>
      </c>
      <c r="B2088" s="7" t="s">
        <v>5660</v>
      </c>
      <c r="C2088" s="7" t="s">
        <v>5661</v>
      </c>
      <c r="D2088" s="7" t="s">
        <v>5188</v>
      </c>
      <c r="E2088" s="7" t="s">
        <v>36</v>
      </c>
      <c r="F2088" s="7" t="s">
        <v>37</v>
      </c>
      <c r="G2088" s="7" t="s">
        <v>56</v>
      </c>
      <c r="H2088" s="7" t="s">
        <v>5578</v>
      </c>
      <c r="I2088" s="7" t="s">
        <v>74</v>
      </c>
      <c r="J2088" s="18">
        <v>44372</v>
      </c>
      <c r="K2088" s="19">
        <v>44355</v>
      </c>
      <c r="L2088" s="10">
        <v>44372</v>
      </c>
      <c r="M2088" s="10">
        <v>44389</v>
      </c>
      <c r="N2088" s="7">
        <v>2021</v>
      </c>
      <c r="O2088" s="7" t="s">
        <v>5579</v>
      </c>
      <c r="T2088" s="7"/>
      <c r="W2088" s="6" t="str">
        <f>IFERROR(VLOOKUP(B2088, PlumX_snapshot!$A:$B, 2, FALSE), " ")</f>
        <v xml:space="preserve"> </v>
      </c>
      <c r="X2088" s="6" t="str">
        <f>IFERROR(VLOOKUP(B2088, PlumX_snapshot!$A:$C, 3, FALSE), " ")</f>
        <v xml:space="preserve"> </v>
      </c>
      <c r="Y2088" s="8" t="str">
        <f>IFERROR(VLOOKUP(B2088, PlumX_snapshot!$A:$D, 4, FALSE), " ")</f>
        <v xml:space="preserve"> </v>
      </c>
      <c r="Z2088" s="8" t="str">
        <f>IFERROR(VLOOKUP(B2088, PlumX_snapshot!$A:$E, 5, FALSE), " ")</f>
        <v xml:space="preserve"> </v>
      </c>
      <c r="AA2088" s="8" t="str">
        <f>IFERROR(VLOOKUP(B2088, PlumX_snapshot!$A:$F, 6, FALSE), " ")</f>
        <v xml:space="preserve"> </v>
      </c>
      <c r="AB2088" s="9"/>
      <c r="AC2088" s="7" t="s">
        <v>5662</v>
      </c>
      <c r="AD2088" s="7" t="s">
        <v>5663</v>
      </c>
      <c r="AE2088" s="7" t="s">
        <v>5664</v>
      </c>
      <c r="AF2088" s="7" t="s">
        <v>5665</v>
      </c>
    </row>
    <row r="2089" spans="1:32" ht="14.5" x14ac:dyDescent="0.35">
      <c r="A2089" s="7" t="s">
        <v>5666</v>
      </c>
      <c r="B2089" s="7" t="s">
        <v>5667</v>
      </c>
      <c r="C2089" s="7" t="s">
        <v>5654</v>
      </c>
      <c r="D2089" s="7" t="s">
        <v>5188</v>
      </c>
      <c r="E2089" s="7" t="s">
        <v>36</v>
      </c>
      <c r="F2089" s="7" t="s">
        <v>37</v>
      </c>
      <c r="G2089" s="7" t="s">
        <v>56</v>
      </c>
      <c r="H2089" s="7" t="s">
        <v>5578</v>
      </c>
      <c r="I2089" s="7" t="s">
        <v>74</v>
      </c>
      <c r="J2089" s="18">
        <v>44365</v>
      </c>
      <c r="K2089" s="13">
        <v>44346</v>
      </c>
      <c r="L2089" s="10">
        <v>44365</v>
      </c>
      <c r="M2089" s="10">
        <v>44372</v>
      </c>
      <c r="N2089" s="7">
        <v>2021</v>
      </c>
      <c r="O2089" s="7" t="s">
        <v>5579</v>
      </c>
      <c r="Q2089" s="7" t="s">
        <v>56</v>
      </c>
      <c r="T2089" s="7"/>
      <c r="W2089" s="6" t="str">
        <f>IFERROR(VLOOKUP(B2089, PlumX_snapshot!$A:$B, 2, FALSE), " ")</f>
        <v xml:space="preserve"> </v>
      </c>
      <c r="X2089" s="6" t="str">
        <f>IFERROR(VLOOKUP(B2089, PlumX_snapshot!$A:$C, 3, FALSE), " ")</f>
        <v xml:space="preserve"> </v>
      </c>
      <c r="Y2089" s="8" t="str">
        <f>IFERROR(VLOOKUP(B2089, PlumX_snapshot!$A:$D, 4, FALSE), " ")</f>
        <v xml:space="preserve"> </v>
      </c>
      <c r="Z2089" s="8" t="str">
        <f>IFERROR(VLOOKUP(B2089, PlumX_snapshot!$A:$E, 5, FALSE), " ")</f>
        <v xml:space="preserve"> </v>
      </c>
      <c r="AA2089" s="8" t="str">
        <f>IFERROR(VLOOKUP(B2089, PlumX_snapshot!$A:$F, 6, FALSE), " ")</f>
        <v xml:space="preserve"> </v>
      </c>
      <c r="AB2089" s="9"/>
      <c r="AC2089" s="7" t="s">
        <v>5668</v>
      </c>
      <c r="AD2089" s="7" t="s">
        <v>5669</v>
      </c>
      <c r="AE2089" s="7" t="s">
        <v>5670</v>
      </c>
      <c r="AF2089" s="7" t="s">
        <v>5658</v>
      </c>
    </row>
    <row r="2090" spans="1:32" ht="14.5" x14ac:dyDescent="0.35">
      <c r="A2090" s="7" t="s">
        <v>5671</v>
      </c>
      <c r="B2090" s="7" t="s">
        <v>5672</v>
      </c>
      <c r="C2090" s="7" t="s">
        <v>5673</v>
      </c>
      <c r="D2090" s="7" t="s">
        <v>5188</v>
      </c>
      <c r="E2090" s="7" t="s">
        <v>36</v>
      </c>
      <c r="F2090" s="7" t="s">
        <v>37</v>
      </c>
      <c r="G2090" s="7" t="s">
        <v>56</v>
      </c>
      <c r="H2090" s="7" t="s">
        <v>5578</v>
      </c>
      <c r="I2090" s="7" t="s">
        <v>74</v>
      </c>
      <c r="J2090" s="19">
        <v>44356</v>
      </c>
      <c r="K2090" s="13"/>
      <c r="L2090" s="10">
        <v>44357</v>
      </c>
      <c r="M2090" s="10">
        <v>44381</v>
      </c>
      <c r="N2090" s="7">
        <v>2021</v>
      </c>
      <c r="O2090" s="7" t="s">
        <v>5579</v>
      </c>
      <c r="T2090" s="7"/>
      <c r="W2090" s="6" t="str">
        <f>IFERROR(VLOOKUP(B2090, PlumX_snapshot!$A:$B, 2, FALSE), " ")</f>
        <v xml:space="preserve"> </v>
      </c>
      <c r="X2090" s="6" t="str">
        <f>IFERROR(VLOOKUP(B2090, PlumX_snapshot!$A:$C, 3, FALSE), " ")</f>
        <v xml:space="preserve"> </v>
      </c>
      <c r="Y2090" s="8" t="str">
        <f>IFERROR(VLOOKUP(B2090, PlumX_snapshot!$A:$D, 4, FALSE), " ")</f>
        <v xml:space="preserve"> </v>
      </c>
      <c r="Z2090" s="8" t="str">
        <f>IFERROR(VLOOKUP(B2090, PlumX_snapshot!$A:$E, 5, FALSE), " ")</f>
        <v xml:space="preserve"> </v>
      </c>
      <c r="AA2090" s="8" t="str">
        <f>IFERROR(VLOOKUP(B2090, PlumX_snapshot!$A:$F, 6, FALSE), " ")</f>
        <v xml:space="preserve"> </v>
      </c>
      <c r="AB2090" s="9"/>
      <c r="AC2090" s="7" t="s">
        <v>5674</v>
      </c>
      <c r="AD2090" s="7" t="s">
        <v>5675</v>
      </c>
      <c r="AE2090" s="7" t="s">
        <v>5676</v>
      </c>
    </row>
    <row r="2091" spans="1:32" ht="14.5" x14ac:dyDescent="0.35">
      <c r="A2091" s="7" t="s">
        <v>5677</v>
      </c>
      <c r="B2091" s="7" t="s">
        <v>5678</v>
      </c>
      <c r="C2091" s="7" t="s">
        <v>5679</v>
      </c>
      <c r="D2091" s="7" t="s">
        <v>5188</v>
      </c>
      <c r="E2091" s="7" t="s">
        <v>36</v>
      </c>
      <c r="F2091" s="7" t="s">
        <v>37</v>
      </c>
      <c r="G2091" s="7" t="s">
        <v>56</v>
      </c>
      <c r="H2091" s="7" t="s">
        <v>5578</v>
      </c>
      <c r="I2091" s="7" t="s">
        <v>74</v>
      </c>
      <c r="J2091" s="19">
        <v>44356</v>
      </c>
      <c r="K2091" s="13">
        <v>44340</v>
      </c>
      <c r="L2091" s="10">
        <v>44357</v>
      </c>
      <c r="M2091" s="10">
        <v>44359</v>
      </c>
      <c r="N2091" s="7">
        <v>2021</v>
      </c>
      <c r="O2091" s="7" t="s">
        <v>5579</v>
      </c>
      <c r="T2091" s="7"/>
      <c r="W2091" s="6" t="str">
        <f>IFERROR(VLOOKUP(B2091, PlumX_snapshot!$A:$B, 2, FALSE), " ")</f>
        <v xml:space="preserve"> </v>
      </c>
      <c r="X2091" s="6" t="str">
        <f>IFERROR(VLOOKUP(B2091, PlumX_snapshot!$A:$C, 3, FALSE), " ")</f>
        <v xml:space="preserve"> </v>
      </c>
      <c r="Y2091" s="8" t="str">
        <f>IFERROR(VLOOKUP(B2091, PlumX_snapshot!$A:$D, 4, FALSE), " ")</f>
        <v xml:space="preserve"> </v>
      </c>
      <c r="Z2091" s="8" t="str">
        <f>IFERROR(VLOOKUP(B2091, PlumX_snapshot!$A:$E, 5, FALSE), " ")</f>
        <v xml:space="preserve"> </v>
      </c>
      <c r="AA2091" s="8" t="str">
        <f>IFERROR(VLOOKUP(B2091, PlumX_snapshot!$A:$F, 6, FALSE), " ")</f>
        <v xml:space="preserve"> </v>
      </c>
      <c r="AB2091" s="9"/>
      <c r="AC2091" s="7" t="s">
        <v>5680</v>
      </c>
      <c r="AD2091" s="7" t="s">
        <v>5681</v>
      </c>
      <c r="AF2091" s="7" t="s">
        <v>5682</v>
      </c>
    </row>
    <row r="2092" spans="1:32" ht="14.5" x14ac:dyDescent="0.35">
      <c r="A2092" s="7" t="s">
        <v>5683</v>
      </c>
      <c r="B2092" s="7" t="s">
        <v>5684</v>
      </c>
      <c r="C2092" s="7" t="s">
        <v>5685</v>
      </c>
      <c r="D2092" s="7" t="s">
        <v>5188</v>
      </c>
      <c r="E2092" s="7" t="s">
        <v>36</v>
      </c>
      <c r="F2092" s="7" t="s">
        <v>37</v>
      </c>
      <c r="G2092" s="7" t="s">
        <v>56</v>
      </c>
      <c r="H2092" s="7" t="s">
        <v>5686</v>
      </c>
      <c r="I2092" s="7" t="s">
        <v>74</v>
      </c>
      <c r="J2092" s="19">
        <v>44348</v>
      </c>
      <c r="K2092" s="18">
        <v>44185</v>
      </c>
      <c r="L2092" s="10">
        <v>44349</v>
      </c>
      <c r="M2092" s="10">
        <v>44387</v>
      </c>
      <c r="N2092" s="7">
        <v>2020</v>
      </c>
      <c r="O2092" s="7" t="s">
        <v>5579</v>
      </c>
      <c r="P2092" s="7" t="s">
        <v>56</v>
      </c>
      <c r="T2092" s="7"/>
      <c r="W2092" s="6" t="str">
        <f>IFERROR(VLOOKUP(B2092, PlumX_snapshot!$A:$B, 2, FALSE), " ")</f>
        <v xml:space="preserve"> </v>
      </c>
      <c r="X2092" s="6" t="str">
        <f>IFERROR(VLOOKUP(B2092, PlumX_snapshot!$A:$C, 3, FALSE), " ")</f>
        <v xml:space="preserve"> </v>
      </c>
      <c r="Y2092" s="8" t="str">
        <f>IFERROR(VLOOKUP(B2092, PlumX_snapshot!$A:$D, 4, FALSE), " ")</f>
        <v xml:space="preserve"> </v>
      </c>
      <c r="Z2092" s="8" t="str">
        <f>IFERROR(VLOOKUP(B2092, PlumX_snapshot!$A:$E, 5, FALSE), " ")</f>
        <v xml:space="preserve"> </v>
      </c>
      <c r="AA2092" s="8" t="str">
        <f>IFERROR(VLOOKUP(B2092, PlumX_snapshot!$A:$F, 6, FALSE), " ")</f>
        <v xml:space="preserve"> </v>
      </c>
      <c r="AB2092" s="9"/>
      <c r="AC2092" s="7" t="s">
        <v>5687</v>
      </c>
      <c r="AD2092" s="7" t="s">
        <v>5688</v>
      </c>
      <c r="AE2092" s="7" t="s">
        <v>5689</v>
      </c>
      <c r="AF2092" s="7" t="s">
        <v>5690</v>
      </c>
    </row>
    <row r="2093" spans="1:32" ht="14.5" x14ac:dyDescent="0.35">
      <c r="A2093" s="7" t="s">
        <v>5691</v>
      </c>
      <c r="B2093" s="7" t="s">
        <v>5692</v>
      </c>
      <c r="C2093" s="7" t="s">
        <v>5679</v>
      </c>
      <c r="D2093" s="7" t="s">
        <v>5188</v>
      </c>
      <c r="E2093" s="7" t="s">
        <v>36</v>
      </c>
      <c r="F2093" s="7" t="s">
        <v>37</v>
      </c>
      <c r="G2093" s="7" t="s">
        <v>56</v>
      </c>
      <c r="H2093" s="7" t="s">
        <v>5578</v>
      </c>
      <c r="I2093" s="7" t="s">
        <v>74</v>
      </c>
      <c r="J2093" s="19">
        <v>44348</v>
      </c>
      <c r="K2093" s="13">
        <v>44340</v>
      </c>
      <c r="L2093" s="10">
        <v>44349</v>
      </c>
      <c r="M2093" s="10">
        <v>44357</v>
      </c>
      <c r="N2093" s="7">
        <v>2021</v>
      </c>
      <c r="O2093" s="7" t="s">
        <v>5579</v>
      </c>
      <c r="T2093" s="7"/>
      <c r="W2093" s="6" t="str">
        <f>IFERROR(VLOOKUP(B2093, PlumX_snapshot!$A:$B, 2, FALSE), " ")</f>
        <v xml:space="preserve"> </v>
      </c>
      <c r="X2093" s="6" t="str">
        <f>IFERROR(VLOOKUP(B2093, PlumX_snapshot!$A:$C, 3, FALSE), " ")</f>
        <v xml:space="preserve"> </v>
      </c>
      <c r="Y2093" s="8" t="str">
        <f>IFERROR(VLOOKUP(B2093, PlumX_snapshot!$A:$D, 4, FALSE), " ")</f>
        <v xml:space="preserve"> </v>
      </c>
      <c r="Z2093" s="8" t="str">
        <f>IFERROR(VLOOKUP(B2093, PlumX_snapshot!$A:$E, 5, FALSE), " ")</f>
        <v xml:space="preserve"> </v>
      </c>
      <c r="AA2093" s="8" t="str">
        <f>IFERROR(VLOOKUP(B2093, PlumX_snapshot!$A:$F, 6, FALSE), " ")</f>
        <v xml:space="preserve"> </v>
      </c>
      <c r="AB2093" s="9"/>
      <c r="AC2093" s="7" t="s">
        <v>5693</v>
      </c>
      <c r="AD2093" s="7" t="s">
        <v>5694</v>
      </c>
      <c r="AE2093" s="7" t="s">
        <v>5695</v>
      </c>
      <c r="AF2093" s="7" t="s">
        <v>5696</v>
      </c>
    </row>
    <row r="2094" spans="1:32" ht="14.5" x14ac:dyDescent="0.35">
      <c r="A2094" s="7" t="s">
        <v>5697</v>
      </c>
      <c r="B2094" s="7" t="s">
        <v>5698</v>
      </c>
      <c r="C2094" s="7" t="s">
        <v>5699</v>
      </c>
      <c r="D2094" s="7" t="s">
        <v>5188</v>
      </c>
      <c r="E2094" s="7" t="s">
        <v>36</v>
      </c>
      <c r="F2094" s="7" t="s">
        <v>37</v>
      </c>
      <c r="G2094" s="7" t="s">
        <v>56</v>
      </c>
      <c r="H2094" s="7" t="s">
        <v>5578</v>
      </c>
      <c r="I2094" s="7" t="s">
        <v>74</v>
      </c>
      <c r="J2094" s="13">
        <v>44347</v>
      </c>
      <c r="K2094" s="13">
        <v>44340</v>
      </c>
      <c r="L2094" s="10">
        <v>44348</v>
      </c>
      <c r="M2094" s="10">
        <v>44353</v>
      </c>
      <c r="N2094" s="7">
        <v>2021</v>
      </c>
      <c r="O2094" s="7" t="s">
        <v>5579</v>
      </c>
      <c r="T2094" s="7"/>
      <c r="W2094" s="6" t="str">
        <f>IFERROR(VLOOKUP(B2094, PlumX_snapshot!$A:$B, 2, FALSE), " ")</f>
        <v xml:space="preserve"> </v>
      </c>
      <c r="X2094" s="6" t="str">
        <f>IFERROR(VLOOKUP(B2094, PlumX_snapshot!$A:$C, 3, FALSE), " ")</f>
        <v xml:space="preserve"> </v>
      </c>
      <c r="Y2094" s="8" t="str">
        <f>IFERROR(VLOOKUP(B2094, PlumX_snapshot!$A:$D, 4, FALSE), " ")</f>
        <v xml:space="preserve"> </v>
      </c>
      <c r="Z2094" s="8" t="str">
        <f>IFERROR(VLOOKUP(B2094, PlumX_snapshot!$A:$E, 5, FALSE), " ")</f>
        <v xml:space="preserve"> </v>
      </c>
      <c r="AA2094" s="8" t="str">
        <f>IFERROR(VLOOKUP(B2094, PlumX_snapshot!$A:$F, 6, FALSE), " ")</f>
        <v xml:space="preserve"> </v>
      </c>
      <c r="AB2094" s="9"/>
      <c r="AC2094" s="7" t="s">
        <v>5700</v>
      </c>
      <c r="AD2094" s="7" t="s">
        <v>5701</v>
      </c>
      <c r="AE2094" s="7" t="s">
        <v>5702</v>
      </c>
      <c r="AF2094" s="7" t="s">
        <v>5703</v>
      </c>
    </row>
    <row r="2095" spans="1:32" ht="14.5" x14ac:dyDescent="0.35">
      <c r="A2095" s="7" t="s">
        <v>5704</v>
      </c>
      <c r="B2095" s="7" t="s">
        <v>5705</v>
      </c>
      <c r="C2095" s="7" t="s">
        <v>5706</v>
      </c>
      <c r="D2095" s="7" t="s">
        <v>5188</v>
      </c>
      <c r="E2095" s="7" t="s">
        <v>36</v>
      </c>
      <c r="F2095" s="7" t="s">
        <v>37</v>
      </c>
      <c r="G2095" s="7" t="s">
        <v>56</v>
      </c>
      <c r="H2095" s="7" t="s">
        <v>5578</v>
      </c>
      <c r="I2095" s="7" t="s">
        <v>74</v>
      </c>
      <c r="J2095" s="13">
        <v>44344</v>
      </c>
      <c r="K2095" s="13">
        <v>44336</v>
      </c>
      <c r="L2095" s="10">
        <v>44344</v>
      </c>
      <c r="M2095" s="10">
        <v>44353</v>
      </c>
      <c r="N2095" s="7">
        <v>2021</v>
      </c>
      <c r="O2095" s="7" t="s">
        <v>5579</v>
      </c>
      <c r="P2095" s="7" t="s">
        <v>56</v>
      </c>
      <c r="T2095" s="7"/>
      <c r="W2095" s="6" t="str">
        <f>IFERROR(VLOOKUP(B2095, PlumX_snapshot!$A:$B, 2, FALSE), " ")</f>
        <v xml:space="preserve"> </v>
      </c>
      <c r="X2095" s="6" t="str">
        <f>IFERROR(VLOOKUP(B2095, PlumX_snapshot!$A:$C, 3, FALSE), " ")</f>
        <v xml:space="preserve"> </v>
      </c>
      <c r="Y2095" s="8" t="str">
        <f>IFERROR(VLOOKUP(B2095, PlumX_snapshot!$A:$D, 4, FALSE), " ")</f>
        <v xml:space="preserve"> </v>
      </c>
      <c r="Z2095" s="8" t="str">
        <f>IFERROR(VLOOKUP(B2095, PlumX_snapshot!$A:$E, 5, FALSE), " ")</f>
        <v xml:space="preserve"> </v>
      </c>
      <c r="AA2095" s="8" t="str">
        <f>IFERROR(VLOOKUP(B2095, PlumX_snapshot!$A:$F, 6, FALSE), " ")</f>
        <v xml:space="preserve"> </v>
      </c>
      <c r="AB2095" s="9"/>
      <c r="AC2095" s="7" t="s">
        <v>5707</v>
      </c>
      <c r="AD2095" s="7" t="s">
        <v>5708</v>
      </c>
      <c r="AE2095" s="7" t="s">
        <v>5709</v>
      </c>
      <c r="AF2095" s="7" t="s">
        <v>5710</v>
      </c>
    </row>
    <row r="2096" spans="1:32" ht="14.5" x14ac:dyDescent="0.35">
      <c r="A2096" s="7" t="s">
        <v>5711</v>
      </c>
      <c r="B2096" s="7" t="s">
        <v>5712</v>
      </c>
      <c r="C2096" s="7" t="s">
        <v>5713</v>
      </c>
      <c r="D2096" s="7" t="s">
        <v>5188</v>
      </c>
      <c r="E2096" s="7" t="s">
        <v>36</v>
      </c>
      <c r="F2096" s="7" t="s">
        <v>37</v>
      </c>
      <c r="G2096" s="7" t="s">
        <v>56</v>
      </c>
      <c r="H2096" s="7" t="s">
        <v>5578</v>
      </c>
      <c r="I2096" s="7" t="s">
        <v>74</v>
      </c>
      <c r="J2096" s="13">
        <v>44341</v>
      </c>
      <c r="K2096" s="13">
        <v>44341</v>
      </c>
      <c r="L2096" s="10">
        <v>44341</v>
      </c>
      <c r="M2096" s="10">
        <v>44362</v>
      </c>
      <c r="N2096" s="7">
        <v>2021</v>
      </c>
      <c r="O2096" s="7" t="s">
        <v>5579</v>
      </c>
      <c r="T2096" s="7"/>
      <c r="W2096" s="6" t="str">
        <f>IFERROR(VLOOKUP(B2096, PlumX_snapshot!$A:$B, 2, FALSE), " ")</f>
        <v xml:space="preserve"> </v>
      </c>
      <c r="X2096" s="6" t="str">
        <f>IFERROR(VLOOKUP(B2096, PlumX_snapshot!$A:$C, 3, FALSE), " ")</f>
        <v xml:space="preserve"> </v>
      </c>
      <c r="Y2096" s="8" t="str">
        <f>IFERROR(VLOOKUP(B2096, PlumX_snapshot!$A:$D, 4, FALSE), " ")</f>
        <v xml:space="preserve"> </v>
      </c>
      <c r="Z2096" s="8" t="str">
        <f>IFERROR(VLOOKUP(B2096, PlumX_snapshot!$A:$E, 5, FALSE), " ")</f>
        <v xml:space="preserve"> </v>
      </c>
      <c r="AA2096" s="8" t="str">
        <f>IFERROR(VLOOKUP(B2096, PlumX_snapshot!$A:$F, 6, FALSE), " ")</f>
        <v xml:space="preserve"> </v>
      </c>
      <c r="AB2096" s="9"/>
      <c r="AC2096" s="7" t="s">
        <v>5714</v>
      </c>
      <c r="AD2096" s="7" t="s">
        <v>5715</v>
      </c>
      <c r="AE2096" s="7" t="s">
        <v>5716</v>
      </c>
      <c r="AF2096" s="7" t="s">
        <v>5717</v>
      </c>
    </row>
    <row r="2097" spans="1:32" ht="14.5" x14ac:dyDescent="0.35">
      <c r="A2097" s="7" t="s">
        <v>5718</v>
      </c>
      <c r="B2097" s="7" t="s">
        <v>5719</v>
      </c>
      <c r="C2097" s="7" t="s">
        <v>5720</v>
      </c>
      <c r="D2097" s="7" t="s">
        <v>5188</v>
      </c>
      <c r="E2097" s="7" t="s">
        <v>36</v>
      </c>
      <c r="F2097" s="7" t="s">
        <v>37</v>
      </c>
      <c r="G2097" s="7" t="s">
        <v>56</v>
      </c>
      <c r="H2097" s="7" t="s">
        <v>5578</v>
      </c>
      <c r="I2097" s="7" t="s">
        <v>74</v>
      </c>
      <c r="J2097" s="13">
        <v>44336</v>
      </c>
      <c r="K2097" s="20">
        <v>44321</v>
      </c>
      <c r="L2097" s="10">
        <v>44337</v>
      </c>
      <c r="M2097" s="10">
        <v>44347</v>
      </c>
      <c r="N2097" s="7">
        <v>2021</v>
      </c>
      <c r="O2097" s="7" t="s">
        <v>5579</v>
      </c>
      <c r="Q2097" s="7" t="s">
        <v>56</v>
      </c>
      <c r="T2097" s="7"/>
      <c r="W2097" s="6" t="str">
        <f>IFERROR(VLOOKUP(B2097, PlumX_snapshot!$A:$B, 2, FALSE), " ")</f>
        <v xml:space="preserve"> </v>
      </c>
      <c r="X2097" s="6" t="str">
        <f>IFERROR(VLOOKUP(B2097, PlumX_snapshot!$A:$C, 3, FALSE), " ")</f>
        <v xml:space="preserve"> </v>
      </c>
      <c r="Y2097" s="8" t="str">
        <f>IFERROR(VLOOKUP(B2097, PlumX_snapshot!$A:$D, 4, FALSE), " ")</f>
        <v xml:space="preserve"> </v>
      </c>
      <c r="Z2097" s="8" t="str">
        <f>IFERROR(VLOOKUP(B2097, PlumX_snapshot!$A:$E, 5, FALSE), " ")</f>
        <v xml:space="preserve"> </v>
      </c>
      <c r="AA2097" s="8" t="str">
        <f>IFERROR(VLOOKUP(B2097, PlumX_snapshot!$A:$F, 6, FALSE), " ")</f>
        <v xml:space="preserve"> </v>
      </c>
      <c r="AB2097" s="9"/>
      <c r="AC2097" s="7" t="s">
        <v>5721</v>
      </c>
      <c r="AD2097" s="7" t="s">
        <v>5722</v>
      </c>
      <c r="AE2097" s="7" t="s">
        <v>5723</v>
      </c>
      <c r="AF2097" s="7" t="s">
        <v>5724</v>
      </c>
    </row>
    <row r="2098" spans="1:32" ht="14.5" x14ac:dyDescent="0.35">
      <c r="A2098" s="7" t="s">
        <v>5725</v>
      </c>
      <c r="B2098" s="7" t="s">
        <v>5726</v>
      </c>
      <c r="C2098" s="7" t="s">
        <v>5727</v>
      </c>
      <c r="D2098" s="7" t="s">
        <v>5188</v>
      </c>
      <c r="E2098" s="7" t="s">
        <v>36</v>
      </c>
      <c r="F2098" s="7" t="s">
        <v>37</v>
      </c>
      <c r="G2098" s="7" t="s">
        <v>56</v>
      </c>
      <c r="H2098" s="7" t="s">
        <v>5578</v>
      </c>
      <c r="I2098" s="7" t="s">
        <v>399</v>
      </c>
      <c r="J2098" s="13">
        <v>44335</v>
      </c>
      <c r="K2098" s="18">
        <v>44314</v>
      </c>
      <c r="L2098" s="10">
        <v>44337</v>
      </c>
      <c r="M2098" s="10">
        <v>44354</v>
      </c>
      <c r="N2098" s="7">
        <v>2021</v>
      </c>
      <c r="O2098" s="7" t="s">
        <v>5579</v>
      </c>
      <c r="T2098" s="7"/>
      <c r="W2098" s="6" t="str">
        <f>IFERROR(VLOOKUP(B2098, PlumX_snapshot!$A:$B, 2, FALSE), " ")</f>
        <v xml:space="preserve"> </v>
      </c>
      <c r="X2098" s="6" t="str">
        <f>IFERROR(VLOOKUP(B2098, PlumX_snapshot!$A:$C, 3, FALSE), " ")</f>
        <v xml:space="preserve"> </v>
      </c>
      <c r="Y2098" s="8" t="str">
        <f>IFERROR(VLOOKUP(B2098, PlumX_snapshot!$A:$D, 4, FALSE), " ")</f>
        <v xml:space="preserve"> </v>
      </c>
      <c r="Z2098" s="8" t="str">
        <f>IFERROR(VLOOKUP(B2098, PlumX_snapshot!$A:$E, 5, FALSE), " ")</f>
        <v xml:space="preserve"> </v>
      </c>
      <c r="AA2098" s="8" t="str">
        <f>IFERROR(VLOOKUP(B2098, PlumX_snapshot!$A:$F, 6, FALSE), " ")</f>
        <v xml:space="preserve"> </v>
      </c>
      <c r="AB2098" s="9"/>
      <c r="AC2098" s="7" t="s">
        <v>5728</v>
      </c>
      <c r="AD2098" s="7" t="s">
        <v>5729</v>
      </c>
      <c r="AE2098" s="7" t="s">
        <v>5730</v>
      </c>
    </row>
    <row r="2099" spans="1:32" ht="14.5" x14ac:dyDescent="0.35">
      <c r="A2099" s="7" t="s">
        <v>5731</v>
      </c>
      <c r="B2099" s="7" t="s">
        <v>5732</v>
      </c>
      <c r="C2099" s="7" t="s">
        <v>5727</v>
      </c>
      <c r="D2099" s="7" t="s">
        <v>5188</v>
      </c>
      <c r="E2099" s="7" t="s">
        <v>36</v>
      </c>
      <c r="F2099" s="7" t="s">
        <v>37</v>
      </c>
      <c r="G2099" s="7" t="s">
        <v>56</v>
      </c>
      <c r="H2099" s="7" t="s">
        <v>5578</v>
      </c>
      <c r="I2099" s="7" t="s">
        <v>399</v>
      </c>
      <c r="J2099" s="13">
        <v>44335</v>
      </c>
      <c r="K2099" s="20">
        <v>44320</v>
      </c>
      <c r="L2099" s="10">
        <v>44337</v>
      </c>
      <c r="M2099" s="10">
        <v>44354</v>
      </c>
      <c r="N2099" s="7">
        <v>2021</v>
      </c>
      <c r="O2099" s="7" t="s">
        <v>5579</v>
      </c>
      <c r="T2099" s="7"/>
      <c r="W2099" s="6" t="str">
        <f>IFERROR(VLOOKUP(B2099, PlumX_snapshot!$A:$B, 2, FALSE), " ")</f>
        <v xml:space="preserve"> </v>
      </c>
      <c r="X2099" s="6" t="str">
        <f>IFERROR(VLOOKUP(B2099, PlumX_snapshot!$A:$C, 3, FALSE), " ")</f>
        <v xml:space="preserve"> </v>
      </c>
      <c r="Y2099" s="8" t="str">
        <f>IFERROR(VLOOKUP(B2099, PlumX_snapshot!$A:$D, 4, FALSE), " ")</f>
        <v xml:space="preserve"> </v>
      </c>
      <c r="Z2099" s="8" t="str">
        <f>IFERROR(VLOOKUP(B2099, PlumX_snapshot!$A:$E, 5, FALSE), " ")</f>
        <v xml:space="preserve"> </v>
      </c>
      <c r="AA2099" s="8" t="str">
        <f>IFERROR(VLOOKUP(B2099, PlumX_snapshot!$A:$F, 6, FALSE), " ")</f>
        <v xml:space="preserve"> </v>
      </c>
      <c r="AB2099" s="9"/>
      <c r="AC2099" s="7" t="s">
        <v>5728</v>
      </c>
      <c r="AD2099" s="7" t="s">
        <v>5729</v>
      </c>
      <c r="AE2099" s="7" t="s">
        <v>5730</v>
      </c>
    </row>
    <row r="2100" spans="1:32" ht="14.5" x14ac:dyDescent="0.35">
      <c r="A2100" s="7" t="s">
        <v>5733</v>
      </c>
      <c r="B2100" s="7" t="s">
        <v>5734</v>
      </c>
      <c r="C2100" s="7" t="s">
        <v>5735</v>
      </c>
      <c r="D2100" s="7" t="s">
        <v>5188</v>
      </c>
      <c r="E2100" s="7" t="s">
        <v>36</v>
      </c>
      <c r="F2100" s="7" t="s">
        <v>37</v>
      </c>
      <c r="G2100" s="7" t="s">
        <v>56</v>
      </c>
      <c r="H2100" s="7" t="s">
        <v>5578</v>
      </c>
      <c r="I2100" s="7" t="s">
        <v>74</v>
      </c>
      <c r="J2100" s="13">
        <v>44334</v>
      </c>
      <c r="K2100" s="13">
        <v>44329</v>
      </c>
      <c r="L2100" s="10">
        <v>44335</v>
      </c>
      <c r="M2100" s="10">
        <v>44356</v>
      </c>
      <c r="N2100" s="7">
        <v>2021</v>
      </c>
      <c r="O2100" s="7" t="s">
        <v>5579</v>
      </c>
      <c r="T2100" s="7"/>
      <c r="W2100" s="6" t="str">
        <f>IFERROR(VLOOKUP(B2100, PlumX_snapshot!$A:$B, 2, FALSE), " ")</f>
        <v xml:space="preserve"> </v>
      </c>
      <c r="X2100" s="6" t="str">
        <f>IFERROR(VLOOKUP(B2100, PlumX_snapshot!$A:$C, 3, FALSE), " ")</f>
        <v xml:space="preserve"> </v>
      </c>
      <c r="Y2100" s="8" t="str">
        <f>IFERROR(VLOOKUP(B2100, PlumX_snapshot!$A:$D, 4, FALSE), " ")</f>
        <v xml:space="preserve"> </v>
      </c>
      <c r="Z2100" s="8" t="str">
        <f>IFERROR(VLOOKUP(B2100, PlumX_snapshot!$A:$E, 5, FALSE), " ")</f>
        <v xml:space="preserve"> </v>
      </c>
      <c r="AA2100" s="8" t="str">
        <f>IFERROR(VLOOKUP(B2100, PlumX_snapshot!$A:$F, 6, FALSE), " ")</f>
        <v xml:space="preserve"> </v>
      </c>
      <c r="AB2100" s="9"/>
      <c r="AC2100" s="7" t="s">
        <v>5736</v>
      </c>
      <c r="AD2100" s="7" t="s">
        <v>5737</v>
      </c>
      <c r="AE2100" s="7" t="s">
        <v>5738</v>
      </c>
      <c r="AF2100" s="7" t="s">
        <v>5739</v>
      </c>
    </row>
    <row r="2101" spans="1:32" ht="14.5" x14ac:dyDescent="0.35">
      <c r="A2101" s="7" t="s">
        <v>5740</v>
      </c>
      <c r="B2101" s="7" t="s">
        <v>5741</v>
      </c>
      <c r="C2101" s="7" t="s">
        <v>5742</v>
      </c>
      <c r="D2101" s="7" t="s">
        <v>5188</v>
      </c>
      <c r="E2101" s="7" t="s">
        <v>36</v>
      </c>
      <c r="F2101" s="7" t="s">
        <v>37</v>
      </c>
      <c r="G2101" s="7" t="s">
        <v>56</v>
      </c>
      <c r="H2101" s="7" t="s">
        <v>5578</v>
      </c>
      <c r="I2101" s="7" t="s">
        <v>74</v>
      </c>
      <c r="J2101" s="13">
        <v>44334</v>
      </c>
      <c r="K2101" s="18">
        <v>44309</v>
      </c>
      <c r="L2101" s="10">
        <v>44335</v>
      </c>
      <c r="M2101" s="10">
        <v>44369</v>
      </c>
      <c r="N2101" s="7">
        <v>2021</v>
      </c>
      <c r="O2101" s="7" t="s">
        <v>5579</v>
      </c>
      <c r="T2101" s="7"/>
      <c r="W2101" s="6" t="str">
        <f>IFERROR(VLOOKUP(B2101, PlumX_snapshot!$A:$B, 2, FALSE), " ")</f>
        <v xml:space="preserve"> </v>
      </c>
      <c r="X2101" s="6" t="str">
        <f>IFERROR(VLOOKUP(B2101, PlumX_snapshot!$A:$C, 3, FALSE), " ")</f>
        <v xml:space="preserve"> </v>
      </c>
      <c r="Y2101" s="8" t="str">
        <f>IFERROR(VLOOKUP(B2101, PlumX_snapshot!$A:$D, 4, FALSE), " ")</f>
        <v xml:space="preserve"> </v>
      </c>
      <c r="Z2101" s="8" t="str">
        <f>IFERROR(VLOOKUP(B2101, PlumX_snapshot!$A:$E, 5, FALSE), " ")</f>
        <v xml:space="preserve"> </v>
      </c>
      <c r="AA2101" s="8" t="str">
        <f>IFERROR(VLOOKUP(B2101, PlumX_snapshot!$A:$F, 6, FALSE), " ")</f>
        <v xml:space="preserve"> </v>
      </c>
      <c r="AB2101" s="9"/>
      <c r="AC2101" s="7" t="s">
        <v>5743</v>
      </c>
      <c r="AD2101" s="7" t="s">
        <v>5744</v>
      </c>
    </row>
    <row r="2102" spans="1:32" ht="14.5" x14ac:dyDescent="0.35">
      <c r="A2102" s="7" t="s">
        <v>5745</v>
      </c>
      <c r="B2102" s="7" t="s">
        <v>5746</v>
      </c>
      <c r="C2102" s="7" t="s">
        <v>5747</v>
      </c>
      <c r="D2102" s="7" t="s">
        <v>5188</v>
      </c>
      <c r="E2102" s="7" t="s">
        <v>36</v>
      </c>
      <c r="F2102" s="7" t="s">
        <v>37</v>
      </c>
      <c r="G2102" s="7" t="s">
        <v>56</v>
      </c>
      <c r="H2102" s="7" t="s">
        <v>5578</v>
      </c>
      <c r="I2102" s="7" t="s">
        <v>74</v>
      </c>
      <c r="J2102" s="13">
        <v>44334</v>
      </c>
      <c r="K2102" s="20">
        <v>44317</v>
      </c>
      <c r="L2102" s="10">
        <v>44335</v>
      </c>
      <c r="M2102" s="10">
        <v>44364</v>
      </c>
      <c r="N2102" s="7">
        <v>2021</v>
      </c>
      <c r="O2102" s="7" t="s">
        <v>5579</v>
      </c>
      <c r="T2102" s="7"/>
      <c r="W2102" s="6" t="str">
        <f>IFERROR(VLOOKUP(B2102, PlumX_snapshot!$A:$B, 2, FALSE), " ")</f>
        <v xml:space="preserve"> </v>
      </c>
      <c r="X2102" s="6" t="str">
        <f>IFERROR(VLOOKUP(B2102, PlumX_snapshot!$A:$C, 3, FALSE), " ")</f>
        <v xml:space="preserve"> </v>
      </c>
      <c r="Y2102" s="8" t="str">
        <f>IFERROR(VLOOKUP(B2102, PlumX_snapshot!$A:$D, 4, FALSE), " ")</f>
        <v xml:space="preserve"> </v>
      </c>
      <c r="Z2102" s="8" t="str">
        <f>IFERROR(VLOOKUP(B2102, PlumX_snapshot!$A:$E, 5, FALSE), " ")</f>
        <v xml:space="preserve"> </v>
      </c>
      <c r="AA2102" s="8" t="str">
        <f>IFERROR(VLOOKUP(B2102, PlumX_snapshot!$A:$F, 6, FALSE), " ")</f>
        <v xml:space="preserve"> </v>
      </c>
      <c r="AB2102" s="9"/>
      <c r="AC2102" s="7" t="s">
        <v>5748</v>
      </c>
      <c r="AD2102" s="7" t="s">
        <v>5749</v>
      </c>
      <c r="AE2102" s="7" t="s">
        <v>5750</v>
      </c>
      <c r="AF2102" s="7" t="s">
        <v>5751</v>
      </c>
    </row>
    <row r="2103" spans="1:32" ht="14.5" x14ac:dyDescent="0.35">
      <c r="A2103" s="7" t="s">
        <v>5752</v>
      </c>
      <c r="B2103" s="7" t="s">
        <v>5753</v>
      </c>
      <c r="C2103" s="7" t="s">
        <v>5654</v>
      </c>
      <c r="D2103" s="7" t="s">
        <v>5188</v>
      </c>
      <c r="E2103" s="7" t="s">
        <v>36</v>
      </c>
      <c r="F2103" s="7" t="s">
        <v>37</v>
      </c>
      <c r="G2103" s="7" t="s">
        <v>56</v>
      </c>
      <c r="H2103" s="7" t="s">
        <v>5578</v>
      </c>
      <c r="I2103" s="7" t="s">
        <v>74</v>
      </c>
      <c r="J2103" s="13">
        <v>44329</v>
      </c>
      <c r="K2103" s="20">
        <v>44321</v>
      </c>
      <c r="L2103" s="10">
        <v>44330</v>
      </c>
      <c r="M2103" s="10">
        <v>44350</v>
      </c>
      <c r="N2103" s="7">
        <v>2021</v>
      </c>
      <c r="O2103" s="7" t="s">
        <v>5579</v>
      </c>
      <c r="Q2103" s="7" t="s">
        <v>56</v>
      </c>
      <c r="T2103" s="7"/>
      <c r="W2103" s="6" t="str">
        <f>IFERROR(VLOOKUP(B2103, PlumX_snapshot!$A:$B, 2, FALSE), " ")</f>
        <v xml:space="preserve"> </v>
      </c>
      <c r="X2103" s="6" t="str">
        <f>IFERROR(VLOOKUP(B2103, PlumX_snapshot!$A:$C, 3, FALSE), " ")</f>
        <v xml:space="preserve"> </v>
      </c>
      <c r="Y2103" s="8" t="str">
        <f>IFERROR(VLOOKUP(B2103, PlumX_snapshot!$A:$D, 4, FALSE), " ")</f>
        <v xml:space="preserve"> </v>
      </c>
      <c r="Z2103" s="8" t="str">
        <f>IFERROR(VLOOKUP(B2103, PlumX_snapshot!$A:$E, 5, FALSE), " ")</f>
        <v xml:space="preserve"> </v>
      </c>
      <c r="AA2103" s="8" t="str">
        <f>IFERROR(VLOOKUP(B2103, PlumX_snapshot!$A:$F, 6, FALSE), " ")</f>
        <v xml:space="preserve"> </v>
      </c>
      <c r="AB2103" s="9"/>
      <c r="AC2103" s="7" t="s">
        <v>5754</v>
      </c>
      <c r="AD2103" s="7" t="s">
        <v>5755</v>
      </c>
      <c r="AE2103" s="7" t="s">
        <v>5756</v>
      </c>
      <c r="AF2103" s="7" t="s">
        <v>5658</v>
      </c>
    </row>
    <row r="2104" spans="1:32" ht="14.5" x14ac:dyDescent="0.35">
      <c r="A2104" s="7" t="s">
        <v>5757</v>
      </c>
      <c r="B2104" s="7" t="s">
        <v>5758</v>
      </c>
      <c r="C2104" s="7" t="s">
        <v>5759</v>
      </c>
      <c r="D2104" s="7" t="s">
        <v>5188</v>
      </c>
      <c r="E2104" s="7" t="s">
        <v>36</v>
      </c>
      <c r="F2104" s="7" t="s">
        <v>37</v>
      </c>
      <c r="G2104" s="7" t="s">
        <v>56</v>
      </c>
      <c r="H2104" s="7" t="s">
        <v>5578</v>
      </c>
      <c r="I2104" s="7" t="s">
        <v>74</v>
      </c>
      <c r="J2104" s="13">
        <v>44326</v>
      </c>
      <c r="K2104" s="18">
        <v>44314</v>
      </c>
      <c r="L2104" s="10">
        <v>44327</v>
      </c>
      <c r="M2104" s="10">
        <v>44340</v>
      </c>
      <c r="N2104" s="7">
        <v>2021</v>
      </c>
      <c r="O2104" s="7" t="s">
        <v>5579</v>
      </c>
      <c r="T2104" s="7"/>
      <c r="W2104" s="6" t="str">
        <f>IFERROR(VLOOKUP(B2104, PlumX_snapshot!$A:$B, 2, FALSE), " ")</f>
        <v xml:space="preserve"> </v>
      </c>
      <c r="X2104" s="6" t="str">
        <f>IFERROR(VLOOKUP(B2104, PlumX_snapshot!$A:$C, 3, FALSE), " ")</f>
        <v xml:space="preserve"> </v>
      </c>
      <c r="Y2104" s="8" t="str">
        <f>IFERROR(VLOOKUP(B2104, PlumX_snapshot!$A:$D, 4, FALSE), " ")</f>
        <v xml:space="preserve"> </v>
      </c>
      <c r="Z2104" s="8" t="str">
        <f>IFERROR(VLOOKUP(B2104, PlumX_snapshot!$A:$E, 5, FALSE), " ")</f>
        <v xml:space="preserve"> </v>
      </c>
      <c r="AA2104" s="8" t="str">
        <f>IFERROR(VLOOKUP(B2104, PlumX_snapshot!$A:$F, 6, FALSE), " ")</f>
        <v xml:space="preserve"> </v>
      </c>
      <c r="AB2104" s="9"/>
      <c r="AC2104" s="7" t="s">
        <v>5760</v>
      </c>
      <c r="AD2104" s="7" t="s">
        <v>5761</v>
      </c>
      <c r="AE2104" s="7" t="s">
        <v>5762</v>
      </c>
      <c r="AF2104" s="7" t="s">
        <v>5763</v>
      </c>
    </row>
    <row r="2105" spans="1:32" ht="14.5" x14ac:dyDescent="0.35">
      <c r="A2105" s="7" t="s">
        <v>5764</v>
      </c>
      <c r="B2105" s="7" t="s">
        <v>5765</v>
      </c>
      <c r="C2105" s="7" t="s">
        <v>5766</v>
      </c>
      <c r="D2105" s="7" t="s">
        <v>5188</v>
      </c>
      <c r="E2105" s="7" t="s">
        <v>36</v>
      </c>
      <c r="F2105" s="7" t="s">
        <v>37</v>
      </c>
      <c r="G2105" s="7" t="s">
        <v>56</v>
      </c>
      <c r="H2105" s="7" t="s">
        <v>5578</v>
      </c>
      <c r="I2105" s="7" t="s">
        <v>74</v>
      </c>
      <c r="J2105" s="18">
        <v>44314</v>
      </c>
      <c r="K2105" s="18">
        <v>44307</v>
      </c>
      <c r="L2105" s="10">
        <v>44320</v>
      </c>
      <c r="M2105" s="10">
        <v>44371</v>
      </c>
      <c r="N2105" s="7">
        <v>2021</v>
      </c>
      <c r="O2105" s="7" t="s">
        <v>5579</v>
      </c>
      <c r="P2105" s="7" t="s">
        <v>56</v>
      </c>
      <c r="T2105" s="7"/>
      <c r="W2105" s="6" t="str">
        <f>IFERROR(VLOOKUP(B2105, PlumX_snapshot!$A:$B, 2, FALSE), " ")</f>
        <v xml:space="preserve"> </v>
      </c>
      <c r="X2105" s="6" t="str">
        <f>IFERROR(VLOOKUP(B2105, PlumX_snapshot!$A:$C, 3, FALSE), " ")</f>
        <v xml:space="preserve"> </v>
      </c>
      <c r="Y2105" s="8" t="str">
        <f>IFERROR(VLOOKUP(B2105, PlumX_snapshot!$A:$D, 4, FALSE), " ")</f>
        <v xml:space="preserve"> </v>
      </c>
      <c r="Z2105" s="8" t="str">
        <f>IFERROR(VLOOKUP(B2105, PlumX_snapshot!$A:$E, 5, FALSE), " ")</f>
        <v xml:space="preserve"> </v>
      </c>
      <c r="AA2105" s="8" t="str">
        <f>IFERROR(VLOOKUP(B2105, PlumX_snapshot!$A:$F, 6, FALSE), " ")</f>
        <v xml:space="preserve"> </v>
      </c>
      <c r="AB2105" s="9"/>
      <c r="AC2105" s="7" t="s">
        <v>5767</v>
      </c>
      <c r="AD2105" s="7" t="s">
        <v>5768</v>
      </c>
      <c r="AE2105" s="7" t="s">
        <v>5769</v>
      </c>
      <c r="AF2105" s="7" t="s">
        <v>5770</v>
      </c>
    </row>
    <row r="2106" spans="1:32" ht="14.5" x14ac:dyDescent="0.35">
      <c r="A2106" s="7" t="s">
        <v>5771</v>
      </c>
      <c r="B2106" s="7" t="s">
        <v>5772</v>
      </c>
      <c r="C2106" s="7" t="s">
        <v>5773</v>
      </c>
      <c r="D2106" s="7" t="s">
        <v>5188</v>
      </c>
      <c r="E2106" s="7" t="s">
        <v>36</v>
      </c>
      <c r="F2106" s="7" t="s">
        <v>37</v>
      </c>
      <c r="G2106" s="7" t="s">
        <v>56</v>
      </c>
      <c r="H2106" s="7" t="s">
        <v>5578</v>
      </c>
      <c r="I2106" s="7" t="s">
        <v>501</v>
      </c>
      <c r="J2106" s="18">
        <v>44313</v>
      </c>
      <c r="K2106" s="19">
        <v>44291</v>
      </c>
      <c r="L2106" s="10">
        <v>44314</v>
      </c>
      <c r="M2106" s="10">
        <v>44382</v>
      </c>
      <c r="N2106" s="7">
        <v>2021</v>
      </c>
      <c r="O2106" s="7" t="s">
        <v>5579</v>
      </c>
      <c r="T2106" s="7"/>
      <c r="W2106" s="6" t="str">
        <f>IFERROR(VLOOKUP(B2106, PlumX_snapshot!$A:$B, 2, FALSE), " ")</f>
        <v xml:space="preserve"> </v>
      </c>
      <c r="X2106" s="6" t="str">
        <f>IFERROR(VLOOKUP(B2106, PlumX_snapshot!$A:$C, 3, FALSE), " ")</f>
        <v xml:space="preserve"> </v>
      </c>
      <c r="Y2106" s="8" t="str">
        <f>IFERROR(VLOOKUP(B2106, PlumX_snapshot!$A:$D, 4, FALSE), " ")</f>
        <v xml:space="preserve"> </v>
      </c>
      <c r="Z2106" s="8" t="str">
        <f>IFERROR(VLOOKUP(B2106, PlumX_snapshot!$A:$E, 5, FALSE), " ")</f>
        <v xml:space="preserve"> </v>
      </c>
      <c r="AA2106" s="8" t="str">
        <f>IFERROR(VLOOKUP(B2106, PlumX_snapshot!$A:$F, 6, FALSE), " ")</f>
        <v xml:space="preserve"> </v>
      </c>
      <c r="AB2106" s="9"/>
      <c r="AC2106" s="7" t="s">
        <v>5774</v>
      </c>
      <c r="AD2106" s="7" t="s">
        <v>5775</v>
      </c>
    </row>
    <row r="2107" spans="1:32" ht="14.5" x14ac:dyDescent="0.35">
      <c r="A2107" s="7" t="s">
        <v>5776</v>
      </c>
      <c r="B2107" s="7" t="s">
        <v>5777</v>
      </c>
      <c r="C2107" s="7" t="s">
        <v>5778</v>
      </c>
      <c r="D2107" s="7" t="s">
        <v>5188</v>
      </c>
      <c r="E2107" s="7" t="s">
        <v>36</v>
      </c>
      <c r="F2107" s="7" t="s">
        <v>37</v>
      </c>
      <c r="G2107" s="7" t="s">
        <v>56</v>
      </c>
      <c r="H2107" s="7" t="s">
        <v>5578</v>
      </c>
      <c r="I2107" s="7" t="s">
        <v>399</v>
      </c>
      <c r="J2107" s="18">
        <v>44311</v>
      </c>
      <c r="K2107" s="19">
        <v>44293</v>
      </c>
      <c r="L2107" s="10">
        <v>44312</v>
      </c>
      <c r="M2107" s="10">
        <v>44333</v>
      </c>
      <c r="N2107" s="7">
        <v>2021</v>
      </c>
      <c r="O2107" s="7" t="s">
        <v>5579</v>
      </c>
      <c r="T2107" s="7"/>
      <c r="W2107" s="6" t="str">
        <f>IFERROR(VLOOKUP(B2107, PlumX_snapshot!$A:$B, 2, FALSE), " ")</f>
        <v xml:space="preserve"> </v>
      </c>
      <c r="X2107" s="6" t="str">
        <f>IFERROR(VLOOKUP(B2107, PlumX_snapshot!$A:$C, 3, FALSE), " ")</f>
        <v xml:space="preserve"> </v>
      </c>
      <c r="Y2107" s="8" t="str">
        <f>IFERROR(VLOOKUP(B2107, PlumX_snapshot!$A:$D, 4, FALSE), " ")</f>
        <v xml:space="preserve"> </v>
      </c>
      <c r="Z2107" s="8" t="str">
        <f>IFERROR(VLOOKUP(B2107, PlumX_snapshot!$A:$E, 5, FALSE), " ")</f>
        <v xml:space="preserve"> </v>
      </c>
      <c r="AA2107" s="8" t="str">
        <f>IFERROR(VLOOKUP(B2107, PlumX_snapshot!$A:$F, 6, FALSE), " ")</f>
        <v xml:space="preserve"> </v>
      </c>
      <c r="AB2107" s="9"/>
      <c r="AC2107" s="7" t="s">
        <v>5779</v>
      </c>
      <c r="AD2107" s="7" t="s">
        <v>5780</v>
      </c>
      <c r="AE2107" s="7" t="s">
        <v>5781</v>
      </c>
      <c r="AF2107" s="7" t="s">
        <v>5782</v>
      </c>
    </row>
    <row r="2108" spans="1:32" ht="14.5" x14ac:dyDescent="0.35">
      <c r="A2108" s="7" t="s">
        <v>5783</v>
      </c>
      <c r="B2108" s="7" t="s">
        <v>5784</v>
      </c>
      <c r="C2108" s="7" t="s">
        <v>5592</v>
      </c>
      <c r="D2108" s="7" t="s">
        <v>5188</v>
      </c>
      <c r="E2108" s="7" t="s">
        <v>36</v>
      </c>
      <c r="F2108" s="7" t="s">
        <v>37</v>
      </c>
      <c r="G2108" s="7" t="s">
        <v>56</v>
      </c>
      <c r="H2108" s="7" t="s">
        <v>5578</v>
      </c>
      <c r="I2108" s="7" t="s">
        <v>74</v>
      </c>
      <c r="J2108" s="18">
        <v>44301</v>
      </c>
      <c r="K2108" s="18">
        <v>44301</v>
      </c>
      <c r="L2108" s="10">
        <v>44302</v>
      </c>
      <c r="M2108" s="10">
        <v>44355</v>
      </c>
      <c r="N2108" s="7">
        <v>2021</v>
      </c>
      <c r="O2108" s="7" t="s">
        <v>5579</v>
      </c>
      <c r="T2108" s="7"/>
      <c r="W2108" s="6" t="str">
        <f>IFERROR(VLOOKUP(B2108, PlumX_snapshot!$A:$B, 2, FALSE), " ")</f>
        <v xml:space="preserve"> </v>
      </c>
      <c r="X2108" s="6" t="str">
        <f>IFERROR(VLOOKUP(B2108, PlumX_snapshot!$A:$C, 3, FALSE), " ")</f>
        <v xml:space="preserve"> </v>
      </c>
      <c r="Y2108" s="8" t="str">
        <f>IFERROR(VLOOKUP(B2108, PlumX_snapshot!$A:$D, 4, FALSE), " ")</f>
        <v xml:space="preserve"> </v>
      </c>
      <c r="Z2108" s="8" t="str">
        <f>IFERROR(VLOOKUP(B2108, PlumX_snapshot!$A:$E, 5, FALSE), " ")</f>
        <v xml:space="preserve"> </v>
      </c>
      <c r="AA2108" s="8" t="str">
        <f>IFERROR(VLOOKUP(B2108, PlumX_snapshot!$A:$F, 6, FALSE), " ")</f>
        <v xml:space="preserve"> </v>
      </c>
      <c r="AB2108" s="9"/>
      <c r="AC2108" s="7" t="s">
        <v>5785</v>
      </c>
      <c r="AD2108" s="7" t="s">
        <v>5786</v>
      </c>
      <c r="AE2108" s="7" t="s">
        <v>5787</v>
      </c>
    </row>
    <row r="2109" spans="1:32" ht="14.5" x14ac:dyDescent="0.35">
      <c r="A2109" s="7" t="s">
        <v>5788</v>
      </c>
      <c r="B2109" s="7" t="s">
        <v>5789</v>
      </c>
      <c r="C2109" s="7" t="s">
        <v>5790</v>
      </c>
      <c r="D2109" s="7" t="s">
        <v>5188</v>
      </c>
      <c r="E2109" s="7" t="s">
        <v>37</v>
      </c>
      <c r="F2109" s="7" t="s">
        <v>37</v>
      </c>
      <c r="G2109" s="7" t="s">
        <v>56</v>
      </c>
      <c r="H2109" s="7" t="s">
        <v>5578</v>
      </c>
      <c r="I2109" s="7" t="s">
        <v>74</v>
      </c>
      <c r="J2109" s="18">
        <v>44298</v>
      </c>
      <c r="K2109" s="13"/>
      <c r="L2109" s="10">
        <v>44300</v>
      </c>
      <c r="M2109" s="10"/>
      <c r="N2109" s="7">
        <v>2021</v>
      </c>
      <c r="O2109" s="7" t="s">
        <v>5579</v>
      </c>
      <c r="T2109" s="7"/>
      <c r="W2109" s="6" t="str">
        <f>IFERROR(VLOOKUP(B2109, PlumX_snapshot!$A:$B, 2, FALSE), " ")</f>
        <v xml:space="preserve"> </v>
      </c>
      <c r="X2109" s="6" t="str">
        <f>IFERROR(VLOOKUP(B2109, PlumX_snapshot!$A:$C, 3, FALSE), " ")</f>
        <v xml:space="preserve"> </v>
      </c>
      <c r="Y2109" s="8" t="str">
        <f>IFERROR(VLOOKUP(B2109, PlumX_snapshot!$A:$D, 4, FALSE), " ")</f>
        <v xml:space="preserve"> </v>
      </c>
      <c r="Z2109" s="8" t="str">
        <f>IFERROR(VLOOKUP(B2109, PlumX_snapshot!$A:$E, 5, FALSE), " ")</f>
        <v xml:space="preserve"> </v>
      </c>
      <c r="AA2109" s="8" t="str">
        <f>IFERROR(VLOOKUP(B2109, PlumX_snapshot!$A:$F, 6, FALSE), " ")</f>
        <v xml:space="preserve"> </v>
      </c>
      <c r="AB2109" s="9"/>
      <c r="AC2109" s="7" t="s">
        <v>5791</v>
      </c>
      <c r="AD2109" s="7" t="s">
        <v>5792</v>
      </c>
      <c r="AE2109" s="7" t="s">
        <v>5793</v>
      </c>
      <c r="AF2109" s="7" t="s">
        <v>5794</v>
      </c>
    </row>
    <row r="2110" spans="1:32" ht="14.5" x14ac:dyDescent="0.35">
      <c r="A2110" s="7" t="s">
        <v>5795</v>
      </c>
      <c r="B2110" s="7" t="s">
        <v>5796</v>
      </c>
      <c r="C2110" s="7" t="s">
        <v>5797</v>
      </c>
      <c r="D2110" s="7" t="s">
        <v>5188</v>
      </c>
      <c r="E2110" s="7" t="s">
        <v>36</v>
      </c>
      <c r="F2110" s="7" t="s">
        <v>37</v>
      </c>
      <c r="G2110" s="7" t="s">
        <v>56</v>
      </c>
      <c r="H2110" s="7" t="s">
        <v>5578</v>
      </c>
      <c r="I2110" s="7" t="s">
        <v>74</v>
      </c>
      <c r="J2110" s="19">
        <v>44295</v>
      </c>
      <c r="K2110" s="18">
        <v>44265</v>
      </c>
      <c r="L2110" s="10">
        <v>44299</v>
      </c>
      <c r="M2110" s="10">
        <v>44320</v>
      </c>
      <c r="N2110" s="7">
        <v>2021</v>
      </c>
      <c r="O2110" s="7" t="s">
        <v>5579</v>
      </c>
      <c r="T2110" s="7"/>
      <c r="W2110" s="6" t="str">
        <f>IFERROR(VLOOKUP(B2110, PlumX_snapshot!$A:$B, 2, FALSE), " ")</f>
        <v xml:space="preserve"> </v>
      </c>
      <c r="X2110" s="6" t="str">
        <f>IFERROR(VLOOKUP(B2110, PlumX_snapshot!$A:$C, 3, FALSE), " ")</f>
        <v xml:space="preserve"> </v>
      </c>
      <c r="Y2110" s="8" t="str">
        <f>IFERROR(VLOOKUP(B2110, PlumX_snapshot!$A:$D, 4, FALSE), " ")</f>
        <v xml:space="preserve"> </v>
      </c>
      <c r="Z2110" s="8" t="str">
        <f>IFERROR(VLOOKUP(B2110, PlumX_snapshot!$A:$E, 5, FALSE), " ")</f>
        <v xml:space="preserve"> </v>
      </c>
      <c r="AA2110" s="8" t="str">
        <f>IFERROR(VLOOKUP(B2110, PlumX_snapshot!$A:$F, 6, FALSE), " ")</f>
        <v xml:space="preserve"> </v>
      </c>
      <c r="AB2110" s="9"/>
      <c r="AC2110" s="7" t="s">
        <v>5798</v>
      </c>
      <c r="AD2110" s="7" t="s">
        <v>5799</v>
      </c>
      <c r="AF2110" s="7" t="s">
        <v>5800</v>
      </c>
    </row>
    <row r="2111" spans="1:32" ht="14.5" x14ac:dyDescent="0.35">
      <c r="A2111" s="7" t="s">
        <v>5801</v>
      </c>
      <c r="B2111" s="7" t="s">
        <v>5802</v>
      </c>
      <c r="C2111" s="7" t="s">
        <v>5803</v>
      </c>
      <c r="D2111" s="7" t="s">
        <v>5188</v>
      </c>
      <c r="E2111" s="7" t="s">
        <v>37</v>
      </c>
      <c r="F2111" s="7" t="s">
        <v>64</v>
      </c>
      <c r="G2111" s="7" t="s">
        <v>38</v>
      </c>
      <c r="H2111" s="7"/>
      <c r="J2111" s="19">
        <v>44293</v>
      </c>
      <c r="K2111" s="13"/>
      <c r="L2111" s="10">
        <v>44294</v>
      </c>
      <c r="M2111" s="10"/>
      <c r="N2111" s="7">
        <v>2021</v>
      </c>
      <c r="O2111" s="7" t="s">
        <v>5579</v>
      </c>
      <c r="T2111" s="7" t="s">
        <v>5804</v>
      </c>
      <c r="W2111" s="6" t="str">
        <f>IFERROR(VLOOKUP(B2111, PlumX_snapshot!$A:$B, 2, FALSE), " ")</f>
        <v xml:space="preserve"> </v>
      </c>
      <c r="X2111" s="6" t="str">
        <f>IFERROR(VLOOKUP(B2111, PlumX_snapshot!$A:$C, 3, FALSE), " ")</f>
        <v xml:space="preserve"> </v>
      </c>
      <c r="Y2111" s="8" t="str">
        <f>IFERROR(VLOOKUP(B2111, PlumX_snapshot!$A:$D, 4, FALSE), " ")</f>
        <v xml:space="preserve"> </v>
      </c>
      <c r="Z2111" s="8" t="str">
        <f>IFERROR(VLOOKUP(B2111, PlumX_snapshot!$A:$E, 5, FALSE), " ")</f>
        <v xml:space="preserve"> </v>
      </c>
      <c r="AA2111" s="8" t="str">
        <f>IFERROR(VLOOKUP(B2111, PlumX_snapshot!$A:$F, 6, FALSE), " ")</f>
        <v xml:space="preserve"> </v>
      </c>
      <c r="AB2111" s="9"/>
      <c r="AC2111" s="7"/>
      <c r="AD2111" s="7"/>
      <c r="AE2111" s="7"/>
      <c r="AF2111" s="7"/>
    </row>
    <row r="2112" spans="1:32" ht="14.5" x14ac:dyDescent="0.35">
      <c r="A2112" s="7" t="s">
        <v>5805</v>
      </c>
      <c r="B2112" s="7" t="s">
        <v>5806</v>
      </c>
      <c r="C2112" s="7" t="s">
        <v>5807</v>
      </c>
      <c r="D2112" s="7" t="s">
        <v>5188</v>
      </c>
      <c r="E2112" s="7" t="s">
        <v>36</v>
      </c>
      <c r="F2112" s="7" t="s">
        <v>37</v>
      </c>
      <c r="G2112" s="7" t="s">
        <v>56</v>
      </c>
      <c r="H2112" s="7" t="s">
        <v>5578</v>
      </c>
      <c r="I2112" s="7" t="s">
        <v>74</v>
      </c>
      <c r="J2112" s="18">
        <v>44286</v>
      </c>
      <c r="K2112" s="13"/>
      <c r="L2112" s="10">
        <v>44293</v>
      </c>
      <c r="M2112" s="10">
        <v>44413</v>
      </c>
      <c r="N2112" s="7">
        <v>2021</v>
      </c>
      <c r="O2112" s="7" t="s">
        <v>5579</v>
      </c>
      <c r="T2112" s="7"/>
      <c r="W2112" s="6" t="str">
        <f>IFERROR(VLOOKUP(B2112, PlumX_snapshot!$A:$B, 2, FALSE), " ")</f>
        <v xml:space="preserve"> </v>
      </c>
      <c r="X2112" s="6" t="str">
        <f>IFERROR(VLOOKUP(B2112, PlumX_snapshot!$A:$C, 3, FALSE), " ")</f>
        <v xml:space="preserve"> </v>
      </c>
      <c r="Y2112" s="8" t="str">
        <f>IFERROR(VLOOKUP(B2112, PlumX_snapshot!$A:$D, 4, FALSE), " ")</f>
        <v xml:space="preserve"> </v>
      </c>
      <c r="Z2112" s="8" t="str">
        <f>IFERROR(VLOOKUP(B2112, PlumX_snapshot!$A:$E, 5, FALSE), " ")</f>
        <v xml:space="preserve"> </v>
      </c>
      <c r="AA2112" s="8" t="str">
        <f>IFERROR(VLOOKUP(B2112, PlumX_snapshot!$A:$F, 6, FALSE), " ")</f>
        <v xml:space="preserve"> </v>
      </c>
      <c r="AB2112" s="9"/>
      <c r="AC2112" s="7" t="s">
        <v>5808</v>
      </c>
      <c r="AD2112" s="7" t="s">
        <v>5809</v>
      </c>
      <c r="AE2112" s="7" t="s">
        <v>5810</v>
      </c>
    </row>
    <row r="2113" spans="1:32" ht="14.5" x14ac:dyDescent="0.35">
      <c r="A2113" s="7" t="s">
        <v>5811</v>
      </c>
      <c r="B2113" s="7" t="s">
        <v>5812</v>
      </c>
      <c r="C2113" s="7" t="s">
        <v>5813</v>
      </c>
      <c r="D2113" s="7" t="s">
        <v>5188</v>
      </c>
      <c r="E2113" s="7" t="s">
        <v>36</v>
      </c>
      <c r="F2113" s="7" t="s">
        <v>37</v>
      </c>
      <c r="G2113" s="7" t="s">
        <v>56</v>
      </c>
      <c r="H2113" s="7" t="s">
        <v>5578</v>
      </c>
      <c r="I2113" s="7" t="s">
        <v>74</v>
      </c>
      <c r="J2113" s="18">
        <v>44285</v>
      </c>
      <c r="K2113" s="18">
        <v>44277</v>
      </c>
      <c r="L2113" s="10">
        <v>44286</v>
      </c>
      <c r="M2113" s="10">
        <v>44407</v>
      </c>
      <c r="N2113" s="7">
        <v>2021</v>
      </c>
      <c r="O2113" s="7" t="s">
        <v>5579</v>
      </c>
      <c r="T2113" s="7"/>
      <c r="W2113" s="6" t="str">
        <f>IFERROR(VLOOKUP(B2113, PlumX_snapshot!$A:$B, 2, FALSE), " ")</f>
        <v xml:space="preserve"> </v>
      </c>
      <c r="X2113" s="6" t="str">
        <f>IFERROR(VLOOKUP(B2113, PlumX_snapshot!$A:$C, 3, FALSE), " ")</f>
        <v xml:space="preserve"> </v>
      </c>
      <c r="Y2113" s="8" t="str">
        <f>IFERROR(VLOOKUP(B2113, PlumX_snapshot!$A:$D, 4, FALSE), " ")</f>
        <v xml:space="preserve"> </v>
      </c>
      <c r="Z2113" s="8" t="str">
        <f>IFERROR(VLOOKUP(B2113, PlumX_snapshot!$A:$E, 5, FALSE), " ")</f>
        <v xml:space="preserve"> </v>
      </c>
      <c r="AA2113" s="8" t="str">
        <f>IFERROR(VLOOKUP(B2113, PlumX_snapshot!$A:$F, 6, FALSE), " ")</f>
        <v xml:space="preserve"> </v>
      </c>
      <c r="AB2113" s="9"/>
      <c r="AC2113" s="7" t="s">
        <v>5814</v>
      </c>
      <c r="AD2113" s="7" t="s">
        <v>5815</v>
      </c>
      <c r="AE2113" s="7" t="s">
        <v>5816</v>
      </c>
      <c r="AF2113" s="7" t="s">
        <v>5817</v>
      </c>
    </row>
    <row r="2114" spans="1:32" ht="14.5" x14ac:dyDescent="0.35">
      <c r="A2114" s="7" t="s">
        <v>5818</v>
      </c>
      <c r="B2114" s="7" t="s">
        <v>5819</v>
      </c>
      <c r="C2114" s="7" t="s">
        <v>5820</v>
      </c>
      <c r="D2114" s="7" t="s">
        <v>5188</v>
      </c>
      <c r="E2114" s="7" t="s">
        <v>36</v>
      </c>
      <c r="F2114" s="7" t="s">
        <v>37</v>
      </c>
      <c r="G2114" s="7" t="s">
        <v>56</v>
      </c>
      <c r="H2114" s="7" t="s">
        <v>5578</v>
      </c>
      <c r="I2114" s="7" t="s">
        <v>74</v>
      </c>
      <c r="J2114" s="18">
        <v>44281</v>
      </c>
      <c r="K2114" s="18">
        <v>44276</v>
      </c>
      <c r="L2114" s="10">
        <v>44284</v>
      </c>
      <c r="M2114" s="10">
        <v>44318</v>
      </c>
      <c r="N2114" s="7">
        <v>2021</v>
      </c>
      <c r="O2114" s="7" t="s">
        <v>5579</v>
      </c>
      <c r="T2114" s="7"/>
      <c r="W2114" s="6" t="str">
        <f>IFERROR(VLOOKUP(B2114, PlumX_snapshot!$A:$B, 2, FALSE), " ")</f>
        <v xml:space="preserve"> </v>
      </c>
      <c r="X2114" s="6" t="str">
        <f>IFERROR(VLOOKUP(B2114, PlumX_snapshot!$A:$C, 3, FALSE), " ")</f>
        <v xml:space="preserve"> </v>
      </c>
      <c r="Y2114" s="8" t="str">
        <f>IFERROR(VLOOKUP(B2114, PlumX_snapshot!$A:$D, 4, FALSE), " ")</f>
        <v xml:space="preserve"> </v>
      </c>
      <c r="Z2114" s="8" t="str">
        <f>IFERROR(VLOOKUP(B2114, PlumX_snapshot!$A:$E, 5, FALSE), " ")</f>
        <v xml:space="preserve"> </v>
      </c>
      <c r="AA2114" s="8" t="str">
        <f>IFERROR(VLOOKUP(B2114, PlumX_snapshot!$A:$F, 6, FALSE), " ")</f>
        <v xml:space="preserve"> </v>
      </c>
      <c r="AB2114" s="9"/>
      <c r="AC2114" s="7" t="s">
        <v>5821</v>
      </c>
      <c r="AD2114" s="7" t="s">
        <v>5822</v>
      </c>
      <c r="AE2114" s="7" t="s">
        <v>5823</v>
      </c>
    </row>
    <row r="2115" spans="1:32" ht="14.5" x14ac:dyDescent="0.35">
      <c r="A2115" s="7" t="s">
        <v>5824</v>
      </c>
      <c r="B2115" s="7" t="s">
        <v>5825</v>
      </c>
      <c r="C2115" s="7" t="s">
        <v>5826</v>
      </c>
      <c r="D2115" s="7" t="s">
        <v>5188</v>
      </c>
      <c r="E2115" s="7" t="s">
        <v>37</v>
      </c>
      <c r="F2115" s="7" t="s">
        <v>37</v>
      </c>
      <c r="G2115" s="7" t="s">
        <v>56</v>
      </c>
      <c r="H2115" s="7" t="s">
        <v>5578</v>
      </c>
      <c r="I2115" s="7" t="s">
        <v>74</v>
      </c>
      <c r="J2115" s="18">
        <v>44279</v>
      </c>
      <c r="K2115" s="18">
        <v>44305</v>
      </c>
      <c r="L2115" s="10">
        <v>44279</v>
      </c>
      <c r="M2115" s="10">
        <v>44340</v>
      </c>
      <c r="N2115" s="7">
        <v>2021</v>
      </c>
      <c r="O2115" s="7" t="s">
        <v>5579</v>
      </c>
      <c r="Q2115" s="7" t="s">
        <v>56</v>
      </c>
      <c r="T2115" s="7"/>
      <c r="W2115" s="6" t="str">
        <f>IFERROR(VLOOKUP(B2115, PlumX_snapshot!$A:$B, 2, FALSE), " ")</f>
        <v xml:space="preserve"> </v>
      </c>
      <c r="X2115" s="6" t="str">
        <f>IFERROR(VLOOKUP(B2115, PlumX_snapshot!$A:$C, 3, FALSE), " ")</f>
        <v xml:space="preserve"> </v>
      </c>
      <c r="Y2115" s="8" t="str">
        <f>IFERROR(VLOOKUP(B2115, PlumX_snapshot!$A:$D, 4, FALSE), " ")</f>
        <v xml:space="preserve"> </v>
      </c>
      <c r="Z2115" s="8" t="str">
        <f>IFERROR(VLOOKUP(B2115, PlumX_snapshot!$A:$E, 5, FALSE), " ")</f>
        <v xml:space="preserve"> </v>
      </c>
      <c r="AA2115" s="8" t="str">
        <f>IFERROR(VLOOKUP(B2115, PlumX_snapshot!$A:$F, 6, FALSE), " ")</f>
        <v xml:space="preserve"> </v>
      </c>
      <c r="AB2115" s="9"/>
      <c r="AC2115" s="7" t="s">
        <v>5627</v>
      </c>
      <c r="AD2115" s="7" t="s">
        <v>5628</v>
      </c>
      <c r="AE2115" s="7" t="s">
        <v>5629</v>
      </c>
      <c r="AF2115" s="7" t="s">
        <v>5827</v>
      </c>
    </row>
    <row r="2116" spans="1:32" ht="14.5" x14ac:dyDescent="0.35">
      <c r="A2116" s="7" t="s">
        <v>5828</v>
      </c>
      <c r="B2116" s="7" t="s">
        <v>5829</v>
      </c>
      <c r="C2116" s="7" t="s">
        <v>5830</v>
      </c>
      <c r="D2116" s="7" t="s">
        <v>5188</v>
      </c>
      <c r="E2116" s="7" t="s">
        <v>36</v>
      </c>
      <c r="F2116" s="7" t="s">
        <v>37</v>
      </c>
      <c r="G2116" s="7" t="s">
        <v>56</v>
      </c>
      <c r="H2116" s="7" t="s">
        <v>5578</v>
      </c>
      <c r="I2116" s="7" t="s">
        <v>74</v>
      </c>
      <c r="J2116" s="18">
        <v>44276</v>
      </c>
      <c r="K2116" s="18">
        <v>44270</v>
      </c>
      <c r="L2116" s="10">
        <v>44277</v>
      </c>
      <c r="M2116" s="10">
        <v>44329</v>
      </c>
      <c r="N2116" s="7">
        <v>2021</v>
      </c>
      <c r="O2116" s="7" t="s">
        <v>5579</v>
      </c>
      <c r="T2116" s="7"/>
      <c r="W2116" s="6" t="str">
        <f>IFERROR(VLOOKUP(B2116, PlumX_snapshot!$A:$B, 2, FALSE), " ")</f>
        <v xml:space="preserve"> </v>
      </c>
      <c r="X2116" s="6" t="str">
        <f>IFERROR(VLOOKUP(B2116, PlumX_snapshot!$A:$C, 3, FALSE), " ")</f>
        <v xml:space="preserve"> </v>
      </c>
      <c r="Y2116" s="8" t="str">
        <f>IFERROR(VLOOKUP(B2116, PlumX_snapshot!$A:$D, 4, FALSE), " ")</f>
        <v xml:space="preserve"> </v>
      </c>
      <c r="Z2116" s="8" t="str">
        <f>IFERROR(VLOOKUP(B2116, PlumX_snapshot!$A:$E, 5, FALSE), " ")</f>
        <v xml:space="preserve"> </v>
      </c>
      <c r="AA2116" s="8" t="str">
        <f>IFERROR(VLOOKUP(B2116, PlumX_snapshot!$A:$F, 6, FALSE), " ")</f>
        <v xml:space="preserve"> </v>
      </c>
      <c r="AB2116" s="9"/>
      <c r="AC2116" s="7" t="s">
        <v>5831</v>
      </c>
      <c r="AD2116" s="7" t="s">
        <v>5832</v>
      </c>
      <c r="AE2116" s="7" t="s">
        <v>5833</v>
      </c>
      <c r="AF2116" s="7" t="s">
        <v>5834</v>
      </c>
    </row>
    <row r="2117" spans="1:32" ht="14.5" x14ac:dyDescent="0.35">
      <c r="A2117" s="7" t="s">
        <v>5835</v>
      </c>
      <c r="B2117" s="7" t="s">
        <v>5836</v>
      </c>
      <c r="C2117" s="7" t="s">
        <v>5837</v>
      </c>
      <c r="D2117" s="7" t="s">
        <v>5188</v>
      </c>
      <c r="E2117" s="7" t="s">
        <v>36</v>
      </c>
      <c r="F2117" s="7" t="s">
        <v>37</v>
      </c>
      <c r="G2117" s="7" t="s">
        <v>56</v>
      </c>
      <c r="H2117" s="7" t="s">
        <v>5578</v>
      </c>
      <c r="I2117" s="7" t="s">
        <v>74</v>
      </c>
      <c r="J2117" s="18">
        <v>44273</v>
      </c>
      <c r="K2117" s="19">
        <v>44256</v>
      </c>
      <c r="L2117" s="10">
        <v>44274</v>
      </c>
      <c r="M2117" s="10">
        <v>44287</v>
      </c>
      <c r="N2117" s="7">
        <v>2021</v>
      </c>
      <c r="O2117" s="7" t="s">
        <v>5579</v>
      </c>
      <c r="T2117" s="7"/>
      <c r="W2117" s="6" t="str">
        <f>IFERROR(VLOOKUP(B2117, PlumX_snapshot!$A:$B, 2, FALSE), " ")</f>
        <v xml:space="preserve"> </v>
      </c>
      <c r="X2117" s="6" t="str">
        <f>IFERROR(VLOOKUP(B2117, PlumX_snapshot!$A:$C, 3, FALSE), " ")</f>
        <v xml:space="preserve"> </v>
      </c>
      <c r="Y2117" s="8" t="str">
        <f>IFERROR(VLOOKUP(B2117, PlumX_snapshot!$A:$D, 4, FALSE), " ")</f>
        <v xml:space="preserve"> </v>
      </c>
      <c r="Z2117" s="8" t="str">
        <f>IFERROR(VLOOKUP(B2117, PlumX_snapshot!$A:$E, 5, FALSE), " ")</f>
        <v xml:space="preserve"> </v>
      </c>
      <c r="AA2117" s="8" t="str">
        <f>IFERROR(VLOOKUP(B2117, PlumX_snapshot!$A:$F, 6, FALSE), " ")</f>
        <v xml:space="preserve"> </v>
      </c>
      <c r="AB2117" s="9"/>
      <c r="AC2117" s="7" t="s">
        <v>5838</v>
      </c>
      <c r="AD2117" s="7" t="s">
        <v>5839</v>
      </c>
      <c r="AE2117" s="7" t="s">
        <v>5840</v>
      </c>
      <c r="AF2117" s="7" t="s">
        <v>5841</v>
      </c>
    </row>
    <row r="2118" spans="1:32" ht="14.5" x14ac:dyDescent="0.35">
      <c r="A2118" s="7" t="s">
        <v>5842</v>
      </c>
      <c r="B2118" s="7" t="s">
        <v>5843</v>
      </c>
      <c r="C2118" s="7" t="s">
        <v>5844</v>
      </c>
      <c r="D2118" s="7" t="s">
        <v>5188</v>
      </c>
      <c r="E2118" s="7" t="s">
        <v>36</v>
      </c>
      <c r="F2118" s="7" t="s">
        <v>37</v>
      </c>
      <c r="G2118" s="7" t="s">
        <v>56</v>
      </c>
      <c r="H2118" s="7" t="s">
        <v>5578</v>
      </c>
      <c r="I2118" s="7" t="s">
        <v>74</v>
      </c>
      <c r="J2118" s="18">
        <v>44270</v>
      </c>
      <c r="K2118" s="18">
        <v>44265</v>
      </c>
      <c r="L2118" s="10">
        <v>44270</v>
      </c>
      <c r="M2118" s="10">
        <v>44291</v>
      </c>
      <c r="N2118" s="7">
        <v>2021</v>
      </c>
      <c r="O2118" s="7" t="s">
        <v>5579</v>
      </c>
      <c r="P2118" s="7" t="s">
        <v>56</v>
      </c>
      <c r="Q2118" s="7" t="s">
        <v>56</v>
      </c>
      <c r="T2118" s="7"/>
      <c r="W2118" s="6" t="str">
        <f>IFERROR(VLOOKUP(B2118, PlumX_snapshot!$A:$B, 2, FALSE), " ")</f>
        <v xml:space="preserve"> </v>
      </c>
      <c r="X2118" s="6" t="str">
        <f>IFERROR(VLOOKUP(B2118, PlumX_snapshot!$A:$C, 3, FALSE), " ")</f>
        <v xml:space="preserve"> </v>
      </c>
      <c r="Y2118" s="8" t="str">
        <f>IFERROR(VLOOKUP(B2118, PlumX_snapshot!$A:$D, 4, FALSE), " ")</f>
        <v xml:space="preserve"> </v>
      </c>
      <c r="Z2118" s="8" t="str">
        <f>IFERROR(VLOOKUP(B2118, PlumX_snapshot!$A:$E, 5, FALSE), " ")</f>
        <v xml:space="preserve"> </v>
      </c>
      <c r="AA2118" s="8" t="str">
        <f>IFERROR(VLOOKUP(B2118, PlumX_snapshot!$A:$F, 6, FALSE), " ")</f>
        <v xml:space="preserve"> </v>
      </c>
      <c r="AB2118" s="9"/>
      <c r="AC2118" s="7" t="s">
        <v>5845</v>
      </c>
      <c r="AD2118" s="7" t="s">
        <v>5846</v>
      </c>
      <c r="AE2118" s="7" t="s">
        <v>5847</v>
      </c>
      <c r="AF2118" s="7" t="s">
        <v>5848</v>
      </c>
    </row>
    <row r="2119" spans="1:32" ht="14.5" x14ac:dyDescent="0.35">
      <c r="A2119" s="7" t="s">
        <v>5849</v>
      </c>
      <c r="B2119" s="7" t="s">
        <v>5850</v>
      </c>
      <c r="C2119" s="7" t="s">
        <v>5851</v>
      </c>
      <c r="D2119" s="7" t="s">
        <v>5188</v>
      </c>
      <c r="E2119" s="7" t="s">
        <v>37</v>
      </c>
      <c r="F2119" s="7" t="s">
        <v>37</v>
      </c>
      <c r="G2119" s="7" t="s">
        <v>56</v>
      </c>
      <c r="H2119" s="7" t="s">
        <v>5578</v>
      </c>
      <c r="I2119" s="7" t="s">
        <v>74</v>
      </c>
      <c r="J2119" s="19">
        <v>44257</v>
      </c>
      <c r="K2119" s="19">
        <v>44380</v>
      </c>
      <c r="L2119" s="10">
        <v>44411</v>
      </c>
      <c r="M2119" s="10">
        <v>44404</v>
      </c>
      <c r="N2119" s="7">
        <v>2021</v>
      </c>
      <c r="O2119" s="7" t="s">
        <v>5579</v>
      </c>
      <c r="P2119" s="7" t="s">
        <v>56</v>
      </c>
      <c r="T2119" s="7"/>
      <c r="W2119" s="6" t="str">
        <f>IFERROR(VLOOKUP(B2119, PlumX_snapshot!$A:$B, 2, FALSE), " ")</f>
        <v xml:space="preserve"> </v>
      </c>
      <c r="X2119" s="6" t="str">
        <f>IFERROR(VLOOKUP(B2119, PlumX_snapshot!$A:$C, 3, FALSE), " ")</f>
        <v xml:space="preserve"> </v>
      </c>
      <c r="Y2119" s="8" t="str">
        <f>IFERROR(VLOOKUP(B2119, PlumX_snapshot!$A:$D, 4, FALSE), " ")</f>
        <v xml:space="preserve"> </v>
      </c>
      <c r="Z2119" s="8" t="str">
        <f>IFERROR(VLOOKUP(B2119, PlumX_snapshot!$A:$E, 5, FALSE), " ")</f>
        <v xml:space="preserve"> </v>
      </c>
      <c r="AA2119" s="8" t="str">
        <f>IFERROR(VLOOKUP(B2119, PlumX_snapshot!$A:$F, 6, FALSE), " ")</f>
        <v xml:space="preserve"> </v>
      </c>
      <c r="AB2119" s="9"/>
      <c r="AC2119" s="7" t="s">
        <v>5852</v>
      </c>
      <c r="AD2119" s="7" t="s">
        <v>5853</v>
      </c>
      <c r="AE2119" s="7" t="s">
        <v>5854</v>
      </c>
      <c r="AF2119" s="7" t="s">
        <v>5855</v>
      </c>
    </row>
    <row r="2120" spans="1:32" ht="14.5" x14ac:dyDescent="0.35">
      <c r="A2120" s="7" t="s">
        <v>5856</v>
      </c>
      <c r="B2120" s="7" t="s">
        <v>5857</v>
      </c>
      <c r="C2120" s="7" t="s">
        <v>5858</v>
      </c>
      <c r="D2120" s="7" t="s">
        <v>5188</v>
      </c>
      <c r="E2120" s="7" t="s">
        <v>36</v>
      </c>
      <c r="F2120" s="7" t="s">
        <v>37</v>
      </c>
      <c r="G2120" s="7" t="s">
        <v>56</v>
      </c>
      <c r="H2120" s="7" t="s">
        <v>5686</v>
      </c>
      <c r="I2120" s="7" t="s">
        <v>399</v>
      </c>
      <c r="J2120" s="18">
        <v>44252</v>
      </c>
      <c r="K2120" s="18">
        <v>44188</v>
      </c>
      <c r="L2120" s="10">
        <v>44252</v>
      </c>
      <c r="M2120" s="10">
        <v>44260</v>
      </c>
      <c r="N2120" s="7">
        <v>2020</v>
      </c>
      <c r="O2120" s="7" t="s">
        <v>5579</v>
      </c>
      <c r="T2120" s="7"/>
      <c r="W2120" s="6" t="str">
        <f>IFERROR(VLOOKUP(B2120, PlumX_snapshot!$A:$B, 2, FALSE), " ")</f>
        <v xml:space="preserve"> </v>
      </c>
      <c r="X2120" s="6" t="str">
        <f>IFERROR(VLOOKUP(B2120, PlumX_snapshot!$A:$C, 3, FALSE), " ")</f>
        <v xml:space="preserve"> </v>
      </c>
      <c r="Y2120" s="8" t="str">
        <f>IFERROR(VLOOKUP(B2120, PlumX_snapshot!$A:$D, 4, FALSE), " ")</f>
        <v xml:space="preserve"> </v>
      </c>
      <c r="Z2120" s="8" t="str">
        <f>IFERROR(VLOOKUP(B2120, PlumX_snapshot!$A:$E, 5, FALSE), " ")</f>
        <v xml:space="preserve"> </v>
      </c>
      <c r="AA2120" s="8" t="str">
        <f>IFERROR(VLOOKUP(B2120, PlumX_snapshot!$A:$F, 6, FALSE), " ")</f>
        <v xml:space="preserve"> </v>
      </c>
      <c r="AB2120" s="9"/>
      <c r="AC2120" s="7" t="s">
        <v>5859</v>
      </c>
      <c r="AD2120" s="7" t="s">
        <v>5860</v>
      </c>
      <c r="AE2120" s="7" t="s">
        <v>5861</v>
      </c>
    </row>
    <row r="2121" spans="1:32" ht="14.5" x14ac:dyDescent="0.35">
      <c r="A2121" s="7" t="s">
        <v>5862</v>
      </c>
      <c r="B2121" s="7" t="s">
        <v>5863</v>
      </c>
      <c r="C2121" s="7" t="s">
        <v>5864</v>
      </c>
      <c r="D2121" s="7" t="s">
        <v>5188</v>
      </c>
      <c r="E2121" s="7" t="s">
        <v>36</v>
      </c>
      <c r="F2121" s="7" t="s">
        <v>37</v>
      </c>
      <c r="G2121" s="7" t="s">
        <v>56</v>
      </c>
      <c r="H2121" s="7" t="s">
        <v>5578</v>
      </c>
      <c r="I2121" s="7" t="s">
        <v>501</v>
      </c>
      <c r="J2121" s="18">
        <v>44250</v>
      </c>
      <c r="K2121" s="13"/>
      <c r="L2121" s="10">
        <v>44250</v>
      </c>
      <c r="M2121" s="10"/>
      <c r="N2121" s="7">
        <v>2021</v>
      </c>
      <c r="O2121" s="7" t="s">
        <v>5579</v>
      </c>
      <c r="T2121" s="7"/>
      <c r="W2121" s="6" t="str">
        <f>IFERROR(VLOOKUP(B2121, PlumX_snapshot!$A:$B, 2, FALSE), " ")</f>
        <v xml:space="preserve"> </v>
      </c>
      <c r="X2121" s="6" t="str">
        <f>IFERROR(VLOOKUP(B2121, PlumX_snapshot!$A:$C, 3, FALSE), " ")</f>
        <v xml:space="preserve"> </v>
      </c>
      <c r="Y2121" s="8" t="str">
        <f>IFERROR(VLOOKUP(B2121, PlumX_snapshot!$A:$D, 4, FALSE), " ")</f>
        <v xml:space="preserve"> </v>
      </c>
      <c r="Z2121" s="8" t="str">
        <f>IFERROR(VLOOKUP(B2121, PlumX_snapshot!$A:$E, 5, FALSE), " ")</f>
        <v xml:space="preserve"> </v>
      </c>
      <c r="AA2121" s="8" t="str">
        <f>IFERROR(VLOOKUP(B2121, PlumX_snapshot!$A:$F, 6, FALSE), " ")</f>
        <v xml:space="preserve"> </v>
      </c>
      <c r="AB2121" s="9"/>
      <c r="AC2121" s="7" t="s">
        <v>5865</v>
      </c>
      <c r="AD2121" s="7" t="s">
        <v>5866</v>
      </c>
    </row>
    <row r="2122" spans="1:32" ht="14.5" x14ac:dyDescent="0.35">
      <c r="A2122" s="7" t="s">
        <v>5867</v>
      </c>
      <c r="B2122" s="7" t="s">
        <v>5868</v>
      </c>
      <c r="C2122" s="7" t="s">
        <v>5720</v>
      </c>
      <c r="D2122" s="7" t="s">
        <v>5188</v>
      </c>
      <c r="E2122" s="7" t="s">
        <v>36</v>
      </c>
      <c r="F2122" s="7" t="s">
        <v>37</v>
      </c>
      <c r="G2122" s="7" t="s">
        <v>56</v>
      </c>
      <c r="H2122" s="7" t="s">
        <v>5578</v>
      </c>
      <c r="I2122" s="7" t="s">
        <v>74</v>
      </c>
      <c r="J2122" s="18">
        <v>44246</v>
      </c>
      <c r="K2122" s="18">
        <v>44224</v>
      </c>
      <c r="L2122" s="10">
        <v>44250</v>
      </c>
      <c r="M2122" s="10">
        <v>44261</v>
      </c>
      <c r="N2122" s="7">
        <v>2021</v>
      </c>
      <c r="O2122" s="7" t="s">
        <v>5579</v>
      </c>
      <c r="T2122" s="7"/>
      <c r="W2122" s="6" t="str">
        <f>IFERROR(VLOOKUP(B2122, PlumX_snapshot!$A:$B, 2, FALSE), " ")</f>
        <v xml:space="preserve"> </v>
      </c>
      <c r="X2122" s="6" t="str">
        <f>IFERROR(VLOOKUP(B2122, PlumX_snapshot!$A:$C, 3, FALSE), " ")</f>
        <v xml:space="preserve"> </v>
      </c>
      <c r="Y2122" s="8" t="str">
        <f>IFERROR(VLOOKUP(B2122, PlumX_snapshot!$A:$D, 4, FALSE), " ")</f>
        <v xml:space="preserve"> </v>
      </c>
      <c r="Z2122" s="8" t="str">
        <f>IFERROR(VLOOKUP(B2122, PlumX_snapshot!$A:$E, 5, FALSE), " ")</f>
        <v xml:space="preserve"> </v>
      </c>
      <c r="AA2122" s="8" t="str">
        <f>IFERROR(VLOOKUP(B2122, PlumX_snapshot!$A:$F, 6, FALSE), " ")</f>
        <v xml:space="preserve"> </v>
      </c>
      <c r="AB2122" s="9"/>
      <c r="AC2122" s="7" t="s">
        <v>5869</v>
      </c>
      <c r="AD2122" s="7" t="s">
        <v>5870</v>
      </c>
      <c r="AE2122" s="7" t="s">
        <v>5871</v>
      </c>
      <c r="AF2122" s="7" t="s">
        <v>5872</v>
      </c>
    </row>
    <row r="2123" spans="1:32" ht="14.5" x14ac:dyDescent="0.35">
      <c r="A2123" s="7" t="s">
        <v>5873</v>
      </c>
      <c r="B2123" s="7" t="s">
        <v>5874</v>
      </c>
      <c r="C2123" s="7" t="s">
        <v>5586</v>
      </c>
      <c r="D2123" s="7" t="s">
        <v>5188</v>
      </c>
      <c r="E2123" s="7" t="s">
        <v>36</v>
      </c>
      <c r="F2123" s="7" t="s">
        <v>37</v>
      </c>
      <c r="G2123" s="7" t="s">
        <v>56</v>
      </c>
      <c r="H2123" s="7" t="s">
        <v>5578</v>
      </c>
      <c r="I2123" s="7" t="s">
        <v>74</v>
      </c>
      <c r="J2123" s="18">
        <v>44239</v>
      </c>
      <c r="K2123" s="18">
        <v>44238</v>
      </c>
      <c r="L2123" s="10">
        <v>44239</v>
      </c>
      <c r="M2123" s="10">
        <v>44249</v>
      </c>
      <c r="N2123" s="7">
        <v>2021</v>
      </c>
      <c r="O2123" s="7" t="s">
        <v>5579</v>
      </c>
      <c r="P2123" s="7" t="s">
        <v>56</v>
      </c>
      <c r="T2123" s="7"/>
      <c r="W2123" s="6" t="str">
        <f>IFERROR(VLOOKUP(B2123, PlumX_snapshot!$A:$B, 2, FALSE), " ")</f>
        <v xml:space="preserve"> </v>
      </c>
      <c r="X2123" s="6" t="str">
        <f>IFERROR(VLOOKUP(B2123, PlumX_snapshot!$A:$C, 3, FALSE), " ")</f>
        <v xml:space="preserve"> </v>
      </c>
      <c r="Y2123" s="8" t="str">
        <f>IFERROR(VLOOKUP(B2123, PlumX_snapshot!$A:$D, 4, FALSE), " ")</f>
        <v xml:space="preserve"> </v>
      </c>
      <c r="Z2123" s="8" t="str">
        <f>IFERROR(VLOOKUP(B2123, PlumX_snapshot!$A:$E, 5, FALSE), " ")</f>
        <v xml:space="preserve"> </v>
      </c>
      <c r="AA2123" s="8" t="str">
        <f>IFERROR(VLOOKUP(B2123, PlumX_snapshot!$A:$F, 6, FALSE), " ")</f>
        <v xml:space="preserve"> </v>
      </c>
      <c r="AB2123" s="9"/>
      <c r="AC2123" s="7" t="s">
        <v>5587</v>
      </c>
      <c r="AD2123" s="7" t="s">
        <v>5875</v>
      </c>
      <c r="AE2123" s="7" t="s">
        <v>5876</v>
      </c>
      <c r="AF2123" s="7" t="s">
        <v>5877</v>
      </c>
    </row>
    <row r="2124" spans="1:32" ht="14.5" x14ac:dyDescent="0.35">
      <c r="A2124" s="7" t="s">
        <v>5878</v>
      </c>
      <c r="B2124" s="7" t="s">
        <v>5879</v>
      </c>
      <c r="C2124" s="7" t="s">
        <v>5880</v>
      </c>
      <c r="D2124" s="7" t="s">
        <v>5188</v>
      </c>
      <c r="E2124" s="7" t="s">
        <v>36</v>
      </c>
      <c r="F2124" s="7" t="s">
        <v>37</v>
      </c>
      <c r="G2124" s="7" t="s">
        <v>56</v>
      </c>
      <c r="H2124" s="7" t="s">
        <v>5686</v>
      </c>
      <c r="I2124" s="7" t="s">
        <v>74</v>
      </c>
      <c r="J2124" s="19">
        <v>44235</v>
      </c>
      <c r="K2124" s="18">
        <v>44190</v>
      </c>
      <c r="L2124" s="10">
        <v>44236</v>
      </c>
      <c r="M2124" s="10">
        <v>44252</v>
      </c>
      <c r="N2124" s="7">
        <v>2020</v>
      </c>
      <c r="O2124" s="7" t="s">
        <v>5579</v>
      </c>
      <c r="T2124" s="7"/>
      <c r="W2124" s="6" t="str">
        <f>IFERROR(VLOOKUP(B2124, PlumX_snapshot!$A:$B, 2, FALSE), " ")</f>
        <v xml:space="preserve"> </v>
      </c>
      <c r="X2124" s="6" t="str">
        <f>IFERROR(VLOOKUP(B2124, PlumX_snapshot!$A:$C, 3, FALSE), " ")</f>
        <v xml:space="preserve"> </v>
      </c>
      <c r="Y2124" s="8" t="str">
        <f>IFERROR(VLOOKUP(B2124, PlumX_snapshot!$A:$D, 4, FALSE), " ")</f>
        <v xml:space="preserve"> </v>
      </c>
      <c r="Z2124" s="8" t="str">
        <f>IFERROR(VLOOKUP(B2124, PlumX_snapshot!$A:$E, 5, FALSE), " ")</f>
        <v xml:space="preserve"> </v>
      </c>
      <c r="AA2124" s="8" t="str">
        <f>IFERROR(VLOOKUP(B2124, PlumX_snapshot!$A:$F, 6, FALSE), " ")</f>
        <v xml:space="preserve"> </v>
      </c>
      <c r="AB2124" s="9"/>
      <c r="AC2124" s="7" t="s">
        <v>5881</v>
      </c>
      <c r="AD2124" s="7" t="s">
        <v>5882</v>
      </c>
      <c r="AF2124" s="7" t="s">
        <v>5883</v>
      </c>
    </row>
    <row r="2125" spans="1:32" ht="14.5" x14ac:dyDescent="0.35">
      <c r="A2125" s="7" t="s">
        <v>5884</v>
      </c>
      <c r="B2125" s="7" t="s">
        <v>5885</v>
      </c>
      <c r="C2125" s="7" t="s">
        <v>5886</v>
      </c>
      <c r="D2125" s="7" t="s">
        <v>5188</v>
      </c>
      <c r="E2125" s="7" t="s">
        <v>36</v>
      </c>
      <c r="F2125" s="7" t="s">
        <v>37</v>
      </c>
      <c r="G2125" s="7" t="s">
        <v>56</v>
      </c>
      <c r="H2125" s="7" t="s">
        <v>5578</v>
      </c>
      <c r="I2125" s="7" t="s">
        <v>74</v>
      </c>
      <c r="J2125" s="19">
        <v>44234</v>
      </c>
      <c r="K2125" s="19">
        <v>44203</v>
      </c>
      <c r="L2125" s="10">
        <v>44235</v>
      </c>
      <c r="M2125" s="10">
        <v>44251</v>
      </c>
      <c r="N2125" s="7">
        <v>2021</v>
      </c>
      <c r="O2125" s="7" t="s">
        <v>5579</v>
      </c>
      <c r="P2125" s="7" t="s">
        <v>56</v>
      </c>
      <c r="T2125" s="7"/>
      <c r="W2125" s="6" t="str">
        <f>IFERROR(VLOOKUP(B2125, PlumX_snapshot!$A:$B, 2, FALSE), " ")</f>
        <v xml:space="preserve"> </v>
      </c>
      <c r="X2125" s="6" t="str">
        <f>IFERROR(VLOOKUP(B2125, PlumX_snapshot!$A:$C, 3, FALSE), " ")</f>
        <v xml:space="preserve"> </v>
      </c>
      <c r="Y2125" s="8" t="str">
        <f>IFERROR(VLOOKUP(B2125, PlumX_snapshot!$A:$D, 4, FALSE), " ")</f>
        <v xml:space="preserve"> </v>
      </c>
      <c r="Z2125" s="8" t="str">
        <f>IFERROR(VLOOKUP(B2125, PlumX_snapshot!$A:$E, 5, FALSE), " ")</f>
        <v xml:space="preserve"> </v>
      </c>
      <c r="AA2125" s="8" t="str">
        <f>IFERROR(VLOOKUP(B2125, PlumX_snapshot!$A:$F, 6, FALSE), " ")</f>
        <v xml:space="preserve"> </v>
      </c>
      <c r="AB2125" s="9"/>
      <c r="AC2125" s="7" t="s">
        <v>5887</v>
      </c>
      <c r="AD2125" s="7" t="s">
        <v>5888</v>
      </c>
      <c r="AE2125" s="7" t="s">
        <v>5889</v>
      </c>
    </row>
    <row r="2126" spans="1:32" ht="14.5" x14ac:dyDescent="0.35">
      <c r="A2126" s="7" t="s">
        <v>5890</v>
      </c>
      <c r="B2126" s="7" t="s">
        <v>5891</v>
      </c>
      <c r="C2126" s="7" t="s">
        <v>5892</v>
      </c>
      <c r="D2126" s="7" t="s">
        <v>5188</v>
      </c>
      <c r="E2126" s="7" t="s">
        <v>36</v>
      </c>
      <c r="F2126" s="7" t="s">
        <v>37</v>
      </c>
      <c r="G2126" s="7" t="s">
        <v>56</v>
      </c>
      <c r="H2126" s="7" t="s">
        <v>5578</v>
      </c>
      <c r="I2126" s="7" t="s">
        <v>501</v>
      </c>
      <c r="J2126" s="19">
        <v>44233</v>
      </c>
      <c r="K2126" s="18">
        <v>44224</v>
      </c>
      <c r="L2126" s="10">
        <v>44235</v>
      </c>
      <c r="M2126" s="10">
        <v>44251</v>
      </c>
      <c r="N2126" s="7">
        <v>2021</v>
      </c>
      <c r="O2126" s="7" t="s">
        <v>5579</v>
      </c>
      <c r="T2126" s="7"/>
      <c r="W2126" s="6" t="str">
        <f>IFERROR(VLOOKUP(B2126, PlumX_snapshot!$A:$B, 2, FALSE), " ")</f>
        <v xml:space="preserve"> </v>
      </c>
      <c r="X2126" s="6" t="str">
        <f>IFERROR(VLOOKUP(B2126, PlumX_snapshot!$A:$C, 3, FALSE), " ")</f>
        <v xml:space="preserve"> </v>
      </c>
      <c r="Y2126" s="8" t="str">
        <f>IFERROR(VLOOKUP(B2126, PlumX_snapshot!$A:$D, 4, FALSE), " ")</f>
        <v xml:space="preserve"> </v>
      </c>
      <c r="Z2126" s="8" t="str">
        <f>IFERROR(VLOOKUP(B2126, PlumX_snapshot!$A:$E, 5, FALSE), " ")</f>
        <v xml:space="preserve"> </v>
      </c>
      <c r="AA2126" s="8" t="str">
        <f>IFERROR(VLOOKUP(B2126, PlumX_snapshot!$A:$F, 6, FALSE), " ")</f>
        <v xml:space="preserve"> </v>
      </c>
      <c r="AB2126" s="9"/>
      <c r="AC2126" s="7" t="s">
        <v>5893</v>
      </c>
      <c r="AD2126" s="7" t="s">
        <v>5894</v>
      </c>
      <c r="AE2126" s="7" t="s">
        <v>5895</v>
      </c>
    </row>
    <row r="2127" spans="1:32" ht="14.5" x14ac:dyDescent="0.35">
      <c r="A2127" s="7" t="s">
        <v>5896</v>
      </c>
      <c r="B2127" s="7" t="s">
        <v>5897</v>
      </c>
      <c r="C2127" s="7" t="s">
        <v>5898</v>
      </c>
      <c r="D2127" s="7" t="s">
        <v>5188</v>
      </c>
      <c r="E2127" s="7" t="s">
        <v>36</v>
      </c>
      <c r="F2127" s="7" t="s">
        <v>37</v>
      </c>
      <c r="G2127" s="7" t="s">
        <v>56</v>
      </c>
      <c r="H2127" s="7" t="s">
        <v>5578</v>
      </c>
      <c r="I2127" s="7" t="s">
        <v>501</v>
      </c>
      <c r="J2127" s="19">
        <v>44232</v>
      </c>
      <c r="K2127" s="13"/>
      <c r="L2127" s="10">
        <v>44232</v>
      </c>
      <c r="M2127" s="10">
        <v>44249</v>
      </c>
      <c r="N2127" s="7">
        <v>2021</v>
      </c>
      <c r="O2127" s="7" t="s">
        <v>5579</v>
      </c>
      <c r="T2127" s="7"/>
      <c r="W2127" s="6" t="str">
        <f>IFERROR(VLOOKUP(B2127, PlumX_snapshot!$A:$B, 2, FALSE), " ")</f>
        <v xml:space="preserve"> </v>
      </c>
      <c r="X2127" s="6" t="str">
        <f>IFERROR(VLOOKUP(B2127, PlumX_snapshot!$A:$C, 3, FALSE), " ")</f>
        <v xml:space="preserve"> </v>
      </c>
      <c r="Y2127" s="8" t="str">
        <f>IFERROR(VLOOKUP(B2127, PlumX_snapshot!$A:$D, 4, FALSE), " ")</f>
        <v xml:space="preserve"> </v>
      </c>
      <c r="Z2127" s="8" t="str">
        <f>IFERROR(VLOOKUP(B2127, PlumX_snapshot!$A:$E, 5, FALSE), " ")</f>
        <v xml:space="preserve"> </v>
      </c>
      <c r="AA2127" s="8" t="str">
        <f>IFERROR(VLOOKUP(B2127, PlumX_snapshot!$A:$F, 6, FALSE), " ")</f>
        <v xml:space="preserve"> </v>
      </c>
      <c r="AB2127" s="9"/>
      <c r="AC2127" s="7" t="s">
        <v>5899</v>
      </c>
      <c r="AD2127" s="7" t="s">
        <v>5900</v>
      </c>
      <c r="AF2127" s="7" t="s">
        <v>5901</v>
      </c>
    </row>
    <row r="2128" spans="1:32" ht="14.5" x14ac:dyDescent="0.35">
      <c r="A2128" s="7" t="s">
        <v>5902</v>
      </c>
      <c r="B2128" s="7" t="s">
        <v>5903</v>
      </c>
      <c r="C2128" s="7" t="s">
        <v>5699</v>
      </c>
      <c r="D2128" s="7" t="s">
        <v>5188</v>
      </c>
      <c r="E2128" s="7" t="s">
        <v>36</v>
      </c>
      <c r="F2128" s="7" t="s">
        <v>37</v>
      </c>
      <c r="G2128" s="7" t="s">
        <v>56</v>
      </c>
      <c r="H2128" s="7" t="s">
        <v>5578</v>
      </c>
      <c r="I2128" s="7" t="s">
        <v>74</v>
      </c>
      <c r="J2128" s="18">
        <v>44217</v>
      </c>
      <c r="K2128" s="18">
        <v>44210</v>
      </c>
      <c r="L2128" s="10">
        <v>44217</v>
      </c>
      <c r="M2128" s="10">
        <v>44246</v>
      </c>
      <c r="N2128" s="7">
        <v>2021</v>
      </c>
      <c r="O2128" s="7" t="s">
        <v>5579</v>
      </c>
      <c r="T2128" s="7"/>
      <c r="W2128" s="6" t="str">
        <f>IFERROR(VLOOKUP(B2128, PlumX_snapshot!$A:$B, 2, FALSE), " ")</f>
        <v xml:space="preserve"> </v>
      </c>
      <c r="X2128" s="6" t="str">
        <f>IFERROR(VLOOKUP(B2128, PlumX_snapshot!$A:$C, 3, FALSE), " ")</f>
        <v xml:space="preserve"> </v>
      </c>
      <c r="Y2128" s="8" t="str">
        <f>IFERROR(VLOOKUP(B2128, PlumX_snapshot!$A:$D, 4, FALSE), " ")</f>
        <v xml:space="preserve"> </v>
      </c>
      <c r="Z2128" s="8" t="str">
        <f>IFERROR(VLOOKUP(B2128, PlumX_snapshot!$A:$E, 5, FALSE), " ")</f>
        <v xml:space="preserve"> </v>
      </c>
      <c r="AA2128" s="8" t="str">
        <f>IFERROR(VLOOKUP(B2128, PlumX_snapshot!$A:$F, 6, FALSE), " ")</f>
        <v xml:space="preserve"> </v>
      </c>
      <c r="AB2128" s="9"/>
      <c r="AC2128" s="7" t="s">
        <v>5904</v>
      </c>
      <c r="AD2128" s="7" t="s">
        <v>5905</v>
      </c>
      <c r="AE2128" s="7" t="s">
        <v>5906</v>
      </c>
      <c r="AF2128" s="7" t="s">
        <v>5907</v>
      </c>
    </row>
    <row r="2129" spans="1:32" ht="14.5" x14ac:dyDescent="0.35">
      <c r="A2129" s="7" t="s">
        <v>5908</v>
      </c>
      <c r="B2129" s="7" t="s">
        <v>5909</v>
      </c>
      <c r="C2129" s="7" t="s">
        <v>5910</v>
      </c>
      <c r="D2129" s="7" t="s">
        <v>5188</v>
      </c>
      <c r="E2129" s="7" t="s">
        <v>36</v>
      </c>
      <c r="F2129" s="7" t="s">
        <v>37</v>
      </c>
      <c r="G2129" s="7" t="s">
        <v>56</v>
      </c>
      <c r="H2129" s="7" t="s">
        <v>5578</v>
      </c>
      <c r="I2129" s="7" t="s">
        <v>501</v>
      </c>
      <c r="J2129" s="18">
        <v>44211</v>
      </c>
      <c r="K2129" s="19">
        <v>44199</v>
      </c>
      <c r="L2129" s="10">
        <v>44211</v>
      </c>
      <c r="M2129" s="10">
        <v>44225</v>
      </c>
      <c r="N2129" s="7">
        <v>2021</v>
      </c>
      <c r="O2129" s="7" t="s">
        <v>5579</v>
      </c>
      <c r="T2129" s="7"/>
      <c r="W2129" s="6" t="str">
        <f>IFERROR(VLOOKUP(B2129, PlumX_snapshot!$A:$B, 2, FALSE), " ")</f>
        <v xml:space="preserve"> </v>
      </c>
      <c r="X2129" s="6" t="str">
        <f>IFERROR(VLOOKUP(B2129, PlumX_snapshot!$A:$C, 3, FALSE), " ")</f>
        <v xml:space="preserve"> </v>
      </c>
      <c r="Y2129" s="8" t="str">
        <f>IFERROR(VLOOKUP(B2129, PlumX_snapshot!$A:$D, 4, FALSE), " ")</f>
        <v xml:space="preserve"> </v>
      </c>
      <c r="Z2129" s="8" t="str">
        <f>IFERROR(VLOOKUP(B2129, PlumX_snapshot!$A:$E, 5, FALSE), " ")</f>
        <v xml:space="preserve"> </v>
      </c>
      <c r="AA2129" s="8" t="str">
        <f>IFERROR(VLOOKUP(B2129, PlumX_snapshot!$A:$F, 6, FALSE), " ")</f>
        <v xml:space="preserve"> </v>
      </c>
      <c r="AB2129" s="9"/>
      <c r="AC2129" s="7" t="s">
        <v>5911</v>
      </c>
      <c r="AD2129" s="7" t="s">
        <v>5912</v>
      </c>
      <c r="AE2129" s="7" t="s">
        <v>5913</v>
      </c>
      <c r="AF2129" s="7" t="s">
        <v>5914</v>
      </c>
    </row>
    <row r="2130" spans="1:32" ht="14.5" x14ac:dyDescent="0.35">
      <c r="A2130" s="7" t="s">
        <v>5915</v>
      </c>
      <c r="B2130" s="7" t="s">
        <v>5916</v>
      </c>
      <c r="C2130" s="7" t="s">
        <v>5917</v>
      </c>
      <c r="D2130" s="7" t="s">
        <v>5188</v>
      </c>
      <c r="E2130" s="7" t="s">
        <v>36</v>
      </c>
      <c r="F2130" s="7" t="s">
        <v>37</v>
      </c>
      <c r="G2130" s="7" t="s">
        <v>56</v>
      </c>
      <c r="H2130" s="7" t="s">
        <v>5686</v>
      </c>
      <c r="I2130" s="7" t="s">
        <v>74</v>
      </c>
      <c r="J2130" s="19">
        <v>44201</v>
      </c>
      <c r="K2130" s="18">
        <v>44185</v>
      </c>
      <c r="L2130" s="10">
        <v>44201</v>
      </c>
      <c r="M2130" s="10">
        <v>44214</v>
      </c>
      <c r="N2130" s="7">
        <v>2020</v>
      </c>
      <c r="O2130" s="7" t="s">
        <v>5579</v>
      </c>
      <c r="T2130" s="7"/>
      <c r="W2130" s="6" t="str">
        <f>IFERROR(VLOOKUP(B2130, PlumX_snapshot!$A:$B, 2, FALSE), " ")</f>
        <v xml:space="preserve"> </v>
      </c>
      <c r="X2130" s="6" t="str">
        <f>IFERROR(VLOOKUP(B2130, PlumX_snapshot!$A:$C, 3, FALSE), " ")</f>
        <v xml:space="preserve"> </v>
      </c>
      <c r="Y2130" s="8" t="str">
        <f>IFERROR(VLOOKUP(B2130, PlumX_snapshot!$A:$D, 4, FALSE), " ")</f>
        <v xml:space="preserve"> </v>
      </c>
      <c r="Z2130" s="8" t="str">
        <f>IFERROR(VLOOKUP(B2130, PlumX_snapshot!$A:$E, 5, FALSE), " ")</f>
        <v xml:space="preserve"> </v>
      </c>
      <c r="AA2130" s="8" t="str">
        <f>IFERROR(VLOOKUP(B2130, PlumX_snapshot!$A:$F, 6, FALSE), " ")</f>
        <v xml:space="preserve"> </v>
      </c>
      <c r="AB2130" s="9"/>
      <c r="AC2130" s="7" t="s">
        <v>5918</v>
      </c>
      <c r="AD2130" s="7" t="s">
        <v>5919</v>
      </c>
      <c r="AE2130" s="7" t="s">
        <v>5920</v>
      </c>
      <c r="AF2130" s="7" t="s">
        <v>5921</v>
      </c>
    </row>
    <row r="2131" spans="1:32" ht="14.5" x14ac:dyDescent="0.35">
      <c r="A2131" s="7" t="s">
        <v>5922</v>
      </c>
      <c r="B2131" s="7" t="s">
        <v>5923</v>
      </c>
      <c r="C2131" s="7" t="s">
        <v>5720</v>
      </c>
      <c r="D2131" s="7" t="s">
        <v>5188</v>
      </c>
      <c r="E2131" s="7" t="s">
        <v>36</v>
      </c>
      <c r="F2131" s="7" t="s">
        <v>37</v>
      </c>
      <c r="G2131" s="7" t="s">
        <v>56</v>
      </c>
      <c r="H2131" s="7" t="s">
        <v>5686</v>
      </c>
      <c r="I2131" s="7" t="s">
        <v>74</v>
      </c>
      <c r="J2131" s="19">
        <v>44199</v>
      </c>
      <c r="K2131" s="18">
        <v>44178</v>
      </c>
      <c r="L2131" s="10">
        <v>44201</v>
      </c>
      <c r="M2131" s="10">
        <v>44225</v>
      </c>
      <c r="N2131" s="7">
        <v>2020</v>
      </c>
      <c r="O2131" s="7" t="s">
        <v>5579</v>
      </c>
      <c r="Q2131" s="7" t="s">
        <v>56</v>
      </c>
      <c r="T2131" s="7"/>
      <c r="W2131" s="6" t="str">
        <f>IFERROR(VLOOKUP(B2131, PlumX_snapshot!$A:$B, 2, FALSE), " ")</f>
        <v xml:space="preserve"> </v>
      </c>
      <c r="X2131" s="6" t="str">
        <f>IFERROR(VLOOKUP(B2131, PlumX_snapshot!$A:$C, 3, FALSE), " ")</f>
        <v xml:space="preserve"> </v>
      </c>
      <c r="Y2131" s="8" t="str">
        <f>IFERROR(VLOOKUP(B2131, PlumX_snapshot!$A:$D, 4, FALSE), " ")</f>
        <v xml:space="preserve"> </v>
      </c>
      <c r="Z2131" s="8" t="str">
        <f>IFERROR(VLOOKUP(B2131, PlumX_snapshot!$A:$E, 5, FALSE), " ")</f>
        <v xml:space="preserve"> </v>
      </c>
      <c r="AA2131" s="8" t="str">
        <f>IFERROR(VLOOKUP(B2131, PlumX_snapshot!$A:$F, 6, FALSE), " ")</f>
        <v xml:space="preserve"> </v>
      </c>
      <c r="AB2131" s="9"/>
      <c r="AC2131" s="7" t="s">
        <v>5754</v>
      </c>
      <c r="AD2131" s="7" t="s">
        <v>5755</v>
      </c>
      <c r="AE2131" s="7" t="s">
        <v>5756</v>
      </c>
      <c r="AF2131" s="7" t="s">
        <v>5658</v>
      </c>
    </row>
    <row r="2132" spans="1:32" ht="14.5" x14ac:dyDescent="0.35">
      <c r="A2132" s="7" t="s">
        <v>5924</v>
      </c>
      <c r="B2132" s="7" t="s">
        <v>5925</v>
      </c>
      <c r="C2132" s="7" t="s">
        <v>5699</v>
      </c>
      <c r="D2132" s="7" t="s">
        <v>5188</v>
      </c>
      <c r="E2132" s="7" t="s">
        <v>36</v>
      </c>
      <c r="F2132" s="7" t="s">
        <v>37</v>
      </c>
      <c r="G2132" s="7" t="s">
        <v>56</v>
      </c>
      <c r="H2132" s="7" t="s">
        <v>5686</v>
      </c>
      <c r="I2132" s="7" t="s">
        <v>74</v>
      </c>
      <c r="J2132" s="18">
        <v>44125</v>
      </c>
      <c r="K2132" s="18">
        <v>44116</v>
      </c>
      <c r="L2132" s="10">
        <v>44128</v>
      </c>
      <c r="M2132" s="10">
        <v>44138</v>
      </c>
      <c r="N2132" s="7">
        <v>2020</v>
      </c>
      <c r="O2132" s="7" t="s">
        <v>5579</v>
      </c>
      <c r="P2132" s="7" t="s">
        <v>56</v>
      </c>
      <c r="T2132" s="7"/>
      <c r="W2132" s="6" t="str">
        <f>IFERROR(VLOOKUP(B2132, PlumX_snapshot!$A:$B, 2, FALSE), " ")</f>
        <v xml:space="preserve"> </v>
      </c>
      <c r="X2132" s="6" t="str">
        <f>IFERROR(VLOOKUP(B2132, PlumX_snapshot!$A:$C, 3, FALSE), " ")</f>
        <v xml:space="preserve"> </v>
      </c>
      <c r="Y2132" s="8" t="str">
        <f>IFERROR(VLOOKUP(B2132, PlumX_snapshot!$A:$D, 4, FALSE), " ")</f>
        <v xml:space="preserve"> </v>
      </c>
      <c r="Z2132" s="8" t="str">
        <f>IFERROR(VLOOKUP(B2132, PlumX_snapshot!$A:$E, 5, FALSE), " ")</f>
        <v xml:space="preserve"> </v>
      </c>
      <c r="AA2132" s="8" t="str">
        <f>IFERROR(VLOOKUP(B2132, PlumX_snapshot!$A:$F, 6, FALSE), " ")</f>
        <v xml:space="preserve"> </v>
      </c>
      <c r="AB2132" s="9"/>
      <c r="AC2132" s="7" t="s">
        <v>5926</v>
      </c>
      <c r="AD2132" s="7" t="s">
        <v>5927</v>
      </c>
      <c r="AF2132" s="7" t="s">
        <v>5928</v>
      </c>
    </row>
    <row r="2133" spans="1:32" ht="14.5" x14ac:dyDescent="0.35">
      <c r="A2133" s="7" t="s">
        <v>5929</v>
      </c>
      <c r="B2133" s="7" t="s">
        <v>5930</v>
      </c>
      <c r="C2133" s="7" t="s">
        <v>5742</v>
      </c>
      <c r="D2133" s="7" t="s">
        <v>5188</v>
      </c>
      <c r="E2133" s="7" t="s">
        <v>36</v>
      </c>
      <c r="F2133" s="7" t="s">
        <v>37</v>
      </c>
      <c r="G2133" s="7" t="s">
        <v>56</v>
      </c>
      <c r="H2133" s="7" t="s">
        <v>5686</v>
      </c>
      <c r="I2133" s="7" t="s">
        <v>74</v>
      </c>
      <c r="J2133" s="19">
        <v>44113</v>
      </c>
      <c r="K2133" s="18">
        <v>44088</v>
      </c>
      <c r="L2133" s="10">
        <v>44113</v>
      </c>
      <c r="M2133" s="10">
        <v>44120</v>
      </c>
      <c r="N2133" s="7">
        <v>2020</v>
      </c>
      <c r="O2133" s="7" t="s">
        <v>5579</v>
      </c>
      <c r="P2133" s="7" t="s">
        <v>56</v>
      </c>
      <c r="T2133" s="7"/>
      <c r="W2133" s="6" t="str">
        <f>IFERROR(VLOOKUP(B2133, PlumX_snapshot!$A:$B, 2, FALSE), " ")</f>
        <v xml:space="preserve"> </v>
      </c>
      <c r="X2133" s="6" t="str">
        <f>IFERROR(VLOOKUP(B2133, PlumX_snapshot!$A:$C, 3, FALSE), " ")</f>
        <v xml:space="preserve"> </v>
      </c>
      <c r="Y2133" s="8" t="str">
        <f>IFERROR(VLOOKUP(B2133, PlumX_snapshot!$A:$D, 4, FALSE), " ")</f>
        <v xml:space="preserve"> </v>
      </c>
      <c r="Z2133" s="8" t="str">
        <f>IFERROR(VLOOKUP(B2133, PlumX_snapshot!$A:$E, 5, FALSE), " ")</f>
        <v xml:space="preserve"> </v>
      </c>
      <c r="AA2133" s="8" t="str">
        <f>IFERROR(VLOOKUP(B2133, PlumX_snapshot!$A:$F, 6, FALSE), " ")</f>
        <v xml:space="preserve"> </v>
      </c>
      <c r="AB2133" s="9"/>
      <c r="AC2133" s="7" t="s">
        <v>5593</v>
      </c>
      <c r="AD2133" s="7" t="s">
        <v>5594</v>
      </c>
      <c r="AE2133" s="7" t="s">
        <v>5595</v>
      </c>
    </row>
    <row r="2134" spans="1:32" ht="14.5" x14ac:dyDescent="0.35">
      <c r="A2134" s="7" t="s">
        <v>5931</v>
      </c>
      <c r="B2134" s="7" t="s">
        <v>5932</v>
      </c>
      <c r="C2134" s="7" t="s">
        <v>5699</v>
      </c>
      <c r="D2134" s="7" t="s">
        <v>5188</v>
      </c>
      <c r="E2134" s="7" t="s">
        <v>36</v>
      </c>
      <c r="F2134" s="7" t="s">
        <v>37</v>
      </c>
      <c r="G2134" s="7" t="s">
        <v>56</v>
      </c>
      <c r="H2134" s="7" t="s">
        <v>5686</v>
      </c>
      <c r="I2134" s="7" t="s">
        <v>74</v>
      </c>
      <c r="J2134" s="19">
        <v>44112</v>
      </c>
      <c r="K2134" s="19">
        <v>44106</v>
      </c>
      <c r="L2134" s="10">
        <v>44113</v>
      </c>
      <c r="M2134" s="10">
        <v>44128</v>
      </c>
      <c r="N2134" s="7">
        <v>2020</v>
      </c>
      <c r="O2134" s="7" t="s">
        <v>5579</v>
      </c>
      <c r="T2134" s="7"/>
      <c r="W2134" s="6" t="str">
        <f>IFERROR(VLOOKUP(B2134, PlumX_snapshot!$A:$B, 2, FALSE), " ")</f>
        <v xml:space="preserve"> </v>
      </c>
      <c r="X2134" s="6" t="str">
        <f>IFERROR(VLOOKUP(B2134, PlumX_snapshot!$A:$C, 3, FALSE), " ")</f>
        <v xml:space="preserve"> </v>
      </c>
      <c r="Y2134" s="8" t="str">
        <f>IFERROR(VLOOKUP(B2134, PlumX_snapshot!$A:$D, 4, FALSE), " ")</f>
        <v xml:space="preserve"> </v>
      </c>
      <c r="Z2134" s="8" t="str">
        <f>IFERROR(VLOOKUP(B2134, PlumX_snapshot!$A:$E, 5, FALSE), " ")</f>
        <v xml:space="preserve"> </v>
      </c>
      <c r="AA2134" s="8" t="str">
        <f>IFERROR(VLOOKUP(B2134, PlumX_snapshot!$A:$F, 6, FALSE), " ")</f>
        <v xml:space="preserve"> </v>
      </c>
      <c r="AB2134" s="9"/>
      <c r="AC2134" s="7" t="s">
        <v>5933</v>
      </c>
      <c r="AD2134" s="7" t="s">
        <v>5934</v>
      </c>
      <c r="AE2134" s="7" t="s">
        <v>5935</v>
      </c>
      <c r="AF2134" s="7" t="s">
        <v>5936</v>
      </c>
    </row>
    <row r="2135" spans="1:32" ht="14.5" x14ac:dyDescent="0.35">
      <c r="A2135" s="7" t="s">
        <v>5937</v>
      </c>
      <c r="B2135" s="7" t="s">
        <v>5938</v>
      </c>
      <c r="C2135" s="7" t="s">
        <v>5577</v>
      </c>
      <c r="D2135" s="7" t="s">
        <v>5188</v>
      </c>
      <c r="E2135" s="7" t="s">
        <v>36</v>
      </c>
      <c r="F2135" s="7" t="s">
        <v>37</v>
      </c>
      <c r="G2135" s="7" t="s">
        <v>56</v>
      </c>
      <c r="H2135" s="7" t="s">
        <v>5686</v>
      </c>
      <c r="I2135" s="7" t="s">
        <v>74</v>
      </c>
      <c r="J2135" s="19">
        <v>44110</v>
      </c>
      <c r="K2135" s="19">
        <v>44105</v>
      </c>
      <c r="L2135" s="10">
        <v>44110</v>
      </c>
      <c r="M2135" s="10">
        <v>44158</v>
      </c>
      <c r="N2135" s="7">
        <v>2020</v>
      </c>
      <c r="O2135" s="7" t="s">
        <v>5579</v>
      </c>
      <c r="P2135" s="7" t="s">
        <v>56</v>
      </c>
      <c r="T2135" s="7"/>
      <c r="W2135" s="6" t="str">
        <f>IFERROR(VLOOKUP(B2135, PlumX_snapshot!$A:$B, 2, FALSE), " ")</f>
        <v xml:space="preserve"> </v>
      </c>
      <c r="X2135" s="6" t="str">
        <f>IFERROR(VLOOKUP(B2135, PlumX_snapshot!$A:$C, 3, FALSE), " ")</f>
        <v xml:space="preserve"> </v>
      </c>
      <c r="Y2135" s="8" t="str">
        <f>IFERROR(VLOOKUP(B2135, PlumX_snapshot!$A:$D, 4, FALSE), " ")</f>
        <v xml:space="preserve"> </v>
      </c>
      <c r="Z2135" s="8" t="str">
        <f>IFERROR(VLOOKUP(B2135, PlumX_snapshot!$A:$E, 5, FALSE), " ")</f>
        <v xml:space="preserve"> </v>
      </c>
      <c r="AA2135" s="8" t="str">
        <f>IFERROR(VLOOKUP(B2135, PlumX_snapshot!$A:$F, 6, FALSE), " ")</f>
        <v xml:space="preserve"> </v>
      </c>
      <c r="AB2135" s="9"/>
      <c r="AC2135" s="7" t="s">
        <v>5939</v>
      </c>
      <c r="AD2135" s="7" t="s">
        <v>5940</v>
      </c>
      <c r="AE2135" s="7" t="s">
        <v>5941</v>
      </c>
      <c r="AF2135" s="7" t="s">
        <v>5942</v>
      </c>
    </row>
    <row r="2136" spans="1:32" ht="14.5" x14ac:dyDescent="0.35">
      <c r="A2136" s="7" t="s">
        <v>5943</v>
      </c>
      <c r="B2136" s="7" t="s">
        <v>5944</v>
      </c>
      <c r="C2136" s="7" t="s">
        <v>5773</v>
      </c>
      <c r="D2136" s="7" t="s">
        <v>5188</v>
      </c>
      <c r="E2136" s="7" t="s">
        <v>36</v>
      </c>
      <c r="F2136" s="7" t="s">
        <v>37</v>
      </c>
      <c r="G2136" s="7" t="s">
        <v>56</v>
      </c>
      <c r="H2136" s="7" t="s">
        <v>5686</v>
      </c>
      <c r="I2136" s="7" t="s">
        <v>74</v>
      </c>
      <c r="J2136" s="19">
        <v>44106</v>
      </c>
      <c r="K2136" s="18">
        <v>44090</v>
      </c>
      <c r="L2136" s="10">
        <v>44106</v>
      </c>
      <c r="M2136" s="10">
        <v>44126</v>
      </c>
      <c r="N2136" s="7">
        <v>2020</v>
      </c>
      <c r="O2136" s="7" t="s">
        <v>5579</v>
      </c>
      <c r="T2136" s="7"/>
      <c r="W2136" s="6" t="str">
        <f>IFERROR(VLOOKUP(B2136, PlumX_snapshot!$A:$B, 2, FALSE), " ")</f>
        <v xml:space="preserve"> </v>
      </c>
      <c r="X2136" s="6" t="str">
        <f>IFERROR(VLOOKUP(B2136, PlumX_snapshot!$A:$C, 3, FALSE), " ")</f>
        <v xml:space="preserve"> </v>
      </c>
      <c r="Y2136" s="8" t="str">
        <f>IFERROR(VLOOKUP(B2136, PlumX_snapshot!$A:$D, 4, FALSE), " ")</f>
        <v xml:space="preserve"> </v>
      </c>
      <c r="Z2136" s="8" t="str">
        <f>IFERROR(VLOOKUP(B2136, PlumX_snapshot!$A:$E, 5, FALSE), " ")</f>
        <v xml:space="preserve"> </v>
      </c>
      <c r="AA2136" s="8" t="str">
        <f>IFERROR(VLOOKUP(B2136, PlumX_snapshot!$A:$F, 6, FALSE), " ")</f>
        <v xml:space="preserve"> </v>
      </c>
      <c r="AB2136" s="9"/>
      <c r="AC2136" s="7" t="s">
        <v>5945</v>
      </c>
      <c r="AD2136" s="7" t="s">
        <v>5946</v>
      </c>
      <c r="AE2136" s="7" t="s">
        <v>5947</v>
      </c>
    </row>
    <row r="2137" spans="1:32" ht="14.5" x14ac:dyDescent="0.35">
      <c r="A2137" s="7" t="s">
        <v>5948</v>
      </c>
      <c r="B2137" s="7" t="s">
        <v>5949</v>
      </c>
      <c r="C2137" s="7" t="s">
        <v>5950</v>
      </c>
      <c r="D2137" s="7" t="s">
        <v>5188</v>
      </c>
      <c r="E2137" s="7" t="s">
        <v>36</v>
      </c>
      <c r="F2137" s="7" t="s">
        <v>37</v>
      </c>
      <c r="G2137" s="7" t="s">
        <v>56</v>
      </c>
      <c r="H2137" s="7" t="s">
        <v>5686</v>
      </c>
      <c r="I2137" s="7" t="s">
        <v>74</v>
      </c>
      <c r="J2137" s="18">
        <v>44104</v>
      </c>
      <c r="K2137" s="18">
        <v>44089</v>
      </c>
      <c r="L2137" s="10">
        <v>44104</v>
      </c>
      <c r="M2137" s="10">
        <v>44112</v>
      </c>
      <c r="N2137" s="7">
        <v>2020</v>
      </c>
      <c r="O2137" s="7" t="s">
        <v>5579</v>
      </c>
      <c r="P2137" s="7" t="s">
        <v>56</v>
      </c>
      <c r="T2137" s="7"/>
      <c r="W2137" s="6" t="str">
        <f>IFERROR(VLOOKUP(B2137, PlumX_snapshot!$A:$B, 2, FALSE), " ")</f>
        <v xml:space="preserve"> </v>
      </c>
      <c r="X2137" s="6" t="str">
        <f>IFERROR(VLOOKUP(B2137, PlumX_snapshot!$A:$C, 3, FALSE), " ")</f>
        <v xml:space="preserve"> </v>
      </c>
      <c r="Y2137" s="8" t="str">
        <f>IFERROR(VLOOKUP(B2137, PlumX_snapshot!$A:$D, 4, FALSE), " ")</f>
        <v xml:space="preserve"> </v>
      </c>
      <c r="Z2137" s="8" t="str">
        <f>IFERROR(VLOOKUP(B2137, PlumX_snapshot!$A:$E, 5, FALSE), " ")</f>
        <v xml:space="preserve"> </v>
      </c>
      <c r="AA2137" s="8" t="str">
        <f>IFERROR(VLOOKUP(B2137, PlumX_snapshot!$A:$F, 6, FALSE), " ")</f>
        <v xml:space="preserve"> </v>
      </c>
      <c r="AB2137" s="9"/>
      <c r="AC2137" s="7" t="s">
        <v>5951</v>
      </c>
      <c r="AD2137" s="7" t="s">
        <v>5952</v>
      </c>
      <c r="AE2137" s="7" t="s">
        <v>5953</v>
      </c>
      <c r="AF2137" s="7" t="s">
        <v>5954</v>
      </c>
    </row>
    <row r="2138" spans="1:32" ht="14.5" x14ac:dyDescent="0.35">
      <c r="A2138" s="7" t="s">
        <v>5955</v>
      </c>
      <c r="B2138" s="7" t="s">
        <v>5956</v>
      </c>
      <c r="C2138" s="7" t="s">
        <v>5957</v>
      </c>
      <c r="D2138" s="7" t="s">
        <v>5188</v>
      </c>
      <c r="E2138" s="7" t="s">
        <v>37</v>
      </c>
      <c r="F2138" s="7" t="s">
        <v>37</v>
      </c>
      <c r="G2138" s="7" t="s">
        <v>56</v>
      </c>
      <c r="H2138" s="7" t="s">
        <v>5578</v>
      </c>
      <c r="I2138" s="7" t="s">
        <v>74</v>
      </c>
      <c r="J2138" s="18">
        <v>44104</v>
      </c>
      <c r="K2138" s="18">
        <v>44250</v>
      </c>
      <c r="L2138" s="10">
        <v>44110</v>
      </c>
      <c r="M2138" s="10">
        <v>44273</v>
      </c>
      <c r="N2138" s="7">
        <v>2021</v>
      </c>
      <c r="O2138" s="7" t="s">
        <v>5579</v>
      </c>
      <c r="P2138" s="7" t="s">
        <v>56</v>
      </c>
      <c r="T2138" s="7"/>
      <c r="W2138" s="6" t="str">
        <f>IFERROR(VLOOKUP(B2138, PlumX_snapshot!$A:$B, 2, FALSE), " ")</f>
        <v xml:space="preserve"> </v>
      </c>
      <c r="X2138" s="6" t="str">
        <f>IFERROR(VLOOKUP(B2138, PlumX_snapshot!$A:$C, 3, FALSE), " ")</f>
        <v xml:space="preserve"> </v>
      </c>
      <c r="Y2138" s="8" t="str">
        <f>IFERROR(VLOOKUP(B2138, PlumX_snapshot!$A:$D, 4, FALSE), " ")</f>
        <v xml:space="preserve"> </v>
      </c>
      <c r="Z2138" s="8" t="str">
        <f>IFERROR(VLOOKUP(B2138, PlumX_snapshot!$A:$E, 5, FALSE), " ")</f>
        <v xml:space="preserve"> </v>
      </c>
      <c r="AA2138" s="8" t="str">
        <f>IFERROR(VLOOKUP(B2138, PlumX_snapshot!$A:$F, 6, FALSE), " ")</f>
        <v xml:space="preserve"> </v>
      </c>
      <c r="AB2138" s="9"/>
      <c r="AC2138" s="7" t="s">
        <v>5958</v>
      </c>
      <c r="AD2138" s="7" t="s">
        <v>5959</v>
      </c>
      <c r="AE2138" s="7" t="s">
        <v>5960</v>
      </c>
      <c r="AF2138" s="7" t="s">
        <v>5961</v>
      </c>
    </row>
    <row r="2139" spans="1:32" ht="14.5" x14ac:dyDescent="0.35">
      <c r="A2139" s="7" t="s">
        <v>5962</v>
      </c>
      <c r="B2139" s="7" t="s">
        <v>5963</v>
      </c>
      <c r="C2139" s="7" t="s">
        <v>5964</v>
      </c>
      <c r="D2139" s="7" t="s">
        <v>5188</v>
      </c>
      <c r="E2139" s="7" t="s">
        <v>37</v>
      </c>
      <c r="F2139" s="7" t="s">
        <v>37</v>
      </c>
      <c r="G2139" s="7" t="s">
        <v>56</v>
      </c>
      <c r="H2139" s="7" t="s">
        <v>5578</v>
      </c>
      <c r="I2139" s="7" t="s">
        <v>74</v>
      </c>
      <c r="J2139" s="18">
        <v>44099</v>
      </c>
      <c r="K2139" s="19">
        <v>44262</v>
      </c>
      <c r="L2139" s="10">
        <v>44106</v>
      </c>
      <c r="M2139" s="10">
        <v>44325</v>
      </c>
      <c r="N2139" s="7">
        <v>2021</v>
      </c>
      <c r="O2139" s="7" t="s">
        <v>5579</v>
      </c>
      <c r="P2139" s="7" t="s">
        <v>56</v>
      </c>
      <c r="T2139" s="7"/>
      <c r="W2139" s="6" t="str">
        <f>IFERROR(VLOOKUP(B2139, PlumX_snapshot!$A:$B, 2, FALSE), " ")</f>
        <v xml:space="preserve"> </v>
      </c>
      <c r="X2139" s="6" t="str">
        <f>IFERROR(VLOOKUP(B2139, PlumX_snapshot!$A:$C, 3, FALSE), " ")</f>
        <v xml:space="preserve"> </v>
      </c>
      <c r="Y2139" s="8" t="str">
        <f>IFERROR(VLOOKUP(B2139, PlumX_snapshot!$A:$D, 4, FALSE), " ")</f>
        <v xml:space="preserve"> </v>
      </c>
      <c r="Z2139" s="8" t="str">
        <f>IFERROR(VLOOKUP(B2139, PlumX_snapshot!$A:$E, 5, FALSE), " ")</f>
        <v xml:space="preserve"> </v>
      </c>
      <c r="AA2139" s="8" t="str">
        <f>IFERROR(VLOOKUP(B2139, PlumX_snapshot!$A:$F, 6, FALSE), " ")</f>
        <v xml:space="preserve"> </v>
      </c>
      <c r="AB2139" s="9"/>
      <c r="AC2139" s="7" t="s">
        <v>5965</v>
      </c>
      <c r="AD2139" s="7" t="s">
        <v>5966</v>
      </c>
      <c r="AE2139" s="7" t="s">
        <v>5967</v>
      </c>
      <c r="AF2139" s="7" t="s">
        <v>5968</v>
      </c>
    </row>
    <row r="2140" spans="1:32" ht="14.5" x14ac:dyDescent="0.35">
      <c r="A2140" s="7" t="s">
        <v>5969</v>
      </c>
      <c r="B2140" s="7" t="s">
        <v>5970</v>
      </c>
      <c r="C2140" s="7" t="s">
        <v>5971</v>
      </c>
      <c r="D2140" s="7" t="s">
        <v>5188</v>
      </c>
      <c r="E2140" s="7" t="s">
        <v>36</v>
      </c>
      <c r="F2140" s="7" t="s">
        <v>37</v>
      </c>
      <c r="G2140" s="7" t="s">
        <v>56</v>
      </c>
      <c r="H2140" s="7" t="s">
        <v>5686</v>
      </c>
      <c r="I2140" s="7" t="s">
        <v>74</v>
      </c>
      <c r="J2140" s="18">
        <v>44097</v>
      </c>
      <c r="K2140" s="18">
        <v>44084</v>
      </c>
      <c r="L2140" s="10">
        <v>44097</v>
      </c>
      <c r="M2140" s="10">
        <v>44147</v>
      </c>
      <c r="N2140" s="7">
        <v>2020</v>
      </c>
      <c r="O2140" s="7" t="s">
        <v>5579</v>
      </c>
      <c r="T2140" s="7"/>
      <c r="W2140" s="6" t="str">
        <f>IFERROR(VLOOKUP(B2140, PlumX_snapshot!$A:$B, 2, FALSE), " ")</f>
        <v xml:space="preserve"> </v>
      </c>
      <c r="X2140" s="6" t="str">
        <f>IFERROR(VLOOKUP(B2140, PlumX_snapshot!$A:$C, 3, FALSE), " ")</f>
        <v xml:space="preserve"> </v>
      </c>
      <c r="Y2140" s="8" t="str">
        <f>IFERROR(VLOOKUP(B2140, PlumX_snapshot!$A:$D, 4, FALSE), " ")</f>
        <v xml:space="preserve"> </v>
      </c>
      <c r="Z2140" s="8" t="str">
        <f>IFERROR(VLOOKUP(B2140, PlumX_snapshot!$A:$E, 5, FALSE), " ")</f>
        <v xml:space="preserve"> </v>
      </c>
      <c r="AA2140" s="8" t="str">
        <f>IFERROR(VLOOKUP(B2140, PlumX_snapshot!$A:$F, 6, FALSE), " ")</f>
        <v xml:space="preserve"> </v>
      </c>
      <c r="AB2140" s="9"/>
      <c r="AC2140" s="7" t="s">
        <v>5926</v>
      </c>
      <c r="AD2140" s="7" t="s">
        <v>5927</v>
      </c>
      <c r="AF2140" s="7" t="s">
        <v>5972</v>
      </c>
    </row>
    <row r="2141" spans="1:32" ht="14.5" x14ac:dyDescent="0.35">
      <c r="A2141" s="7" t="s">
        <v>5973</v>
      </c>
      <c r="B2141" s="7" t="s">
        <v>5974</v>
      </c>
      <c r="C2141" s="7" t="s">
        <v>5975</v>
      </c>
      <c r="D2141" s="7" t="s">
        <v>5188</v>
      </c>
      <c r="E2141" s="7" t="s">
        <v>36</v>
      </c>
      <c r="F2141" s="7" t="s">
        <v>37</v>
      </c>
      <c r="G2141" s="7" t="s">
        <v>56</v>
      </c>
      <c r="H2141" s="7" t="s">
        <v>5686</v>
      </c>
      <c r="I2141" s="7" t="s">
        <v>74</v>
      </c>
      <c r="J2141" s="18">
        <v>44096</v>
      </c>
      <c r="K2141" s="18">
        <v>44089</v>
      </c>
      <c r="L2141" s="10">
        <v>44097</v>
      </c>
      <c r="M2141" s="10">
        <v>44123</v>
      </c>
      <c r="N2141" s="7">
        <v>2020</v>
      </c>
      <c r="O2141" s="7" t="s">
        <v>5579</v>
      </c>
      <c r="T2141" s="7"/>
      <c r="W2141" s="6" t="str">
        <f>IFERROR(VLOOKUP(B2141, PlumX_snapshot!$A:$B, 2, FALSE), " ")</f>
        <v xml:space="preserve"> </v>
      </c>
      <c r="X2141" s="6" t="str">
        <f>IFERROR(VLOOKUP(B2141, PlumX_snapshot!$A:$C, 3, FALSE), " ")</f>
        <v xml:space="preserve"> </v>
      </c>
      <c r="Y2141" s="8" t="str">
        <f>IFERROR(VLOOKUP(B2141, PlumX_snapshot!$A:$D, 4, FALSE), " ")</f>
        <v xml:space="preserve"> </v>
      </c>
      <c r="Z2141" s="8" t="str">
        <f>IFERROR(VLOOKUP(B2141, PlumX_snapshot!$A:$E, 5, FALSE), " ")</f>
        <v xml:space="preserve"> </v>
      </c>
      <c r="AA2141" s="8" t="str">
        <f>IFERROR(VLOOKUP(B2141, PlumX_snapshot!$A:$F, 6, FALSE), " ")</f>
        <v xml:space="preserve"> </v>
      </c>
      <c r="AB2141" s="9"/>
      <c r="AC2141" s="7" t="s">
        <v>5976</v>
      </c>
      <c r="AD2141" s="7" t="s">
        <v>5977</v>
      </c>
      <c r="AE2141" s="7" t="s">
        <v>5978</v>
      </c>
      <c r="AF2141" s="7" t="s">
        <v>5979</v>
      </c>
    </row>
    <row r="2142" spans="1:32" ht="14.5" x14ac:dyDescent="0.35">
      <c r="A2142" s="7" t="s">
        <v>5980</v>
      </c>
      <c r="B2142" s="7" t="s">
        <v>5981</v>
      </c>
      <c r="C2142" s="7" t="s">
        <v>5807</v>
      </c>
      <c r="D2142" s="7" t="s">
        <v>5188</v>
      </c>
      <c r="E2142" s="7" t="s">
        <v>36</v>
      </c>
      <c r="F2142" s="7" t="s">
        <v>37</v>
      </c>
      <c r="G2142" s="7" t="s">
        <v>56</v>
      </c>
      <c r="H2142" s="7" t="s">
        <v>5578</v>
      </c>
      <c r="I2142" s="7" t="s">
        <v>501</v>
      </c>
      <c r="J2142" s="18">
        <v>44091</v>
      </c>
      <c r="K2142" s="13"/>
      <c r="L2142" s="10">
        <v>44092</v>
      </c>
      <c r="M2142" s="10">
        <v>44212</v>
      </c>
      <c r="N2142" s="7">
        <v>2021</v>
      </c>
      <c r="O2142" s="7" t="s">
        <v>5579</v>
      </c>
      <c r="T2142" s="7"/>
      <c r="W2142" s="6" t="str">
        <f>IFERROR(VLOOKUP(B2142, PlumX_snapshot!$A:$B, 2, FALSE), " ")</f>
        <v xml:space="preserve"> </v>
      </c>
      <c r="X2142" s="6" t="str">
        <f>IFERROR(VLOOKUP(B2142, PlumX_snapshot!$A:$C, 3, FALSE), " ")</f>
        <v xml:space="preserve"> </v>
      </c>
      <c r="Y2142" s="8" t="str">
        <f>IFERROR(VLOOKUP(B2142, PlumX_snapshot!$A:$D, 4, FALSE), " ")</f>
        <v xml:space="preserve"> </v>
      </c>
      <c r="Z2142" s="8" t="str">
        <f>IFERROR(VLOOKUP(B2142, PlumX_snapshot!$A:$E, 5, FALSE), " ")</f>
        <v xml:space="preserve"> </v>
      </c>
      <c r="AA2142" s="8" t="str">
        <f>IFERROR(VLOOKUP(B2142, PlumX_snapshot!$A:$F, 6, FALSE), " ")</f>
        <v xml:space="preserve"> </v>
      </c>
      <c r="AB2142" s="9"/>
      <c r="AC2142" s="7" t="s">
        <v>5982</v>
      </c>
      <c r="AD2142" s="7" t="s">
        <v>5983</v>
      </c>
    </row>
    <row r="2143" spans="1:32" ht="14.5" x14ac:dyDescent="0.35">
      <c r="A2143" s="7" t="s">
        <v>5984</v>
      </c>
      <c r="B2143" s="7" t="s">
        <v>5985</v>
      </c>
      <c r="C2143" s="7" t="s">
        <v>5636</v>
      </c>
      <c r="D2143" s="7" t="s">
        <v>5188</v>
      </c>
      <c r="E2143" s="7" t="s">
        <v>36</v>
      </c>
      <c r="F2143" s="7" t="s">
        <v>37</v>
      </c>
      <c r="G2143" s="7" t="s">
        <v>56</v>
      </c>
      <c r="H2143" s="7" t="s">
        <v>5686</v>
      </c>
      <c r="I2143" s="7" t="s">
        <v>74</v>
      </c>
      <c r="J2143" s="18">
        <v>44088</v>
      </c>
      <c r="K2143" s="19">
        <v>44081</v>
      </c>
      <c r="L2143" s="10">
        <v>44089</v>
      </c>
      <c r="M2143" s="10">
        <v>44099</v>
      </c>
      <c r="N2143" s="7">
        <v>2020</v>
      </c>
      <c r="O2143" s="7" t="s">
        <v>5579</v>
      </c>
      <c r="P2143" s="7" t="s">
        <v>56</v>
      </c>
      <c r="T2143" s="7"/>
      <c r="W2143" s="6" t="str">
        <f>IFERROR(VLOOKUP(B2143, PlumX_snapshot!$A:$B, 2, FALSE), " ")</f>
        <v xml:space="preserve"> </v>
      </c>
      <c r="X2143" s="6" t="str">
        <f>IFERROR(VLOOKUP(B2143, PlumX_snapshot!$A:$C, 3, FALSE), " ")</f>
        <v xml:space="preserve"> </v>
      </c>
      <c r="Y2143" s="8" t="str">
        <f>IFERROR(VLOOKUP(B2143, PlumX_snapshot!$A:$D, 4, FALSE), " ")</f>
        <v xml:space="preserve"> </v>
      </c>
      <c r="Z2143" s="8" t="str">
        <f>IFERROR(VLOOKUP(B2143, PlumX_snapshot!$A:$E, 5, FALSE), " ")</f>
        <v xml:space="preserve"> </v>
      </c>
      <c r="AA2143" s="8" t="str">
        <f>IFERROR(VLOOKUP(B2143, PlumX_snapshot!$A:$F, 6, FALSE), " ")</f>
        <v xml:space="preserve"> </v>
      </c>
      <c r="AB2143" s="9"/>
      <c r="AC2143" s="7" t="s">
        <v>5642</v>
      </c>
      <c r="AD2143" s="7" t="s">
        <v>5643</v>
      </c>
      <c r="AE2143" s="7" t="s">
        <v>5644</v>
      </c>
      <c r="AF2143" s="7" t="s">
        <v>5986</v>
      </c>
    </row>
    <row r="2144" spans="1:32" ht="14.5" x14ac:dyDescent="0.35">
      <c r="A2144" s="7" t="s">
        <v>5987</v>
      </c>
      <c r="B2144" s="7" t="s">
        <v>5988</v>
      </c>
      <c r="C2144" s="7" t="s">
        <v>5592</v>
      </c>
      <c r="D2144" s="7" t="s">
        <v>5188</v>
      </c>
      <c r="E2144" s="7" t="s">
        <v>36</v>
      </c>
      <c r="F2144" s="7" t="s">
        <v>37</v>
      </c>
      <c r="G2144" s="7" t="s">
        <v>56</v>
      </c>
      <c r="H2144" s="7" t="s">
        <v>5686</v>
      </c>
      <c r="I2144" s="7" t="s">
        <v>74</v>
      </c>
      <c r="J2144" s="18">
        <v>44085</v>
      </c>
      <c r="K2144" s="18">
        <v>44085</v>
      </c>
      <c r="L2144" s="10">
        <v>44089</v>
      </c>
      <c r="M2144" s="10">
        <v>44131</v>
      </c>
      <c r="N2144" s="7">
        <v>2020</v>
      </c>
      <c r="O2144" s="7" t="s">
        <v>5579</v>
      </c>
      <c r="T2144" s="7"/>
      <c r="W2144" s="6" t="str">
        <f>IFERROR(VLOOKUP(B2144, PlumX_snapshot!$A:$B, 2, FALSE), " ")</f>
        <v xml:space="preserve"> </v>
      </c>
      <c r="X2144" s="6" t="str">
        <f>IFERROR(VLOOKUP(B2144, PlumX_snapshot!$A:$C, 3, FALSE), " ")</f>
        <v xml:space="preserve"> </v>
      </c>
      <c r="Y2144" s="8" t="str">
        <f>IFERROR(VLOOKUP(B2144, PlumX_snapshot!$A:$D, 4, FALSE), " ")</f>
        <v xml:space="preserve"> </v>
      </c>
      <c r="Z2144" s="8" t="str">
        <f>IFERROR(VLOOKUP(B2144, PlumX_snapshot!$A:$E, 5, FALSE), " ")</f>
        <v xml:space="preserve"> </v>
      </c>
      <c r="AA2144" s="8" t="str">
        <f>IFERROR(VLOOKUP(B2144, PlumX_snapshot!$A:$F, 6, FALSE), " ")</f>
        <v xml:space="preserve"> </v>
      </c>
      <c r="AB2144" s="9"/>
      <c r="AC2144" s="7" t="s">
        <v>5989</v>
      </c>
      <c r="AD2144" s="7" t="s">
        <v>5990</v>
      </c>
      <c r="AE2144" s="7" t="s">
        <v>5991</v>
      </c>
      <c r="AF2144" s="7" t="s">
        <v>5992</v>
      </c>
    </row>
    <row r="2145" spans="1:32" ht="14.5" x14ac:dyDescent="0.35">
      <c r="A2145" s="7" t="s">
        <v>5993</v>
      </c>
      <c r="B2145" s="7" t="s">
        <v>5994</v>
      </c>
      <c r="C2145" s="7" t="s">
        <v>5995</v>
      </c>
      <c r="D2145" s="7" t="s">
        <v>5188</v>
      </c>
      <c r="E2145" s="7" t="s">
        <v>36</v>
      </c>
      <c r="F2145" s="7" t="s">
        <v>37</v>
      </c>
      <c r="G2145" s="7" t="s">
        <v>56</v>
      </c>
      <c r="H2145" s="7" t="s">
        <v>5686</v>
      </c>
      <c r="I2145" s="7" t="s">
        <v>74</v>
      </c>
      <c r="J2145" s="18">
        <v>44084</v>
      </c>
      <c r="K2145" s="19">
        <v>44075</v>
      </c>
      <c r="L2145" s="10">
        <v>44085</v>
      </c>
      <c r="M2145" s="10">
        <v>44093</v>
      </c>
      <c r="N2145" s="7">
        <v>2020</v>
      </c>
      <c r="O2145" s="7" t="s">
        <v>5579</v>
      </c>
      <c r="Q2145" s="7" t="s">
        <v>56</v>
      </c>
      <c r="T2145" s="7"/>
      <c r="W2145" s="6" t="str">
        <f>IFERROR(VLOOKUP(B2145, PlumX_snapshot!$A:$B, 2, FALSE), " ")</f>
        <v xml:space="preserve"> </v>
      </c>
      <c r="X2145" s="6" t="str">
        <f>IFERROR(VLOOKUP(B2145, PlumX_snapshot!$A:$C, 3, FALSE), " ")</f>
        <v xml:space="preserve"> </v>
      </c>
      <c r="Y2145" s="8" t="str">
        <f>IFERROR(VLOOKUP(B2145, PlumX_snapshot!$A:$D, 4, FALSE), " ")</f>
        <v xml:space="preserve"> </v>
      </c>
      <c r="Z2145" s="8" t="str">
        <f>IFERROR(VLOOKUP(B2145, PlumX_snapshot!$A:$E, 5, FALSE), " ")</f>
        <v xml:space="preserve"> </v>
      </c>
      <c r="AA2145" s="8" t="str">
        <f>IFERROR(VLOOKUP(B2145, PlumX_snapshot!$A:$F, 6, FALSE), " ")</f>
        <v xml:space="preserve"> </v>
      </c>
      <c r="AB2145" s="9"/>
      <c r="AC2145" s="7" t="s">
        <v>5996</v>
      </c>
      <c r="AD2145" s="7" t="s">
        <v>5997</v>
      </c>
      <c r="AE2145" s="7" t="s">
        <v>5998</v>
      </c>
      <c r="AF2145" s="7" t="s">
        <v>5999</v>
      </c>
    </row>
    <row r="2146" spans="1:32" ht="14.5" x14ac:dyDescent="0.35">
      <c r="A2146" s="7" t="s">
        <v>6000</v>
      </c>
      <c r="B2146" s="7" t="s">
        <v>6001</v>
      </c>
      <c r="C2146" s="7" t="s">
        <v>6002</v>
      </c>
      <c r="D2146" s="7" t="s">
        <v>5188</v>
      </c>
      <c r="E2146" s="7" t="s">
        <v>36</v>
      </c>
      <c r="F2146" s="7" t="s">
        <v>37</v>
      </c>
      <c r="G2146" s="7" t="s">
        <v>56</v>
      </c>
      <c r="H2146" s="7" t="s">
        <v>5686</v>
      </c>
      <c r="I2146" s="7" t="s">
        <v>74</v>
      </c>
      <c r="J2146" s="19">
        <v>44083</v>
      </c>
      <c r="K2146" s="18">
        <v>44054</v>
      </c>
      <c r="L2146" s="10">
        <v>44083</v>
      </c>
      <c r="M2146" s="10">
        <v>44160</v>
      </c>
      <c r="N2146" s="7">
        <v>2020</v>
      </c>
      <c r="O2146" s="7" t="s">
        <v>5579</v>
      </c>
      <c r="T2146" s="7"/>
      <c r="W2146" s="6" t="str">
        <f>IFERROR(VLOOKUP(B2146, PlumX_snapshot!$A:$B, 2, FALSE), " ")</f>
        <v xml:space="preserve"> </v>
      </c>
      <c r="X2146" s="6" t="str">
        <f>IFERROR(VLOOKUP(B2146, PlumX_snapshot!$A:$C, 3, FALSE), " ")</f>
        <v xml:space="preserve"> </v>
      </c>
      <c r="Y2146" s="8" t="str">
        <f>IFERROR(VLOOKUP(B2146, PlumX_snapshot!$A:$D, 4, FALSE), " ")</f>
        <v xml:space="preserve"> </v>
      </c>
      <c r="Z2146" s="8" t="str">
        <f>IFERROR(VLOOKUP(B2146, PlumX_snapshot!$A:$E, 5, FALSE), " ")</f>
        <v xml:space="preserve"> </v>
      </c>
      <c r="AA2146" s="8" t="str">
        <f>IFERROR(VLOOKUP(B2146, PlumX_snapshot!$A:$F, 6, FALSE), " ")</f>
        <v xml:space="preserve"> </v>
      </c>
      <c r="AB2146" s="9"/>
      <c r="AC2146" s="7" t="s">
        <v>6003</v>
      </c>
      <c r="AD2146" s="7" t="s">
        <v>6004</v>
      </c>
      <c r="AE2146" s="7" t="s">
        <v>6005</v>
      </c>
      <c r="AF2146" s="7" t="s">
        <v>6006</v>
      </c>
    </row>
    <row r="2147" spans="1:32" ht="14.5" x14ac:dyDescent="0.35">
      <c r="A2147" s="7" t="s">
        <v>6007</v>
      </c>
      <c r="B2147" s="7" t="s">
        <v>6008</v>
      </c>
      <c r="C2147" s="7" t="s">
        <v>6009</v>
      </c>
      <c r="D2147" s="7" t="s">
        <v>5188</v>
      </c>
      <c r="E2147" s="7" t="s">
        <v>36</v>
      </c>
      <c r="F2147" s="7" t="s">
        <v>37</v>
      </c>
      <c r="G2147" s="7" t="s">
        <v>56</v>
      </c>
      <c r="H2147" s="7" t="s">
        <v>5686</v>
      </c>
      <c r="I2147" s="7" t="s">
        <v>501</v>
      </c>
      <c r="J2147" s="19">
        <v>44081</v>
      </c>
      <c r="K2147" s="19">
        <v>44076</v>
      </c>
      <c r="L2147" s="10">
        <v>44082</v>
      </c>
      <c r="M2147" s="10">
        <v>44098</v>
      </c>
      <c r="N2147" s="7">
        <v>2020</v>
      </c>
      <c r="O2147" s="7" t="s">
        <v>5579</v>
      </c>
      <c r="T2147" s="7"/>
      <c r="W2147" s="6" t="str">
        <f>IFERROR(VLOOKUP(B2147, PlumX_snapshot!$A:$B, 2, FALSE), " ")</f>
        <v xml:space="preserve"> </v>
      </c>
      <c r="X2147" s="6" t="str">
        <f>IFERROR(VLOOKUP(B2147, PlumX_snapshot!$A:$C, 3, FALSE), " ")</f>
        <v xml:space="preserve"> </v>
      </c>
      <c r="Y2147" s="8" t="str">
        <f>IFERROR(VLOOKUP(B2147, PlumX_snapshot!$A:$D, 4, FALSE), " ")</f>
        <v xml:space="preserve"> </v>
      </c>
      <c r="Z2147" s="8" t="str">
        <f>IFERROR(VLOOKUP(B2147, PlumX_snapshot!$A:$E, 5, FALSE), " ")</f>
        <v xml:space="preserve"> </v>
      </c>
      <c r="AA2147" s="8" t="str">
        <f>IFERROR(VLOOKUP(B2147, PlumX_snapshot!$A:$F, 6, FALSE), " ")</f>
        <v xml:space="preserve"> </v>
      </c>
      <c r="AB2147" s="9"/>
      <c r="AC2147" s="7" t="s">
        <v>6010</v>
      </c>
      <c r="AD2147" s="7" t="s">
        <v>6011</v>
      </c>
      <c r="AE2147" s="7" t="s">
        <v>6012</v>
      </c>
      <c r="AF2147" s="7" t="s">
        <v>6013</v>
      </c>
    </row>
    <row r="2148" spans="1:32" ht="14.5" x14ac:dyDescent="0.35">
      <c r="A2148" s="7" t="s">
        <v>6014</v>
      </c>
      <c r="B2148" s="7" t="s">
        <v>6015</v>
      </c>
      <c r="C2148" s="7" t="s">
        <v>6016</v>
      </c>
      <c r="D2148" s="7" t="s">
        <v>5188</v>
      </c>
      <c r="E2148" s="7" t="s">
        <v>36</v>
      </c>
      <c r="F2148" s="7" t="s">
        <v>37</v>
      </c>
      <c r="G2148" s="7" t="s">
        <v>56</v>
      </c>
      <c r="H2148" s="7" t="s">
        <v>5686</v>
      </c>
      <c r="I2148" s="7" t="s">
        <v>74</v>
      </c>
      <c r="J2148" s="19">
        <v>44076</v>
      </c>
      <c r="K2148" s="18">
        <v>44073</v>
      </c>
      <c r="L2148" s="10">
        <v>44076</v>
      </c>
      <c r="M2148" s="10">
        <v>44137</v>
      </c>
      <c r="N2148" s="7">
        <v>2020</v>
      </c>
      <c r="O2148" s="7" t="s">
        <v>5579</v>
      </c>
      <c r="P2148" s="7" t="s">
        <v>56</v>
      </c>
      <c r="T2148" s="7"/>
      <c r="W2148" s="6" t="str">
        <f>IFERROR(VLOOKUP(B2148, PlumX_snapshot!$A:$B, 2, FALSE), " ")</f>
        <v xml:space="preserve"> </v>
      </c>
      <c r="X2148" s="6" t="str">
        <f>IFERROR(VLOOKUP(B2148, PlumX_snapshot!$A:$C, 3, FALSE), " ")</f>
        <v xml:space="preserve"> </v>
      </c>
      <c r="Y2148" s="8" t="str">
        <f>IFERROR(VLOOKUP(B2148, PlumX_snapshot!$A:$D, 4, FALSE), " ")</f>
        <v xml:space="preserve"> </v>
      </c>
      <c r="Z2148" s="8" t="str">
        <f>IFERROR(VLOOKUP(B2148, PlumX_snapshot!$A:$E, 5, FALSE), " ")</f>
        <v xml:space="preserve"> </v>
      </c>
      <c r="AA2148" s="8" t="str">
        <f>IFERROR(VLOOKUP(B2148, PlumX_snapshot!$A:$F, 6, FALSE), " ")</f>
        <v xml:space="preserve"> </v>
      </c>
      <c r="AB2148" s="9"/>
      <c r="AC2148" s="7" t="s">
        <v>6017</v>
      </c>
      <c r="AD2148" s="7" t="s">
        <v>6018</v>
      </c>
      <c r="AE2148" s="7" t="s">
        <v>6019</v>
      </c>
      <c r="AF2148" s="7" t="s">
        <v>6020</v>
      </c>
    </row>
    <row r="2149" spans="1:32" ht="14.5" x14ac:dyDescent="0.35">
      <c r="A2149" s="7" t="s">
        <v>6021</v>
      </c>
      <c r="B2149" s="7" t="s">
        <v>6022</v>
      </c>
      <c r="C2149" s="7" t="s">
        <v>5742</v>
      </c>
      <c r="D2149" s="7" t="s">
        <v>5188</v>
      </c>
      <c r="E2149" s="7" t="s">
        <v>36</v>
      </c>
      <c r="F2149" s="7" t="s">
        <v>37</v>
      </c>
      <c r="G2149" s="7" t="s">
        <v>56</v>
      </c>
      <c r="H2149" s="7" t="s">
        <v>5686</v>
      </c>
      <c r="I2149" s="7" t="s">
        <v>74</v>
      </c>
      <c r="J2149" s="19">
        <v>44076</v>
      </c>
      <c r="K2149" s="18">
        <v>44058</v>
      </c>
      <c r="L2149" s="10">
        <v>44076</v>
      </c>
      <c r="M2149" s="10"/>
      <c r="N2149" s="7">
        <v>2020</v>
      </c>
      <c r="O2149" s="7" t="s">
        <v>5579</v>
      </c>
      <c r="T2149" s="7"/>
      <c r="W2149" s="6" t="str">
        <f>IFERROR(VLOOKUP(B2149, PlumX_snapshot!$A:$B, 2, FALSE), " ")</f>
        <v xml:space="preserve"> </v>
      </c>
      <c r="X2149" s="6" t="str">
        <f>IFERROR(VLOOKUP(B2149, PlumX_snapshot!$A:$C, 3, FALSE), " ")</f>
        <v xml:space="preserve"> </v>
      </c>
      <c r="Y2149" s="8" t="str">
        <f>IFERROR(VLOOKUP(B2149, PlumX_snapshot!$A:$D, 4, FALSE), " ")</f>
        <v xml:space="preserve"> </v>
      </c>
      <c r="Z2149" s="8" t="str">
        <f>IFERROR(VLOOKUP(B2149, PlumX_snapshot!$A:$E, 5, FALSE), " ")</f>
        <v xml:space="preserve"> </v>
      </c>
      <c r="AA2149" s="8" t="str">
        <f>IFERROR(VLOOKUP(B2149, PlumX_snapshot!$A:$F, 6, FALSE), " ")</f>
        <v xml:space="preserve"> </v>
      </c>
      <c r="AB2149" s="9"/>
      <c r="AC2149" s="7" t="s">
        <v>5536</v>
      </c>
      <c r="AD2149" s="7" t="s">
        <v>5537</v>
      </c>
      <c r="AE2149" s="7" t="s">
        <v>5538</v>
      </c>
    </row>
    <row r="2150" spans="1:32" ht="14.5" x14ac:dyDescent="0.35">
      <c r="A2150" s="7" t="s">
        <v>6023</v>
      </c>
      <c r="B2150" s="7" t="s">
        <v>5802</v>
      </c>
      <c r="C2150" s="7" t="s">
        <v>6024</v>
      </c>
      <c r="D2150" s="7" t="s">
        <v>5188</v>
      </c>
      <c r="E2150" s="7" t="s">
        <v>37</v>
      </c>
      <c r="F2150" s="7" t="s">
        <v>64</v>
      </c>
      <c r="G2150" s="7" t="s">
        <v>38</v>
      </c>
      <c r="H2150" s="7"/>
      <c r="J2150" s="19">
        <v>44075</v>
      </c>
      <c r="K2150" s="13"/>
      <c r="L2150" s="10">
        <v>44078</v>
      </c>
      <c r="M2150" s="10"/>
      <c r="N2150" s="7">
        <v>2020</v>
      </c>
      <c r="O2150" s="7" t="s">
        <v>5579</v>
      </c>
      <c r="T2150" s="7" t="s">
        <v>6025</v>
      </c>
      <c r="W2150" s="6" t="str">
        <f>IFERROR(VLOOKUP(B2150, PlumX_snapshot!$A:$B, 2, FALSE), " ")</f>
        <v xml:space="preserve"> </v>
      </c>
      <c r="X2150" s="6" t="str">
        <f>IFERROR(VLOOKUP(B2150, PlumX_snapshot!$A:$C, 3, FALSE), " ")</f>
        <v xml:space="preserve"> </v>
      </c>
      <c r="Y2150" s="8" t="str">
        <f>IFERROR(VLOOKUP(B2150, PlumX_snapshot!$A:$D, 4, FALSE), " ")</f>
        <v xml:space="preserve"> </v>
      </c>
      <c r="Z2150" s="8" t="str">
        <f>IFERROR(VLOOKUP(B2150, PlumX_snapshot!$A:$E, 5, FALSE), " ")</f>
        <v xml:space="preserve"> </v>
      </c>
      <c r="AA2150" s="8" t="str">
        <f>IFERROR(VLOOKUP(B2150, PlumX_snapshot!$A:$F, 6, FALSE), " ")</f>
        <v xml:space="preserve"> </v>
      </c>
      <c r="AB2150" s="9"/>
      <c r="AC2150" s="7"/>
      <c r="AD2150" s="7"/>
      <c r="AE2150" s="7"/>
      <c r="AF2150" s="7"/>
    </row>
    <row r="2151" spans="1:32" ht="14.5" x14ac:dyDescent="0.35">
      <c r="A2151" s="7" t="s">
        <v>6026</v>
      </c>
      <c r="B2151" s="7" t="s">
        <v>6027</v>
      </c>
      <c r="C2151" s="7" t="s">
        <v>5679</v>
      </c>
      <c r="D2151" s="7" t="s">
        <v>5188</v>
      </c>
      <c r="E2151" s="7" t="s">
        <v>36</v>
      </c>
      <c r="F2151" s="7" t="s">
        <v>37</v>
      </c>
      <c r="G2151" s="7" t="s">
        <v>56</v>
      </c>
      <c r="H2151" s="7" t="s">
        <v>5686</v>
      </c>
      <c r="I2151" s="7" t="s">
        <v>74</v>
      </c>
      <c r="J2151" s="18">
        <v>44067</v>
      </c>
      <c r="K2151" s="18">
        <v>44054</v>
      </c>
      <c r="L2151" s="10">
        <v>44069</v>
      </c>
      <c r="M2151" s="10">
        <v>44074</v>
      </c>
      <c r="N2151" s="7">
        <v>2020</v>
      </c>
      <c r="O2151" s="7" t="s">
        <v>5579</v>
      </c>
      <c r="T2151" s="7"/>
      <c r="W2151" s="6" t="str">
        <f>IFERROR(VLOOKUP(B2151, PlumX_snapshot!$A:$B, 2, FALSE), " ")</f>
        <v xml:space="preserve"> </v>
      </c>
      <c r="X2151" s="6" t="str">
        <f>IFERROR(VLOOKUP(B2151, PlumX_snapshot!$A:$C, 3, FALSE), " ")</f>
        <v xml:space="preserve"> </v>
      </c>
      <c r="Y2151" s="8" t="str">
        <f>IFERROR(VLOOKUP(B2151, PlumX_snapshot!$A:$D, 4, FALSE), " ")</f>
        <v xml:space="preserve"> </v>
      </c>
      <c r="Z2151" s="8" t="str">
        <f>IFERROR(VLOOKUP(B2151, PlumX_snapshot!$A:$E, 5, FALSE), " ")</f>
        <v xml:space="preserve"> </v>
      </c>
      <c r="AA2151" s="8" t="str">
        <f>IFERROR(VLOOKUP(B2151, PlumX_snapshot!$A:$F, 6, FALSE), " ")</f>
        <v xml:space="preserve"> </v>
      </c>
      <c r="AB2151" s="9"/>
      <c r="AC2151" s="7" t="s">
        <v>5680</v>
      </c>
      <c r="AD2151" s="7" t="s">
        <v>6028</v>
      </c>
      <c r="AE2151" s="7" t="s">
        <v>6029</v>
      </c>
      <c r="AF2151" s="7" t="s">
        <v>6030</v>
      </c>
    </row>
    <row r="2152" spans="1:32" ht="14.5" x14ac:dyDescent="0.35">
      <c r="A2152" s="7" t="s">
        <v>6031</v>
      </c>
      <c r="B2152" s="7" t="s">
        <v>6032</v>
      </c>
      <c r="C2152" s="7" t="s">
        <v>6033</v>
      </c>
      <c r="D2152" s="7" t="s">
        <v>5188</v>
      </c>
      <c r="E2152" s="7" t="s">
        <v>36</v>
      </c>
      <c r="F2152" s="7" t="s">
        <v>37</v>
      </c>
      <c r="G2152" s="7" t="s">
        <v>56</v>
      </c>
      <c r="H2152" s="7" t="s">
        <v>5578</v>
      </c>
      <c r="I2152" s="7" t="s">
        <v>74</v>
      </c>
      <c r="J2152" s="18">
        <v>44064</v>
      </c>
      <c r="K2152" s="13"/>
      <c r="L2152" s="10">
        <v>44064</v>
      </c>
      <c r="M2152" s="10">
        <v>44091</v>
      </c>
      <c r="N2152" s="7">
        <v>2021</v>
      </c>
      <c r="O2152" s="7" t="s">
        <v>5579</v>
      </c>
      <c r="P2152" s="7" t="s">
        <v>56</v>
      </c>
      <c r="T2152" s="7"/>
      <c r="W2152" s="6" t="str">
        <f>IFERROR(VLOOKUP(B2152, PlumX_snapshot!$A:$B, 2, FALSE), " ")</f>
        <v xml:space="preserve"> </v>
      </c>
      <c r="X2152" s="6" t="str">
        <f>IFERROR(VLOOKUP(B2152, PlumX_snapshot!$A:$C, 3, FALSE), " ")</f>
        <v xml:space="preserve"> </v>
      </c>
      <c r="Y2152" s="8" t="str">
        <f>IFERROR(VLOOKUP(B2152, PlumX_snapshot!$A:$D, 4, FALSE), " ")</f>
        <v xml:space="preserve"> </v>
      </c>
      <c r="Z2152" s="8" t="str">
        <f>IFERROR(VLOOKUP(B2152, PlumX_snapshot!$A:$E, 5, FALSE), " ")</f>
        <v xml:space="preserve"> </v>
      </c>
      <c r="AA2152" s="8" t="str">
        <f>IFERROR(VLOOKUP(B2152, PlumX_snapshot!$A:$F, 6, FALSE), " ")</f>
        <v xml:space="preserve"> </v>
      </c>
      <c r="AB2152" s="9"/>
      <c r="AC2152" s="7" t="s">
        <v>6034</v>
      </c>
      <c r="AD2152" s="7" t="s">
        <v>6035</v>
      </c>
      <c r="AE2152" s="7" t="s">
        <v>6036</v>
      </c>
    </row>
    <row r="2153" spans="1:32" ht="14.5" x14ac:dyDescent="0.35">
      <c r="A2153" s="7" t="s">
        <v>6037</v>
      </c>
      <c r="B2153" s="7" t="s">
        <v>6038</v>
      </c>
      <c r="C2153" s="7" t="s">
        <v>6039</v>
      </c>
      <c r="D2153" s="7" t="s">
        <v>5188</v>
      </c>
      <c r="E2153" s="7" t="s">
        <v>36</v>
      </c>
      <c r="F2153" s="7" t="s">
        <v>37</v>
      </c>
      <c r="G2153" s="7" t="s">
        <v>56</v>
      </c>
      <c r="H2153" s="7" t="s">
        <v>5686</v>
      </c>
      <c r="I2153" s="7" t="s">
        <v>74</v>
      </c>
      <c r="J2153" s="18">
        <v>44062</v>
      </c>
      <c r="K2153" s="18">
        <v>44041</v>
      </c>
      <c r="L2153" s="10">
        <v>44063</v>
      </c>
      <c r="M2153" s="10">
        <v>44079</v>
      </c>
      <c r="N2153" s="7">
        <v>2020</v>
      </c>
      <c r="O2153" s="7" t="s">
        <v>5579</v>
      </c>
      <c r="T2153" s="7"/>
      <c r="W2153" s="6" t="str">
        <f>IFERROR(VLOOKUP(B2153, PlumX_snapshot!$A:$B, 2, FALSE), " ")</f>
        <v xml:space="preserve"> </v>
      </c>
      <c r="X2153" s="6" t="str">
        <f>IFERROR(VLOOKUP(B2153, PlumX_snapshot!$A:$C, 3, FALSE), " ")</f>
        <v xml:space="preserve"> </v>
      </c>
      <c r="Y2153" s="8" t="str">
        <f>IFERROR(VLOOKUP(B2153, PlumX_snapshot!$A:$D, 4, FALSE), " ")</f>
        <v xml:space="preserve"> </v>
      </c>
      <c r="Z2153" s="8" t="str">
        <f>IFERROR(VLOOKUP(B2153, PlumX_snapshot!$A:$E, 5, FALSE), " ")</f>
        <v xml:space="preserve"> </v>
      </c>
      <c r="AA2153" s="8" t="str">
        <f>IFERROR(VLOOKUP(B2153, PlumX_snapshot!$A:$F, 6, FALSE), " ")</f>
        <v xml:space="preserve"> </v>
      </c>
      <c r="AB2153" s="9"/>
      <c r="AC2153" s="7" t="s">
        <v>6040</v>
      </c>
      <c r="AD2153" s="7" t="s">
        <v>6041</v>
      </c>
      <c r="AF2153" s="7" t="s">
        <v>6042</v>
      </c>
    </row>
    <row r="2154" spans="1:32" ht="14.5" x14ac:dyDescent="0.35">
      <c r="A2154" s="7" t="s">
        <v>6043</v>
      </c>
      <c r="B2154" s="7" t="s">
        <v>6044</v>
      </c>
      <c r="C2154" s="7" t="s">
        <v>5742</v>
      </c>
      <c r="D2154" s="7" t="s">
        <v>5188</v>
      </c>
      <c r="E2154" s="7" t="s">
        <v>36</v>
      </c>
      <c r="F2154" s="7" t="s">
        <v>37</v>
      </c>
      <c r="G2154" s="7" t="s">
        <v>56</v>
      </c>
      <c r="H2154" s="7" t="s">
        <v>5686</v>
      </c>
      <c r="I2154" s="7" t="s">
        <v>74</v>
      </c>
      <c r="J2154" s="18">
        <v>44059</v>
      </c>
      <c r="K2154" s="18">
        <v>44043</v>
      </c>
      <c r="L2154" s="10">
        <v>44060</v>
      </c>
      <c r="M2154" s="10">
        <v>44427</v>
      </c>
      <c r="N2154" s="7">
        <v>2020</v>
      </c>
      <c r="O2154" s="7" t="s">
        <v>5579</v>
      </c>
      <c r="P2154" s="7" t="s">
        <v>56</v>
      </c>
      <c r="T2154" s="7"/>
      <c r="W2154" s="6" t="str">
        <f>IFERROR(VLOOKUP(B2154, PlumX_snapshot!$A:$B, 2, FALSE), " ")</f>
        <v xml:space="preserve"> </v>
      </c>
      <c r="X2154" s="6" t="str">
        <f>IFERROR(VLOOKUP(B2154, PlumX_snapshot!$A:$C, 3, FALSE), " ")</f>
        <v xml:space="preserve"> </v>
      </c>
      <c r="Y2154" s="8" t="str">
        <f>IFERROR(VLOOKUP(B2154, PlumX_snapshot!$A:$D, 4, FALSE), " ")</f>
        <v xml:space="preserve"> </v>
      </c>
      <c r="Z2154" s="8" t="str">
        <f>IFERROR(VLOOKUP(B2154, PlumX_snapshot!$A:$E, 5, FALSE), " ")</f>
        <v xml:space="preserve"> </v>
      </c>
      <c r="AA2154" s="8" t="str">
        <f>IFERROR(VLOOKUP(B2154, PlumX_snapshot!$A:$F, 6, FALSE), " ")</f>
        <v xml:space="preserve"> </v>
      </c>
      <c r="AB2154" s="9"/>
      <c r="AC2154" s="7" t="s">
        <v>6045</v>
      </c>
      <c r="AD2154" s="7" t="s">
        <v>6046</v>
      </c>
      <c r="AE2154" s="7" t="s">
        <v>6047</v>
      </c>
    </row>
    <row r="2155" spans="1:32" ht="14.5" x14ac:dyDescent="0.35">
      <c r="A2155" s="7" t="s">
        <v>6048</v>
      </c>
      <c r="B2155" s="7" t="s">
        <v>6049</v>
      </c>
      <c r="C2155" s="7" t="s">
        <v>6050</v>
      </c>
      <c r="D2155" s="7" t="s">
        <v>5188</v>
      </c>
      <c r="E2155" s="7" t="s">
        <v>36</v>
      </c>
      <c r="F2155" s="7" t="s">
        <v>37</v>
      </c>
      <c r="G2155" s="7" t="s">
        <v>56</v>
      </c>
      <c r="H2155" s="7" t="s">
        <v>5686</v>
      </c>
      <c r="I2155" s="7" t="s">
        <v>74</v>
      </c>
      <c r="J2155" s="18">
        <v>44056</v>
      </c>
      <c r="K2155" s="19">
        <v>44049</v>
      </c>
      <c r="L2155" s="10">
        <v>44057</v>
      </c>
      <c r="M2155" s="10">
        <v>44096</v>
      </c>
      <c r="N2155" s="7">
        <v>2020</v>
      </c>
      <c r="O2155" s="7" t="s">
        <v>5579</v>
      </c>
      <c r="T2155" s="7"/>
      <c r="W2155" s="6" t="str">
        <f>IFERROR(VLOOKUP(B2155, PlumX_snapshot!$A:$B, 2, FALSE), " ")</f>
        <v xml:space="preserve"> </v>
      </c>
      <c r="X2155" s="6" t="str">
        <f>IFERROR(VLOOKUP(B2155, PlumX_snapshot!$A:$C, 3, FALSE), " ")</f>
        <v xml:space="preserve"> </v>
      </c>
      <c r="Y2155" s="8" t="str">
        <f>IFERROR(VLOOKUP(B2155, PlumX_snapshot!$A:$D, 4, FALSE), " ")</f>
        <v xml:space="preserve"> </v>
      </c>
      <c r="Z2155" s="8" t="str">
        <f>IFERROR(VLOOKUP(B2155, PlumX_snapshot!$A:$E, 5, FALSE), " ")</f>
        <v xml:space="preserve"> </v>
      </c>
      <c r="AA2155" s="8" t="str">
        <f>IFERROR(VLOOKUP(B2155, PlumX_snapshot!$A:$F, 6, FALSE), " ")</f>
        <v xml:space="preserve"> </v>
      </c>
      <c r="AB2155" s="9"/>
      <c r="AC2155" s="7" t="s">
        <v>6051</v>
      </c>
      <c r="AD2155" s="7" t="s">
        <v>6052</v>
      </c>
      <c r="AE2155" s="7" t="s">
        <v>6053</v>
      </c>
      <c r="AF2155" s="7" t="s">
        <v>6054</v>
      </c>
    </row>
    <row r="2156" spans="1:32" ht="14.5" x14ac:dyDescent="0.35">
      <c r="A2156" s="7" t="s">
        <v>6055</v>
      </c>
      <c r="B2156" s="7" t="s">
        <v>6056</v>
      </c>
      <c r="C2156" s="7" t="s">
        <v>6057</v>
      </c>
      <c r="D2156" s="7" t="s">
        <v>5188</v>
      </c>
      <c r="E2156" s="7" t="s">
        <v>36</v>
      </c>
      <c r="F2156" s="7" t="s">
        <v>37</v>
      </c>
      <c r="G2156" s="7" t="s">
        <v>56</v>
      </c>
      <c r="H2156" s="7" t="s">
        <v>5686</v>
      </c>
      <c r="I2156" s="7" t="s">
        <v>74</v>
      </c>
      <c r="J2156" s="19">
        <v>44049</v>
      </c>
      <c r="K2156" s="18">
        <v>44039</v>
      </c>
      <c r="L2156" s="10">
        <v>44053</v>
      </c>
      <c r="M2156" s="10">
        <v>44075</v>
      </c>
      <c r="N2156" s="7">
        <v>2020</v>
      </c>
      <c r="O2156" s="7" t="s">
        <v>5579</v>
      </c>
      <c r="T2156" s="7"/>
      <c r="W2156" s="6" t="str">
        <f>IFERROR(VLOOKUP(B2156, PlumX_snapshot!$A:$B, 2, FALSE), " ")</f>
        <v xml:space="preserve"> </v>
      </c>
      <c r="X2156" s="6" t="str">
        <f>IFERROR(VLOOKUP(B2156, PlumX_snapshot!$A:$C, 3, FALSE), " ")</f>
        <v xml:space="preserve"> </v>
      </c>
      <c r="Y2156" s="8" t="str">
        <f>IFERROR(VLOOKUP(B2156, PlumX_snapshot!$A:$D, 4, FALSE), " ")</f>
        <v xml:space="preserve"> </v>
      </c>
      <c r="Z2156" s="8" t="str">
        <f>IFERROR(VLOOKUP(B2156, PlumX_snapshot!$A:$E, 5, FALSE), " ")</f>
        <v xml:space="preserve"> </v>
      </c>
      <c r="AA2156" s="8" t="str">
        <f>IFERROR(VLOOKUP(B2156, PlumX_snapshot!$A:$F, 6, FALSE), " ")</f>
        <v xml:space="preserve"> </v>
      </c>
      <c r="AB2156" s="9"/>
      <c r="AC2156" s="7" t="s">
        <v>6058</v>
      </c>
      <c r="AD2156" s="7" t="s">
        <v>6059</v>
      </c>
      <c r="AE2156" s="7" t="s">
        <v>6060</v>
      </c>
      <c r="AF2156" s="7" t="s">
        <v>6061</v>
      </c>
    </row>
    <row r="2157" spans="1:32" ht="14.5" x14ac:dyDescent="0.35">
      <c r="A2157" s="7" t="s">
        <v>6062</v>
      </c>
      <c r="B2157" s="7" t="s">
        <v>6063</v>
      </c>
      <c r="C2157" s="7" t="s">
        <v>6064</v>
      </c>
      <c r="D2157" s="7" t="s">
        <v>5188</v>
      </c>
      <c r="E2157" s="7" t="s">
        <v>36</v>
      </c>
      <c r="F2157" s="7" t="s">
        <v>37</v>
      </c>
      <c r="G2157" s="7" t="s">
        <v>56</v>
      </c>
      <c r="H2157" s="7" t="s">
        <v>5686</v>
      </c>
      <c r="I2157" s="7" t="s">
        <v>74</v>
      </c>
      <c r="J2157" s="19">
        <v>44047</v>
      </c>
      <c r="K2157" s="18">
        <v>44042</v>
      </c>
      <c r="L2157" s="10">
        <v>44048</v>
      </c>
      <c r="M2157" s="10">
        <v>44082</v>
      </c>
      <c r="N2157" s="7">
        <v>2020</v>
      </c>
      <c r="O2157" s="7" t="s">
        <v>5579</v>
      </c>
      <c r="T2157" s="7"/>
      <c r="W2157" s="6" t="str">
        <f>IFERROR(VLOOKUP(B2157, PlumX_snapshot!$A:$B, 2, FALSE), " ")</f>
        <v xml:space="preserve"> </v>
      </c>
      <c r="X2157" s="6" t="str">
        <f>IFERROR(VLOOKUP(B2157, PlumX_snapshot!$A:$C, 3, FALSE), " ")</f>
        <v xml:space="preserve"> </v>
      </c>
      <c r="Y2157" s="8" t="str">
        <f>IFERROR(VLOOKUP(B2157, PlumX_snapshot!$A:$D, 4, FALSE), " ")</f>
        <v xml:space="preserve"> </v>
      </c>
      <c r="Z2157" s="8" t="str">
        <f>IFERROR(VLOOKUP(B2157, PlumX_snapshot!$A:$E, 5, FALSE), " ")</f>
        <v xml:space="preserve"> </v>
      </c>
      <c r="AA2157" s="8" t="str">
        <f>IFERROR(VLOOKUP(B2157, PlumX_snapshot!$A:$F, 6, FALSE), " ")</f>
        <v xml:space="preserve"> </v>
      </c>
      <c r="AB2157" s="9"/>
      <c r="AC2157" s="7" t="s">
        <v>6065</v>
      </c>
      <c r="AD2157" s="7" t="s">
        <v>6066</v>
      </c>
      <c r="AF2157" s="7" t="s">
        <v>6067</v>
      </c>
    </row>
    <row r="2158" spans="1:32" ht="14.5" x14ac:dyDescent="0.35">
      <c r="A2158" s="7" t="s">
        <v>6068</v>
      </c>
      <c r="B2158" s="7" t="s">
        <v>6069</v>
      </c>
      <c r="C2158" s="7" t="s">
        <v>6070</v>
      </c>
      <c r="D2158" s="7" t="s">
        <v>5188</v>
      </c>
      <c r="E2158" s="7" t="s">
        <v>36</v>
      </c>
      <c r="F2158" s="7" t="s">
        <v>37</v>
      </c>
      <c r="G2158" s="7" t="s">
        <v>56</v>
      </c>
      <c r="H2158" s="7" t="s">
        <v>5686</v>
      </c>
      <c r="I2158" s="7" t="s">
        <v>399</v>
      </c>
      <c r="J2158" s="18">
        <v>44042</v>
      </c>
      <c r="K2158" s="18">
        <v>44029</v>
      </c>
      <c r="L2158" s="10">
        <v>44042</v>
      </c>
      <c r="M2158" s="10">
        <v>44046</v>
      </c>
      <c r="N2158" s="7">
        <v>2020</v>
      </c>
      <c r="O2158" s="7" t="s">
        <v>5579</v>
      </c>
      <c r="T2158" s="7"/>
      <c r="W2158" s="6" t="str">
        <f>IFERROR(VLOOKUP(B2158, PlumX_snapshot!$A:$B, 2, FALSE), " ")</f>
        <v xml:space="preserve"> </v>
      </c>
      <c r="X2158" s="6" t="str">
        <f>IFERROR(VLOOKUP(B2158, PlumX_snapshot!$A:$C, 3, FALSE), " ")</f>
        <v xml:space="preserve"> </v>
      </c>
      <c r="Y2158" s="8" t="str">
        <f>IFERROR(VLOOKUP(B2158, PlumX_snapshot!$A:$D, 4, FALSE), " ")</f>
        <v xml:space="preserve"> </v>
      </c>
      <c r="Z2158" s="8" t="str">
        <f>IFERROR(VLOOKUP(B2158, PlumX_snapshot!$A:$E, 5, FALSE), " ")</f>
        <v xml:space="preserve"> </v>
      </c>
      <c r="AA2158" s="8" t="str">
        <f>IFERROR(VLOOKUP(B2158, PlumX_snapshot!$A:$F, 6, FALSE), " ")</f>
        <v xml:space="preserve"> </v>
      </c>
      <c r="AB2158" s="9"/>
      <c r="AC2158" s="7" t="s">
        <v>6071</v>
      </c>
      <c r="AD2158" s="7" t="s">
        <v>6072</v>
      </c>
      <c r="AE2158" s="7" t="s">
        <v>6073</v>
      </c>
      <c r="AF2158" s="7" t="s">
        <v>6074</v>
      </c>
    </row>
    <row r="2159" spans="1:32" ht="14.5" x14ac:dyDescent="0.35">
      <c r="A2159" s="7" t="s">
        <v>6075</v>
      </c>
      <c r="B2159" s="7" t="s">
        <v>6076</v>
      </c>
      <c r="C2159" s="7" t="s">
        <v>6077</v>
      </c>
      <c r="D2159" s="7" t="s">
        <v>5188</v>
      </c>
      <c r="E2159" s="7" t="s">
        <v>36</v>
      </c>
      <c r="F2159" s="7" t="s">
        <v>37</v>
      </c>
      <c r="G2159" s="7" t="s">
        <v>56</v>
      </c>
      <c r="H2159" s="7" t="s">
        <v>5686</v>
      </c>
      <c r="I2159" s="7" t="s">
        <v>74</v>
      </c>
      <c r="J2159" s="18">
        <v>44039</v>
      </c>
      <c r="K2159" s="18">
        <v>44022</v>
      </c>
      <c r="L2159" s="10">
        <v>44040</v>
      </c>
      <c r="M2159" s="10">
        <v>44054</v>
      </c>
      <c r="N2159" s="7">
        <v>2020</v>
      </c>
      <c r="O2159" s="7" t="s">
        <v>5579</v>
      </c>
      <c r="T2159" s="7"/>
      <c r="W2159" s="6" t="str">
        <f>IFERROR(VLOOKUP(B2159, PlumX_snapshot!$A:$B, 2, FALSE), " ")</f>
        <v xml:space="preserve"> </v>
      </c>
      <c r="X2159" s="6" t="str">
        <f>IFERROR(VLOOKUP(B2159, PlumX_snapshot!$A:$C, 3, FALSE), " ")</f>
        <v xml:space="preserve"> </v>
      </c>
      <c r="Y2159" s="8" t="str">
        <f>IFERROR(VLOOKUP(B2159, PlumX_snapshot!$A:$D, 4, FALSE), " ")</f>
        <v xml:space="preserve"> </v>
      </c>
      <c r="Z2159" s="8" t="str">
        <f>IFERROR(VLOOKUP(B2159, PlumX_snapshot!$A:$E, 5, FALSE), " ")</f>
        <v xml:space="preserve"> </v>
      </c>
      <c r="AA2159" s="8" t="str">
        <f>IFERROR(VLOOKUP(B2159, PlumX_snapshot!$A:$F, 6, FALSE), " ")</f>
        <v xml:space="preserve"> </v>
      </c>
      <c r="AB2159" s="9"/>
      <c r="AC2159" s="7" t="s">
        <v>6078</v>
      </c>
      <c r="AD2159" s="7" t="s">
        <v>6079</v>
      </c>
      <c r="AE2159" s="7" t="s">
        <v>6080</v>
      </c>
      <c r="AF2159" s="7" t="s">
        <v>6081</v>
      </c>
    </row>
    <row r="2160" spans="1:32" ht="14.5" x14ac:dyDescent="0.35">
      <c r="A2160" s="7" t="s">
        <v>6082</v>
      </c>
      <c r="B2160" s="7" t="s">
        <v>6083</v>
      </c>
      <c r="C2160" s="7" t="s">
        <v>6084</v>
      </c>
      <c r="D2160" s="7" t="s">
        <v>5188</v>
      </c>
      <c r="E2160" s="7" t="s">
        <v>36</v>
      </c>
      <c r="F2160" s="7" t="s">
        <v>37</v>
      </c>
      <c r="G2160" s="7" t="s">
        <v>56</v>
      </c>
      <c r="H2160" s="7" t="s">
        <v>5686</v>
      </c>
      <c r="I2160" s="7" t="s">
        <v>399</v>
      </c>
      <c r="J2160" s="18">
        <v>44039</v>
      </c>
      <c r="K2160" s="18">
        <v>44032</v>
      </c>
      <c r="L2160" s="10">
        <v>44039</v>
      </c>
      <c r="M2160" s="10">
        <v>44049</v>
      </c>
      <c r="N2160" s="7">
        <v>2020</v>
      </c>
      <c r="O2160" s="7" t="s">
        <v>5579</v>
      </c>
      <c r="T2160" s="7"/>
      <c r="W2160" s="6" t="str">
        <f>IFERROR(VLOOKUP(B2160, PlumX_snapshot!$A:$B, 2, FALSE), " ")</f>
        <v xml:space="preserve"> </v>
      </c>
      <c r="X2160" s="6" t="str">
        <f>IFERROR(VLOOKUP(B2160, PlumX_snapshot!$A:$C, 3, FALSE), " ")</f>
        <v xml:space="preserve"> </v>
      </c>
      <c r="Y2160" s="8" t="str">
        <f>IFERROR(VLOOKUP(B2160, PlumX_snapshot!$A:$D, 4, FALSE), " ")</f>
        <v xml:space="preserve"> </v>
      </c>
      <c r="Z2160" s="8" t="str">
        <f>IFERROR(VLOOKUP(B2160, PlumX_snapshot!$A:$E, 5, FALSE), " ")</f>
        <v xml:space="preserve"> </v>
      </c>
      <c r="AA2160" s="8" t="str">
        <f>IFERROR(VLOOKUP(B2160, PlumX_snapshot!$A:$F, 6, FALSE), " ")</f>
        <v xml:space="preserve"> </v>
      </c>
      <c r="AB2160" s="9"/>
      <c r="AC2160" s="7" t="s">
        <v>6085</v>
      </c>
      <c r="AD2160" s="7" t="s">
        <v>6086</v>
      </c>
      <c r="AE2160" s="7" t="s">
        <v>6087</v>
      </c>
      <c r="AF2160" s="7" t="s">
        <v>6088</v>
      </c>
    </row>
    <row r="2161" spans="1:32" ht="14.5" x14ac:dyDescent="0.35">
      <c r="A2161" s="7" t="s">
        <v>6089</v>
      </c>
      <c r="B2161" s="7" t="s">
        <v>6090</v>
      </c>
      <c r="C2161" s="7" t="s">
        <v>5742</v>
      </c>
      <c r="D2161" s="7" t="s">
        <v>5188</v>
      </c>
      <c r="E2161" s="7" t="s">
        <v>36</v>
      </c>
      <c r="F2161" s="7" t="s">
        <v>37</v>
      </c>
      <c r="G2161" s="7" t="s">
        <v>56</v>
      </c>
      <c r="H2161" s="7" t="s">
        <v>5686</v>
      </c>
      <c r="I2161" s="7" t="s">
        <v>74</v>
      </c>
      <c r="J2161" s="18">
        <v>44030</v>
      </c>
      <c r="K2161" s="19">
        <v>44014</v>
      </c>
      <c r="L2161" s="10">
        <v>44033</v>
      </c>
      <c r="M2161" s="10">
        <v>44039</v>
      </c>
      <c r="N2161" s="7">
        <v>2020</v>
      </c>
      <c r="O2161" s="7" t="s">
        <v>5579</v>
      </c>
      <c r="P2161" s="7" t="s">
        <v>56</v>
      </c>
      <c r="T2161" s="7"/>
      <c r="W2161" s="6" t="str">
        <f>IFERROR(VLOOKUP(B2161, PlumX_snapshot!$A:$B, 2, FALSE), " ")</f>
        <v xml:space="preserve"> </v>
      </c>
      <c r="X2161" s="6" t="str">
        <f>IFERROR(VLOOKUP(B2161, PlumX_snapshot!$A:$C, 3, FALSE), " ")</f>
        <v xml:space="preserve"> </v>
      </c>
      <c r="Y2161" s="8" t="str">
        <f>IFERROR(VLOOKUP(B2161, PlumX_snapshot!$A:$D, 4, FALSE), " ")</f>
        <v xml:space="preserve"> </v>
      </c>
      <c r="Z2161" s="8" t="str">
        <f>IFERROR(VLOOKUP(B2161, PlumX_snapshot!$A:$E, 5, FALSE), " ")</f>
        <v xml:space="preserve"> </v>
      </c>
      <c r="AA2161" s="8" t="str">
        <f>IFERROR(VLOOKUP(B2161, PlumX_snapshot!$A:$F, 6, FALSE), " ")</f>
        <v xml:space="preserve"> </v>
      </c>
      <c r="AB2161" s="9"/>
      <c r="AC2161" s="7" t="s">
        <v>6091</v>
      </c>
      <c r="AD2161" s="7" t="s">
        <v>6092</v>
      </c>
    </row>
    <row r="2162" spans="1:32" ht="14.5" x14ac:dyDescent="0.35">
      <c r="A2162" s="7" t="s">
        <v>6093</v>
      </c>
      <c r="B2162" s="7" t="s">
        <v>6094</v>
      </c>
      <c r="C2162" s="7" t="s">
        <v>6095</v>
      </c>
      <c r="D2162" s="7" t="s">
        <v>5188</v>
      </c>
      <c r="E2162" s="7" t="s">
        <v>36</v>
      </c>
      <c r="F2162" s="7" t="s">
        <v>37</v>
      </c>
      <c r="G2162" s="7" t="s">
        <v>56</v>
      </c>
      <c r="H2162" s="7" t="s">
        <v>5686</v>
      </c>
      <c r="I2162" s="7" t="s">
        <v>74</v>
      </c>
      <c r="J2162" s="18">
        <v>44027</v>
      </c>
      <c r="K2162" s="19">
        <v>44015</v>
      </c>
      <c r="L2162" s="10">
        <v>44028</v>
      </c>
      <c r="M2162" s="10">
        <v>44040</v>
      </c>
      <c r="N2162" s="7">
        <v>2020</v>
      </c>
      <c r="O2162" s="7" t="s">
        <v>5579</v>
      </c>
      <c r="T2162" s="7"/>
      <c r="W2162" s="6" t="str">
        <f>IFERROR(VLOOKUP(B2162, PlumX_snapshot!$A:$B, 2, FALSE), " ")</f>
        <v xml:space="preserve"> </v>
      </c>
      <c r="X2162" s="6" t="str">
        <f>IFERROR(VLOOKUP(B2162, PlumX_snapshot!$A:$C, 3, FALSE), " ")</f>
        <v xml:space="preserve"> </v>
      </c>
      <c r="Y2162" s="8" t="str">
        <f>IFERROR(VLOOKUP(B2162, PlumX_snapshot!$A:$D, 4, FALSE), " ")</f>
        <v xml:space="preserve"> </v>
      </c>
      <c r="Z2162" s="8" t="str">
        <f>IFERROR(VLOOKUP(B2162, PlumX_snapshot!$A:$E, 5, FALSE), " ")</f>
        <v xml:space="preserve"> </v>
      </c>
      <c r="AA2162" s="8" t="str">
        <f>IFERROR(VLOOKUP(B2162, PlumX_snapshot!$A:$F, 6, FALSE), " ")</f>
        <v xml:space="preserve"> </v>
      </c>
      <c r="AB2162" s="9"/>
      <c r="AC2162" s="7" t="s">
        <v>6096</v>
      </c>
      <c r="AD2162" s="7" t="s">
        <v>6097</v>
      </c>
      <c r="AE2162" s="7" t="s">
        <v>6098</v>
      </c>
      <c r="AF2162" s="7" t="s">
        <v>6099</v>
      </c>
    </row>
    <row r="2163" spans="1:32" ht="14.5" x14ac:dyDescent="0.35">
      <c r="A2163" s="7" t="s">
        <v>6100</v>
      </c>
      <c r="B2163" s="7" t="s">
        <v>6101</v>
      </c>
      <c r="C2163" s="7" t="s">
        <v>6102</v>
      </c>
      <c r="D2163" s="7" t="s">
        <v>5188</v>
      </c>
      <c r="E2163" s="7" t="s">
        <v>36</v>
      </c>
      <c r="F2163" s="7" t="s">
        <v>37</v>
      </c>
      <c r="G2163" s="7" t="s">
        <v>56</v>
      </c>
      <c r="H2163" s="7" t="s">
        <v>5686</v>
      </c>
      <c r="I2163" s="7" t="s">
        <v>74</v>
      </c>
      <c r="J2163" s="18">
        <v>44026</v>
      </c>
      <c r="K2163" s="18">
        <v>44025</v>
      </c>
      <c r="L2163" s="10">
        <v>44027</v>
      </c>
      <c r="M2163" s="10">
        <v>44041</v>
      </c>
      <c r="N2163" s="7">
        <v>2020</v>
      </c>
      <c r="O2163" s="7" t="s">
        <v>5579</v>
      </c>
      <c r="P2163" s="7" t="s">
        <v>56</v>
      </c>
      <c r="T2163" s="7"/>
      <c r="W2163" s="6" t="str">
        <f>IFERROR(VLOOKUP(B2163, PlumX_snapshot!$A:$B, 2, FALSE), " ")</f>
        <v xml:space="preserve"> </v>
      </c>
      <c r="X2163" s="6" t="str">
        <f>IFERROR(VLOOKUP(B2163, PlumX_snapshot!$A:$C, 3, FALSE), " ")</f>
        <v xml:space="preserve"> </v>
      </c>
      <c r="Y2163" s="8" t="str">
        <f>IFERROR(VLOOKUP(B2163, PlumX_snapshot!$A:$D, 4, FALSE), " ")</f>
        <v xml:space="preserve"> </v>
      </c>
      <c r="Z2163" s="8" t="str">
        <f>IFERROR(VLOOKUP(B2163, PlumX_snapshot!$A:$E, 5, FALSE), " ")</f>
        <v xml:space="preserve"> </v>
      </c>
      <c r="AA2163" s="8" t="str">
        <f>IFERROR(VLOOKUP(B2163, PlumX_snapshot!$A:$F, 6, FALSE), " ")</f>
        <v xml:space="preserve"> </v>
      </c>
      <c r="AB2163" s="9"/>
      <c r="AC2163" s="7" t="s">
        <v>6103</v>
      </c>
      <c r="AD2163" s="7" t="s">
        <v>6104</v>
      </c>
      <c r="AE2163" s="7" t="s">
        <v>6105</v>
      </c>
      <c r="AF2163" s="7" t="s">
        <v>6106</v>
      </c>
    </row>
    <row r="2164" spans="1:32" ht="14.5" x14ac:dyDescent="0.35">
      <c r="A2164" s="7" t="s">
        <v>6107</v>
      </c>
      <c r="B2164" s="7" t="s">
        <v>6108</v>
      </c>
      <c r="C2164" s="7" t="s">
        <v>6102</v>
      </c>
      <c r="D2164" s="7" t="s">
        <v>5188</v>
      </c>
      <c r="E2164" s="7" t="s">
        <v>36</v>
      </c>
      <c r="F2164" s="7" t="s">
        <v>37</v>
      </c>
      <c r="G2164" s="7" t="s">
        <v>56</v>
      </c>
      <c r="H2164" s="7" t="s">
        <v>5686</v>
      </c>
      <c r="I2164" s="7" t="s">
        <v>74</v>
      </c>
      <c r="J2164" s="18">
        <v>44026</v>
      </c>
      <c r="K2164" s="18">
        <v>44025</v>
      </c>
      <c r="L2164" s="10">
        <v>44026</v>
      </c>
      <c r="M2164" s="10">
        <v>44046</v>
      </c>
      <c r="N2164" s="7">
        <v>2020</v>
      </c>
      <c r="O2164" s="7" t="s">
        <v>5579</v>
      </c>
      <c r="P2164" s="7" t="s">
        <v>56</v>
      </c>
      <c r="T2164" s="7"/>
      <c r="W2164" s="6" t="str">
        <f>IFERROR(VLOOKUP(B2164, PlumX_snapshot!$A:$B, 2, FALSE), " ")</f>
        <v xml:space="preserve"> </v>
      </c>
      <c r="X2164" s="6" t="str">
        <f>IFERROR(VLOOKUP(B2164, PlumX_snapshot!$A:$C, 3, FALSE), " ")</f>
        <v xml:space="preserve"> </v>
      </c>
      <c r="Y2164" s="8" t="str">
        <f>IFERROR(VLOOKUP(B2164, PlumX_snapshot!$A:$D, 4, FALSE), " ")</f>
        <v xml:space="preserve"> </v>
      </c>
      <c r="Z2164" s="8" t="str">
        <f>IFERROR(VLOOKUP(B2164, PlumX_snapshot!$A:$E, 5, FALSE), " ")</f>
        <v xml:space="preserve"> </v>
      </c>
      <c r="AA2164" s="8" t="str">
        <f>IFERROR(VLOOKUP(B2164, PlumX_snapshot!$A:$F, 6, FALSE), " ")</f>
        <v xml:space="preserve"> </v>
      </c>
      <c r="AB2164" s="9"/>
      <c r="AC2164" s="7" t="s">
        <v>6109</v>
      </c>
      <c r="AD2164" s="7" t="s">
        <v>6110</v>
      </c>
      <c r="AE2164" s="7" t="s">
        <v>6111</v>
      </c>
      <c r="AF2164" s="7" t="s">
        <v>6112</v>
      </c>
    </row>
    <row r="2165" spans="1:32" ht="14.5" x14ac:dyDescent="0.35">
      <c r="A2165" s="7" t="s">
        <v>6113</v>
      </c>
      <c r="B2165" s="7" t="s">
        <v>6114</v>
      </c>
      <c r="C2165" s="7" t="s">
        <v>6115</v>
      </c>
      <c r="D2165" s="7" t="s">
        <v>5188</v>
      </c>
      <c r="E2165" s="7" t="s">
        <v>36</v>
      </c>
      <c r="F2165" s="7" t="s">
        <v>37</v>
      </c>
      <c r="G2165" s="7" t="s">
        <v>56</v>
      </c>
      <c r="H2165" s="7" t="s">
        <v>5686</v>
      </c>
      <c r="I2165" s="7" t="s">
        <v>74</v>
      </c>
      <c r="J2165" s="19">
        <v>44015</v>
      </c>
      <c r="K2165" s="18">
        <v>44006</v>
      </c>
      <c r="L2165" s="10">
        <v>44015</v>
      </c>
      <c r="M2165" s="10">
        <v>44032</v>
      </c>
      <c r="N2165" s="7">
        <v>2020</v>
      </c>
      <c r="O2165" s="7" t="s">
        <v>5579</v>
      </c>
      <c r="P2165" s="7" t="s">
        <v>56</v>
      </c>
      <c r="T2165" s="7"/>
      <c r="W2165" s="6" t="str">
        <f>IFERROR(VLOOKUP(B2165, PlumX_snapshot!$A:$B, 2, FALSE), " ")</f>
        <v xml:space="preserve"> </v>
      </c>
      <c r="X2165" s="6" t="str">
        <f>IFERROR(VLOOKUP(B2165, PlumX_snapshot!$A:$C, 3, FALSE), " ")</f>
        <v xml:space="preserve"> </v>
      </c>
      <c r="Y2165" s="8" t="str">
        <f>IFERROR(VLOOKUP(B2165, PlumX_snapshot!$A:$D, 4, FALSE), " ")</f>
        <v xml:space="preserve"> </v>
      </c>
      <c r="Z2165" s="8" t="str">
        <f>IFERROR(VLOOKUP(B2165, PlumX_snapshot!$A:$E, 5, FALSE), " ")</f>
        <v xml:space="preserve"> </v>
      </c>
      <c r="AA2165" s="8" t="str">
        <f>IFERROR(VLOOKUP(B2165, PlumX_snapshot!$A:$F, 6, FALSE), " ")</f>
        <v xml:space="preserve"> </v>
      </c>
      <c r="AB2165" s="9"/>
      <c r="AC2165" s="7" t="s">
        <v>6116</v>
      </c>
      <c r="AD2165" s="7" t="s">
        <v>6117</v>
      </c>
      <c r="AE2165" s="7" t="s">
        <v>6118</v>
      </c>
      <c r="AF2165" s="7" t="s">
        <v>6119</v>
      </c>
    </row>
    <row r="2166" spans="1:32" ht="14.5" x14ac:dyDescent="0.35">
      <c r="A2166" s="7" t="s">
        <v>6120</v>
      </c>
      <c r="B2166" s="7" t="s">
        <v>6121</v>
      </c>
      <c r="C2166" s="7" t="s">
        <v>6122</v>
      </c>
      <c r="D2166" s="7" t="s">
        <v>5188</v>
      </c>
      <c r="E2166" s="7" t="s">
        <v>36</v>
      </c>
      <c r="F2166" s="7" t="s">
        <v>37</v>
      </c>
      <c r="G2166" s="7" t="s">
        <v>56</v>
      </c>
      <c r="H2166" s="7" t="s">
        <v>5578</v>
      </c>
      <c r="I2166" s="7" t="s">
        <v>74</v>
      </c>
      <c r="J2166" s="19">
        <v>44015</v>
      </c>
      <c r="K2166" s="13"/>
      <c r="L2166" s="10">
        <v>44015</v>
      </c>
      <c r="M2166" s="10">
        <v>44070</v>
      </c>
      <c r="N2166" s="7">
        <v>2021</v>
      </c>
      <c r="O2166" s="7" t="s">
        <v>5579</v>
      </c>
      <c r="T2166" s="7"/>
      <c r="W2166" s="6" t="str">
        <f>IFERROR(VLOOKUP(B2166, PlumX_snapshot!$A:$B, 2, FALSE), " ")</f>
        <v xml:space="preserve"> </v>
      </c>
      <c r="X2166" s="6" t="str">
        <f>IFERROR(VLOOKUP(B2166, PlumX_snapshot!$A:$C, 3, FALSE), " ")</f>
        <v xml:space="preserve"> </v>
      </c>
      <c r="Y2166" s="8" t="str">
        <f>IFERROR(VLOOKUP(B2166, PlumX_snapshot!$A:$D, 4, FALSE), " ")</f>
        <v xml:space="preserve"> </v>
      </c>
      <c r="Z2166" s="8" t="str">
        <f>IFERROR(VLOOKUP(B2166, PlumX_snapshot!$A:$E, 5, FALSE), " ")</f>
        <v xml:space="preserve"> </v>
      </c>
      <c r="AA2166" s="8" t="str">
        <f>IFERROR(VLOOKUP(B2166, PlumX_snapshot!$A:$F, 6, FALSE), " ")</f>
        <v xml:space="preserve"> </v>
      </c>
      <c r="AB2166" s="9"/>
      <c r="AC2166" s="7" t="s">
        <v>6123</v>
      </c>
      <c r="AD2166" s="7" t="s">
        <v>6124</v>
      </c>
      <c r="AE2166" s="7" t="s">
        <v>6125</v>
      </c>
    </row>
    <row r="2167" spans="1:32" ht="14.5" x14ac:dyDescent="0.35">
      <c r="A2167" s="7" t="s">
        <v>6126</v>
      </c>
      <c r="B2167" s="7" t="s">
        <v>6127</v>
      </c>
      <c r="C2167" s="7" t="s">
        <v>5917</v>
      </c>
      <c r="D2167" s="7" t="s">
        <v>5188</v>
      </c>
      <c r="E2167" s="7" t="s">
        <v>36</v>
      </c>
      <c r="F2167" s="7" t="s">
        <v>37</v>
      </c>
      <c r="G2167" s="7" t="s">
        <v>56</v>
      </c>
      <c r="H2167" s="7" t="s">
        <v>5686</v>
      </c>
      <c r="I2167" s="7" t="s">
        <v>74</v>
      </c>
      <c r="J2167" s="18">
        <v>44012</v>
      </c>
      <c r="K2167" s="18">
        <v>44000</v>
      </c>
      <c r="L2167" s="10">
        <v>44012</v>
      </c>
      <c r="M2167" s="10">
        <v>44038</v>
      </c>
      <c r="N2167" s="7">
        <v>2020</v>
      </c>
      <c r="O2167" s="7" t="s">
        <v>5579</v>
      </c>
      <c r="T2167" s="7"/>
      <c r="W2167" s="6" t="str">
        <f>IFERROR(VLOOKUP(B2167, PlumX_snapshot!$A:$B, 2, FALSE), " ")</f>
        <v xml:space="preserve"> </v>
      </c>
      <c r="X2167" s="6" t="str">
        <f>IFERROR(VLOOKUP(B2167, PlumX_snapshot!$A:$C, 3, FALSE), " ")</f>
        <v xml:space="preserve"> </v>
      </c>
      <c r="Y2167" s="8" t="str">
        <f>IFERROR(VLOOKUP(B2167, PlumX_snapshot!$A:$D, 4, FALSE), " ")</f>
        <v xml:space="preserve"> </v>
      </c>
      <c r="Z2167" s="8" t="str">
        <f>IFERROR(VLOOKUP(B2167, PlumX_snapshot!$A:$E, 5, FALSE), " ")</f>
        <v xml:space="preserve"> </v>
      </c>
      <c r="AA2167" s="8" t="str">
        <f>IFERROR(VLOOKUP(B2167, PlumX_snapshot!$A:$F, 6, FALSE), " ")</f>
        <v xml:space="preserve"> </v>
      </c>
      <c r="AB2167" s="9"/>
      <c r="AC2167" s="7" t="s">
        <v>6128</v>
      </c>
      <c r="AD2167" s="7" t="s">
        <v>6129</v>
      </c>
      <c r="AE2167" s="7" t="s">
        <v>6130</v>
      </c>
    </row>
    <row r="2168" spans="1:32" ht="14.5" x14ac:dyDescent="0.35">
      <c r="A2168" s="7" t="s">
        <v>6131</v>
      </c>
      <c r="B2168" s="7" t="s">
        <v>6132</v>
      </c>
      <c r="C2168" s="7" t="s">
        <v>5971</v>
      </c>
      <c r="D2168" s="7" t="s">
        <v>5188</v>
      </c>
      <c r="E2168" s="7" t="s">
        <v>36</v>
      </c>
      <c r="F2168" s="7" t="s">
        <v>37</v>
      </c>
      <c r="G2168" s="7" t="s">
        <v>56</v>
      </c>
      <c r="H2168" s="7" t="s">
        <v>5686</v>
      </c>
      <c r="I2168" s="7" t="s">
        <v>74</v>
      </c>
      <c r="J2168" s="18">
        <v>44011</v>
      </c>
      <c r="K2168" s="18">
        <v>44006</v>
      </c>
      <c r="L2168" s="10">
        <v>44011</v>
      </c>
      <c r="M2168" s="10">
        <v>44048</v>
      </c>
      <c r="N2168" s="7">
        <v>2020</v>
      </c>
      <c r="O2168" s="7" t="s">
        <v>5579</v>
      </c>
      <c r="T2168" s="7"/>
      <c r="W2168" s="6" t="str">
        <f>IFERROR(VLOOKUP(B2168, PlumX_snapshot!$A:$B, 2, FALSE), " ")</f>
        <v xml:space="preserve"> </v>
      </c>
      <c r="X2168" s="6" t="str">
        <f>IFERROR(VLOOKUP(B2168, PlumX_snapshot!$A:$C, 3, FALSE), " ")</f>
        <v xml:space="preserve"> </v>
      </c>
      <c r="Y2168" s="8" t="str">
        <f>IFERROR(VLOOKUP(B2168, PlumX_snapshot!$A:$D, 4, FALSE), " ")</f>
        <v xml:space="preserve"> </v>
      </c>
      <c r="Z2168" s="8" t="str">
        <f>IFERROR(VLOOKUP(B2168, PlumX_snapshot!$A:$E, 5, FALSE), " ")</f>
        <v xml:space="preserve"> </v>
      </c>
      <c r="AA2168" s="8" t="str">
        <f>IFERROR(VLOOKUP(B2168, PlumX_snapshot!$A:$F, 6, FALSE), " ")</f>
        <v xml:space="preserve"> </v>
      </c>
      <c r="AB2168" s="9"/>
      <c r="AC2168" s="7" t="s">
        <v>6133</v>
      </c>
      <c r="AD2168" s="7" t="s">
        <v>6134</v>
      </c>
      <c r="AE2168" s="7" t="s">
        <v>6135</v>
      </c>
      <c r="AF2168" s="7" t="s">
        <v>6136</v>
      </c>
    </row>
    <row r="2169" spans="1:32" ht="14.5" x14ac:dyDescent="0.35">
      <c r="A2169" s="7" t="s">
        <v>6137</v>
      </c>
      <c r="B2169" s="7" t="s">
        <v>6138</v>
      </c>
      <c r="C2169" s="7" t="s">
        <v>6139</v>
      </c>
      <c r="D2169" s="7" t="s">
        <v>5188</v>
      </c>
      <c r="E2169" s="7" t="s">
        <v>36</v>
      </c>
      <c r="F2169" s="7" t="s">
        <v>37</v>
      </c>
      <c r="G2169" s="7" t="s">
        <v>56</v>
      </c>
      <c r="H2169" s="7" t="s">
        <v>5686</v>
      </c>
      <c r="I2169" s="7" t="s">
        <v>74</v>
      </c>
      <c r="J2169" s="18">
        <v>43999</v>
      </c>
      <c r="K2169" s="18">
        <v>43997</v>
      </c>
      <c r="L2169" s="10">
        <v>44001</v>
      </c>
      <c r="M2169" s="10">
        <v>44034</v>
      </c>
      <c r="N2169" s="7">
        <v>2020</v>
      </c>
      <c r="O2169" s="7" t="s">
        <v>5579</v>
      </c>
      <c r="T2169" s="7"/>
      <c r="W2169" s="6" t="str">
        <f>IFERROR(VLOOKUP(B2169, PlumX_snapshot!$A:$B, 2, FALSE), " ")</f>
        <v xml:space="preserve"> </v>
      </c>
      <c r="X2169" s="6" t="str">
        <f>IFERROR(VLOOKUP(B2169, PlumX_snapshot!$A:$C, 3, FALSE), " ")</f>
        <v xml:space="preserve"> </v>
      </c>
      <c r="Y2169" s="8" t="str">
        <f>IFERROR(VLOOKUP(B2169, PlumX_snapshot!$A:$D, 4, FALSE), " ")</f>
        <v xml:space="preserve"> </v>
      </c>
      <c r="Z2169" s="8" t="str">
        <f>IFERROR(VLOOKUP(B2169, PlumX_snapshot!$A:$E, 5, FALSE), " ")</f>
        <v xml:space="preserve"> </v>
      </c>
      <c r="AA2169" s="8" t="str">
        <f>IFERROR(VLOOKUP(B2169, PlumX_snapshot!$A:$F, 6, FALSE), " ")</f>
        <v xml:space="preserve"> </v>
      </c>
      <c r="AB2169" s="9"/>
      <c r="AC2169" s="7" t="s">
        <v>6140</v>
      </c>
      <c r="AD2169" s="7" t="s">
        <v>6141</v>
      </c>
      <c r="AE2169" s="7" t="s">
        <v>6142</v>
      </c>
      <c r="AF2169" s="7" t="s">
        <v>6143</v>
      </c>
    </row>
    <row r="2170" spans="1:32" ht="14.5" x14ac:dyDescent="0.35">
      <c r="A2170" s="7" t="s">
        <v>6144</v>
      </c>
      <c r="B2170" s="7" t="s">
        <v>6145</v>
      </c>
      <c r="C2170" s="7" t="s">
        <v>6146</v>
      </c>
      <c r="D2170" s="7" t="s">
        <v>5188</v>
      </c>
      <c r="E2170" s="7" t="s">
        <v>36</v>
      </c>
      <c r="F2170" s="7" t="s">
        <v>37</v>
      </c>
      <c r="G2170" s="7" t="s">
        <v>56</v>
      </c>
      <c r="H2170" s="7" t="s">
        <v>5686</v>
      </c>
      <c r="I2170" s="7" t="s">
        <v>399</v>
      </c>
      <c r="J2170" s="18">
        <v>43999</v>
      </c>
      <c r="K2170" s="18">
        <v>43994</v>
      </c>
      <c r="L2170" s="10">
        <v>43999</v>
      </c>
      <c r="M2170" s="10">
        <v>44035</v>
      </c>
      <c r="N2170" s="7">
        <v>2020</v>
      </c>
      <c r="O2170" s="7" t="s">
        <v>5579</v>
      </c>
      <c r="T2170" s="7"/>
      <c r="W2170" s="6" t="str">
        <f>IFERROR(VLOOKUP(B2170, PlumX_snapshot!$A:$B, 2, FALSE), " ")</f>
        <v xml:space="preserve"> </v>
      </c>
      <c r="X2170" s="6" t="str">
        <f>IFERROR(VLOOKUP(B2170, PlumX_snapshot!$A:$C, 3, FALSE), " ")</f>
        <v xml:space="preserve"> </v>
      </c>
      <c r="Y2170" s="8" t="str">
        <f>IFERROR(VLOOKUP(B2170, PlumX_snapshot!$A:$D, 4, FALSE), " ")</f>
        <v xml:space="preserve"> </v>
      </c>
      <c r="Z2170" s="8" t="str">
        <f>IFERROR(VLOOKUP(B2170, PlumX_snapshot!$A:$E, 5, FALSE), " ")</f>
        <v xml:space="preserve"> </v>
      </c>
      <c r="AA2170" s="8" t="str">
        <f>IFERROR(VLOOKUP(B2170, PlumX_snapshot!$A:$F, 6, FALSE), " ")</f>
        <v xml:space="preserve"> </v>
      </c>
      <c r="AB2170" s="9"/>
      <c r="AC2170" s="7" t="s">
        <v>6085</v>
      </c>
      <c r="AD2170" s="7" t="s">
        <v>6086</v>
      </c>
      <c r="AE2170" s="7" t="s">
        <v>6087</v>
      </c>
      <c r="AF2170" s="7" t="s">
        <v>6147</v>
      </c>
    </row>
    <row r="2171" spans="1:32" ht="14.5" x14ac:dyDescent="0.35">
      <c r="A2171" s="7" t="s">
        <v>6148</v>
      </c>
      <c r="B2171" s="7" t="s">
        <v>6149</v>
      </c>
      <c r="C2171" s="7" t="s">
        <v>5766</v>
      </c>
      <c r="D2171" s="7" t="s">
        <v>5188</v>
      </c>
      <c r="E2171" s="7" t="s">
        <v>36</v>
      </c>
      <c r="F2171" s="7" t="s">
        <v>37</v>
      </c>
      <c r="G2171" s="7" t="s">
        <v>56</v>
      </c>
      <c r="H2171" s="7" t="s">
        <v>5686</v>
      </c>
      <c r="I2171" s="7" t="s">
        <v>74</v>
      </c>
      <c r="J2171" s="18">
        <v>43997</v>
      </c>
      <c r="K2171" s="19">
        <v>43983</v>
      </c>
      <c r="L2171" s="10">
        <v>43997</v>
      </c>
      <c r="M2171" s="10">
        <v>44034</v>
      </c>
      <c r="N2171" s="7">
        <v>2020</v>
      </c>
      <c r="O2171" s="7" t="s">
        <v>5579</v>
      </c>
      <c r="P2171" s="7" t="s">
        <v>56</v>
      </c>
      <c r="T2171" s="7"/>
      <c r="W2171" s="6" t="str">
        <f>IFERROR(VLOOKUP(B2171, PlumX_snapshot!$A:$B, 2, FALSE), " ")</f>
        <v xml:space="preserve"> </v>
      </c>
      <c r="X2171" s="6" t="str">
        <f>IFERROR(VLOOKUP(B2171, PlumX_snapshot!$A:$C, 3, FALSE), " ")</f>
        <v xml:space="preserve"> </v>
      </c>
      <c r="Y2171" s="8" t="str">
        <f>IFERROR(VLOOKUP(B2171, PlumX_snapshot!$A:$D, 4, FALSE), " ")</f>
        <v xml:space="preserve"> </v>
      </c>
      <c r="Z2171" s="8" t="str">
        <f>IFERROR(VLOOKUP(B2171, PlumX_snapshot!$A:$E, 5, FALSE), " ")</f>
        <v xml:space="preserve"> </v>
      </c>
      <c r="AA2171" s="8" t="str">
        <f>IFERROR(VLOOKUP(B2171, PlumX_snapshot!$A:$F, 6, FALSE), " ")</f>
        <v xml:space="preserve"> </v>
      </c>
      <c r="AB2171" s="9"/>
      <c r="AC2171" s="7" t="s">
        <v>6150</v>
      </c>
      <c r="AD2171" s="7" t="s">
        <v>6151</v>
      </c>
      <c r="AE2171" s="7" t="s">
        <v>6152</v>
      </c>
      <c r="AF2171" s="7" t="s">
        <v>6153</v>
      </c>
    </row>
    <row r="2172" spans="1:32" ht="14.5" x14ac:dyDescent="0.35">
      <c r="A2172" s="7" t="s">
        <v>6154</v>
      </c>
      <c r="B2172" s="7" t="s">
        <v>6155</v>
      </c>
      <c r="C2172" s="7" t="s">
        <v>6156</v>
      </c>
      <c r="D2172" s="7" t="s">
        <v>5188</v>
      </c>
      <c r="E2172" s="7" t="s">
        <v>36</v>
      </c>
      <c r="F2172" s="7" t="s">
        <v>37</v>
      </c>
      <c r="G2172" s="7" t="s">
        <v>56</v>
      </c>
      <c r="H2172" s="7" t="s">
        <v>5686</v>
      </c>
      <c r="I2172" s="7" t="s">
        <v>74</v>
      </c>
      <c r="J2172" s="19">
        <v>43988</v>
      </c>
      <c r="K2172" s="13">
        <v>43969</v>
      </c>
      <c r="L2172" s="10">
        <v>43990</v>
      </c>
      <c r="M2172" s="10">
        <v>44003</v>
      </c>
      <c r="N2172" s="7">
        <v>2020</v>
      </c>
      <c r="O2172" s="7" t="s">
        <v>5579</v>
      </c>
      <c r="P2172" s="7" t="s">
        <v>56</v>
      </c>
      <c r="T2172" s="7"/>
      <c r="W2172" s="6" t="str">
        <f>IFERROR(VLOOKUP(B2172, PlumX_snapshot!$A:$B, 2, FALSE), " ")</f>
        <v xml:space="preserve"> </v>
      </c>
      <c r="X2172" s="6" t="str">
        <f>IFERROR(VLOOKUP(B2172, PlumX_snapshot!$A:$C, 3, FALSE), " ")</f>
        <v xml:space="preserve"> </v>
      </c>
      <c r="Y2172" s="8" t="str">
        <f>IFERROR(VLOOKUP(B2172, PlumX_snapshot!$A:$D, 4, FALSE), " ")</f>
        <v xml:space="preserve"> </v>
      </c>
      <c r="Z2172" s="8" t="str">
        <f>IFERROR(VLOOKUP(B2172, PlumX_snapshot!$A:$E, 5, FALSE), " ")</f>
        <v xml:space="preserve"> </v>
      </c>
      <c r="AA2172" s="8" t="str">
        <f>IFERROR(VLOOKUP(B2172, PlumX_snapshot!$A:$F, 6, FALSE), " ")</f>
        <v xml:space="preserve"> </v>
      </c>
      <c r="AB2172" s="9"/>
      <c r="AC2172" s="7" t="s">
        <v>6157</v>
      </c>
      <c r="AD2172" s="7" t="s">
        <v>6158</v>
      </c>
      <c r="AE2172" s="7" t="s">
        <v>6159</v>
      </c>
      <c r="AF2172" s="7" t="s">
        <v>6160</v>
      </c>
    </row>
    <row r="2173" spans="1:32" ht="14.5" x14ac:dyDescent="0.35">
      <c r="A2173" s="7" t="s">
        <v>6161</v>
      </c>
      <c r="B2173" s="7" t="s">
        <v>6162</v>
      </c>
      <c r="C2173" s="7" t="s">
        <v>6163</v>
      </c>
      <c r="D2173" s="7" t="s">
        <v>5188</v>
      </c>
      <c r="E2173" s="7" t="s">
        <v>36</v>
      </c>
      <c r="F2173" s="7" t="s">
        <v>37</v>
      </c>
      <c r="G2173" s="7" t="s">
        <v>56</v>
      </c>
      <c r="H2173" s="7" t="s">
        <v>5686</v>
      </c>
      <c r="I2173" s="7" t="s">
        <v>74</v>
      </c>
      <c r="J2173" s="19">
        <v>43987</v>
      </c>
      <c r="K2173" s="19">
        <v>43983</v>
      </c>
      <c r="L2173" s="10">
        <v>43987</v>
      </c>
      <c r="M2173" s="10">
        <v>44006</v>
      </c>
      <c r="N2173" s="7">
        <v>2020</v>
      </c>
      <c r="O2173" s="7" t="s">
        <v>5579</v>
      </c>
      <c r="P2173" s="7" t="s">
        <v>56</v>
      </c>
      <c r="T2173" s="7"/>
      <c r="W2173" s="6" t="str">
        <f>IFERROR(VLOOKUP(B2173, PlumX_snapshot!$A:$B, 2, FALSE), " ")</f>
        <v xml:space="preserve"> </v>
      </c>
      <c r="X2173" s="6" t="str">
        <f>IFERROR(VLOOKUP(B2173, PlumX_snapshot!$A:$C, 3, FALSE), " ")</f>
        <v xml:space="preserve"> </v>
      </c>
      <c r="Y2173" s="8" t="str">
        <f>IFERROR(VLOOKUP(B2173, PlumX_snapshot!$A:$D, 4, FALSE), " ")</f>
        <v xml:space="preserve"> </v>
      </c>
      <c r="Z2173" s="8" t="str">
        <f>IFERROR(VLOOKUP(B2173, PlumX_snapshot!$A:$E, 5, FALSE), " ")</f>
        <v xml:space="preserve"> </v>
      </c>
      <c r="AA2173" s="8" t="str">
        <f>IFERROR(VLOOKUP(B2173, PlumX_snapshot!$A:$F, 6, FALSE), " ")</f>
        <v xml:space="preserve"> </v>
      </c>
      <c r="AB2173" s="9"/>
      <c r="AC2173" s="7" t="s">
        <v>6164</v>
      </c>
      <c r="AD2173" s="7" t="s">
        <v>6165</v>
      </c>
      <c r="AF2173" s="7" t="s">
        <v>6166</v>
      </c>
    </row>
    <row r="2174" spans="1:32" ht="14.5" x14ac:dyDescent="0.35">
      <c r="A2174" s="7" t="s">
        <v>6167</v>
      </c>
      <c r="B2174" s="7" t="s">
        <v>6168</v>
      </c>
      <c r="C2174" s="7" t="s">
        <v>5742</v>
      </c>
      <c r="D2174" s="7" t="s">
        <v>5188</v>
      </c>
      <c r="E2174" s="7" t="s">
        <v>36</v>
      </c>
      <c r="F2174" s="7" t="s">
        <v>37</v>
      </c>
      <c r="G2174" s="7" t="s">
        <v>56</v>
      </c>
      <c r="H2174" s="7" t="s">
        <v>5686</v>
      </c>
      <c r="I2174" s="7" t="s">
        <v>74</v>
      </c>
      <c r="J2174" s="19">
        <v>43986</v>
      </c>
      <c r="K2174" s="19">
        <v>43930</v>
      </c>
      <c r="L2174" s="10">
        <v>43987</v>
      </c>
      <c r="M2174" s="10"/>
      <c r="N2174" s="7">
        <v>2020</v>
      </c>
      <c r="O2174" s="7" t="s">
        <v>5579</v>
      </c>
      <c r="T2174" s="7"/>
      <c r="W2174" s="6" t="str">
        <f>IFERROR(VLOOKUP(B2174, PlumX_snapshot!$A:$B, 2, FALSE), " ")</f>
        <v xml:space="preserve"> </v>
      </c>
      <c r="X2174" s="6" t="str">
        <f>IFERROR(VLOOKUP(B2174, PlumX_snapshot!$A:$C, 3, FALSE), " ")</f>
        <v xml:space="preserve"> </v>
      </c>
      <c r="Y2174" s="8" t="str">
        <f>IFERROR(VLOOKUP(B2174, PlumX_snapshot!$A:$D, 4, FALSE), " ")</f>
        <v xml:space="preserve"> </v>
      </c>
      <c r="Z2174" s="8" t="str">
        <f>IFERROR(VLOOKUP(B2174, PlumX_snapshot!$A:$E, 5, FALSE), " ")</f>
        <v xml:space="preserve"> </v>
      </c>
      <c r="AA2174" s="8" t="str">
        <f>IFERROR(VLOOKUP(B2174, PlumX_snapshot!$A:$F, 6, FALSE), " ")</f>
        <v xml:space="preserve"> </v>
      </c>
      <c r="AB2174" s="9"/>
      <c r="AC2174" s="7" t="s">
        <v>6169</v>
      </c>
      <c r="AD2174" s="7" t="s">
        <v>6170</v>
      </c>
    </row>
    <row r="2175" spans="1:32" ht="14.5" x14ac:dyDescent="0.35">
      <c r="A2175" s="7" t="s">
        <v>6171</v>
      </c>
      <c r="B2175" s="7" t="s">
        <v>6172</v>
      </c>
      <c r="C2175" s="7" t="s">
        <v>6173</v>
      </c>
      <c r="D2175" s="7" t="s">
        <v>5188</v>
      </c>
      <c r="E2175" s="7" t="s">
        <v>37</v>
      </c>
      <c r="F2175" s="7" t="s">
        <v>37</v>
      </c>
      <c r="G2175" s="7" t="s">
        <v>56</v>
      </c>
      <c r="H2175" s="7" t="s">
        <v>5686</v>
      </c>
      <c r="I2175" s="7" t="s">
        <v>74</v>
      </c>
      <c r="J2175" s="19">
        <v>43986</v>
      </c>
      <c r="K2175" s="18">
        <v>44151</v>
      </c>
      <c r="L2175" s="10">
        <v>43991</v>
      </c>
      <c r="M2175" s="10">
        <v>44169</v>
      </c>
      <c r="N2175" s="7">
        <v>2020</v>
      </c>
      <c r="O2175" s="7" t="s">
        <v>5579</v>
      </c>
      <c r="T2175" s="7"/>
      <c r="W2175" s="6" t="str">
        <f>IFERROR(VLOOKUP(B2175, PlumX_snapshot!$A:$B, 2, FALSE), " ")</f>
        <v xml:space="preserve"> </v>
      </c>
      <c r="X2175" s="6" t="str">
        <f>IFERROR(VLOOKUP(B2175, PlumX_snapshot!$A:$C, 3, FALSE), " ")</f>
        <v xml:space="preserve"> </v>
      </c>
      <c r="Y2175" s="8" t="str">
        <f>IFERROR(VLOOKUP(B2175, PlumX_snapshot!$A:$D, 4, FALSE), " ")</f>
        <v xml:space="preserve"> </v>
      </c>
      <c r="Z2175" s="8" t="str">
        <f>IFERROR(VLOOKUP(B2175, PlumX_snapshot!$A:$E, 5, FALSE), " ")</f>
        <v xml:space="preserve"> </v>
      </c>
      <c r="AA2175" s="8" t="str">
        <f>IFERROR(VLOOKUP(B2175, PlumX_snapshot!$A:$F, 6, FALSE), " ")</f>
        <v xml:space="preserve"> </v>
      </c>
      <c r="AB2175" s="9"/>
      <c r="AC2175" s="7" t="s">
        <v>6174</v>
      </c>
      <c r="AD2175" s="7" t="s">
        <v>6175</v>
      </c>
      <c r="AE2175" s="7" t="s">
        <v>6176</v>
      </c>
      <c r="AF2175" s="7" t="s">
        <v>6177</v>
      </c>
    </row>
    <row r="2176" spans="1:32" ht="14.5" x14ac:dyDescent="0.35">
      <c r="A2176" s="7" t="s">
        <v>6178</v>
      </c>
      <c r="B2176" s="7" t="s">
        <v>6179</v>
      </c>
      <c r="C2176" s="7" t="s">
        <v>5592</v>
      </c>
      <c r="D2176" s="7" t="s">
        <v>5188</v>
      </c>
      <c r="E2176" s="7" t="s">
        <v>36</v>
      </c>
      <c r="F2176" s="7" t="s">
        <v>37</v>
      </c>
      <c r="G2176" s="7" t="s">
        <v>56</v>
      </c>
      <c r="H2176" s="7" t="s">
        <v>5686</v>
      </c>
      <c r="I2176" s="7" t="s">
        <v>74</v>
      </c>
      <c r="J2176" s="19">
        <v>43983</v>
      </c>
      <c r="K2176" s="18">
        <v>43938</v>
      </c>
      <c r="L2176" s="10">
        <v>43983</v>
      </c>
      <c r="M2176" s="10">
        <v>44020</v>
      </c>
      <c r="N2176" s="7">
        <v>2020</v>
      </c>
      <c r="O2176" s="7" t="s">
        <v>5579</v>
      </c>
      <c r="P2176" s="7" t="s">
        <v>56</v>
      </c>
      <c r="Q2176" s="7" t="s">
        <v>56</v>
      </c>
      <c r="T2176" s="7"/>
      <c r="W2176" s="6" t="str">
        <f>IFERROR(VLOOKUP(B2176, PlumX_snapshot!$A:$B, 2, FALSE), " ")</f>
        <v xml:space="preserve"> </v>
      </c>
      <c r="X2176" s="6" t="str">
        <f>IFERROR(VLOOKUP(B2176, PlumX_snapshot!$A:$C, 3, FALSE), " ")</f>
        <v xml:space="preserve"> </v>
      </c>
      <c r="Y2176" s="8" t="str">
        <f>IFERROR(VLOOKUP(B2176, PlumX_snapshot!$A:$D, 4, FALSE), " ")</f>
        <v xml:space="preserve"> </v>
      </c>
      <c r="Z2176" s="8" t="str">
        <f>IFERROR(VLOOKUP(B2176, PlumX_snapshot!$A:$E, 5, FALSE), " ")</f>
        <v xml:space="preserve"> </v>
      </c>
      <c r="AA2176" s="8" t="str">
        <f>IFERROR(VLOOKUP(B2176, PlumX_snapshot!$A:$F, 6, FALSE), " ")</f>
        <v xml:space="preserve"> </v>
      </c>
      <c r="AB2176" s="9"/>
      <c r="AC2176" s="7" t="s">
        <v>6180</v>
      </c>
      <c r="AD2176" s="7" t="s">
        <v>6181</v>
      </c>
      <c r="AE2176" s="7" t="s">
        <v>6182</v>
      </c>
      <c r="AF2176" s="7" t="s">
        <v>6183</v>
      </c>
    </row>
    <row r="2177" spans="1:32" ht="14.5" x14ac:dyDescent="0.35">
      <c r="A2177" s="7" t="s">
        <v>6184</v>
      </c>
      <c r="B2177" s="7" t="s">
        <v>6185</v>
      </c>
      <c r="C2177" s="7" t="s">
        <v>6186</v>
      </c>
      <c r="D2177" s="7" t="s">
        <v>5188</v>
      </c>
      <c r="E2177" s="7" t="s">
        <v>36</v>
      </c>
      <c r="F2177" s="7" t="s">
        <v>37</v>
      </c>
      <c r="G2177" s="7" t="s">
        <v>56</v>
      </c>
      <c r="H2177" s="7" t="s">
        <v>5686</v>
      </c>
      <c r="I2177" s="7" t="s">
        <v>74</v>
      </c>
      <c r="J2177" s="13">
        <v>43977</v>
      </c>
      <c r="K2177" s="20">
        <v>43953</v>
      </c>
      <c r="L2177" s="10">
        <v>43980</v>
      </c>
      <c r="M2177" s="10">
        <v>44004</v>
      </c>
      <c r="N2177" s="7">
        <v>2020</v>
      </c>
      <c r="O2177" s="7" t="s">
        <v>5579</v>
      </c>
      <c r="P2177" s="7" t="s">
        <v>56</v>
      </c>
      <c r="T2177" s="7"/>
      <c r="W2177" s="6" t="str">
        <f>IFERROR(VLOOKUP(B2177, PlumX_snapshot!$A:$B, 2, FALSE), " ")</f>
        <v xml:space="preserve"> </v>
      </c>
      <c r="X2177" s="6" t="str">
        <f>IFERROR(VLOOKUP(B2177, PlumX_snapshot!$A:$C, 3, FALSE), " ")</f>
        <v xml:space="preserve"> </v>
      </c>
      <c r="Y2177" s="8" t="str">
        <f>IFERROR(VLOOKUP(B2177, PlumX_snapshot!$A:$D, 4, FALSE), " ")</f>
        <v xml:space="preserve"> </v>
      </c>
      <c r="Z2177" s="8" t="str">
        <f>IFERROR(VLOOKUP(B2177, PlumX_snapshot!$A:$E, 5, FALSE), " ")</f>
        <v xml:space="preserve"> </v>
      </c>
      <c r="AA2177" s="8" t="str">
        <f>IFERROR(VLOOKUP(B2177, PlumX_snapshot!$A:$F, 6, FALSE), " ")</f>
        <v xml:space="preserve"> </v>
      </c>
      <c r="AB2177" s="9"/>
      <c r="AC2177" s="7" t="s">
        <v>6187</v>
      </c>
      <c r="AD2177" s="7" t="s">
        <v>6188</v>
      </c>
      <c r="AE2177" s="7" t="s">
        <v>6189</v>
      </c>
      <c r="AF2177" s="7" t="s">
        <v>6190</v>
      </c>
    </row>
    <row r="2178" spans="1:32" ht="14.5" x14ac:dyDescent="0.35">
      <c r="A2178" s="7" t="s">
        <v>6191</v>
      </c>
      <c r="B2178" s="7" t="s">
        <v>6192</v>
      </c>
      <c r="C2178" s="7" t="s">
        <v>6002</v>
      </c>
      <c r="D2178" s="7" t="s">
        <v>5188</v>
      </c>
      <c r="E2178" s="7" t="s">
        <v>36</v>
      </c>
      <c r="F2178" s="7" t="s">
        <v>37</v>
      </c>
      <c r="G2178" s="7" t="s">
        <v>56</v>
      </c>
      <c r="H2178" s="7" t="s">
        <v>5686</v>
      </c>
      <c r="I2178" s="7" t="s">
        <v>74</v>
      </c>
      <c r="J2178" s="13">
        <v>43977</v>
      </c>
      <c r="K2178" s="18">
        <v>43945</v>
      </c>
      <c r="L2178" s="10">
        <v>43980</v>
      </c>
      <c r="M2178" s="10">
        <v>44015</v>
      </c>
      <c r="N2178" s="7">
        <v>2020</v>
      </c>
      <c r="O2178" s="7" t="s">
        <v>5579</v>
      </c>
      <c r="T2178" s="7"/>
      <c r="W2178" s="6" t="str">
        <f>IFERROR(VLOOKUP(B2178, PlumX_snapshot!$A:$B, 2, FALSE), " ")</f>
        <v xml:space="preserve"> </v>
      </c>
      <c r="X2178" s="6" t="str">
        <f>IFERROR(VLOOKUP(B2178, PlumX_snapshot!$A:$C, 3, FALSE), " ")</f>
        <v xml:space="preserve"> </v>
      </c>
      <c r="Y2178" s="8" t="str">
        <f>IFERROR(VLOOKUP(B2178, PlumX_snapshot!$A:$D, 4, FALSE), " ")</f>
        <v xml:space="preserve"> </v>
      </c>
      <c r="Z2178" s="8" t="str">
        <f>IFERROR(VLOOKUP(B2178, PlumX_snapshot!$A:$E, 5, FALSE), " ")</f>
        <v xml:space="preserve"> </v>
      </c>
      <c r="AA2178" s="8" t="str">
        <f>IFERROR(VLOOKUP(B2178, PlumX_snapshot!$A:$F, 6, FALSE), " ")</f>
        <v xml:space="preserve"> </v>
      </c>
      <c r="AB2178" s="9"/>
      <c r="AC2178" s="7" t="s">
        <v>6193</v>
      </c>
      <c r="AD2178" s="7" t="s">
        <v>6194</v>
      </c>
      <c r="AE2178" s="7" t="s">
        <v>6195</v>
      </c>
    </row>
    <row r="2179" spans="1:32" ht="14.5" x14ac:dyDescent="0.35">
      <c r="A2179" s="7" t="s">
        <v>6196</v>
      </c>
      <c r="B2179" s="7" t="s">
        <v>6197</v>
      </c>
      <c r="C2179" s="7" t="s">
        <v>5742</v>
      </c>
      <c r="D2179" s="7" t="s">
        <v>5188</v>
      </c>
      <c r="E2179" s="7" t="s">
        <v>36</v>
      </c>
      <c r="F2179" s="7" t="s">
        <v>37</v>
      </c>
      <c r="G2179" s="7" t="s">
        <v>56</v>
      </c>
      <c r="H2179" s="7" t="s">
        <v>5686</v>
      </c>
      <c r="I2179" s="7" t="s">
        <v>74</v>
      </c>
      <c r="J2179" s="13">
        <v>43976</v>
      </c>
      <c r="K2179" s="18">
        <v>43941</v>
      </c>
      <c r="L2179" s="10">
        <v>43980</v>
      </c>
      <c r="M2179" s="10">
        <v>43980</v>
      </c>
      <c r="N2179" s="7">
        <v>2020</v>
      </c>
      <c r="O2179" s="7" t="s">
        <v>5579</v>
      </c>
      <c r="P2179" s="7" t="s">
        <v>56</v>
      </c>
      <c r="T2179" s="7"/>
      <c r="W2179" s="6" t="str">
        <f>IFERROR(VLOOKUP(B2179, PlumX_snapshot!$A:$B, 2, FALSE), " ")</f>
        <v xml:space="preserve"> </v>
      </c>
      <c r="X2179" s="6" t="str">
        <f>IFERROR(VLOOKUP(B2179, PlumX_snapshot!$A:$C, 3, FALSE), " ")</f>
        <v xml:space="preserve"> </v>
      </c>
      <c r="Y2179" s="8" t="str">
        <f>IFERROR(VLOOKUP(B2179, PlumX_snapshot!$A:$D, 4, FALSE), " ")</f>
        <v xml:space="preserve"> </v>
      </c>
      <c r="Z2179" s="8" t="str">
        <f>IFERROR(VLOOKUP(B2179, PlumX_snapshot!$A:$E, 5, FALSE), " ")</f>
        <v xml:space="preserve"> </v>
      </c>
      <c r="AA2179" s="8" t="str">
        <f>IFERROR(VLOOKUP(B2179, PlumX_snapshot!$A:$F, 6, FALSE), " ")</f>
        <v xml:space="preserve"> </v>
      </c>
      <c r="AB2179" s="9"/>
      <c r="AC2179" s="7" t="s">
        <v>6198</v>
      </c>
      <c r="AD2179" s="7" t="s">
        <v>6199</v>
      </c>
      <c r="AE2179" s="7" t="s">
        <v>6200</v>
      </c>
    </row>
    <row r="2180" spans="1:32" ht="14.5" x14ac:dyDescent="0.35">
      <c r="A2180" s="7" t="s">
        <v>6201</v>
      </c>
      <c r="B2180" s="7" t="s">
        <v>6202</v>
      </c>
      <c r="C2180" s="7" t="s">
        <v>6203</v>
      </c>
      <c r="D2180" s="7" t="s">
        <v>5188</v>
      </c>
      <c r="E2180" s="7" t="s">
        <v>36</v>
      </c>
      <c r="F2180" s="7" t="s">
        <v>37</v>
      </c>
      <c r="G2180" s="7" t="s">
        <v>56</v>
      </c>
      <c r="H2180" s="7" t="s">
        <v>5686</v>
      </c>
      <c r="I2180" s="7" t="s">
        <v>74</v>
      </c>
      <c r="J2180" s="13">
        <v>43974</v>
      </c>
      <c r="K2180" s="20">
        <v>43957</v>
      </c>
      <c r="L2180" s="10">
        <v>43980</v>
      </c>
      <c r="M2180" s="10">
        <v>43980</v>
      </c>
      <c r="N2180" s="7">
        <v>2020</v>
      </c>
      <c r="O2180" s="7" t="s">
        <v>5579</v>
      </c>
      <c r="P2180" s="7" t="s">
        <v>56</v>
      </c>
      <c r="T2180" s="7"/>
      <c r="W2180" s="6" t="str">
        <f>IFERROR(VLOOKUP(B2180, PlumX_snapshot!$A:$B, 2, FALSE), " ")</f>
        <v xml:space="preserve"> </v>
      </c>
      <c r="X2180" s="6" t="str">
        <f>IFERROR(VLOOKUP(B2180, PlumX_snapshot!$A:$C, 3, FALSE), " ")</f>
        <v xml:space="preserve"> </v>
      </c>
      <c r="Y2180" s="8" t="str">
        <f>IFERROR(VLOOKUP(B2180, PlumX_snapshot!$A:$D, 4, FALSE), " ")</f>
        <v xml:space="preserve"> </v>
      </c>
      <c r="Z2180" s="8" t="str">
        <f>IFERROR(VLOOKUP(B2180, PlumX_snapshot!$A:$E, 5, FALSE), " ")</f>
        <v xml:space="preserve"> </v>
      </c>
      <c r="AA2180" s="8" t="str">
        <f>IFERROR(VLOOKUP(B2180, PlumX_snapshot!$A:$F, 6, FALSE), " ")</f>
        <v xml:space="preserve"> </v>
      </c>
      <c r="AB2180" s="9"/>
      <c r="AC2180" s="7" t="s">
        <v>6204</v>
      </c>
      <c r="AD2180" s="7" t="s">
        <v>6205</v>
      </c>
    </row>
    <row r="2181" spans="1:32" ht="14.5" x14ac:dyDescent="0.35">
      <c r="A2181" s="7" t="s">
        <v>6206</v>
      </c>
      <c r="B2181" s="7" t="s">
        <v>6207</v>
      </c>
      <c r="C2181" s="7" t="s">
        <v>5910</v>
      </c>
      <c r="D2181" s="7" t="s">
        <v>5188</v>
      </c>
      <c r="E2181" s="7" t="s">
        <v>36</v>
      </c>
      <c r="F2181" s="7" t="s">
        <v>37</v>
      </c>
      <c r="G2181" s="7" t="s">
        <v>56</v>
      </c>
      <c r="H2181" s="7" t="s">
        <v>5686</v>
      </c>
      <c r="I2181" s="7" t="s">
        <v>399</v>
      </c>
      <c r="J2181" s="13">
        <v>43973</v>
      </c>
      <c r="K2181" s="19">
        <v>43928</v>
      </c>
      <c r="L2181" s="10">
        <v>43980</v>
      </c>
      <c r="M2181" s="10">
        <v>43976</v>
      </c>
      <c r="N2181" s="7">
        <v>2020</v>
      </c>
      <c r="O2181" s="7" t="s">
        <v>5579</v>
      </c>
      <c r="T2181" s="7"/>
      <c r="W2181" s="6" t="str">
        <f>IFERROR(VLOOKUP(B2181, PlumX_snapshot!$A:$B, 2, FALSE), " ")</f>
        <v xml:space="preserve"> </v>
      </c>
      <c r="X2181" s="6" t="str">
        <f>IFERROR(VLOOKUP(B2181, PlumX_snapshot!$A:$C, 3, FALSE), " ")</f>
        <v xml:space="preserve"> </v>
      </c>
      <c r="Y2181" s="8" t="str">
        <f>IFERROR(VLOOKUP(B2181, PlumX_snapshot!$A:$D, 4, FALSE), " ")</f>
        <v xml:space="preserve"> </v>
      </c>
      <c r="Z2181" s="8" t="str">
        <f>IFERROR(VLOOKUP(B2181, PlumX_snapshot!$A:$E, 5, FALSE), " ")</f>
        <v xml:space="preserve"> </v>
      </c>
      <c r="AA2181" s="8" t="str">
        <f>IFERROR(VLOOKUP(B2181, PlumX_snapshot!$A:$F, 6, FALSE), " ")</f>
        <v xml:space="preserve"> </v>
      </c>
      <c r="AB2181" s="9"/>
      <c r="AC2181" s="7" t="s">
        <v>5911</v>
      </c>
      <c r="AD2181" s="7" t="s">
        <v>5912</v>
      </c>
      <c r="AE2181" s="7" t="s">
        <v>5913</v>
      </c>
      <c r="AF2181" s="7" t="s">
        <v>6208</v>
      </c>
    </row>
    <row r="2182" spans="1:32" ht="14.5" x14ac:dyDescent="0.35">
      <c r="A2182" s="7" t="s">
        <v>6209</v>
      </c>
      <c r="B2182" s="7" t="s">
        <v>6210</v>
      </c>
      <c r="C2182" s="7" t="s">
        <v>5592</v>
      </c>
      <c r="D2182" s="7" t="s">
        <v>5188</v>
      </c>
      <c r="E2182" s="7" t="s">
        <v>36</v>
      </c>
      <c r="F2182" s="7" t="s">
        <v>37</v>
      </c>
      <c r="G2182" s="7" t="s">
        <v>56</v>
      </c>
      <c r="H2182" s="7" t="s">
        <v>5686</v>
      </c>
      <c r="I2182" s="7" t="s">
        <v>74</v>
      </c>
      <c r="J2182" s="13">
        <v>43972</v>
      </c>
      <c r="K2182" s="13">
        <v>43971</v>
      </c>
      <c r="L2182" s="10">
        <v>43972</v>
      </c>
      <c r="M2182" s="10">
        <v>44085</v>
      </c>
      <c r="N2182" s="7">
        <v>2020</v>
      </c>
      <c r="O2182" s="7" t="s">
        <v>5579</v>
      </c>
      <c r="P2182" s="7" t="s">
        <v>56</v>
      </c>
      <c r="T2182" s="7"/>
      <c r="W2182" s="6" t="str">
        <f>IFERROR(VLOOKUP(B2182, PlumX_snapshot!$A:$B, 2, FALSE), " ")</f>
        <v xml:space="preserve"> </v>
      </c>
      <c r="X2182" s="6" t="str">
        <f>IFERROR(VLOOKUP(B2182, PlumX_snapshot!$A:$C, 3, FALSE), " ")</f>
        <v xml:space="preserve"> </v>
      </c>
      <c r="Y2182" s="8" t="str">
        <f>IFERROR(VLOOKUP(B2182, PlumX_snapshot!$A:$D, 4, FALSE), " ")</f>
        <v xml:space="preserve"> </v>
      </c>
      <c r="Z2182" s="8" t="str">
        <f>IFERROR(VLOOKUP(B2182, PlumX_snapshot!$A:$E, 5, FALSE), " ")</f>
        <v xml:space="preserve"> </v>
      </c>
      <c r="AA2182" s="8" t="str">
        <f>IFERROR(VLOOKUP(B2182, PlumX_snapshot!$A:$F, 6, FALSE), " ")</f>
        <v xml:space="preserve"> </v>
      </c>
      <c r="AB2182" s="9"/>
      <c r="AC2182" s="7" t="s">
        <v>6211</v>
      </c>
      <c r="AD2182" s="7" t="s">
        <v>6212</v>
      </c>
      <c r="AE2182" s="7" t="s">
        <v>6213</v>
      </c>
      <c r="AF2182" s="7" t="s">
        <v>6214</v>
      </c>
    </row>
    <row r="2183" spans="1:32" ht="14.5" x14ac:dyDescent="0.35">
      <c r="A2183" s="7" t="s">
        <v>6215</v>
      </c>
      <c r="B2183" s="7" t="s">
        <v>6216</v>
      </c>
      <c r="C2183" s="7" t="s">
        <v>6217</v>
      </c>
      <c r="D2183" s="7" t="s">
        <v>5188</v>
      </c>
      <c r="E2183" s="7" t="s">
        <v>36</v>
      </c>
      <c r="F2183" s="7" t="s">
        <v>37</v>
      </c>
      <c r="G2183" s="7" t="s">
        <v>56</v>
      </c>
      <c r="H2183" s="7" t="s">
        <v>5686</v>
      </c>
      <c r="I2183" s="7" t="s">
        <v>74</v>
      </c>
      <c r="J2183" s="13">
        <v>43971</v>
      </c>
      <c r="K2183" s="19">
        <v>43922</v>
      </c>
      <c r="L2183" s="10">
        <v>43971</v>
      </c>
      <c r="M2183" s="10">
        <v>43992</v>
      </c>
      <c r="N2183" s="7">
        <v>2020</v>
      </c>
      <c r="O2183" s="7" t="s">
        <v>5579</v>
      </c>
      <c r="T2183" s="7"/>
      <c r="W2183" s="6" t="str">
        <f>IFERROR(VLOOKUP(B2183, PlumX_snapshot!$A:$B, 2, FALSE), " ")</f>
        <v xml:space="preserve"> </v>
      </c>
      <c r="X2183" s="6" t="str">
        <f>IFERROR(VLOOKUP(B2183, PlumX_snapshot!$A:$C, 3, FALSE), " ")</f>
        <v xml:space="preserve"> </v>
      </c>
      <c r="Y2183" s="8" t="str">
        <f>IFERROR(VLOOKUP(B2183, PlumX_snapshot!$A:$D, 4, FALSE), " ")</f>
        <v xml:space="preserve"> </v>
      </c>
      <c r="Z2183" s="8" t="str">
        <f>IFERROR(VLOOKUP(B2183, PlumX_snapshot!$A:$E, 5, FALSE), " ")</f>
        <v xml:space="preserve"> </v>
      </c>
      <c r="AA2183" s="8" t="str">
        <f>IFERROR(VLOOKUP(B2183, PlumX_snapshot!$A:$F, 6, FALSE), " ")</f>
        <v xml:space="preserve"> </v>
      </c>
      <c r="AB2183" s="9"/>
      <c r="AC2183" s="7" t="s">
        <v>6218</v>
      </c>
      <c r="AD2183" s="7" t="s">
        <v>6219</v>
      </c>
      <c r="AE2183" s="7" t="s">
        <v>6220</v>
      </c>
    </row>
    <row r="2184" spans="1:32" ht="14.5" x14ac:dyDescent="0.35">
      <c r="A2184" s="7" t="s">
        <v>6221</v>
      </c>
      <c r="B2184" s="7" t="s">
        <v>6222</v>
      </c>
      <c r="C2184" s="7" t="s">
        <v>5820</v>
      </c>
      <c r="D2184" s="7" t="s">
        <v>5188</v>
      </c>
      <c r="E2184" s="7" t="s">
        <v>36</v>
      </c>
      <c r="F2184" s="7" t="s">
        <v>37</v>
      </c>
      <c r="G2184" s="7" t="s">
        <v>56</v>
      </c>
      <c r="H2184" s="7" t="s">
        <v>5686</v>
      </c>
      <c r="I2184" s="7" t="s">
        <v>501</v>
      </c>
      <c r="J2184" s="13">
        <v>43970</v>
      </c>
      <c r="K2184" s="20">
        <v>43959</v>
      </c>
      <c r="L2184" s="10">
        <v>43971</v>
      </c>
      <c r="M2184" s="10">
        <v>44004</v>
      </c>
      <c r="N2184" s="7">
        <v>2020</v>
      </c>
      <c r="O2184" s="7" t="s">
        <v>5579</v>
      </c>
      <c r="T2184" s="7"/>
      <c r="W2184" s="6" t="str">
        <f>IFERROR(VLOOKUP(B2184, PlumX_snapshot!$A:$B, 2, FALSE), " ")</f>
        <v xml:space="preserve"> </v>
      </c>
      <c r="X2184" s="6" t="str">
        <f>IFERROR(VLOOKUP(B2184, PlumX_snapshot!$A:$C, 3, FALSE), " ")</f>
        <v xml:space="preserve"> </v>
      </c>
      <c r="Y2184" s="8" t="str">
        <f>IFERROR(VLOOKUP(B2184, PlumX_snapshot!$A:$D, 4, FALSE), " ")</f>
        <v xml:space="preserve"> </v>
      </c>
      <c r="Z2184" s="8" t="str">
        <f>IFERROR(VLOOKUP(B2184, PlumX_snapshot!$A:$E, 5, FALSE), " ")</f>
        <v xml:space="preserve"> </v>
      </c>
      <c r="AA2184" s="8" t="str">
        <f>IFERROR(VLOOKUP(B2184, PlumX_snapshot!$A:$F, 6, FALSE), " ")</f>
        <v xml:space="preserve"> </v>
      </c>
      <c r="AB2184" s="9"/>
      <c r="AC2184" s="7" t="s">
        <v>5821</v>
      </c>
      <c r="AD2184" s="7" t="s">
        <v>5822</v>
      </c>
      <c r="AE2184" s="7" t="s">
        <v>5823</v>
      </c>
    </row>
    <row r="2185" spans="1:32" ht="14.5" x14ac:dyDescent="0.35">
      <c r="A2185" s="7" t="s">
        <v>6223</v>
      </c>
      <c r="B2185" s="7" t="s">
        <v>6224</v>
      </c>
      <c r="C2185" s="7" t="s">
        <v>5971</v>
      </c>
      <c r="D2185" s="7" t="s">
        <v>5188</v>
      </c>
      <c r="E2185" s="7" t="s">
        <v>36</v>
      </c>
      <c r="F2185" s="7" t="s">
        <v>37</v>
      </c>
      <c r="G2185" s="7" t="s">
        <v>56</v>
      </c>
      <c r="H2185" s="7" t="s">
        <v>5578</v>
      </c>
      <c r="I2185" s="7" t="s">
        <v>501</v>
      </c>
      <c r="J2185" s="13">
        <v>43965</v>
      </c>
      <c r="K2185" s="13"/>
      <c r="L2185" s="10">
        <v>43965</v>
      </c>
      <c r="M2185" s="10">
        <v>43992</v>
      </c>
      <c r="N2185" s="7">
        <v>2021</v>
      </c>
      <c r="O2185" s="7" t="s">
        <v>5579</v>
      </c>
      <c r="T2185" s="7"/>
      <c r="W2185" s="6" t="str">
        <f>IFERROR(VLOOKUP(B2185, PlumX_snapshot!$A:$B, 2, FALSE), " ")</f>
        <v xml:space="preserve"> </v>
      </c>
      <c r="X2185" s="6" t="str">
        <f>IFERROR(VLOOKUP(B2185, PlumX_snapshot!$A:$C, 3, FALSE), " ")</f>
        <v xml:space="preserve"> </v>
      </c>
      <c r="Y2185" s="8" t="str">
        <f>IFERROR(VLOOKUP(B2185, PlumX_snapshot!$A:$D, 4, FALSE), " ")</f>
        <v xml:space="preserve"> </v>
      </c>
      <c r="Z2185" s="8" t="str">
        <f>IFERROR(VLOOKUP(B2185, PlumX_snapshot!$A:$E, 5, FALSE), " ")</f>
        <v xml:space="preserve"> </v>
      </c>
      <c r="AA2185" s="8" t="str">
        <f>IFERROR(VLOOKUP(B2185, PlumX_snapshot!$A:$F, 6, FALSE), " ")</f>
        <v xml:space="preserve"> </v>
      </c>
      <c r="AB2185" s="9"/>
      <c r="AC2185" s="7" t="s">
        <v>6225</v>
      </c>
      <c r="AD2185" s="7" t="s">
        <v>6226</v>
      </c>
      <c r="AE2185" s="7" t="s">
        <v>6227</v>
      </c>
      <c r="AF2185" s="7" t="s">
        <v>6228</v>
      </c>
    </row>
    <row r="2186" spans="1:32" ht="14.5" x14ac:dyDescent="0.35">
      <c r="A2186" s="7" t="s">
        <v>6229</v>
      </c>
      <c r="B2186" s="7" t="s">
        <v>6230</v>
      </c>
      <c r="C2186" s="7" t="s">
        <v>6231</v>
      </c>
      <c r="D2186" s="7" t="s">
        <v>5188</v>
      </c>
      <c r="E2186" s="7" t="s">
        <v>36</v>
      </c>
      <c r="F2186" s="7" t="s">
        <v>37</v>
      </c>
      <c r="G2186" s="7" t="s">
        <v>56</v>
      </c>
      <c r="H2186" s="7" t="s">
        <v>5686</v>
      </c>
      <c r="I2186" s="7" t="s">
        <v>74</v>
      </c>
      <c r="J2186" s="13">
        <v>43964</v>
      </c>
      <c r="K2186" s="20">
        <v>43956</v>
      </c>
      <c r="L2186" s="10">
        <v>43964</v>
      </c>
      <c r="M2186" s="10">
        <v>43984</v>
      </c>
      <c r="N2186" s="7">
        <v>2020</v>
      </c>
      <c r="O2186" s="7" t="s">
        <v>5579</v>
      </c>
      <c r="P2186" s="7" t="s">
        <v>56</v>
      </c>
      <c r="T2186" s="7"/>
      <c r="W2186" s="6" t="str">
        <f>IFERROR(VLOOKUP(B2186, PlumX_snapshot!$A:$B, 2, FALSE), " ")</f>
        <v xml:space="preserve"> </v>
      </c>
      <c r="X2186" s="6" t="str">
        <f>IFERROR(VLOOKUP(B2186, PlumX_snapshot!$A:$C, 3, FALSE), " ")</f>
        <v xml:space="preserve"> </v>
      </c>
      <c r="Y2186" s="8" t="str">
        <f>IFERROR(VLOOKUP(B2186, PlumX_snapshot!$A:$D, 4, FALSE), " ")</f>
        <v xml:space="preserve"> </v>
      </c>
      <c r="Z2186" s="8" t="str">
        <f>IFERROR(VLOOKUP(B2186, PlumX_snapshot!$A:$E, 5, FALSE), " ")</f>
        <v xml:space="preserve"> </v>
      </c>
      <c r="AA2186" s="8" t="str">
        <f>IFERROR(VLOOKUP(B2186, PlumX_snapshot!$A:$F, 6, FALSE), " ")</f>
        <v xml:space="preserve"> </v>
      </c>
      <c r="AB2186" s="9"/>
      <c r="AC2186" s="7" t="s">
        <v>6164</v>
      </c>
      <c r="AD2186" s="7" t="s">
        <v>6165</v>
      </c>
      <c r="AF2186" s="7" t="s">
        <v>6232</v>
      </c>
    </row>
    <row r="2187" spans="1:32" ht="14.5" x14ac:dyDescent="0.35">
      <c r="A2187" s="7" t="s">
        <v>6233</v>
      </c>
      <c r="B2187" s="7" t="s">
        <v>6234</v>
      </c>
      <c r="C2187" s="7" t="s">
        <v>5773</v>
      </c>
      <c r="D2187" s="7" t="s">
        <v>5188</v>
      </c>
      <c r="E2187" s="7" t="s">
        <v>36</v>
      </c>
      <c r="F2187" s="7" t="s">
        <v>37</v>
      </c>
      <c r="G2187" s="7" t="s">
        <v>56</v>
      </c>
      <c r="H2187" s="7" t="s">
        <v>5686</v>
      </c>
      <c r="I2187" s="7" t="s">
        <v>501</v>
      </c>
      <c r="J2187" s="13">
        <v>43961</v>
      </c>
      <c r="K2187" s="20">
        <v>43959</v>
      </c>
      <c r="L2187" s="10">
        <v>43963</v>
      </c>
      <c r="M2187" s="10">
        <v>44089</v>
      </c>
      <c r="N2187" s="7">
        <v>2020</v>
      </c>
      <c r="O2187" s="7" t="s">
        <v>5579</v>
      </c>
      <c r="T2187" s="7"/>
      <c r="W2187" s="6" t="str">
        <f>IFERROR(VLOOKUP(B2187, PlumX_snapshot!$A:$B, 2, FALSE), " ")</f>
        <v xml:space="preserve"> </v>
      </c>
      <c r="X2187" s="6" t="str">
        <f>IFERROR(VLOOKUP(B2187, PlumX_snapshot!$A:$C, 3, FALSE), " ")</f>
        <v xml:space="preserve"> </v>
      </c>
      <c r="Y2187" s="8" t="str">
        <f>IFERROR(VLOOKUP(B2187, PlumX_snapshot!$A:$D, 4, FALSE), " ")</f>
        <v xml:space="preserve"> </v>
      </c>
      <c r="Z2187" s="8" t="str">
        <f>IFERROR(VLOOKUP(B2187, PlumX_snapshot!$A:$E, 5, FALSE), " ")</f>
        <v xml:space="preserve"> </v>
      </c>
      <c r="AA2187" s="8" t="str">
        <f>IFERROR(VLOOKUP(B2187, PlumX_snapshot!$A:$F, 6, FALSE), " ")</f>
        <v xml:space="preserve"> </v>
      </c>
      <c r="AB2187" s="9"/>
      <c r="AC2187" s="7" t="s">
        <v>6235</v>
      </c>
      <c r="AD2187" s="7" t="s">
        <v>6236</v>
      </c>
    </row>
    <row r="2188" spans="1:32" ht="14.5" x14ac:dyDescent="0.35">
      <c r="A2188" s="7" t="s">
        <v>6237</v>
      </c>
      <c r="B2188" s="7" t="s">
        <v>6238</v>
      </c>
      <c r="C2188" s="7" t="s">
        <v>6239</v>
      </c>
      <c r="D2188" s="7" t="s">
        <v>5188</v>
      </c>
      <c r="E2188" s="7" t="s">
        <v>37</v>
      </c>
      <c r="F2188" s="7" t="s">
        <v>37</v>
      </c>
      <c r="G2188" s="7" t="s">
        <v>56</v>
      </c>
      <c r="H2188" s="7" t="s">
        <v>5686</v>
      </c>
      <c r="I2188" s="7" t="s">
        <v>74</v>
      </c>
      <c r="J2188" s="20">
        <v>43958</v>
      </c>
      <c r="K2188" s="19">
        <v>44107</v>
      </c>
      <c r="L2188" s="10">
        <v>44117</v>
      </c>
      <c r="M2188" s="10">
        <v>44145</v>
      </c>
      <c r="N2188" s="7">
        <v>2020</v>
      </c>
      <c r="O2188" s="7" t="s">
        <v>5579</v>
      </c>
      <c r="P2188" s="7" t="s">
        <v>56</v>
      </c>
      <c r="T2188" s="7"/>
      <c r="W2188" s="6" t="str">
        <f>IFERROR(VLOOKUP(B2188, PlumX_snapshot!$A:$B, 2, FALSE), " ")</f>
        <v xml:space="preserve"> </v>
      </c>
      <c r="X2188" s="6" t="str">
        <f>IFERROR(VLOOKUP(B2188, PlumX_snapshot!$A:$C, 3, FALSE), " ")</f>
        <v xml:space="preserve"> </v>
      </c>
      <c r="Y2188" s="8" t="str">
        <f>IFERROR(VLOOKUP(B2188, PlumX_snapshot!$A:$D, 4, FALSE), " ")</f>
        <v xml:space="preserve"> </v>
      </c>
      <c r="Z2188" s="8" t="str">
        <f>IFERROR(VLOOKUP(B2188, PlumX_snapshot!$A:$E, 5, FALSE), " ")</f>
        <v xml:space="preserve"> </v>
      </c>
      <c r="AA2188" s="8" t="str">
        <f>IFERROR(VLOOKUP(B2188, PlumX_snapshot!$A:$F, 6, FALSE), " ")</f>
        <v xml:space="preserve"> </v>
      </c>
      <c r="AB2188" s="9"/>
      <c r="AC2188" s="7" t="s">
        <v>6240</v>
      </c>
      <c r="AD2188" s="7" t="s">
        <v>6241</v>
      </c>
      <c r="AE2188" s="7" t="s">
        <v>6242</v>
      </c>
      <c r="AF2188" s="7" t="s">
        <v>6243</v>
      </c>
    </row>
    <row r="2189" spans="1:32" ht="14.5" x14ac:dyDescent="0.35">
      <c r="A2189" s="7" t="s">
        <v>6244</v>
      </c>
      <c r="B2189" s="7" t="s">
        <v>6245</v>
      </c>
      <c r="C2189" s="7" t="s">
        <v>6139</v>
      </c>
      <c r="D2189" s="7" t="s">
        <v>5188</v>
      </c>
      <c r="E2189" s="7" t="s">
        <v>36</v>
      </c>
      <c r="F2189" s="7" t="s">
        <v>37</v>
      </c>
      <c r="G2189" s="7" t="s">
        <v>56</v>
      </c>
      <c r="H2189" s="7" t="s">
        <v>5686</v>
      </c>
      <c r="I2189" s="7" t="s">
        <v>74</v>
      </c>
      <c r="J2189" s="18">
        <v>43950</v>
      </c>
      <c r="K2189" s="18">
        <v>43943</v>
      </c>
      <c r="L2189" s="10">
        <v>43951</v>
      </c>
      <c r="M2189" s="10">
        <v>44068</v>
      </c>
      <c r="N2189" s="7">
        <v>2020</v>
      </c>
      <c r="O2189" s="7" t="s">
        <v>5579</v>
      </c>
      <c r="T2189" s="7"/>
      <c r="W2189" s="6" t="str">
        <f>IFERROR(VLOOKUP(B2189, PlumX_snapshot!$A:$B, 2, FALSE), " ")</f>
        <v xml:space="preserve"> </v>
      </c>
      <c r="X2189" s="6" t="str">
        <f>IFERROR(VLOOKUP(B2189, PlumX_snapshot!$A:$C, 3, FALSE), " ")</f>
        <v xml:space="preserve"> </v>
      </c>
      <c r="Y2189" s="8" t="str">
        <f>IFERROR(VLOOKUP(B2189, PlumX_snapshot!$A:$D, 4, FALSE), " ")</f>
        <v xml:space="preserve"> </v>
      </c>
      <c r="Z2189" s="8" t="str">
        <f>IFERROR(VLOOKUP(B2189, PlumX_snapshot!$A:$E, 5, FALSE), " ")</f>
        <v xml:space="preserve"> </v>
      </c>
      <c r="AA2189" s="8" t="str">
        <f>IFERROR(VLOOKUP(B2189, PlumX_snapshot!$A:$F, 6, FALSE), " ")</f>
        <v xml:space="preserve"> </v>
      </c>
      <c r="AB2189" s="9"/>
      <c r="AC2189" s="7" t="s">
        <v>6246</v>
      </c>
      <c r="AD2189" s="7" t="s">
        <v>6247</v>
      </c>
      <c r="AE2189" s="7" t="s">
        <v>6248</v>
      </c>
      <c r="AF2189" s="7" t="s">
        <v>6249</v>
      </c>
    </row>
    <row r="2190" spans="1:32" ht="14.5" x14ac:dyDescent="0.35">
      <c r="A2190" s="7" t="s">
        <v>6250</v>
      </c>
      <c r="B2190" s="7" t="s">
        <v>6251</v>
      </c>
      <c r="C2190" s="7" t="s">
        <v>6252</v>
      </c>
      <c r="D2190" s="7" t="s">
        <v>5188</v>
      </c>
      <c r="E2190" s="7" t="s">
        <v>36</v>
      </c>
      <c r="F2190" s="7" t="s">
        <v>37</v>
      </c>
      <c r="G2190" s="7" t="s">
        <v>56</v>
      </c>
      <c r="H2190" s="7" t="s">
        <v>5686</v>
      </c>
      <c r="I2190" s="7" t="s">
        <v>74</v>
      </c>
      <c r="J2190" s="18">
        <v>43950</v>
      </c>
      <c r="K2190" s="18">
        <v>43946</v>
      </c>
      <c r="L2190" s="10">
        <v>43950</v>
      </c>
      <c r="M2190" s="10">
        <v>43986</v>
      </c>
      <c r="N2190" s="7">
        <v>2020</v>
      </c>
      <c r="O2190" s="7" t="s">
        <v>5579</v>
      </c>
      <c r="P2190" s="7" t="s">
        <v>56</v>
      </c>
      <c r="Q2190" s="7" t="s">
        <v>56</v>
      </c>
      <c r="T2190" s="7"/>
      <c r="W2190" s="6" t="str">
        <f>IFERROR(VLOOKUP(B2190, PlumX_snapshot!$A:$B, 2, FALSE), " ")</f>
        <v xml:space="preserve"> </v>
      </c>
      <c r="X2190" s="6" t="str">
        <f>IFERROR(VLOOKUP(B2190, PlumX_snapshot!$A:$C, 3, FALSE), " ")</f>
        <v xml:space="preserve"> </v>
      </c>
      <c r="Y2190" s="8" t="str">
        <f>IFERROR(VLOOKUP(B2190, PlumX_snapshot!$A:$D, 4, FALSE), " ")</f>
        <v xml:space="preserve"> </v>
      </c>
      <c r="Z2190" s="8" t="str">
        <f>IFERROR(VLOOKUP(B2190, PlumX_snapshot!$A:$E, 5, FALSE), " ")</f>
        <v xml:space="preserve"> </v>
      </c>
      <c r="AA2190" s="8" t="str">
        <f>IFERROR(VLOOKUP(B2190, PlumX_snapshot!$A:$F, 6, FALSE), " ")</f>
        <v xml:space="preserve"> </v>
      </c>
      <c r="AB2190" s="9"/>
      <c r="AC2190" s="7" t="s">
        <v>5637</v>
      </c>
      <c r="AD2190" s="7" t="s">
        <v>5638</v>
      </c>
      <c r="AE2190" s="7" t="s">
        <v>5639</v>
      </c>
      <c r="AF2190" s="7" t="s">
        <v>6253</v>
      </c>
    </row>
    <row r="2191" spans="1:32" ht="14.5" x14ac:dyDescent="0.35">
      <c r="A2191" s="7" t="s">
        <v>6254</v>
      </c>
      <c r="B2191" s="7" t="s">
        <v>6255</v>
      </c>
      <c r="C2191" s="7" t="s">
        <v>6256</v>
      </c>
      <c r="D2191" s="7" t="s">
        <v>5188</v>
      </c>
      <c r="E2191" s="7" t="s">
        <v>36</v>
      </c>
      <c r="F2191" s="7" t="s">
        <v>37</v>
      </c>
      <c r="G2191" s="7" t="s">
        <v>56</v>
      </c>
      <c r="H2191" s="7" t="s">
        <v>5686</v>
      </c>
      <c r="I2191" s="7" t="s">
        <v>74</v>
      </c>
      <c r="J2191" s="18">
        <v>43950</v>
      </c>
      <c r="K2191" s="18">
        <v>43942</v>
      </c>
      <c r="L2191" s="10">
        <v>43959</v>
      </c>
      <c r="M2191" s="10">
        <v>43978</v>
      </c>
      <c r="N2191" s="7">
        <v>2020</v>
      </c>
      <c r="O2191" s="7" t="s">
        <v>5579</v>
      </c>
      <c r="T2191" s="7"/>
      <c r="W2191" s="6" t="str">
        <f>IFERROR(VLOOKUP(B2191, PlumX_snapshot!$A:$B, 2, FALSE), " ")</f>
        <v xml:space="preserve"> </v>
      </c>
      <c r="X2191" s="6" t="str">
        <f>IFERROR(VLOOKUP(B2191, PlumX_snapshot!$A:$C, 3, FALSE), " ")</f>
        <v xml:space="preserve"> </v>
      </c>
      <c r="Y2191" s="8" t="str">
        <f>IFERROR(VLOOKUP(B2191, PlumX_snapshot!$A:$D, 4, FALSE), " ")</f>
        <v xml:space="preserve"> </v>
      </c>
      <c r="Z2191" s="8" t="str">
        <f>IFERROR(VLOOKUP(B2191, PlumX_snapshot!$A:$E, 5, FALSE), " ")</f>
        <v xml:space="preserve"> </v>
      </c>
      <c r="AA2191" s="8" t="str">
        <f>IFERROR(VLOOKUP(B2191, PlumX_snapshot!$A:$F, 6, FALSE), " ")</f>
        <v xml:space="preserve"> </v>
      </c>
      <c r="AB2191" s="9"/>
      <c r="AC2191" s="7" t="s">
        <v>6257</v>
      </c>
      <c r="AD2191" s="7" t="s">
        <v>6258</v>
      </c>
      <c r="AE2191" s="7" t="s">
        <v>6259</v>
      </c>
      <c r="AF2191" s="7" t="s">
        <v>6260</v>
      </c>
    </row>
    <row r="2192" spans="1:32" ht="14.5" x14ac:dyDescent="0.35">
      <c r="A2192" s="7" t="s">
        <v>6261</v>
      </c>
      <c r="B2192" s="7" t="s">
        <v>6262</v>
      </c>
      <c r="C2192" s="7" t="s">
        <v>5713</v>
      </c>
      <c r="D2192" s="7" t="s">
        <v>5188</v>
      </c>
      <c r="E2192" s="7" t="s">
        <v>36</v>
      </c>
      <c r="F2192" s="7" t="s">
        <v>37</v>
      </c>
      <c r="G2192" s="7" t="s">
        <v>56</v>
      </c>
      <c r="H2192" s="7" t="s">
        <v>5686</v>
      </c>
      <c r="I2192" s="7" t="s">
        <v>74</v>
      </c>
      <c r="J2192" s="18">
        <v>43950</v>
      </c>
      <c r="K2192" s="18">
        <v>43949</v>
      </c>
      <c r="L2192" s="10">
        <v>43950</v>
      </c>
      <c r="M2192" s="10">
        <v>43970</v>
      </c>
      <c r="N2192" s="7">
        <v>2020</v>
      </c>
      <c r="O2192" s="7" t="s">
        <v>5579</v>
      </c>
      <c r="P2192" s="7" t="s">
        <v>56</v>
      </c>
      <c r="T2192" s="7"/>
      <c r="W2192" s="6" t="str">
        <f>IFERROR(VLOOKUP(B2192, PlumX_snapshot!$A:$B, 2, FALSE), " ")</f>
        <v xml:space="preserve"> </v>
      </c>
      <c r="X2192" s="6" t="str">
        <f>IFERROR(VLOOKUP(B2192, PlumX_snapshot!$A:$C, 3, FALSE), " ")</f>
        <v xml:space="preserve"> </v>
      </c>
      <c r="Y2192" s="8" t="str">
        <f>IFERROR(VLOOKUP(B2192, PlumX_snapshot!$A:$D, 4, FALSE), " ")</f>
        <v xml:space="preserve"> </v>
      </c>
      <c r="Z2192" s="8" t="str">
        <f>IFERROR(VLOOKUP(B2192, PlumX_snapshot!$A:$E, 5, FALSE), " ")</f>
        <v xml:space="preserve"> </v>
      </c>
      <c r="AA2192" s="8" t="str">
        <f>IFERROR(VLOOKUP(B2192, PlumX_snapshot!$A:$F, 6, FALSE), " ")</f>
        <v xml:space="preserve"> </v>
      </c>
      <c r="AB2192" s="9"/>
      <c r="AC2192" s="7" t="s">
        <v>5714</v>
      </c>
      <c r="AD2192" s="7" t="s">
        <v>5715</v>
      </c>
      <c r="AE2192" s="7" t="s">
        <v>5716</v>
      </c>
      <c r="AF2192" s="7" t="s">
        <v>6263</v>
      </c>
    </row>
    <row r="2193" spans="1:32" ht="14.5" x14ac:dyDescent="0.35">
      <c r="A2193" s="7" t="s">
        <v>6264</v>
      </c>
      <c r="B2193" s="7" t="s">
        <v>6265</v>
      </c>
      <c r="C2193" s="7" t="s">
        <v>5592</v>
      </c>
      <c r="D2193" s="7" t="s">
        <v>5188</v>
      </c>
      <c r="E2193" s="7" t="s">
        <v>36</v>
      </c>
      <c r="F2193" s="7" t="s">
        <v>37</v>
      </c>
      <c r="G2193" s="7" t="s">
        <v>56</v>
      </c>
      <c r="H2193" s="7" t="s">
        <v>5686</v>
      </c>
      <c r="I2193" s="7" t="s">
        <v>74</v>
      </c>
      <c r="J2193" s="18">
        <v>43948</v>
      </c>
      <c r="K2193" s="19">
        <v>43930</v>
      </c>
      <c r="L2193" s="10">
        <v>43948</v>
      </c>
      <c r="M2193" s="10">
        <v>44036</v>
      </c>
      <c r="N2193" s="7">
        <v>2020</v>
      </c>
      <c r="O2193" s="7" t="s">
        <v>5579</v>
      </c>
      <c r="T2193" s="7"/>
      <c r="W2193" s="6" t="str">
        <f>IFERROR(VLOOKUP(B2193, PlumX_snapshot!$A:$B, 2, FALSE), " ")</f>
        <v xml:space="preserve"> </v>
      </c>
      <c r="X2193" s="6" t="str">
        <f>IFERROR(VLOOKUP(B2193, PlumX_snapshot!$A:$C, 3, FALSE), " ")</f>
        <v xml:space="preserve"> </v>
      </c>
      <c r="Y2193" s="8" t="str">
        <f>IFERROR(VLOOKUP(B2193, PlumX_snapshot!$A:$D, 4, FALSE), " ")</f>
        <v xml:space="preserve"> </v>
      </c>
      <c r="Z2193" s="8" t="str">
        <f>IFERROR(VLOOKUP(B2193, PlumX_snapshot!$A:$E, 5, FALSE), " ")</f>
        <v xml:space="preserve"> </v>
      </c>
      <c r="AA2193" s="8" t="str">
        <f>IFERROR(VLOOKUP(B2193, PlumX_snapshot!$A:$F, 6, FALSE), " ")</f>
        <v xml:space="preserve"> </v>
      </c>
      <c r="AB2193" s="9"/>
      <c r="AC2193" s="7" t="s">
        <v>6266</v>
      </c>
      <c r="AD2193" s="7" t="s">
        <v>6267</v>
      </c>
      <c r="AE2193" s="7" t="s">
        <v>6268</v>
      </c>
      <c r="AF2193" s="7" t="s">
        <v>6269</v>
      </c>
    </row>
    <row r="2194" spans="1:32" ht="14.5" x14ac:dyDescent="0.35">
      <c r="A2194" s="7" t="s">
        <v>6270</v>
      </c>
      <c r="B2194" s="7" t="s">
        <v>6271</v>
      </c>
      <c r="C2194" s="7" t="s">
        <v>6272</v>
      </c>
      <c r="D2194" s="7" t="s">
        <v>5188</v>
      </c>
      <c r="E2194" s="7" t="s">
        <v>36</v>
      </c>
      <c r="F2194" s="7" t="s">
        <v>37</v>
      </c>
      <c r="G2194" s="7" t="s">
        <v>56</v>
      </c>
      <c r="H2194" s="7" t="s">
        <v>5686</v>
      </c>
      <c r="I2194" s="7" t="s">
        <v>74</v>
      </c>
      <c r="J2194" s="18">
        <v>43945</v>
      </c>
      <c r="K2194" s="19">
        <v>43894</v>
      </c>
      <c r="L2194" s="10">
        <v>43945</v>
      </c>
      <c r="M2194" s="10">
        <v>43986</v>
      </c>
      <c r="N2194" s="7">
        <v>2020</v>
      </c>
      <c r="O2194" s="7" t="s">
        <v>5579</v>
      </c>
      <c r="T2194" s="7"/>
      <c r="W2194" s="6" t="str">
        <f>IFERROR(VLOOKUP(B2194, PlumX_snapshot!$A:$B, 2, FALSE), " ")</f>
        <v xml:space="preserve"> </v>
      </c>
      <c r="X2194" s="6" t="str">
        <f>IFERROR(VLOOKUP(B2194, PlumX_snapshot!$A:$C, 3, FALSE), " ")</f>
        <v xml:space="preserve"> </v>
      </c>
      <c r="Y2194" s="8" t="str">
        <f>IFERROR(VLOOKUP(B2194, PlumX_snapshot!$A:$D, 4, FALSE), " ")</f>
        <v xml:space="preserve"> </v>
      </c>
      <c r="Z2194" s="8" t="str">
        <f>IFERROR(VLOOKUP(B2194, PlumX_snapshot!$A:$E, 5, FALSE), " ")</f>
        <v xml:space="preserve"> </v>
      </c>
      <c r="AA2194" s="8" t="str">
        <f>IFERROR(VLOOKUP(B2194, PlumX_snapshot!$A:$F, 6, FALSE), " ")</f>
        <v xml:space="preserve"> </v>
      </c>
      <c r="AB2194" s="9"/>
      <c r="AC2194" s="7" t="s">
        <v>6273</v>
      </c>
      <c r="AD2194" s="7" t="s">
        <v>6274</v>
      </c>
      <c r="AE2194" s="7" t="s">
        <v>6275</v>
      </c>
    </row>
    <row r="2195" spans="1:32" ht="14.5" x14ac:dyDescent="0.35">
      <c r="A2195" s="7" t="s">
        <v>6276</v>
      </c>
      <c r="B2195" s="7" t="s">
        <v>6277</v>
      </c>
      <c r="C2195" s="7" t="s">
        <v>5592</v>
      </c>
      <c r="D2195" s="7" t="s">
        <v>5188</v>
      </c>
      <c r="E2195" s="7" t="s">
        <v>36</v>
      </c>
      <c r="F2195" s="7" t="s">
        <v>37</v>
      </c>
      <c r="G2195" s="7" t="s">
        <v>56</v>
      </c>
      <c r="H2195" s="7" t="s">
        <v>5686</v>
      </c>
      <c r="I2195" s="7" t="s">
        <v>74</v>
      </c>
      <c r="J2195" s="18">
        <v>43942</v>
      </c>
      <c r="K2195" s="18">
        <v>43936</v>
      </c>
      <c r="L2195" s="10">
        <v>43943</v>
      </c>
      <c r="M2195" s="10">
        <v>43993</v>
      </c>
      <c r="N2195" s="7">
        <v>2020</v>
      </c>
      <c r="O2195" s="7" t="s">
        <v>5579</v>
      </c>
      <c r="P2195" s="7" t="s">
        <v>56</v>
      </c>
      <c r="T2195" s="7"/>
      <c r="W2195" s="6" t="str">
        <f>IFERROR(VLOOKUP(B2195, PlumX_snapshot!$A:$B, 2, FALSE), " ")</f>
        <v xml:space="preserve"> </v>
      </c>
      <c r="X2195" s="6" t="str">
        <f>IFERROR(VLOOKUP(B2195, PlumX_snapshot!$A:$C, 3, FALSE), " ")</f>
        <v xml:space="preserve"> </v>
      </c>
      <c r="Y2195" s="8" t="str">
        <f>IFERROR(VLOOKUP(B2195, PlumX_snapshot!$A:$D, 4, FALSE), " ")</f>
        <v xml:space="preserve"> </v>
      </c>
      <c r="Z2195" s="8" t="str">
        <f>IFERROR(VLOOKUP(B2195, PlumX_snapshot!$A:$E, 5, FALSE), " ")</f>
        <v xml:space="preserve"> </v>
      </c>
      <c r="AA2195" s="8" t="str">
        <f>IFERROR(VLOOKUP(B2195, PlumX_snapshot!$A:$F, 6, FALSE), " ")</f>
        <v xml:space="preserve"> </v>
      </c>
      <c r="AB2195" s="9"/>
      <c r="AC2195" s="7" t="s">
        <v>5627</v>
      </c>
      <c r="AD2195" s="7" t="s">
        <v>5628</v>
      </c>
      <c r="AE2195" s="7" t="s">
        <v>5629</v>
      </c>
      <c r="AF2195" s="7" t="s">
        <v>6278</v>
      </c>
    </row>
    <row r="2196" spans="1:32" ht="14.5" x14ac:dyDescent="0.35">
      <c r="A2196" s="7" t="s">
        <v>6279</v>
      </c>
      <c r="B2196" s="7" t="s">
        <v>6280</v>
      </c>
      <c r="C2196" s="7" t="s">
        <v>5720</v>
      </c>
      <c r="D2196" s="7" t="s">
        <v>5188</v>
      </c>
      <c r="E2196" s="7" t="s">
        <v>36</v>
      </c>
      <c r="F2196" s="7" t="s">
        <v>37</v>
      </c>
      <c r="G2196" s="7" t="s">
        <v>56</v>
      </c>
      <c r="H2196" s="7" t="s">
        <v>5686</v>
      </c>
      <c r="I2196" s="7" t="s">
        <v>74</v>
      </c>
      <c r="J2196" s="18">
        <v>43937</v>
      </c>
      <c r="K2196" s="19">
        <v>43924</v>
      </c>
      <c r="L2196" s="10">
        <v>43938</v>
      </c>
      <c r="M2196" s="10">
        <v>43985</v>
      </c>
      <c r="N2196" s="7">
        <v>2020</v>
      </c>
      <c r="O2196" s="7" t="s">
        <v>5579</v>
      </c>
      <c r="T2196" s="7"/>
      <c r="W2196" s="6" t="str">
        <f>IFERROR(VLOOKUP(B2196, PlumX_snapshot!$A:$B, 2, FALSE), " ")</f>
        <v xml:space="preserve"> </v>
      </c>
      <c r="X2196" s="6" t="str">
        <f>IFERROR(VLOOKUP(B2196, PlumX_snapshot!$A:$C, 3, FALSE), " ")</f>
        <v xml:space="preserve"> </v>
      </c>
      <c r="Y2196" s="8" t="str">
        <f>IFERROR(VLOOKUP(B2196, PlumX_snapshot!$A:$D, 4, FALSE), " ")</f>
        <v xml:space="preserve"> </v>
      </c>
      <c r="Z2196" s="8" t="str">
        <f>IFERROR(VLOOKUP(B2196, PlumX_snapshot!$A:$E, 5, FALSE), " ")</f>
        <v xml:space="preserve"> </v>
      </c>
      <c r="AA2196" s="8" t="str">
        <f>IFERROR(VLOOKUP(B2196, PlumX_snapshot!$A:$F, 6, FALSE), " ")</f>
        <v xml:space="preserve"> </v>
      </c>
      <c r="AB2196" s="9"/>
      <c r="AC2196" s="7" t="s">
        <v>6281</v>
      </c>
      <c r="AD2196" s="7" t="s">
        <v>6282</v>
      </c>
      <c r="AE2196" s="7" t="s">
        <v>6283</v>
      </c>
      <c r="AF2196" s="7" t="s">
        <v>6284</v>
      </c>
    </row>
    <row r="2197" spans="1:32" ht="14.5" x14ac:dyDescent="0.35">
      <c r="A2197" s="7" t="s">
        <v>6285</v>
      </c>
      <c r="B2197" s="7" t="s">
        <v>6286</v>
      </c>
      <c r="C2197" s="7" t="s">
        <v>6287</v>
      </c>
      <c r="D2197" s="7" t="s">
        <v>5188</v>
      </c>
      <c r="E2197" s="7" t="s">
        <v>37</v>
      </c>
      <c r="F2197" s="7" t="s">
        <v>37</v>
      </c>
      <c r="G2197" s="7" t="s">
        <v>56</v>
      </c>
      <c r="H2197" s="7" t="s">
        <v>5686</v>
      </c>
      <c r="I2197" s="7" t="s">
        <v>74</v>
      </c>
      <c r="J2197" s="18">
        <v>43935</v>
      </c>
      <c r="K2197" s="19">
        <v>43929</v>
      </c>
      <c r="L2197" s="10">
        <v>43936</v>
      </c>
      <c r="M2197" s="10">
        <v>43955</v>
      </c>
      <c r="N2197" s="7">
        <v>2020</v>
      </c>
      <c r="O2197" s="7" t="s">
        <v>5579</v>
      </c>
      <c r="P2197" s="7" t="s">
        <v>56</v>
      </c>
      <c r="T2197" s="7"/>
      <c r="W2197" s="6" t="str">
        <f>IFERROR(VLOOKUP(B2197, PlumX_snapshot!$A:$B, 2, FALSE), " ")</f>
        <v xml:space="preserve"> </v>
      </c>
      <c r="X2197" s="6" t="str">
        <f>IFERROR(VLOOKUP(B2197, PlumX_snapshot!$A:$C, 3, FALSE), " ")</f>
        <v xml:space="preserve"> </v>
      </c>
      <c r="Y2197" s="8" t="str">
        <f>IFERROR(VLOOKUP(B2197, PlumX_snapshot!$A:$D, 4, FALSE), " ")</f>
        <v xml:space="preserve"> </v>
      </c>
      <c r="Z2197" s="8" t="str">
        <f>IFERROR(VLOOKUP(B2197, PlumX_snapshot!$A:$E, 5, FALSE), " ")</f>
        <v xml:space="preserve"> </v>
      </c>
      <c r="AA2197" s="8" t="str">
        <f>IFERROR(VLOOKUP(B2197, PlumX_snapshot!$A:$F, 6, FALSE), " ")</f>
        <v xml:space="preserve"> </v>
      </c>
      <c r="AB2197" s="9"/>
      <c r="AC2197" s="7" t="s">
        <v>6288</v>
      </c>
      <c r="AD2197" s="7" t="s">
        <v>6289</v>
      </c>
      <c r="AE2197" s="7" t="s">
        <v>6290</v>
      </c>
      <c r="AF2197" s="7" t="s">
        <v>6291</v>
      </c>
    </row>
    <row r="2198" spans="1:32" ht="14.5" x14ac:dyDescent="0.35">
      <c r="A2198" s="7" t="s">
        <v>6292</v>
      </c>
      <c r="B2198" s="7" t="s">
        <v>6293</v>
      </c>
      <c r="C2198" s="7" t="s">
        <v>6231</v>
      </c>
      <c r="D2198" s="7" t="s">
        <v>5188</v>
      </c>
      <c r="E2198" s="7" t="s">
        <v>36</v>
      </c>
      <c r="F2198" s="7" t="s">
        <v>37</v>
      </c>
      <c r="G2198" s="7" t="s">
        <v>56</v>
      </c>
      <c r="H2198" s="7" t="s">
        <v>5686</v>
      </c>
      <c r="I2198" s="7" t="s">
        <v>74</v>
      </c>
      <c r="J2198" s="18">
        <v>43934</v>
      </c>
      <c r="K2198" s="18">
        <v>43921</v>
      </c>
      <c r="L2198" s="10">
        <v>43935</v>
      </c>
      <c r="M2198" s="10">
        <v>43956</v>
      </c>
      <c r="N2198" s="7">
        <v>2020</v>
      </c>
      <c r="O2198" s="7" t="s">
        <v>5579</v>
      </c>
      <c r="P2198" s="7" t="s">
        <v>56</v>
      </c>
      <c r="T2198" s="7"/>
      <c r="W2198" s="6" t="str">
        <f>IFERROR(VLOOKUP(B2198, PlumX_snapshot!$A:$B, 2, FALSE), " ")</f>
        <v xml:space="preserve"> </v>
      </c>
      <c r="X2198" s="6" t="str">
        <f>IFERROR(VLOOKUP(B2198, PlumX_snapshot!$A:$C, 3, FALSE), " ")</f>
        <v xml:space="preserve"> </v>
      </c>
      <c r="Y2198" s="8" t="str">
        <f>IFERROR(VLOOKUP(B2198, PlumX_snapshot!$A:$D, 4, FALSE), " ")</f>
        <v xml:space="preserve"> </v>
      </c>
      <c r="Z2198" s="8" t="str">
        <f>IFERROR(VLOOKUP(B2198, PlumX_snapshot!$A:$E, 5, FALSE), " ")</f>
        <v xml:space="preserve"> </v>
      </c>
      <c r="AA2198" s="8" t="str">
        <f>IFERROR(VLOOKUP(B2198, PlumX_snapshot!$A:$F, 6, FALSE), " ")</f>
        <v xml:space="preserve"> </v>
      </c>
      <c r="AB2198" s="9"/>
      <c r="AC2198" s="7" t="s">
        <v>6294</v>
      </c>
      <c r="AD2198" s="7" t="s">
        <v>6295</v>
      </c>
      <c r="AE2198" s="7" t="s">
        <v>6296</v>
      </c>
      <c r="AF2198" s="7" t="s">
        <v>6297</v>
      </c>
    </row>
    <row r="2199" spans="1:32" ht="14.5" x14ac:dyDescent="0.35">
      <c r="A2199" s="7" t="s">
        <v>6298</v>
      </c>
      <c r="B2199" s="7" t="s">
        <v>6299</v>
      </c>
      <c r="C2199" s="7" t="s">
        <v>6077</v>
      </c>
      <c r="D2199" s="7" t="s">
        <v>5188</v>
      </c>
      <c r="E2199" s="7" t="s">
        <v>36</v>
      </c>
      <c r="F2199" s="7" t="s">
        <v>37</v>
      </c>
      <c r="G2199" s="7" t="s">
        <v>56</v>
      </c>
      <c r="H2199" s="7" t="s">
        <v>5686</v>
      </c>
      <c r="I2199" s="7" t="s">
        <v>74</v>
      </c>
      <c r="J2199" s="18">
        <v>43931</v>
      </c>
      <c r="K2199" s="18">
        <v>43919</v>
      </c>
      <c r="L2199" s="10">
        <v>43935</v>
      </c>
      <c r="M2199" s="10">
        <v>43944</v>
      </c>
      <c r="N2199" s="7">
        <v>2020</v>
      </c>
      <c r="O2199" s="7" t="s">
        <v>5579</v>
      </c>
      <c r="T2199" s="7"/>
      <c r="W2199" s="6" t="str">
        <f>IFERROR(VLOOKUP(B2199, PlumX_snapshot!$A:$B, 2, FALSE), " ")</f>
        <v xml:space="preserve"> </v>
      </c>
      <c r="X2199" s="6" t="str">
        <f>IFERROR(VLOOKUP(B2199, PlumX_snapshot!$A:$C, 3, FALSE), " ")</f>
        <v xml:space="preserve"> </v>
      </c>
      <c r="Y2199" s="8" t="str">
        <f>IFERROR(VLOOKUP(B2199, PlumX_snapshot!$A:$D, 4, FALSE), " ")</f>
        <v xml:space="preserve"> </v>
      </c>
      <c r="Z2199" s="8" t="str">
        <f>IFERROR(VLOOKUP(B2199, PlumX_snapshot!$A:$E, 5, FALSE), " ")</f>
        <v xml:space="preserve"> </v>
      </c>
      <c r="AA2199" s="8" t="str">
        <f>IFERROR(VLOOKUP(B2199, PlumX_snapshot!$A:$F, 6, FALSE), " ")</f>
        <v xml:space="preserve"> </v>
      </c>
      <c r="AB2199" s="9"/>
      <c r="AC2199" s="7" t="s">
        <v>6300</v>
      </c>
      <c r="AD2199" s="7" t="s">
        <v>6301</v>
      </c>
      <c r="AE2199" s="7" t="s">
        <v>6302</v>
      </c>
      <c r="AF2199" s="7" t="s">
        <v>6303</v>
      </c>
    </row>
    <row r="2200" spans="1:32" ht="14.5" x14ac:dyDescent="0.35">
      <c r="A2200" s="7" t="s">
        <v>6304</v>
      </c>
      <c r="B2200" s="7" t="s">
        <v>6305</v>
      </c>
      <c r="C2200" s="7" t="s">
        <v>6050</v>
      </c>
      <c r="D2200" s="7" t="s">
        <v>5188</v>
      </c>
      <c r="E2200" s="7" t="s">
        <v>36</v>
      </c>
      <c r="F2200" s="7" t="s">
        <v>37</v>
      </c>
      <c r="G2200" s="7" t="s">
        <v>56</v>
      </c>
      <c r="H2200" s="7" t="s">
        <v>5686</v>
      </c>
      <c r="I2200" s="7" t="s">
        <v>74</v>
      </c>
      <c r="J2200" s="19">
        <v>43927</v>
      </c>
      <c r="K2200" s="19">
        <v>43922</v>
      </c>
      <c r="L2200" s="10">
        <v>43927</v>
      </c>
      <c r="M2200" s="10">
        <v>43964</v>
      </c>
      <c r="N2200" s="7">
        <v>2020</v>
      </c>
      <c r="O2200" s="7" t="s">
        <v>5579</v>
      </c>
      <c r="P2200" s="7" t="s">
        <v>56</v>
      </c>
      <c r="Q2200" s="7" t="s">
        <v>56</v>
      </c>
      <c r="T2200" s="7"/>
      <c r="W2200" s="6" t="str">
        <f>IFERROR(VLOOKUP(B2200, PlumX_snapshot!$A:$B, 2, FALSE), " ")</f>
        <v xml:space="preserve"> </v>
      </c>
      <c r="X2200" s="6" t="str">
        <f>IFERROR(VLOOKUP(B2200, PlumX_snapshot!$A:$C, 3, FALSE), " ")</f>
        <v xml:space="preserve"> </v>
      </c>
      <c r="Y2200" s="8" t="str">
        <f>IFERROR(VLOOKUP(B2200, PlumX_snapshot!$A:$D, 4, FALSE), " ")</f>
        <v xml:space="preserve"> </v>
      </c>
      <c r="Z2200" s="8" t="str">
        <f>IFERROR(VLOOKUP(B2200, PlumX_snapshot!$A:$E, 5, FALSE), " ")</f>
        <v xml:space="preserve"> </v>
      </c>
      <c r="AA2200" s="8" t="str">
        <f>IFERROR(VLOOKUP(B2200, PlumX_snapshot!$A:$F, 6, FALSE), " ")</f>
        <v xml:space="preserve"> </v>
      </c>
      <c r="AB2200" s="9"/>
      <c r="AC2200" s="7" t="s">
        <v>6306</v>
      </c>
      <c r="AD2200" s="7" t="s">
        <v>6307</v>
      </c>
      <c r="AE2200" s="7" t="s">
        <v>6308</v>
      </c>
      <c r="AF2200" s="7" t="s">
        <v>6309</v>
      </c>
    </row>
    <row r="2201" spans="1:32" ht="14.5" x14ac:dyDescent="0.35">
      <c r="A2201" s="7" t="s">
        <v>6310</v>
      </c>
      <c r="B2201" s="7" t="s">
        <v>6311</v>
      </c>
      <c r="C2201" s="7" t="s">
        <v>6312</v>
      </c>
      <c r="D2201" s="7" t="s">
        <v>5188</v>
      </c>
      <c r="E2201" s="7" t="s">
        <v>37</v>
      </c>
      <c r="F2201" s="7" t="s">
        <v>37</v>
      </c>
      <c r="G2201" s="7" t="s">
        <v>56</v>
      </c>
      <c r="H2201" s="7" t="s">
        <v>5686</v>
      </c>
      <c r="I2201" s="7" t="s">
        <v>74</v>
      </c>
      <c r="J2201" s="19">
        <v>43922</v>
      </c>
      <c r="K2201" s="13">
        <v>43965</v>
      </c>
      <c r="L2201" s="10">
        <v>43935</v>
      </c>
      <c r="M2201" s="10">
        <v>44019</v>
      </c>
      <c r="N2201" s="7">
        <v>2020</v>
      </c>
      <c r="O2201" s="7" t="s">
        <v>5579</v>
      </c>
      <c r="P2201" s="7" t="s">
        <v>56</v>
      </c>
      <c r="T2201" s="7"/>
      <c r="W2201" s="6" t="str">
        <f>IFERROR(VLOOKUP(B2201, PlumX_snapshot!$A:$B, 2, FALSE), " ")</f>
        <v xml:space="preserve"> </v>
      </c>
      <c r="X2201" s="6" t="str">
        <f>IFERROR(VLOOKUP(B2201, PlumX_snapshot!$A:$C, 3, FALSE), " ")</f>
        <v xml:space="preserve"> </v>
      </c>
      <c r="Y2201" s="8" t="str">
        <f>IFERROR(VLOOKUP(B2201, PlumX_snapshot!$A:$D, 4, FALSE), " ")</f>
        <v xml:space="preserve"> </v>
      </c>
      <c r="Z2201" s="8" t="str">
        <f>IFERROR(VLOOKUP(B2201, PlumX_snapshot!$A:$E, 5, FALSE), " ")</f>
        <v xml:space="preserve"> </v>
      </c>
      <c r="AA2201" s="8" t="str">
        <f>IFERROR(VLOOKUP(B2201, PlumX_snapshot!$A:$F, 6, FALSE), " ")</f>
        <v xml:space="preserve"> </v>
      </c>
      <c r="AB2201" s="9"/>
      <c r="AC2201" s="7" t="s">
        <v>6313</v>
      </c>
      <c r="AD2201" s="7" t="s">
        <v>6314</v>
      </c>
      <c r="AE2201" s="7" t="s">
        <v>6315</v>
      </c>
      <c r="AF2201" s="7" t="s">
        <v>6316</v>
      </c>
    </row>
    <row r="2202" spans="1:32" ht="14.5" x14ac:dyDescent="0.35">
      <c r="A2202" s="7" t="s">
        <v>6317</v>
      </c>
      <c r="B2202" s="7" t="s">
        <v>6318</v>
      </c>
      <c r="C2202" s="7" t="s">
        <v>6102</v>
      </c>
      <c r="D2202" s="7" t="s">
        <v>5188</v>
      </c>
      <c r="E2202" s="7" t="s">
        <v>36</v>
      </c>
      <c r="F2202" s="7" t="s">
        <v>37</v>
      </c>
      <c r="G2202" s="7" t="s">
        <v>56</v>
      </c>
      <c r="H2202" s="7" t="s">
        <v>5686</v>
      </c>
      <c r="I2202" s="7" t="s">
        <v>74</v>
      </c>
      <c r="J2202" s="18">
        <v>43917</v>
      </c>
      <c r="K2202" s="18">
        <v>43916</v>
      </c>
      <c r="L2202" s="10">
        <v>43923</v>
      </c>
      <c r="M2202" s="10">
        <v>43962</v>
      </c>
      <c r="N2202" s="7">
        <v>2020</v>
      </c>
      <c r="O2202" s="7" t="s">
        <v>5579</v>
      </c>
      <c r="T2202" s="7"/>
      <c r="W2202" s="6" t="str">
        <f>IFERROR(VLOOKUP(B2202, PlumX_snapshot!$A:$B, 2, FALSE), " ")</f>
        <v xml:space="preserve"> </v>
      </c>
      <c r="X2202" s="6" t="str">
        <f>IFERROR(VLOOKUP(B2202, PlumX_snapshot!$A:$C, 3, FALSE), " ")</f>
        <v xml:space="preserve"> </v>
      </c>
      <c r="Y2202" s="8" t="str">
        <f>IFERROR(VLOOKUP(B2202, PlumX_snapshot!$A:$D, 4, FALSE), " ")</f>
        <v xml:space="preserve"> </v>
      </c>
      <c r="Z2202" s="8" t="str">
        <f>IFERROR(VLOOKUP(B2202, PlumX_snapshot!$A:$E, 5, FALSE), " ")</f>
        <v xml:space="preserve"> </v>
      </c>
      <c r="AA2202" s="8" t="str">
        <f>IFERROR(VLOOKUP(B2202, PlumX_snapshot!$A:$F, 6, FALSE), " ")</f>
        <v xml:space="preserve"> </v>
      </c>
      <c r="AB2202" s="9"/>
      <c r="AC2202" s="7" t="s">
        <v>6319</v>
      </c>
      <c r="AD2202" s="7" t="s">
        <v>6320</v>
      </c>
      <c r="AE2202" s="7" t="s">
        <v>6321</v>
      </c>
      <c r="AF2202" s="7" t="s">
        <v>6322</v>
      </c>
    </row>
    <row r="2203" spans="1:32" ht="14.5" x14ac:dyDescent="0.35">
      <c r="A2203" s="7" t="s">
        <v>6323</v>
      </c>
      <c r="B2203" s="7" t="s">
        <v>6324</v>
      </c>
      <c r="C2203" s="7" t="s">
        <v>6325</v>
      </c>
      <c r="D2203" s="7" t="s">
        <v>5188</v>
      </c>
      <c r="E2203" s="7" t="s">
        <v>36</v>
      </c>
      <c r="F2203" s="7" t="s">
        <v>37</v>
      </c>
      <c r="G2203" s="7" t="s">
        <v>56</v>
      </c>
      <c r="H2203" s="7" t="s">
        <v>5686</v>
      </c>
      <c r="I2203" s="7" t="s">
        <v>399</v>
      </c>
      <c r="J2203" s="18">
        <v>43914</v>
      </c>
      <c r="K2203" s="18">
        <v>43851</v>
      </c>
      <c r="L2203" s="10">
        <v>43924</v>
      </c>
      <c r="M2203" s="10">
        <v>43955</v>
      </c>
      <c r="N2203" s="7">
        <v>2020</v>
      </c>
      <c r="O2203" s="7" t="s">
        <v>5579</v>
      </c>
      <c r="T2203" s="7"/>
      <c r="W2203" s="6" t="str">
        <f>IFERROR(VLOOKUP(B2203, PlumX_snapshot!$A:$B, 2, FALSE), " ")</f>
        <v xml:space="preserve"> </v>
      </c>
      <c r="X2203" s="6" t="str">
        <f>IFERROR(VLOOKUP(B2203, PlumX_snapshot!$A:$C, 3, FALSE), " ")</f>
        <v xml:space="preserve"> </v>
      </c>
      <c r="Y2203" s="8" t="str">
        <f>IFERROR(VLOOKUP(B2203, PlumX_snapshot!$A:$D, 4, FALSE), " ")</f>
        <v xml:space="preserve"> </v>
      </c>
      <c r="Z2203" s="8" t="str">
        <f>IFERROR(VLOOKUP(B2203, PlumX_snapshot!$A:$E, 5, FALSE), " ")</f>
        <v xml:space="preserve"> </v>
      </c>
      <c r="AA2203" s="8" t="str">
        <f>IFERROR(VLOOKUP(B2203, PlumX_snapshot!$A:$F, 6, FALSE), " ")</f>
        <v xml:space="preserve"> </v>
      </c>
      <c r="AB2203" s="9"/>
      <c r="AC2203" s="7" t="s">
        <v>6326</v>
      </c>
      <c r="AD2203" s="7" t="s">
        <v>6327</v>
      </c>
      <c r="AF2203" s="7" t="s">
        <v>6328</v>
      </c>
    </row>
    <row r="2204" spans="1:32" ht="14.5" x14ac:dyDescent="0.35">
      <c r="A2204" s="7" t="s">
        <v>6329</v>
      </c>
      <c r="B2204" s="7" t="s">
        <v>6330</v>
      </c>
      <c r="C2204" s="7" t="s">
        <v>5807</v>
      </c>
      <c r="D2204" s="7" t="s">
        <v>5188</v>
      </c>
      <c r="E2204" s="7" t="s">
        <v>36</v>
      </c>
      <c r="F2204" s="7" t="s">
        <v>37</v>
      </c>
      <c r="G2204" s="7" t="s">
        <v>56</v>
      </c>
      <c r="H2204" s="7" t="s">
        <v>5578</v>
      </c>
      <c r="I2204" s="7" t="s">
        <v>501</v>
      </c>
      <c r="J2204" s="18">
        <v>43913</v>
      </c>
      <c r="K2204" s="13"/>
      <c r="L2204" s="10">
        <v>43923</v>
      </c>
      <c r="M2204" s="10">
        <v>44027</v>
      </c>
      <c r="N2204" s="7">
        <v>2021</v>
      </c>
      <c r="O2204" s="7" t="s">
        <v>5579</v>
      </c>
      <c r="T2204" s="7"/>
      <c r="W2204" s="6" t="str">
        <f>IFERROR(VLOOKUP(B2204, PlumX_snapshot!$A:$B, 2, FALSE), " ")</f>
        <v xml:space="preserve"> </v>
      </c>
      <c r="X2204" s="6" t="str">
        <f>IFERROR(VLOOKUP(B2204, PlumX_snapshot!$A:$C, 3, FALSE), " ")</f>
        <v xml:space="preserve"> </v>
      </c>
      <c r="Y2204" s="8" t="str">
        <f>IFERROR(VLOOKUP(B2204, PlumX_snapshot!$A:$D, 4, FALSE), " ")</f>
        <v xml:space="preserve"> </v>
      </c>
      <c r="Z2204" s="8" t="str">
        <f>IFERROR(VLOOKUP(B2204, PlumX_snapshot!$A:$E, 5, FALSE), " ")</f>
        <v xml:space="preserve"> </v>
      </c>
      <c r="AA2204" s="8" t="str">
        <f>IFERROR(VLOOKUP(B2204, PlumX_snapshot!$A:$F, 6, FALSE), " ")</f>
        <v xml:space="preserve"> </v>
      </c>
      <c r="AB2204" s="9"/>
      <c r="AC2204" s="7" t="s">
        <v>6331</v>
      </c>
      <c r="AD2204" s="7" t="s">
        <v>6332</v>
      </c>
    </row>
    <row r="2205" spans="1:32" ht="14.5" x14ac:dyDescent="0.35">
      <c r="A2205" s="7" t="s">
        <v>6333</v>
      </c>
      <c r="B2205" s="7" t="s">
        <v>6334</v>
      </c>
      <c r="C2205" s="7" t="s">
        <v>6335</v>
      </c>
      <c r="D2205" s="7" t="s">
        <v>5188</v>
      </c>
      <c r="E2205" s="7" t="s">
        <v>36</v>
      </c>
      <c r="F2205" s="7" t="s">
        <v>37</v>
      </c>
      <c r="G2205" s="7" t="s">
        <v>56</v>
      </c>
      <c r="H2205" s="7" t="s">
        <v>5686</v>
      </c>
      <c r="I2205" s="7" t="s">
        <v>74</v>
      </c>
      <c r="J2205" s="18">
        <v>43913</v>
      </c>
      <c r="K2205" s="19">
        <v>43898</v>
      </c>
      <c r="L2205" s="10">
        <v>43923</v>
      </c>
      <c r="M2205" s="10">
        <v>44230</v>
      </c>
      <c r="N2205" s="7">
        <v>2020</v>
      </c>
      <c r="O2205" s="7" t="s">
        <v>5579</v>
      </c>
      <c r="T2205" s="7"/>
      <c r="W2205" s="6" t="str">
        <f>IFERROR(VLOOKUP(B2205, PlumX_snapshot!$A:$B, 2, FALSE), " ")</f>
        <v xml:space="preserve"> </v>
      </c>
      <c r="X2205" s="6" t="str">
        <f>IFERROR(VLOOKUP(B2205, PlumX_snapshot!$A:$C, 3, FALSE), " ")</f>
        <v xml:space="preserve"> </v>
      </c>
      <c r="Y2205" s="8" t="str">
        <f>IFERROR(VLOOKUP(B2205, PlumX_snapshot!$A:$D, 4, FALSE), " ")</f>
        <v xml:space="preserve"> </v>
      </c>
      <c r="Z2205" s="8" t="str">
        <f>IFERROR(VLOOKUP(B2205, PlumX_snapshot!$A:$E, 5, FALSE), " ")</f>
        <v xml:space="preserve"> </v>
      </c>
      <c r="AA2205" s="8" t="str">
        <f>IFERROR(VLOOKUP(B2205, PlumX_snapshot!$A:$F, 6, FALSE), " ")</f>
        <v xml:space="preserve"> </v>
      </c>
      <c r="AB2205" s="9"/>
      <c r="AC2205" s="7" t="s">
        <v>6336</v>
      </c>
      <c r="AD2205" s="7" t="s">
        <v>6337</v>
      </c>
      <c r="AF2205" s="7" t="s">
        <v>6338</v>
      </c>
    </row>
    <row r="2206" spans="1:32" ht="14.5" x14ac:dyDescent="0.35">
      <c r="A2206" s="7" t="s">
        <v>6339</v>
      </c>
      <c r="B2206" s="7" t="s">
        <v>6340</v>
      </c>
      <c r="C2206" s="7" t="s">
        <v>6341</v>
      </c>
      <c r="D2206" s="7" t="s">
        <v>5188</v>
      </c>
      <c r="E2206" s="7" t="s">
        <v>37</v>
      </c>
      <c r="F2206" s="7" t="s">
        <v>37</v>
      </c>
      <c r="G2206" s="7" t="s">
        <v>56</v>
      </c>
      <c r="H2206" s="7" t="s">
        <v>5686</v>
      </c>
      <c r="I2206" s="7" t="s">
        <v>74</v>
      </c>
      <c r="J2206" s="18">
        <v>43908</v>
      </c>
      <c r="K2206" s="18">
        <v>44122</v>
      </c>
      <c r="L2206" s="10">
        <v>43924</v>
      </c>
      <c r="M2206" s="10">
        <v>44140</v>
      </c>
      <c r="N2206" s="7">
        <v>2020</v>
      </c>
      <c r="O2206" s="7" t="s">
        <v>5579</v>
      </c>
      <c r="P2206" s="7" t="s">
        <v>56</v>
      </c>
      <c r="T2206" s="7"/>
      <c r="W2206" s="6" t="str">
        <f>IFERROR(VLOOKUP(B2206, PlumX_snapshot!$A:$B, 2, FALSE), " ")</f>
        <v xml:space="preserve"> </v>
      </c>
      <c r="X2206" s="6" t="str">
        <f>IFERROR(VLOOKUP(B2206, PlumX_snapshot!$A:$C, 3, FALSE), " ")</f>
        <v xml:space="preserve"> </v>
      </c>
      <c r="Y2206" s="8" t="str">
        <f>IFERROR(VLOOKUP(B2206, PlumX_snapshot!$A:$D, 4, FALSE), " ")</f>
        <v xml:space="preserve"> </v>
      </c>
      <c r="Z2206" s="8" t="str">
        <f>IFERROR(VLOOKUP(B2206, PlumX_snapshot!$A:$E, 5, FALSE), " ")</f>
        <v xml:space="preserve"> </v>
      </c>
      <c r="AA2206" s="8" t="str">
        <f>IFERROR(VLOOKUP(B2206, PlumX_snapshot!$A:$F, 6, FALSE), " ")</f>
        <v xml:space="preserve"> </v>
      </c>
      <c r="AB2206" s="9"/>
      <c r="AC2206" s="7" t="s">
        <v>6342</v>
      </c>
      <c r="AD2206" s="7" t="s">
        <v>6343</v>
      </c>
      <c r="AE2206" s="7" t="s">
        <v>6344</v>
      </c>
      <c r="AF2206" s="7" t="s">
        <v>6345</v>
      </c>
    </row>
    <row r="2207" spans="1:32" ht="14.5" x14ac:dyDescent="0.35">
      <c r="A2207" s="7" t="s">
        <v>6346</v>
      </c>
      <c r="B2207" s="7" t="s">
        <v>6347</v>
      </c>
      <c r="C2207" s="7" t="s">
        <v>6139</v>
      </c>
      <c r="D2207" s="7" t="s">
        <v>5188</v>
      </c>
      <c r="E2207" s="7" t="s">
        <v>36</v>
      </c>
      <c r="F2207" s="7" t="s">
        <v>37</v>
      </c>
      <c r="G2207" s="7" t="s">
        <v>56</v>
      </c>
      <c r="H2207" s="7" t="s">
        <v>5686</v>
      </c>
      <c r="I2207" s="7" t="s">
        <v>74</v>
      </c>
      <c r="J2207" s="18">
        <v>43906</v>
      </c>
      <c r="K2207" s="18">
        <v>43903</v>
      </c>
      <c r="L2207" s="10">
        <v>43923</v>
      </c>
      <c r="M2207" s="10">
        <v>43938</v>
      </c>
      <c r="N2207" s="7">
        <v>2020</v>
      </c>
      <c r="O2207" s="7" t="s">
        <v>5579</v>
      </c>
      <c r="T2207" s="7"/>
      <c r="W2207" s="6" t="str">
        <f>IFERROR(VLOOKUP(B2207, PlumX_snapshot!$A:$B, 2, FALSE), " ")</f>
        <v xml:space="preserve"> </v>
      </c>
      <c r="X2207" s="6" t="str">
        <f>IFERROR(VLOOKUP(B2207, PlumX_snapshot!$A:$C, 3, FALSE), " ")</f>
        <v xml:space="preserve"> </v>
      </c>
      <c r="Y2207" s="8" t="str">
        <f>IFERROR(VLOOKUP(B2207, PlumX_snapshot!$A:$D, 4, FALSE), " ")</f>
        <v xml:space="preserve"> </v>
      </c>
      <c r="Z2207" s="8" t="str">
        <f>IFERROR(VLOOKUP(B2207, PlumX_snapshot!$A:$E, 5, FALSE), " ")</f>
        <v xml:space="preserve"> </v>
      </c>
      <c r="AA2207" s="8" t="str">
        <f>IFERROR(VLOOKUP(B2207, PlumX_snapshot!$A:$F, 6, FALSE), " ")</f>
        <v xml:space="preserve"> </v>
      </c>
      <c r="AB2207" s="9"/>
      <c r="AC2207" s="7" t="s">
        <v>6246</v>
      </c>
      <c r="AD2207" s="7" t="s">
        <v>6247</v>
      </c>
      <c r="AE2207" s="7" t="s">
        <v>6248</v>
      </c>
      <c r="AF2207" s="7" t="s">
        <v>6348</v>
      </c>
    </row>
    <row r="2208" spans="1:32" ht="14.5" x14ac:dyDescent="0.35">
      <c r="A2208" s="7" t="s">
        <v>6349</v>
      </c>
      <c r="B2208" s="7" t="s">
        <v>6350</v>
      </c>
      <c r="C2208" s="7" t="s">
        <v>6351</v>
      </c>
      <c r="D2208" s="7" t="s">
        <v>5188</v>
      </c>
      <c r="E2208" s="7" t="s">
        <v>36</v>
      </c>
      <c r="F2208" s="7" t="s">
        <v>37</v>
      </c>
      <c r="G2208" s="7" t="s">
        <v>56</v>
      </c>
      <c r="H2208" s="7" t="s">
        <v>5686</v>
      </c>
      <c r="I2208" s="7" t="s">
        <v>74</v>
      </c>
      <c r="J2208" s="18">
        <v>43903</v>
      </c>
      <c r="K2208" s="18">
        <v>43860</v>
      </c>
      <c r="L2208" s="10">
        <v>43923</v>
      </c>
      <c r="M2208" s="10">
        <v>43920</v>
      </c>
      <c r="N2208" s="7">
        <v>2020</v>
      </c>
      <c r="O2208" s="7" t="s">
        <v>5579</v>
      </c>
      <c r="P2208" s="7" t="s">
        <v>56</v>
      </c>
      <c r="T2208" s="7"/>
      <c r="W2208" s="6" t="str">
        <f>IFERROR(VLOOKUP(B2208, PlumX_snapshot!$A:$B, 2, FALSE), " ")</f>
        <v xml:space="preserve"> </v>
      </c>
      <c r="X2208" s="6" t="str">
        <f>IFERROR(VLOOKUP(B2208, PlumX_snapshot!$A:$C, 3, FALSE), " ")</f>
        <v xml:space="preserve"> </v>
      </c>
      <c r="Y2208" s="8" t="str">
        <f>IFERROR(VLOOKUP(B2208, PlumX_snapshot!$A:$D, 4, FALSE), " ")</f>
        <v xml:space="preserve"> </v>
      </c>
      <c r="Z2208" s="8" t="str">
        <f>IFERROR(VLOOKUP(B2208, PlumX_snapshot!$A:$E, 5, FALSE), " ")</f>
        <v xml:space="preserve"> </v>
      </c>
      <c r="AA2208" s="8" t="str">
        <f>IFERROR(VLOOKUP(B2208, PlumX_snapshot!$A:$F, 6, FALSE), " ")</f>
        <v xml:space="preserve"> </v>
      </c>
      <c r="AB2208" s="9"/>
      <c r="AC2208" s="7" t="s">
        <v>6352</v>
      </c>
      <c r="AD2208" s="7" t="s">
        <v>6353</v>
      </c>
      <c r="AE2208" s="7" t="s">
        <v>6354</v>
      </c>
      <c r="AF2208" s="7" t="s">
        <v>6355</v>
      </c>
    </row>
    <row r="2209" spans="1:32" ht="14.5" x14ac:dyDescent="0.35">
      <c r="A2209" s="7" t="s">
        <v>6356</v>
      </c>
      <c r="B2209" s="7" t="s">
        <v>6357</v>
      </c>
      <c r="C2209" s="7" t="s">
        <v>6312</v>
      </c>
      <c r="D2209" s="7" t="s">
        <v>5188</v>
      </c>
      <c r="E2209" s="7" t="s">
        <v>37</v>
      </c>
      <c r="F2209" s="7" t="s">
        <v>37</v>
      </c>
      <c r="G2209" s="7" t="s">
        <v>56</v>
      </c>
      <c r="H2209" s="7" t="s">
        <v>5686</v>
      </c>
      <c r="I2209" s="7" t="s">
        <v>74</v>
      </c>
      <c r="J2209" s="18">
        <v>43903</v>
      </c>
      <c r="K2209" s="18">
        <v>44041</v>
      </c>
      <c r="L2209" s="10">
        <v>44097</v>
      </c>
      <c r="M2209" s="10">
        <v>44104</v>
      </c>
      <c r="N2209" s="7">
        <v>2020</v>
      </c>
      <c r="O2209" s="7" t="s">
        <v>5579</v>
      </c>
      <c r="P2209" s="7" t="s">
        <v>56</v>
      </c>
      <c r="T2209" s="7"/>
      <c r="W2209" s="6" t="str">
        <f>IFERROR(VLOOKUP(B2209, PlumX_snapshot!$A:$B, 2, FALSE), " ")</f>
        <v xml:space="preserve"> </v>
      </c>
      <c r="X2209" s="6" t="str">
        <f>IFERROR(VLOOKUP(B2209, PlumX_snapshot!$A:$C, 3, FALSE), " ")</f>
        <v xml:space="preserve"> </v>
      </c>
      <c r="Y2209" s="8" t="str">
        <f>IFERROR(VLOOKUP(B2209, PlumX_snapshot!$A:$D, 4, FALSE), " ")</f>
        <v xml:space="preserve"> </v>
      </c>
      <c r="Z2209" s="8" t="str">
        <f>IFERROR(VLOOKUP(B2209, PlumX_snapshot!$A:$E, 5, FALSE), " ")</f>
        <v xml:space="preserve"> </v>
      </c>
      <c r="AA2209" s="8" t="str">
        <f>IFERROR(VLOOKUP(B2209, PlumX_snapshot!$A:$F, 6, FALSE), " ")</f>
        <v xml:space="preserve"> </v>
      </c>
      <c r="AB2209" s="9"/>
      <c r="AC2209" s="7" t="s">
        <v>5965</v>
      </c>
      <c r="AD2209" s="7" t="s">
        <v>5966</v>
      </c>
      <c r="AE2209" s="7" t="s">
        <v>5967</v>
      </c>
      <c r="AF2209" s="7" t="s">
        <v>6358</v>
      </c>
    </row>
    <row r="2210" spans="1:32" ht="14.5" x14ac:dyDescent="0.35">
      <c r="A2210" s="7" t="s">
        <v>6359</v>
      </c>
      <c r="B2210" s="7" t="s">
        <v>6360</v>
      </c>
      <c r="C2210" s="7" t="s">
        <v>6361</v>
      </c>
      <c r="D2210" s="7" t="s">
        <v>5188</v>
      </c>
      <c r="E2210" s="7" t="s">
        <v>36</v>
      </c>
      <c r="F2210" s="7" t="s">
        <v>37</v>
      </c>
      <c r="G2210" s="7" t="s">
        <v>56</v>
      </c>
      <c r="H2210" s="7" t="s">
        <v>5686</v>
      </c>
      <c r="I2210" s="7" t="s">
        <v>74</v>
      </c>
      <c r="J2210" s="18">
        <v>43900</v>
      </c>
      <c r="K2210" s="18">
        <v>43853</v>
      </c>
      <c r="L2210" s="10">
        <v>43923</v>
      </c>
      <c r="M2210" s="10">
        <v>43878</v>
      </c>
      <c r="N2210" s="7">
        <v>2020</v>
      </c>
      <c r="O2210" s="7" t="s">
        <v>5579</v>
      </c>
      <c r="P2210" s="7" t="s">
        <v>56</v>
      </c>
      <c r="T2210" s="7"/>
      <c r="W2210" s="6" t="str">
        <f>IFERROR(VLOOKUP(B2210, PlumX_snapshot!$A:$B, 2, FALSE), " ")</f>
        <v xml:space="preserve"> </v>
      </c>
      <c r="X2210" s="6" t="str">
        <f>IFERROR(VLOOKUP(B2210, PlumX_snapshot!$A:$C, 3, FALSE), " ")</f>
        <v xml:space="preserve"> </v>
      </c>
      <c r="Y2210" s="8" t="str">
        <f>IFERROR(VLOOKUP(B2210, PlumX_snapshot!$A:$D, 4, FALSE), " ")</f>
        <v xml:space="preserve"> </v>
      </c>
      <c r="Z2210" s="8" t="str">
        <f>IFERROR(VLOOKUP(B2210, PlumX_snapshot!$A:$E, 5, FALSE), " ")</f>
        <v xml:space="preserve"> </v>
      </c>
      <c r="AA2210" s="8" t="str">
        <f>IFERROR(VLOOKUP(B2210, PlumX_snapshot!$A:$F, 6, FALSE), " ")</f>
        <v xml:space="preserve"> </v>
      </c>
      <c r="AB2210" s="9"/>
      <c r="AC2210" s="7" t="s">
        <v>6362</v>
      </c>
      <c r="AD2210" s="7" t="s">
        <v>6363</v>
      </c>
      <c r="AE2210" s="7" t="s">
        <v>6364</v>
      </c>
      <c r="AF2210" s="7" t="s">
        <v>6365</v>
      </c>
    </row>
    <row r="2211" spans="1:32" ht="14.5" x14ac:dyDescent="0.35">
      <c r="A2211" s="7" t="s">
        <v>6366</v>
      </c>
      <c r="B2211" s="7" t="s">
        <v>6367</v>
      </c>
      <c r="C2211" s="7" t="s">
        <v>6368</v>
      </c>
      <c r="D2211" s="7" t="s">
        <v>5188</v>
      </c>
      <c r="E2211" s="7" t="s">
        <v>37</v>
      </c>
      <c r="F2211" s="7" t="s">
        <v>37</v>
      </c>
      <c r="G2211" s="7" t="s">
        <v>56</v>
      </c>
      <c r="H2211" s="7" t="s">
        <v>5686</v>
      </c>
      <c r="I2211" s="7" t="s">
        <v>74</v>
      </c>
      <c r="J2211" s="19">
        <v>43899</v>
      </c>
      <c r="K2211" s="18">
        <v>43938</v>
      </c>
      <c r="L2211" s="10">
        <v>43950</v>
      </c>
      <c r="M2211" s="10">
        <v>43970</v>
      </c>
      <c r="N2211" s="7">
        <v>2020</v>
      </c>
      <c r="O2211" s="7" t="s">
        <v>5579</v>
      </c>
      <c r="T2211" s="7"/>
      <c r="W2211" s="6" t="str">
        <f>IFERROR(VLOOKUP(B2211, PlumX_snapshot!$A:$B, 2, FALSE), " ")</f>
        <v xml:space="preserve"> </v>
      </c>
      <c r="X2211" s="6" t="str">
        <f>IFERROR(VLOOKUP(B2211, PlumX_snapshot!$A:$C, 3, FALSE), " ")</f>
        <v xml:space="preserve"> </v>
      </c>
      <c r="Y2211" s="8" t="str">
        <f>IFERROR(VLOOKUP(B2211, PlumX_snapshot!$A:$D, 4, FALSE), " ")</f>
        <v xml:space="preserve"> </v>
      </c>
      <c r="Z2211" s="8" t="str">
        <f>IFERROR(VLOOKUP(B2211, PlumX_snapshot!$A:$E, 5, FALSE), " ")</f>
        <v xml:space="preserve"> </v>
      </c>
      <c r="AA2211" s="8" t="str">
        <f>IFERROR(VLOOKUP(B2211, PlumX_snapshot!$A:$F, 6, FALSE), " ")</f>
        <v xml:space="preserve"> </v>
      </c>
      <c r="AB2211" s="9"/>
      <c r="AC2211" s="7" t="s">
        <v>6369</v>
      </c>
      <c r="AD2211" s="7" t="s">
        <v>6370</v>
      </c>
      <c r="AE2211" s="7" t="s">
        <v>6371</v>
      </c>
      <c r="AF2211" s="7" t="s">
        <v>6372</v>
      </c>
    </row>
    <row r="2212" spans="1:32" ht="14.5" x14ac:dyDescent="0.35">
      <c r="A2212" s="7" t="s">
        <v>6373</v>
      </c>
      <c r="B2212" s="7" t="s">
        <v>6374</v>
      </c>
      <c r="C2212" s="7" t="s">
        <v>6375</v>
      </c>
      <c r="D2212" s="7" t="s">
        <v>5188</v>
      </c>
      <c r="E2212" s="7" t="s">
        <v>36</v>
      </c>
      <c r="F2212" s="7" t="s">
        <v>37</v>
      </c>
      <c r="G2212" s="7" t="s">
        <v>56</v>
      </c>
      <c r="H2212" s="7" t="s">
        <v>5686</v>
      </c>
      <c r="I2212" s="7" t="s">
        <v>74</v>
      </c>
      <c r="J2212" s="19">
        <v>43894</v>
      </c>
      <c r="K2212" s="19">
        <v>43892</v>
      </c>
      <c r="L2212" s="10">
        <v>43923</v>
      </c>
      <c r="M2212" s="10">
        <v>43933</v>
      </c>
      <c r="N2212" s="7">
        <v>2020</v>
      </c>
      <c r="O2212" s="7" t="s">
        <v>5579</v>
      </c>
      <c r="P2212" s="7" t="s">
        <v>56</v>
      </c>
      <c r="T2212" s="7"/>
      <c r="W2212" s="6" t="str">
        <f>IFERROR(VLOOKUP(B2212, PlumX_snapshot!$A:$B, 2, FALSE), " ")</f>
        <v xml:space="preserve"> </v>
      </c>
      <c r="X2212" s="6" t="str">
        <f>IFERROR(VLOOKUP(B2212, PlumX_snapshot!$A:$C, 3, FALSE), " ")</f>
        <v xml:space="preserve"> </v>
      </c>
      <c r="Y2212" s="8" t="str">
        <f>IFERROR(VLOOKUP(B2212, PlumX_snapshot!$A:$D, 4, FALSE), " ")</f>
        <v xml:space="preserve"> </v>
      </c>
      <c r="Z2212" s="8" t="str">
        <f>IFERROR(VLOOKUP(B2212, PlumX_snapshot!$A:$E, 5, FALSE), " ")</f>
        <v xml:space="preserve"> </v>
      </c>
      <c r="AA2212" s="8" t="str">
        <f>IFERROR(VLOOKUP(B2212, PlumX_snapshot!$A:$F, 6, FALSE), " ")</f>
        <v xml:space="preserve"> </v>
      </c>
      <c r="AB2212" s="9"/>
      <c r="AC2212" s="7" t="s">
        <v>6376</v>
      </c>
      <c r="AD2212" s="7" t="s">
        <v>6377</v>
      </c>
      <c r="AE2212" s="7" t="s">
        <v>6378</v>
      </c>
      <c r="AF2212" s="7" t="s">
        <v>6379</v>
      </c>
    </row>
    <row r="2213" spans="1:32" ht="14.5" x14ac:dyDescent="0.35">
      <c r="A2213" s="7" t="s">
        <v>6380</v>
      </c>
      <c r="B2213" s="7" t="s">
        <v>6381</v>
      </c>
      <c r="C2213" s="7" t="s">
        <v>6382</v>
      </c>
      <c r="D2213" s="7" t="s">
        <v>5188</v>
      </c>
      <c r="E2213" s="7" t="s">
        <v>37</v>
      </c>
      <c r="F2213" s="7" t="s">
        <v>37</v>
      </c>
      <c r="G2213" s="7" t="s">
        <v>56</v>
      </c>
      <c r="H2213" s="7" t="s">
        <v>5686</v>
      </c>
      <c r="I2213" s="7" t="s">
        <v>74</v>
      </c>
      <c r="J2213" s="19">
        <v>43893</v>
      </c>
      <c r="K2213" s="18">
        <v>44026</v>
      </c>
      <c r="L2213" s="10">
        <v>43924</v>
      </c>
      <c r="M2213" s="10">
        <v>44051</v>
      </c>
      <c r="N2213" s="7">
        <v>2020</v>
      </c>
      <c r="O2213" s="7" t="s">
        <v>5579</v>
      </c>
      <c r="P2213" s="7" t="s">
        <v>56</v>
      </c>
      <c r="T2213" s="7"/>
      <c r="W2213" s="6" t="str">
        <f>IFERROR(VLOOKUP(B2213, PlumX_snapshot!$A:$B, 2, FALSE), " ")</f>
        <v xml:space="preserve"> </v>
      </c>
      <c r="X2213" s="6" t="str">
        <f>IFERROR(VLOOKUP(B2213, PlumX_snapshot!$A:$C, 3, FALSE), " ")</f>
        <v xml:space="preserve"> </v>
      </c>
      <c r="Y2213" s="8" t="str">
        <f>IFERROR(VLOOKUP(B2213, PlumX_snapshot!$A:$D, 4, FALSE), " ")</f>
        <v xml:space="preserve"> </v>
      </c>
      <c r="Z2213" s="8" t="str">
        <f>IFERROR(VLOOKUP(B2213, PlumX_snapshot!$A:$E, 5, FALSE), " ")</f>
        <v xml:space="preserve"> </v>
      </c>
      <c r="AA2213" s="8" t="str">
        <f>IFERROR(VLOOKUP(B2213, PlumX_snapshot!$A:$F, 6, FALSE), " ")</f>
        <v xml:space="preserve"> </v>
      </c>
      <c r="AB2213" s="9"/>
      <c r="AC2213" s="7" t="s">
        <v>6383</v>
      </c>
      <c r="AD2213" s="7" t="s">
        <v>6384</v>
      </c>
      <c r="AE2213" s="7" t="s">
        <v>6385</v>
      </c>
      <c r="AF2213" s="7" t="s">
        <v>6386</v>
      </c>
    </row>
    <row r="2214" spans="1:32" ht="14.5" x14ac:dyDescent="0.35">
      <c r="A2214" s="7" t="s">
        <v>6387</v>
      </c>
      <c r="B2214" s="7" t="s">
        <v>6388</v>
      </c>
      <c r="C2214" s="7" t="s">
        <v>6287</v>
      </c>
      <c r="D2214" s="7" t="s">
        <v>5188</v>
      </c>
      <c r="E2214" s="7" t="s">
        <v>37</v>
      </c>
      <c r="F2214" s="7" t="s">
        <v>37</v>
      </c>
      <c r="G2214" s="7" t="s">
        <v>56</v>
      </c>
      <c r="H2214" s="7" t="s">
        <v>5686</v>
      </c>
      <c r="I2214" s="7" t="s">
        <v>399</v>
      </c>
      <c r="J2214" s="18">
        <v>43888</v>
      </c>
      <c r="K2214" s="18">
        <v>43872</v>
      </c>
      <c r="L2214" s="10">
        <v>43922</v>
      </c>
      <c r="M2214" s="10"/>
      <c r="N2214" s="7">
        <v>2020</v>
      </c>
      <c r="O2214" s="7" t="s">
        <v>5579</v>
      </c>
      <c r="T2214" s="7"/>
      <c r="W2214" s="6" t="str">
        <f>IFERROR(VLOOKUP(B2214, PlumX_snapshot!$A:$B, 2, FALSE), " ")</f>
        <v xml:space="preserve"> </v>
      </c>
      <c r="X2214" s="6" t="str">
        <f>IFERROR(VLOOKUP(B2214, PlumX_snapshot!$A:$C, 3, FALSE), " ")</f>
        <v xml:space="preserve"> </v>
      </c>
      <c r="Y2214" s="8" t="str">
        <f>IFERROR(VLOOKUP(B2214, PlumX_snapshot!$A:$D, 4, FALSE), " ")</f>
        <v xml:space="preserve"> </v>
      </c>
      <c r="Z2214" s="8" t="str">
        <f>IFERROR(VLOOKUP(B2214, PlumX_snapshot!$A:$E, 5, FALSE), " ")</f>
        <v xml:space="preserve"> </v>
      </c>
      <c r="AA2214" s="8" t="str">
        <f>IFERROR(VLOOKUP(B2214, PlumX_snapshot!$A:$F, 6, FALSE), " ")</f>
        <v xml:space="preserve"> </v>
      </c>
      <c r="AB2214" s="9"/>
      <c r="AC2214" s="7" t="s">
        <v>6389</v>
      </c>
      <c r="AD2214" s="7" t="s">
        <v>6390</v>
      </c>
      <c r="AE2214" s="7" t="s">
        <v>6391</v>
      </c>
      <c r="AF2214" s="7" t="s">
        <v>6392</v>
      </c>
    </row>
    <row r="2215" spans="1:32" ht="14.5" x14ac:dyDescent="0.35">
      <c r="A2215" s="7" t="s">
        <v>6393</v>
      </c>
      <c r="B2215" s="7" t="s">
        <v>6394</v>
      </c>
      <c r="C2215" s="7" t="s">
        <v>6239</v>
      </c>
      <c r="D2215" s="7" t="s">
        <v>5188</v>
      </c>
      <c r="E2215" s="7" t="s">
        <v>37</v>
      </c>
      <c r="F2215" s="7" t="s">
        <v>37</v>
      </c>
      <c r="G2215" s="7" t="s">
        <v>56</v>
      </c>
      <c r="H2215" s="7" t="s">
        <v>5686</v>
      </c>
      <c r="I2215" s="7" t="s">
        <v>74</v>
      </c>
      <c r="J2215" s="18">
        <v>43857</v>
      </c>
      <c r="K2215" s="13">
        <v>43978</v>
      </c>
      <c r="L2215" s="10">
        <v>43894</v>
      </c>
      <c r="M2215" s="10">
        <v>44005</v>
      </c>
      <c r="N2215" s="7">
        <v>2020</v>
      </c>
      <c r="O2215" s="7" t="s">
        <v>5579</v>
      </c>
      <c r="P2215" s="7" t="s">
        <v>56</v>
      </c>
      <c r="T2215" s="7"/>
      <c r="W2215" s="6" t="str">
        <f>IFERROR(VLOOKUP(B2215, PlumX_snapshot!$A:$B, 2, FALSE), " ")</f>
        <v xml:space="preserve"> </v>
      </c>
      <c r="X2215" s="6" t="str">
        <f>IFERROR(VLOOKUP(B2215, PlumX_snapshot!$A:$C, 3, FALSE), " ")</f>
        <v xml:space="preserve"> </v>
      </c>
      <c r="Y2215" s="8" t="str">
        <f>IFERROR(VLOOKUP(B2215, PlumX_snapshot!$A:$D, 4, FALSE), " ")</f>
        <v xml:space="preserve"> </v>
      </c>
      <c r="Z2215" s="8" t="str">
        <f>IFERROR(VLOOKUP(B2215, PlumX_snapshot!$A:$E, 5, FALSE), " ")</f>
        <v xml:space="preserve"> </v>
      </c>
      <c r="AA2215" s="8" t="str">
        <f>IFERROR(VLOOKUP(B2215, PlumX_snapshot!$A:$F, 6, FALSE), " ")</f>
        <v xml:space="preserve"> </v>
      </c>
      <c r="AB2215" s="9"/>
      <c r="AC2215" s="7" t="s">
        <v>5707</v>
      </c>
      <c r="AD2215" s="7" t="s">
        <v>5708</v>
      </c>
      <c r="AE2215" s="7" t="s">
        <v>5709</v>
      </c>
      <c r="AF2215" s="7" t="s">
        <v>6395</v>
      </c>
    </row>
    <row r="2216" spans="1:32" ht="14.5" x14ac:dyDescent="0.35">
      <c r="A2216" s="7" t="s">
        <v>6396</v>
      </c>
      <c r="B2216" s="7" t="s">
        <v>6397</v>
      </c>
      <c r="C2216" s="7" t="s">
        <v>6312</v>
      </c>
      <c r="D2216" s="7" t="s">
        <v>5188</v>
      </c>
      <c r="E2216" s="7" t="s">
        <v>37</v>
      </c>
      <c r="F2216" s="7" t="s">
        <v>37</v>
      </c>
      <c r="G2216" s="7" t="s">
        <v>56</v>
      </c>
      <c r="H2216" s="7" t="s">
        <v>5686</v>
      </c>
      <c r="I2216" s="7" t="s">
        <v>74</v>
      </c>
      <c r="J2216" s="18">
        <v>43725</v>
      </c>
      <c r="K2216" s="18">
        <v>43935</v>
      </c>
      <c r="L2216" s="10">
        <v>43894</v>
      </c>
      <c r="M2216" s="10">
        <v>43958</v>
      </c>
      <c r="N2216" s="7">
        <v>2020</v>
      </c>
      <c r="O2216" s="7" t="s">
        <v>5579</v>
      </c>
      <c r="P2216" s="7" t="s">
        <v>56</v>
      </c>
      <c r="T2216" s="7"/>
      <c r="W2216" s="6" t="str">
        <f>IFERROR(VLOOKUP(B2216, PlumX_snapshot!$A:$B, 2, FALSE), " ")</f>
        <v xml:space="preserve"> </v>
      </c>
      <c r="X2216" s="6" t="str">
        <f>IFERROR(VLOOKUP(B2216, PlumX_snapshot!$A:$C, 3, FALSE), " ")</f>
        <v xml:space="preserve"> </v>
      </c>
      <c r="Y2216" s="8" t="str">
        <f>IFERROR(VLOOKUP(B2216, PlumX_snapshot!$A:$D, 4, FALSE), " ")</f>
        <v xml:space="preserve"> </v>
      </c>
      <c r="Z2216" s="8" t="str">
        <f>IFERROR(VLOOKUP(B2216, PlumX_snapshot!$A:$E, 5, FALSE), " ")</f>
        <v xml:space="preserve"> </v>
      </c>
      <c r="AA2216" s="8" t="str">
        <f>IFERROR(VLOOKUP(B2216, PlumX_snapshot!$A:$F, 6, FALSE), " ")</f>
        <v xml:space="preserve"> </v>
      </c>
      <c r="AB2216" s="9"/>
      <c r="AC2216" s="7" t="s">
        <v>6398</v>
      </c>
      <c r="AD2216" s="7" t="s">
        <v>6399</v>
      </c>
      <c r="AE2216" s="7" t="s">
        <v>6400</v>
      </c>
      <c r="AF2216" s="7" t="s">
        <v>6401</v>
      </c>
    </row>
    <row r="2217" spans="1:32" ht="14.5" x14ac:dyDescent="0.35">
      <c r="A2217" s="7" t="s">
        <v>6402</v>
      </c>
      <c r="B2217" s="7" t="s">
        <v>6403</v>
      </c>
      <c r="C2217" s="7" t="s">
        <v>5742</v>
      </c>
      <c r="D2217" s="7" t="s">
        <v>5188</v>
      </c>
      <c r="E2217" s="7" t="s">
        <v>36</v>
      </c>
      <c r="F2217" s="7" t="s">
        <v>37</v>
      </c>
      <c r="G2217" s="7" t="s">
        <v>56</v>
      </c>
      <c r="H2217" s="7" t="s">
        <v>6404</v>
      </c>
      <c r="I2217" s="7" t="s">
        <v>74</v>
      </c>
      <c r="J2217" s="13"/>
      <c r="K2217" s="18">
        <v>44592</v>
      </c>
      <c r="L2217" s="10">
        <v>44613</v>
      </c>
      <c r="M2217" s="10" t="s">
        <v>700</v>
      </c>
      <c r="N2217" s="7">
        <v>2022</v>
      </c>
      <c r="O2217" s="7" t="s">
        <v>6405</v>
      </c>
      <c r="P2217" s="7" t="s">
        <v>56</v>
      </c>
      <c r="R2217" s="7" t="s">
        <v>6406</v>
      </c>
      <c r="T2217" s="7"/>
      <c r="W2217" s="6" t="str">
        <f>IFERROR(VLOOKUP(B2217, PlumX_snapshot!$A:$B, 2, FALSE), " ")</f>
        <v xml:space="preserve"> </v>
      </c>
      <c r="X2217" s="6" t="str">
        <f>IFERROR(VLOOKUP(B2217, PlumX_snapshot!$A:$C, 3, FALSE), " ")</f>
        <v xml:space="preserve"> </v>
      </c>
      <c r="Y2217" s="8" t="str">
        <f>IFERROR(VLOOKUP(B2217, PlumX_snapshot!$A:$D, 4, FALSE), " ")</f>
        <v xml:space="preserve"> </v>
      </c>
      <c r="Z2217" s="8" t="str">
        <f>IFERROR(VLOOKUP(B2217, PlumX_snapshot!$A:$E, 5, FALSE), " ")</f>
        <v xml:space="preserve"> </v>
      </c>
      <c r="AA2217" s="8" t="str">
        <f>IFERROR(VLOOKUP(B2217, PlumX_snapshot!$A:$F, 6, FALSE), " ")</f>
        <v xml:space="preserve"> </v>
      </c>
      <c r="AB2217" s="9"/>
      <c r="AC2217" s="7" t="s">
        <v>5976</v>
      </c>
      <c r="AD2217" s="7" t="s">
        <v>5977</v>
      </c>
      <c r="AE2217" s="7" t="s">
        <v>5978</v>
      </c>
    </row>
    <row r="2218" spans="1:32" ht="14.5" x14ac:dyDescent="0.35">
      <c r="A2218" s="7" t="s">
        <v>6407</v>
      </c>
      <c r="B2218" s="7" t="s">
        <v>6408</v>
      </c>
      <c r="C2218" s="7" t="s">
        <v>6095</v>
      </c>
      <c r="D2218" s="7" t="s">
        <v>5188</v>
      </c>
      <c r="E2218" s="7" t="s">
        <v>36</v>
      </c>
      <c r="F2218" s="7" t="s">
        <v>37</v>
      </c>
      <c r="G2218" s="7" t="s">
        <v>56</v>
      </c>
      <c r="H2218" s="7" t="s">
        <v>6404</v>
      </c>
      <c r="I2218" s="7" t="s">
        <v>74</v>
      </c>
      <c r="J2218" s="13"/>
      <c r="K2218" s="18">
        <v>44574</v>
      </c>
      <c r="L2218" s="10">
        <v>44613</v>
      </c>
      <c r="M2218" s="10"/>
      <c r="N2218" s="7">
        <v>2022</v>
      </c>
      <c r="O2218" s="7" t="s">
        <v>6405</v>
      </c>
      <c r="T2218" s="7"/>
      <c r="W2218" s="6" t="str">
        <f>IFERROR(VLOOKUP(B2218, PlumX_snapshot!$A:$B, 2, FALSE), " ")</f>
        <v xml:space="preserve"> </v>
      </c>
      <c r="X2218" s="6" t="str">
        <f>IFERROR(VLOOKUP(B2218, PlumX_snapshot!$A:$C, 3, FALSE), " ")</f>
        <v xml:space="preserve"> </v>
      </c>
      <c r="Y2218" s="8" t="str">
        <f>IFERROR(VLOOKUP(B2218, PlumX_snapshot!$A:$D, 4, FALSE), " ")</f>
        <v xml:space="preserve"> </v>
      </c>
      <c r="Z2218" s="8" t="str">
        <f>IFERROR(VLOOKUP(B2218, PlumX_snapshot!$A:$E, 5, FALSE), " ")</f>
        <v xml:space="preserve"> </v>
      </c>
      <c r="AA2218" s="8" t="str">
        <f>IFERROR(VLOOKUP(B2218, PlumX_snapshot!$A:$F, 6, FALSE), " ")</f>
        <v xml:space="preserve"> </v>
      </c>
      <c r="AB2218" s="9"/>
      <c r="AC2218" s="7" t="s">
        <v>6409</v>
      </c>
      <c r="AD2218" s="7" t="s">
        <v>6410</v>
      </c>
      <c r="AE2218" s="7" t="s">
        <v>6411</v>
      </c>
      <c r="AF2218" s="7" t="s">
        <v>6412</v>
      </c>
    </row>
    <row r="2219" spans="1:32" ht="14.5" x14ac:dyDescent="0.35">
      <c r="A2219" s="7" t="s">
        <v>6413</v>
      </c>
      <c r="B2219" s="7" t="s">
        <v>6414</v>
      </c>
      <c r="C2219" s="7" t="s">
        <v>6415</v>
      </c>
      <c r="D2219" s="7" t="s">
        <v>5188</v>
      </c>
      <c r="E2219" s="7" t="s">
        <v>36</v>
      </c>
      <c r="F2219" s="7" t="s">
        <v>37</v>
      </c>
      <c r="G2219" s="7" t="s">
        <v>56</v>
      </c>
      <c r="H2219" s="7" t="s">
        <v>6404</v>
      </c>
      <c r="I2219" s="7" t="s">
        <v>74</v>
      </c>
      <c r="J2219" s="13"/>
      <c r="K2219" s="19">
        <v>44596</v>
      </c>
      <c r="L2219" s="10">
        <v>44606</v>
      </c>
      <c r="M2219" s="10"/>
      <c r="N2219" s="7">
        <v>2022</v>
      </c>
      <c r="O2219" s="7" t="s">
        <v>6405</v>
      </c>
      <c r="R2219" s="7" t="s">
        <v>6416</v>
      </c>
      <c r="T2219" s="7"/>
      <c r="W2219" s="6" t="str">
        <f>IFERROR(VLOOKUP(B2219, PlumX_snapshot!$A:$B, 2, FALSE), " ")</f>
        <v xml:space="preserve"> </v>
      </c>
      <c r="X2219" s="6" t="str">
        <f>IFERROR(VLOOKUP(B2219, PlumX_snapshot!$A:$C, 3, FALSE), " ")</f>
        <v xml:space="preserve"> </v>
      </c>
      <c r="Y2219" s="8" t="str">
        <f>IFERROR(VLOOKUP(B2219, PlumX_snapshot!$A:$D, 4, FALSE), " ")</f>
        <v xml:space="preserve"> </v>
      </c>
      <c r="Z2219" s="8" t="str">
        <f>IFERROR(VLOOKUP(B2219, PlumX_snapshot!$A:$E, 5, FALSE), " ")</f>
        <v xml:space="preserve"> </v>
      </c>
      <c r="AA2219" s="8" t="str">
        <f>IFERROR(VLOOKUP(B2219, PlumX_snapshot!$A:$F, 6, FALSE), " ")</f>
        <v xml:space="preserve"> </v>
      </c>
      <c r="AB2219" s="9"/>
      <c r="AC2219" s="7" t="s">
        <v>5926</v>
      </c>
      <c r="AD2219" s="7" t="s">
        <v>5927</v>
      </c>
      <c r="AF2219" s="7" t="s">
        <v>6417</v>
      </c>
    </row>
    <row r="2220" spans="1:32" ht="14.5" x14ac:dyDescent="0.35">
      <c r="A2220" s="7" t="s">
        <v>6418</v>
      </c>
      <c r="B2220" s="7" t="s">
        <v>6419</v>
      </c>
      <c r="C2220" s="7" t="s">
        <v>6039</v>
      </c>
      <c r="D2220" s="7" t="s">
        <v>5188</v>
      </c>
      <c r="E2220" s="7" t="s">
        <v>36</v>
      </c>
      <c r="F2220" s="7" t="s">
        <v>37</v>
      </c>
      <c r="G2220" s="7" t="s">
        <v>56</v>
      </c>
      <c r="H2220" s="7" t="s">
        <v>6404</v>
      </c>
      <c r="I2220" s="7" t="s">
        <v>74</v>
      </c>
      <c r="J2220" s="13"/>
      <c r="K2220" s="18">
        <v>44602</v>
      </c>
      <c r="L2220" s="10">
        <v>44606</v>
      </c>
      <c r="M2220" s="10">
        <v>44628</v>
      </c>
      <c r="N2220" s="7">
        <v>2022</v>
      </c>
      <c r="O2220" s="7" t="s">
        <v>6405</v>
      </c>
      <c r="P2220" s="7" t="s">
        <v>56</v>
      </c>
      <c r="R2220" s="7" t="s">
        <v>6420</v>
      </c>
      <c r="T2220" s="7"/>
      <c r="W2220" s="6" t="str">
        <f>IFERROR(VLOOKUP(B2220, PlumX_snapshot!$A:$B, 2, FALSE), " ")</f>
        <v xml:space="preserve"> </v>
      </c>
      <c r="X2220" s="6" t="str">
        <f>IFERROR(VLOOKUP(B2220, PlumX_snapshot!$A:$C, 3, FALSE), " ")</f>
        <v xml:space="preserve"> </v>
      </c>
      <c r="Y2220" s="8" t="str">
        <f>IFERROR(VLOOKUP(B2220, PlumX_snapshot!$A:$D, 4, FALSE), " ")</f>
        <v xml:space="preserve"> </v>
      </c>
      <c r="Z2220" s="8" t="str">
        <f>IFERROR(VLOOKUP(B2220, PlumX_snapshot!$A:$E, 5, FALSE), " ")</f>
        <v xml:space="preserve"> </v>
      </c>
      <c r="AA2220" s="8" t="str">
        <f>IFERROR(VLOOKUP(B2220, PlumX_snapshot!$A:$F, 6, FALSE), " ")</f>
        <v xml:space="preserve"> </v>
      </c>
      <c r="AB2220" s="9"/>
      <c r="AC2220" s="7" t="s">
        <v>6421</v>
      </c>
      <c r="AD2220" s="7" t="s">
        <v>6422</v>
      </c>
      <c r="AE2220" s="7" t="s">
        <v>6423</v>
      </c>
      <c r="AF2220" s="7" t="s">
        <v>6424</v>
      </c>
    </row>
    <row r="2221" spans="1:32" ht="14.5" x14ac:dyDescent="0.35">
      <c r="A2221" s="7" t="s">
        <v>6425</v>
      </c>
      <c r="B2221" s="7" t="s">
        <v>6426</v>
      </c>
      <c r="C2221" s="7" t="s">
        <v>5699</v>
      </c>
      <c r="D2221" s="7" t="s">
        <v>5188</v>
      </c>
      <c r="E2221" s="7" t="s">
        <v>36</v>
      </c>
      <c r="F2221" s="7" t="s">
        <v>37</v>
      </c>
      <c r="G2221" s="7" t="s">
        <v>56</v>
      </c>
      <c r="H2221" s="7" t="s">
        <v>6404</v>
      </c>
      <c r="I2221" s="7" t="s">
        <v>399</v>
      </c>
      <c r="J2221" s="13"/>
      <c r="K2221" s="18">
        <v>44588</v>
      </c>
      <c r="L2221" s="10">
        <v>44600</v>
      </c>
      <c r="M2221" s="10"/>
      <c r="N2221" s="7">
        <v>2022</v>
      </c>
      <c r="O2221" s="7" t="s">
        <v>6405</v>
      </c>
      <c r="T2221" s="7"/>
      <c r="W2221" s="6" t="str">
        <f>IFERROR(VLOOKUP(B2221, PlumX_snapshot!$A:$B, 2, FALSE), " ")</f>
        <v xml:space="preserve"> </v>
      </c>
      <c r="X2221" s="6" t="str">
        <f>IFERROR(VLOOKUP(B2221, PlumX_snapshot!$A:$C, 3, FALSE), " ")</f>
        <v xml:space="preserve"> </v>
      </c>
      <c r="Y2221" s="8" t="str">
        <f>IFERROR(VLOOKUP(B2221, PlumX_snapshot!$A:$D, 4, FALSE), " ")</f>
        <v xml:space="preserve"> </v>
      </c>
      <c r="Z2221" s="8" t="str">
        <f>IFERROR(VLOOKUP(B2221, PlumX_snapshot!$A:$E, 5, FALSE), " ")</f>
        <v xml:space="preserve"> </v>
      </c>
      <c r="AA2221" s="8" t="str">
        <f>IFERROR(VLOOKUP(B2221, PlumX_snapshot!$A:$F, 6, FALSE), " ")</f>
        <v xml:space="preserve"> </v>
      </c>
      <c r="AB2221" s="9"/>
      <c r="AC2221" s="7" t="s">
        <v>6427</v>
      </c>
      <c r="AD2221" s="7" t="s">
        <v>6428</v>
      </c>
      <c r="AF2221" s="7" t="s">
        <v>6429</v>
      </c>
    </row>
    <row r="2222" spans="1:32" ht="14.5" x14ac:dyDescent="0.35">
      <c r="A2222" s="7" t="s">
        <v>6430</v>
      </c>
      <c r="B2222" s="7" t="s">
        <v>6431</v>
      </c>
      <c r="C2222" s="7" t="s">
        <v>6432</v>
      </c>
      <c r="D2222" s="7" t="s">
        <v>5188</v>
      </c>
      <c r="E2222" s="7" t="s">
        <v>37</v>
      </c>
      <c r="F2222" s="7" t="s">
        <v>37</v>
      </c>
      <c r="G2222" s="7" t="s">
        <v>56</v>
      </c>
      <c r="H2222" s="7" t="s">
        <v>6404</v>
      </c>
      <c r="I2222" s="7" t="s">
        <v>74</v>
      </c>
      <c r="J2222" s="13"/>
      <c r="K2222" s="18">
        <v>44651</v>
      </c>
      <c r="L2222" s="10">
        <v>44600</v>
      </c>
      <c r="M2222" s="10">
        <v>44665</v>
      </c>
      <c r="N2222" s="7">
        <v>2022</v>
      </c>
      <c r="O2222" s="7" t="s">
        <v>6405</v>
      </c>
      <c r="P2222" s="7" t="s">
        <v>56</v>
      </c>
      <c r="R2222" s="7" t="s">
        <v>6433</v>
      </c>
      <c r="T2222" s="7"/>
      <c r="W2222" s="6" t="str">
        <f>IFERROR(VLOOKUP(B2222, PlumX_snapshot!$A:$B, 2, FALSE), " ")</f>
        <v xml:space="preserve"> </v>
      </c>
      <c r="X2222" s="6" t="str">
        <f>IFERROR(VLOOKUP(B2222, PlumX_snapshot!$A:$C, 3, FALSE), " ")</f>
        <v xml:space="preserve"> </v>
      </c>
      <c r="Y2222" s="8" t="str">
        <f>IFERROR(VLOOKUP(B2222, PlumX_snapshot!$A:$D, 4, FALSE), " ")</f>
        <v xml:space="preserve"> </v>
      </c>
      <c r="Z2222" s="8" t="str">
        <f>IFERROR(VLOOKUP(B2222, PlumX_snapshot!$A:$E, 5, FALSE), " ")</f>
        <v xml:space="preserve"> </v>
      </c>
      <c r="AA2222" s="8" t="str">
        <f>IFERROR(VLOOKUP(B2222, PlumX_snapshot!$A:$F, 6, FALSE), " ")</f>
        <v xml:space="preserve"> </v>
      </c>
      <c r="AB2222" s="9"/>
      <c r="AC2222" s="7" t="s">
        <v>6434</v>
      </c>
      <c r="AD2222" s="7" t="s">
        <v>6435</v>
      </c>
      <c r="AF2222" s="7" t="s">
        <v>6436</v>
      </c>
    </row>
    <row r="2223" spans="1:32" ht="14.5" x14ac:dyDescent="0.35">
      <c r="A2223" s="7" t="s">
        <v>6437</v>
      </c>
      <c r="B2223" s="7" t="s">
        <v>6438</v>
      </c>
      <c r="C2223" s="7" t="s">
        <v>5759</v>
      </c>
      <c r="D2223" s="7" t="s">
        <v>5188</v>
      </c>
      <c r="E2223" s="7" t="s">
        <v>36</v>
      </c>
      <c r="F2223" s="7" t="s">
        <v>37</v>
      </c>
      <c r="G2223" s="7" t="s">
        <v>56</v>
      </c>
      <c r="H2223" s="7" t="s">
        <v>6404</v>
      </c>
      <c r="I2223" s="7" t="s">
        <v>74</v>
      </c>
      <c r="J2223" s="13"/>
      <c r="K2223" s="18">
        <v>44581</v>
      </c>
      <c r="L2223" s="10">
        <v>44593</v>
      </c>
      <c r="M2223" s="10">
        <v>44597</v>
      </c>
      <c r="N2223" s="7">
        <v>2022</v>
      </c>
      <c r="O2223" s="7" t="s">
        <v>6405</v>
      </c>
      <c r="P2223" s="7" t="s">
        <v>56</v>
      </c>
      <c r="R2223" s="7" t="s">
        <v>6439</v>
      </c>
      <c r="T2223" s="7"/>
      <c r="W2223" s="6" t="str">
        <f>IFERROR(VLOOKUP(B2223, PlumX_snapshot!$A:$B, 2, FALSE), " ")</f>
        <v xml:space="preserve"> </v>
      </c>
      <c r="X2223" s="6" t="str">
        <f>IFERROR(VLOOKUP(B2223, PlumX_snapshot!$A:$C, 3, FALSE), " ")</f>
        <v xml:space="preserve"> </v>
      </c>
      <c r="Y2223" s="8" t="str">
        <f>IFERROR(VLOOKUP(B2223, PlumX_snapshot!$A:$D, 4, FALSE), " ")</f>
        <v xml:space="preserve"> </v>
      </c>
      <c r="Z2223" s="8" t="str">
        <f>IFERROR(VLOOKUP(B2223, PlumX_snapshot!$A:$E, 5, FALSE), " ")</f>
        <v xml:space="preserve"> </v>
      </c>
      <c r="AA2223" s="8" t="str">
        <f>IFERROR(VLOOKUP(B2223, PlumX_snapshot!$A:$F, 6, FALSE), " ")</f>
        <v xml:space="preserve"> </v>
      </c>
      <c r="AB2223" s="9"/>
      <c r="AC2223" s="7" t="s">
        <v>6440</v>
      </c>
      <c r="AD2223" s="7" t="s">
        <v>6441</v>
      </c>
      <c r="AE2223" s="7" t="s">
        <v>6442</v>
      </c>
      <c r="AF2223" s="7" t="s">
        <v>6443</v>
      </c>
    </row>
    <row r="2224" spans="1:32" ht="14.5" x14ac:dyDescent="0.35">
      <c r="A2224" s="7" t="s">
        <v>6444</v>
      </c>
      <c r="B2224" s="7" t="s">
        <v>6445</v>
      </c>
      <c r="C2224" s="7" t="s">
        <v>6446</v>
      </c>
      <c r="D2224" s="7" t="s">
        <v>5188</v>
      </c>
      <c r="E2224" s="7" t="s">
        <v>36</v>
      </c>
      <c r="F2224" s="7" t="s">
        <v>37</v>
      </c>
      <c r="G2224" s="7" t="s">
        <v>56</v>
      </c>
      <c r="H2224" s="7" t="s">
        <v>6404</v>
      </c>
      <c r="I2224" s="7" t="s">
        <v>74</v>
      </c>
      <c r="J2224" s="13"/>
      <c r="K2224" s="18">
        <v>44528</v>
      </c>
      <c r="L2224" s="10">
        <v>44592</v>
      </c>
      <c r="M2224" s="10">
        <v>44607</v>
      </c>
      <c r="N2224" s="7">
        <v>2022</v>
      </c>
      <c r="O2224" s="7" t="s">
        <v>6405</v>
      </c>
      <c r="R2224" s="7" t="s">
        <v>6447</v>
      </c>
      <c r="T2224" s="7"/>
      <c r="W2224" s="6" t="str">
        <f>IFERROR(VLOOKUP(B2224, PlumX_snapshot!$A:$B, 2, FALSE), " ")</f>
        <v xml:space="preserve"> </v>
      </c>
      <c r="X2224" s="6" t="str">
        <f>IFERROR(VLOOKUP(B2224, PlumX_snapshot!$A:$C, 3, FALSE), " ")</f>
        <v xml:space="preserve"> </v>
      </c>
      <c r="Y2224" s="8" t="str">
        <f>IFERROR(VLOOKUP(B2224, PlumX_snapshot!$A:$D, 4, FALSE), " ")</f>
        <v xml:space="preserve"> </v>
      </c>
      <c r="Z2224" s="8" t="str">
        <f>IFERROR(VLOOKUP(B2224, PlumX_snapshot!$A:$E, 5, FALSE), " ")</f>
        <v xml:space="preserve"> </v>
      </c>
      <c r="AA2224" s="8" t="str">
        <f>IFERROR(VLOOKUP(B2224, PlumX_snapshot!$A:$F, 6, FALSE), " ")</f>
        <v xml:space="preserve"> </v>
      </c>
      <c r="AB2224" s="9"/>
      <c r="AC2224" s="7" t="s">
        <v>6448</v>
      </c>
      <c r="AD2224" s="7" t="s">
        <v>6449</v>
      </c>
      <c r="AE2224" s="7" t="s">
        <v>6450</v>
      </c>
      <c r="AF2224" s="7" t="s">
        <v>6451</v>
      </c>
    </row>
    <row r="2225" spans="1:32" ht="14.5" x14ac:dyDescent="0.35">
      <c r="A2225" s="7" t="s">
        <v>6452</v>
      </c>
      <c r="B2225" s="7" t="s">
        <v>6453</v>
      </c>
      <c r="C2225" s="7" t="s">
        <v>5699</v>
      </c>
      <c r="D2225" s="7" t="s">
        <v>5188</v>
      </c>
      <c r="E2225" s="7" t="s">
        <v>36</v>
      </c>
      <c r="F2225" s="7" t="s">
        <v>37</v>
      </c>
      <c r="G2225" s="7" t="s">
        <v>56</v>
      </c>
      <c r="H2225" s="7" t="s">
        <v>6404</v>
      </c>
      <c r="I2225" s="7" t="s">
        <v>74</v>
      </c>
      <c r="J2225" s="13"/>
      <c r="K2225" s="18">
        <v>44573</v>
      </c>
      <c r="L2225" s="10">
        <v>44592</v>
      </c>
      <c r="M2225" s="10"/>
      <c r="N2225" s="7">
        <v>2022</v>
      </c>
      <c r="O2225" s="7" t="s">
        <v>6405</v>
      </c>
      <c r="R2225" s="7" t="s">
        <v>6454</v>
      </c>
      <c r="T2225" s="7"/>
      <c r="W2225" s="6" t="str">
        <f>IFERROR(VLOOKUP(B2225, PlumX_snapshot!$A:$B, 2, FALSE), " ")</f>
        <v xml:space="preserve"> </v>
      </c>
      <c r="X2225" s="6" t="str">
        <f>IFERROR(VLOOKUP(B2225, PlumX_snapshot!$A:$C, 3, FALSE), " ")</f>
        <v xml:space="preserve"> </v>
      </c>
      <c r="Y2225" s="8" t="str">
        <f>IFERROR(VLOOKUP(B2225, PlumX_snapshot!$A:$D, 4, FALSE), " ")</f>
        <v xml:space="preserve"> </v>
      </c>
      <c r="Z2225" s="8" t="str">
        <f>IFERROR(VLOOKUP(B2225, PlumX_snapshot!$A:$E, 5, FALSE), " ")</f>
        <v xml:space="preserve"> </v>
      </c>
      <c r="AA2225" s="8" t="str">
        <f>IFERROR(VLOOKUP(B2225, PlumX_snapshot!$A:$F, 6, FALSE), " ")</f>
        <v xml:space="preserve"> </v>
      </c>
      <c r="AB2225" s="9"/>
      <c r="AC2225" s="7" t="s">
        <v>6455</v>
      </c>
      <c r="AD2225" s="7" t="s">
        <v>6456</v>
      </c>
      <c r="AE2225" s="7" t="s">
        <v>6457</v>
      </c>
      <c r="AF2225" s="7" t="s">
        <v>6458</v>
      </c>
    </row>
    <row r="2226" spans="1:32" ht="14.5" x14ac:dyDescent="0.35">
      <c r="A2226" s="7" t="s">
        <v>6459</v>
      </c>
      <c r="B2226" s="7" t="s">
        <v>6460</v>
      </c>
      <c r="C2226" s="7" t="s">
        <v>5820</v>
      </c>
      <c r="D2226" s="7" t="s">
        <v>5188</v>
      </c>
      <c r="E2226" s="7" t="s">
        <v>36</v>
      </c>
      <c r="F2226" s="7" t="s">
        <v>37</v>
      </c>
      <c r="G2226" s="7" t="s">
        <v>56</v>
      </c>
      <c r="H2226" s="7" t="s">
        <v>6404</v>
      </c>
      <c r="I2226" s="7" t="s">
        <v>74</v>
      </c>
      <c r="J2226" s="13"/>
      <c r="K2226" s="19">
        <v>44539</v>
      </c>
      <c r="L2226" s="10">
        <v>44571</v>
      </c>
      <c r="M2226" s="10">
        <v>44574</v>
      </c>
      <c r="N2226" s="7">
        <v>2022</v>
      </c>
      <c r="O2226" s="7" t="s">
        <v>6405</v>
      </c>
      <c r="P2226" s="7" t="s">
        <v>56</v>
      </c>
      <c r="R2226" s="7" t="s">
        <v>6461</v>
      </c>
      <c r="T2226" s="7"/>
      <c r="W2226" s="6" t="str">
        <f>IFERROR(VLOOKUP(B2226, PlumX_snapshot!$A:$B, 2, FALSE), " ")</f>
        <v xml:space="preserve"> </v>
      </c>
      <c r="X2226" s="6" t="str">
        <f>IFERROR(VLOOKUP(B2226, PlumX_snapshot!$A:$C, 3, FALSE), " ")</f>
        <v xml:space="preserve"> </v>
      </c>
      <c r="Y2226" s="8" t="str">
        <f>IFERROR(VLOOKUP(B2226, PlumX_snapshot!$A:$D, 4, FALSE), " ")</f>
        <v xml:space="preserve"> </v>
      </c>
      <c r="Z2226" s="8" t="str">
        <f>IFERROR(VLOOKUP(B2226, PlumX_snapshot!$A:$E, 5, FALSE), " ")</f>
        <v xml:space="preserve"> </v>
      </c>
      <c r="AA2226" s="8" t="str">
        <f>IFERROR(VLOOKUP(B2226, PlumX_snapshot!$A:$F, 6, FALSE), " ")</f>
        <v xml:space="preserve"> </v>
      </c>
      <c r="AB2226" s="9"/>
      <c r="AC2226" s="7" t="s">
        <v>6462</v>
      </c>
      <c r="AD2226" s="7" t="s">
        <v>6463</v>
      </c>
      <c r="AF2226" s="7" t="s">
        <v>6464</v>
      </c>
    </row>
    <row r="2227" spans="1:32" ht="14.5" x14ac:dyDescent="0.35">
      <c r="A2227" s="7" t="s">
        <v>6465</v>
      </c>
      <c r="B2227" s="7" t="s">
        <v>6466</v>
      </c>
      <c r="C2227" s="7" t="s">
        <v>5830</v>
      </c>
      <c r="D2227" s="7" t="s">
        <v>5188</v>
      </c>
      <c r="E2227" s="7" t="s">
        <v>36</v>
      </c>
      <c r="F2227" s="7" t="s">
        <v>37</v>
      </c>
      <c r="G2227" s="7" t="s">
        <v>56</v>
      </c>
      <c r="H2227" s="7" t="s">
        <v>6404</v>
      </c>
      <c r="I2227" s="7" t="s">
        <v>74</v>
      </c>
      <c r="J2227" s="13"/>
      <c r="K2227" s="18">
        <v>44550</v>
      </c>
      <c r="L2227" s="10">
        <v>44571</v>
      </c>
      <c r="M2227" s="10">
        <v>44579</v>
      </c>
      <c r="N2227" s="7">
        <v>2022</v>
      </c>
      <c r="O2227" s="7" t="s">
        <v>6405</v>
      </c>
      <c r="P2227" s="7" t="s">
        <v>56</v>
      </c>
      <c r="R2227" s="7" t="s">
        <v>6467</v>
      </c>
      <c r="T2227" s="7"/>
      <c r="W2227" s="6" t="str">
        <f>IFERROR(VLOOKUP(B2227, PlumX_snapshot!$A:$B, 2, FALSE), " ")</f>
        <v xml:space="preserve"> </v>
      </c>
      <c r="X2227" s="6" t="str">
        <f>IFERROR(VLOOKUP(B2227, PlumX_snapshot!$A:$C, 3, FALSE), " ")</f>
        <v xml:space="preserve"> </v>
      </c>
      <c r="Y2227" s="8" t="str">
        <f>IFERROR(VLOOKUP(B2227, PlumX_snapshot!$A:$D, 4, FALSE), " ")</f>
        <v xml:space="preserve"> </v>
      </c>
      <c r="Z2227" s="8" t="str">
        <f>IFERROR(VLOOKUP(B2227, PlumX_snapshot!$A:$E, 5, FALSE), " ")</f>
        <v xml:space="preserve"> </v>
      </c>
      <c r="AA2227" s="8" t="str">
        <f>IFERROR(VLOOKUP(B2227, PlumX_snapshot!$A:$F, 6, FALSE), " ")</f>
        <v xml:space="preserve"> </v>
      </c>
      <c r="AB2227" s="9"/>
      <c r="AC2227" s="7" t="s">
        <v>6468</v>
      </c>
      <c r="AD2227" s="7" t="s">
        <v>6469</v>
      </c>
      <c r="AE2227" s="7" t="s">
        <v>6470</v>
      </c>
      <c r="AF2227" s="7" t="s">
        <v>6471</v>
      </c>
    </row>
    <row r="2228" spans="1:32" ht="14.5" x14ac:dyDescent="0.35">
      <c r="A2228" s="7" t="s">
        <v>6472</v>
      </c>
      <c r="B2228" s="7" t="s">
        <v>6473</v>
      </c>
      <c r="C2228" s="7" t="s">
        <v>6474</v>
      </c>
      <c r="D2228" s="7" t="s">
        <v>5188</v>
      </c>
      <c r="E2228" s="7" t="s">
        <v>36</v>
      </c>
      <c r="F2228" s="7" t="s">
        <v>37</v>
      </c>
      <c r="G2228" s="7" t="s">
        <v>56</v>
      </c>
      <c r="H2228" s="7" t="s">
        <v>6404</v>
      </c>
      <c r="I2228" s="7" t="s">
        <v>74</v>
      </c>
      <c r="J2228" s="13"/>
      <c r="K2228" s="18">
        <v>44554</v>
      </c>
      <c r="L2228" s="10">
        <v>44568</v>
      </c>
      <c r="M2228" s="10">
        <v>44579</v>
      </c>
      <c r="N2228" s="7">
        <v>2022</v>
      </c>
      <c r="O2228" s="7" t="s">
        <v>6405</v>
      </c>
      <c r="P2228" s="7" t="s">
        <v>56</v>
      </c>
      <c r="R2228" s="7" t="s">
        <v>6475</v>
      </c>
      <c r="T2228" s="7"/>
      <c r="W2228" s="6" t="str">
        <f>IFERROR(VLOOKUP(B2228, PlumX_snapshot!$A:$B, 2, FALSE), " ")</f>
        <v xml:space="preserve"> </v>
      </c>
      <c r="X2228" s="6" t="str">
        <f>IFERROR(VLOOKUP(B2228, PlumX_snapshot!$A:$C, 3, FALSE), " ")</f>
        <v xml:space="preserve"> </v>
      </c>
      <c r="Y2228" s="8" t="str">
        <f>IFERROR(VLOOKUP(B2228, PlumX_snapshot!$A:$D, 4, FALSE), " ")</f>
        <v xml:space="preserve"> </v>
      </c>
      <c r="Z2228" s="8" t="str">
        <f>IFERROR(VLOOKUP(B2228, PlumX_snapshot!$A:$E, 5, FALSE), " ")</f>
        <v xml:space="preserve"> </v>
      </c>
      <c r="AA2228" s="8" t="str">
        <f>IFERROR(VLOOKUP(B2228, PlumX_snapshot!$A:$F, 6, FALSE), " ")</f>
        <v xml:space="preserve"> </v>
      </c>
      <c r="AB2228" s="9"/>
      <c r="AC2228" s="7" t="s">
        <v>6476</v>
      </c>
      <c r="AD2228" s="7" t="s">
        <v>6477</v>
      </c>
      <c r="AE2228" s="7" t="s">
        <v>6478</v>
      </c>
      <c r="AF2228" s="7" t="s">
        <v>6479</v>
      </c>
    </row>
    <row r="2229" spans="1:32" ht="14.5" x14ac:dyDescent="0.35">
      <c r="A2229" s="7" t="s">
        <v>6480</v>
      </c>
      <c r="B2229" s="7" t="s">
        <v>6481</v>
      </c>
      <c r="C2229" s="7" t="s">
        <v>6482</v>
      </c>
      <c r="D2229" s="7" t="s">
        <v>5188</v>
      </c>
      <c r="E2229" s="7" t="s">
        <v>36</v>
      </c>
      <c r="F2229" s="7" t="s">
        <v>37</v>
      </c>
      <c r="G2229" s="7" t="s">
        <v>56</v>
      </c>
      <c r="H2229" s="7" t="s">
        <v>6404</v>
      </c>
      <c r="I2229" s="7" t="s">
        <v>74</v>
      </c>
      <c r="J2229" s="13"/>
      <c r="K2229" s="18">
        <v>44552</v>
      </c>
      <c r="L2229" s="10">
        <v>44568</v>
      </c>
      <c r="M2229" s="10">
        <v>44588</v>
      </c>
      <c r="N2229" s="7">
        <v>2022</v>
      </c>
      <c r="O2229" s="7" t="s">
        <v>6405</v>
      </c>
      <c r="P2229" s="7" t="s">
        <v>56</v>
      </c>
      <c r="R2229" s="7" t="s">
        <v>6483</v>
      </c>
      <c r="T2229" s="7"/>
      <c r="W2229" s="6" t="str">
        <f>IFERROR(VLOOKUP(B2229, PlumX_snapshot!$A:$B, 2, FALSE), " ")</f>
        <v xml:space="preserve"> </v>
      </c>
      <c r="X2229" s="6" t="str">
        <f>IFERROR(VLOOKUP(B2229, PlumX_snapshot!$A:$C, 3, FALSE), " ")</f>
        <v xml:space="preserve"> </v>
      </c>
      <c r="Y2229" s="8" t="str">
        <f>IFERROR(VLOOKUP(B2229, PlumX_snapshot!$A:$D, 4, FALSE), " ")</f>
        <v xml:space="preserve"> </v>
      </c>
      <c r="Z2229" s="8" t="str">
        <f>IFERROR(VLOOKUP(B2229, PlumX_snapshot!$A:$E, 5, FALSE), " ")</f>
        <v xml:space="preserve"> </v>
      </c>
      <c r="AA2229" s="8" t="str">
        <f>IFERROR(VLOOKUP(B2229, PlumX_snapshot!$A:$F, 6, FALSE), " ")</f>
        <v xml:space="preserve"> </v>
      </c>
      <c r="AB2229" s="9"/>
      <c r="AC2229" s="7" t="s">
        <v>6484</v>
      </c>
      <c r="AD2229" s="7" t="s">
        <v>6485</v>
      </c>
      <c r="AE2229" s="7" t="s">
        <v>6486</v>
      </c>
    </row>
    <row r="2230" spans="1:32" ht="14.5" x14ac:dyDescent="0.35">
      <c r="A2230" s="7" t="s">
        <v>6487</v>
      </c>
      <c r="B2230" s="7" t="s">
        <v>6488</v>
      </c>
      <c r="C2230" s="7" t="s">
        <v>6489</v>
      </c>
      <c r="D2230" s="7" t="s">
        <v>5188</v>
      </c>
      <c r="E2230" s="7" t="s">
        <v>36</v>
      </c>
      <c r="F2230" s="7" t="s">
        <v>37</v>
      </c>
      <c r="G2230" s="7" t="s">
        <v>56</v>
      </c>
      <c r="H2230" s="7" t="s">
        <v>6404</v>
      </c>
      <c r="I2230" s="7" t="s">
        <v>74</v>
      </c>
      <c r="J2230" s="13"/>
      <c r="K2230" s="19">
        <v>44566</v>
      </c>
      <c r="L2230" s="10">
        <v>44567</v>
      </c>
      <c r="M2230" s="10"/>
      <c r="N2230" s="7">
        <v>2022</v>
      </c>
      <c r="O2230" s="7" t="s">
        <v>6405</v>
      </c>
      <c r="Q2230" s="7" t="s">
        <v>56</v>
      </c>
      <c r="R2230" s="7" t="s">
        <v>6490</v>
      </c>
      <c r="T2230" s="7"/>
      <c r="W2230" s="6" t="str">
        <f>IFERROR(VLOOKUP(B2230, PlumX_snapshot!$A:$B, 2, FALSE), " ")</f>
        <v xml:space="preserve"> </v>
      </c>
      <c r="X2230" s="6" t="str">
        <f>IFERROR(VLOOKUP(B2230, PlumX_snapshot!$A:$C, 3, FALSE), " ")</f>
        <v xml:space="preserve"> </v>
      </c>
      <c r="Y2230" s="8" t="str">
        <f>IFERROR(VLOOKUP(B2230, PlumX_snapshot!$A:$D, 4, FALSE), " ")</f>
        <v xml:space="preserve"> </v>
      </c>
      <c r="Z2230" s="8" t="str">
        <f>IFERROR(VLOOKUP(B2230, PlumX_snapshot!$A:$E, 5, FALSE), " ")</f>
        <v xml:space="preserve"> </v>
      </c>
      <c r="AA2230" s="8" t="str">
        <f>IFERROR(VLOOKUP(B2230, PlumX_snapshot!$A:$F, 6, FALSE), " ")</f>
        <v xml:space="preserve"> </v>
      </c>
      <c r="AB2230" s="9"/>
      <c r="AC2230" s="7" t="s">
        <v>5845</v>
      </c>
      <c r="AD2230" s="7" t="s">
        <v>6491</v>
      </c>
      <c r="AF2230" s="7" t="s">
        <v>6492</v>
      </c>
    </row>
    <row r="2231" spans="1:32" ht="14.5" x14ac:dyDescent="0.35">
      <c r="A2231" s="7" t="s">
        <v>6493</v>
      </c>
      <c r="B2231" s="7" t="s">
        <v>6494</v>
      </c>
      <c r="C2231" s="7" t="s">
        <v>6064</v>
      </c>
      <c r="D2231" s="7" t="s">
        <v>5188</v>
      </c>
      <c r="E2231" s="7" t="s">
        <v>36</v>
      </c>
      <c r="F2231" s="7" t="s">
        <v>37</v>
      </c>
      <c r="G2231" s="7" t="s">
        <v>56</v>
      </c>
      <c r="H2231" s="7" t="s">
        <v>6404</v>
      </c>
      <c r="I2231" s="7" t="s">
        <v>74</v>
      </c>
      <c r="J2231" s="13"/>
      <c r="K2231" s="18">
        <v>44558</v>
      </c>
      <c r="L2231" s="10">
        <v>44565</v>
      </c>
      <c r="M2231" s="10">
        <v>44586</v>
      </c>
      <c r="N2231" s="7">
        <v>2022</v>
      </c>
      <c r="O2231" s="7" t="s">
        <v>6405</v>
      </c>
      <c r="R2231" s="7" t="s">
        <v>6495</v>
      </c>
      <c r="T2231" s="7"/>
      <c r="W2231" s="6" t="str">
        <f>IFERROR(VLOOKUP(B2231, PlumX_snapshot!$A:$B, 2, FALSE), " ")</f>
        <v xml:space="preserve"> </v>
      </c>
      <c r="X2231" s="6" t="str">
        <f>IFERROR(VLOOKUP(B2231, PlumX_snapshot!$A:$C, 3, FALSE), " ")</f>
        <v xml:space="preserve"> </v>
      </c>
      <c r="Y2231" s="8" t="str">
        <f>IFERROR(VLOOKUP(B2231, PlumX_snapshot!$A:$D, 4, FALSE), " ")</f>
        <v xml:space="preserve"> </v>
      </c>
      <c r="Z2231" s="8" t="str">
        <f>IFERROR(VLOOKUP(B2231, PlumX_snapshot!$A:$E, 5, FALSE), " ")</f>
        <v xml:space="preserve"> </v>
      </c>
      <c r="AA2231" s="8" t="str">
        <f>IFERROR(VLOOKUP(B2231, PlumX_snapshot!$A:$F, 6, FALSE), " ")</f>
        <v xml:space="preserve"> </v>
      </c>
      <c r="AB2231" s="9"/>
      <c r="AC2231" s="7" t="s">
        <v>5831</v>
      </c>
      <c r="AD2231" s="7" t="s">
        <v>5832</v>
      </c>
      <c r="AE2231" s="7" t="s">
        <v>5833</v>
      </c>
      <c r="AF2231" s="7" t="s">
        <v>6496</v>
      </c>
    </row>
    <row r="2232" spans="1:32" ht="14.5" x14ac:dyDescent="0.35">
      <c r="A2232" s="7" t="s">
        <v>6497</v>
      </c>
      <c r="B2232" s="7" t="s">
        <v>6498</v>
      </c>
      <c r="C2232" s="7" t="s">
        <v>6499</v>
      </c>
      <c r="D2232" s="7" t="s">
        <v>5188</v>
      </c>
      <c r="E2232" s="7" t="s">
        <v>36</v>
      </c>
      <c r="F2232" s="7" t="s">
        <v>37</v>
      </c>
      <c r="G2232" s="7" t="s">
        <v>56</v>
      </c>
      <c r="H2232" s="7" t="s">
        <v>6404</v>
      </c>
      <c r="I2232" s="7" t="s">
        <v>74</v>
      </c>
      <c r="J2232" s="13"/>
      <c r="K2232" s="18">
        <v>44552</v>
      </c>
      <c r="L2232" s="10">
        <v>44565</v>
      </c>
      <c r="M2232" s="10">
        <v>44572</v>
      </c>
      <c r="N2232" s="7">
        <v>2022</v>
      </c>
      <c r="O2232" s="7" t="s">
        <v>6405</v>
      </c>
      <c r="Q2232" s="7" t="s">
        <v>56</v>
      </c>
      <c r="R2232" s="7" t="s">
        <v>6500</v>
      </c>
      <c r="T2232" s="7"/>
      <c r="W2232" s="6" t="str">
        <f>IFERROR(VLOOKUP(B2232, PlumX_snapshot!$A:$B, 2, FALSE), " ")</f>
        <v xml:space="preserve"> </v>
      </c>
      <c r="X2232" s="6" t="str">
        <f>IFERROR(VLOOKUP(B2232, PlumX_snapshot!$A:$C, 3, FALSE), " ")</f>
        <v xml:space="preserve"> </v>
      </c>
      <c r="Y2232" s="8" t="str">
        <f>IFERROR(VLOOKUP(B2232, PlumX_snapshot!$A:$D, 4, FALSE), " ")</f>
        <v xml:space="preserve"> </v>
      </c>
      <c r="Z2232" s="8" t="str">
        <f>IFERROR(VLOOKUP(B2232, PlumX_snapshot!$A:$E, 5, FALSE), " ")</f>
        <v xml:space="preserve"> </v>
      </c>
      <c r="AA2232" s="8" t="str">
        <f>IFERROR(VLOOKUP(B2232, PlumX_snapshot!$A:$F, 6, FALSE), " ")</f>
        <v xml:space="preserve"> </v>
      </c>
      <c r="AB2232" s="9"/>
      <c r="AC2232" s="7" t="s">
        <v>6501</v>
      </c>
      <c r="AD2232" s="7" t="s">
        <v>6502</v>
      </c>
      <c r="AE2232" s="7" t="s">
        <v>6503</v>
      </c>
      <c r="AF2232" s="7" t="s">
        <v>6504</v>
      </c>
    </row>
    <row r="2233" spans="1:32" ht="14.5" x14ac:dyDescent="0.35">
      <c r="A2233" s="7" t="s">
        <v>6505</v>
      </c>
      <c r="B2233" s="7" t="s">
        <v>6506</v>
      </c>
      <c r="C2233" s="7" t="s">
        <v>6507</v>
      </c>
      <c r="D2233" s="7" t="s">
        <v>5188</v>
      </c>
      <c r="E2233" s="7" t="s">
        <v>37</v>
      </c>
      <c r="F2233" s="7" t="s">
        <v>37</v>
      </c>
      <c r="G2233" s="7" t="s">
        <v>56</v>
      </c>
      <c r="H2233" s="7" t="s">
        <v>6404</v>
      </c>
      <c r="I2233" s="7" t="s">
        <v>74</v>
      </c>
      <c r="J2233" s="13"/>
      <c r="K2233" s="13"/>
      <c r="L2233" s="10">
        <v>44574</v>
      </c>
      <c r="M2233" s="10">
        <v>44677</v>
      </c>
      <c r="N2233" s="7">
        <v>2022</v>
      </c>
      <c r="O2233" s="7" t="s">
        <v>6405</v>
      </c>
      <c r="T2233" s="7"/>
      <c r="W2233" s="6" t="str">
        <f>IFERROR(VLOOKUP(B2233, PlumX_snapshot!$A:$B, 2, FALSE), " ")</f>
        <v xml:space="preserve"> </v>
      </c>
      <c r="X2233" s="6" t="str">
        <f>IFERROR(VLOOKUP(B2233, PlumX_snapshot!$A:$C, 3, FALSE), " ")</f>
        <v xml:space="preserve"> </v>
      </c>
      <c r="Y2233" s="8" t="str">
        <f>IFERROR(VLOOKUP(B2233, PlumX_snapshot!$A:$D, 4, FALSE), " ")</f>
        <v xml:space="preserve"> </v>
      </c>
      <c r="Z2233" s="8" t="str">
        <f>IFERROR(VLOOKUP(B2233, PlumX_snapshot!$A:$E, 5, FALSE), " ")</f>
        <v xml:space="preserve"> </v>
      </c>
      <c r="AA2233" s="8" t="str">
        <f>IFERROR(VLOOKUP(B2233, PlumX_snapshot!$A:$F, 6, FALSE), " ")</f>
        <v xml:space="preserve"> </v>
      </c>
      <c r="AB2233" s="9"/>
      <c r="AC2233" s="7" t="s">
        <v>6508</v>
      </c>
      <c r="AD2233" s="7" t="s">
        <v>6509</v>
      </c>
      <c r="AF2233" s="7" t="s">
        <v>6510</v>
      </c>
    </row>
    <row r="2234" spans="1:32" ht="14.5" x14ac:dyDescent="0.35">
      <c r="A2234" s="7" t="s">
        <v>6511</v>
      </c>
      <c r="B2234" s="7" t="s">
        <v>6512</v>
      </c>
      <c r="C2234" s="7" t="s">
        <v>6064</v>
      </c>
      <c r="D2234" s="7" t="s">
        <v>5188</v>
      </c>
      <c r="E2234" s="7" t="s">
        <v>36</v>
      </c>
      <c r="F2234" s="7" t="s">
        <v>37</v>
      </c>
      <c r="G2234" s="7" t="s">
        <v>56</v>
      </c>
      <c r="H2234" s="7" t="s">
        <v>5578</v>
      </c>
      <c r="I2234" s="7" t="s">
        <v>74</v>
      </c>
      <c r="J2234" s="13"/>
      <c r="K2234" s="18">
        <v>44541</v>
      </c>
      <c r="L2234" s="10">
        <v>44547</v>
      </c>
      <c r="M2234" s="10">
        <v>44613</v>
      </c>
      <c r="N2234" s="7">
        <v>2021</v>
      </c>
      <c r="O2234" s="7" t="s">
        <v>6405</v>
      </c>
      <c r="P2234" s="7" t="s">
        <v>56</v>
      </c>
      <c r="R2234" s="7" t="s">
        <v>6513</v>
      </c>
      <c r="T2234" s="7"/>
      <c r="W2234" s="6" t="str">
        <f>IFERROR(VLOOKUP(B2234, PlumX_snapshot!$A:$B, 2, FALSE), " ")</f>
        <v xml:space="preserve"> </v>
      </c>
      <c r="X2234" s="6" t="str">
        <f>IFERROR(VLOOKUP(B2234, PlumX_snapshot!$A:$C, 3, FALSE), " ")</f>
        <v xml:space="preserve"> </v>
      </c>
      <c r="Y2234" s="8" t="str">
        <f>IFERROR(VLOOKUP(B2234, PlumX_snapshot!$A:$D, 4, FALSE), " ")</f>
        <v xml:space="preserve"> </v>
      </c>
      <c r="Z2234" s="8" t="str">
        <f>IFERROR(VLOOKUP(B2234, PlumX_snapshot!$A:$E, 5, FALSE), " ")</f>
        <v xml:space="preserve"> </v>
      </c>
      <c r="AA2234" s="8" t="str">
        <f>IFERROR(VLOOKUP(B2234, PlumX_snapshot!$A:$F, 6, FALSE), " ")</f>
        <v xml:space="preserve"> </v>
      </c>
      <c r="AB2234" s="9"/>
      <c r="AC2234" s="7" t="s">
        <v>6514</v>
      </c>
      <c r="AD2234" s="7" t="s">
        <v>6515</v>
      </c>
      <c r="AE2234" s="7" t="s">
        <v>6516</v>
      </c>
      <c r="AF2234" s="7" t="s">
        <v>6517</v>
      </c>
    </row>
    <row r="2235" spans="1:32" ht="14.5" x14ac:dyDescent="0.35">
      <c r="A2235" s="7" t="s">
        <v>6518</v>
      </c>
      <c r="B2235" s="7" t="s">
        <v>6519</v>
      </c>
      <c r="C2235" s="7" t="s">
        <v>5620</v>
      </c>
      <c r="D2235" s="7" t="s">
        <v>5188</v>
      </c>
      <c r="E2235" s="7" t="s">
        <v>36</v>
      </c>
      <c r="F2235" s="7" t="s">
        <v>37</v>
      </c>
      <c r="G2235" s="7" t="s">
        <v>56</v>
      </c>
      <c r="H2235" s="7" t="s">
        <v>5578</v>
      </c>
      <c r="I2235" s="7" t="s">
        <v>74</v>
      </c>
      <c r="J2235" s="13"/>
      <c r="K2235" s="19">
        <v>44538</v>
      </c>
      <c r="L2235" s="10">
        <v>44545</v>
      </c>
      <c r="M2235" s="10">
        <v>44551</v>
      </c>
      <c r="N2235" s="7">
        <v>2021</v>
      </c>
      <c r="O2235" s="7" t="s">
        <v>6405</v>
      </c>
      <c r="P2235" s="7" t="s">
        <v>56</v>
      </c>
      <c r="R2235" s="7" t="s">
        <v>6520</v>
      </c>
      <c r="T2235" s="7"/>
      <c r="W2235" s="6" t="str">
        <f>IFERROR(VLOOKUP(B2235, PlumX_snapshot!$A:$B, 2, FALSE), " ")</f>
        <v xml:space="preserve"> </v>
      </c>
      <c r="X2235" s="6" t="str">
        <f>IFERROR(VLOOKUP(B2235, PlumX_snapshot!$A:$C, 3, FALSE), " ")</f>
        <v xml:space="preserve"> </v>
      </c>
      <c r="Y2235" s="8" t="str">
        <f>IFERROR(VLOOKUP(B2235, PlumX_snapshot!$A:$D, 4, FALSE), " ")</f>
        <v xml:space="preserve"> </v>
      </c>
      <c r="Z2235" s="8" t="str">
        <f>IFERROR(VLOOKUP(B2235, PlumX_snapshot!$A:$E, 5, FALSE), " ")</f>
        <v xml:space="preserve"> </v>
      </c>
      <c r="AA2235" s="8" t="str">
        <f>IFERROR(VLOOKUP(B2235, PlumX_snapshot!$A:$F, 6, FALSE), " ")</f>
        <v xml:space="preserve"> </v>
      </c>
      <c r="AB2235" s="9"/>
      <c r="AC2235" s="7" t="s">
        <v>6521</v>
      </c>
      <c r="AD2235" s="7" t="s">
        <v>6522</v>
      </c>
      <c r="AE2235" s="7" t="s">
        <v>6523</v>
      </c>
      <c r="AF2235" s="7" t="s">
        <v>6524</v>
      </c>
    </row>
    <row r="2236" spans="1:32" ht="14.5" x14ac:dyDescent="0.35">
      <c r="A2236" s="7" t="s">
        <v>6525</v>
      </c>
      <c r="B2236" s="7" t="s">
        <v>6526</v>
      </c>
      <c r="C2236" s="7" t="s">
        <v>6527</v>
      </c>
      <c r="D2236" s="7" t="s">
        <v>5188</v>
      </c>
      <c r="E2236" s="7" t="s">
        <v>36</v>
      </c>
      <c r="F2236" s="7" t="s">
        <v>37</v>
      </c>
      <c r="G2236" s="7" t="s">
        <v>56</v>
      </c>
      <c r="H2236" s="7" t="s">
        <v>5578</v>
      </c>
      <c r="I2236" s="7" t="s">
        <v>74</v>
      </c>
      <c r="J2236" s="13"/>
      <c r="K2236" s="18">
        <v>44530</v>
      </c>
      <c r="L2236" s="10">
        <v>44536</v>
      </c>
      <c r="M2236" s="10">
        <v>44542</v>
      </c>
      <c r="N2236" s="7">
        <v>2021</v>
      </c>
      <c r="O2236" s="7" t="s">
        <v>6405</v>
      </c>
      <c r="P2236" s="7" t="s">
        <v>56</v>
      </c>
      <c r="R2236" s="7" t="s">
        <v>6528</v>
      </c>
      <c r="T2236" s="7"/>
      <c r="W2236" s="6" t="str">
        <f>IFERROR(VLOOKUP(B2236, PlumX_snapshot!$A:$B, 2, FALSE), " ")</f>
        <v xml:space="preserve"> </v>
      </c>
      <c r="X2236" s="6" t="str">
        <f>IFERROR(VLOOKUP(B2236, PlumX_snapshot!$A:$C, 3, FALSE), " ")</f>
        <v xml:space="preserve"> </v>
      </c>
      <c r="Y2236" s="8" t="str">
        <f>IFERROR(VLOOKUP(B2236, PlumX_snapshot!$A:$D, 4, FALSE), " ")</f>
        <v xml:space="preserve"> </v>
      </c>
      <c r="Z2236" s="8" t="str">
        <f>IFERROR(VLOOKUP(B2236, PlumX_snapshot!$A:$E, 5, FALSE), " ")</f>
        <v xml:space="preserve"> </v>
      </c>
      <c r="AA2236" s="8" t="str">
        <f>IFERROR(VLOOKUP(B2236, PlumX_snapshot!$A:$F, 6, FALSE), " ")</f>
        <v xml:space="preserve"> </v>
      </c>
      <c r="AB2236" s="9"/>
      <c r="AC2236" s="7" t="s">
        <v>6529</v>
      </c>
      <c r="AD2236" s="7" t="s">
        <v>6530</v>
      </c>
      <c r="AE2236" s="7" t="s">
        <v>6531</v>
      </c>
      <c r="AF2236" s="7" t="s">
        <v>6532</v>
      </c>
    </row>
    <row r="2237" spans="1:32" ht="14.5" x14ac:dyDescent="0.35">
      <c r="A2237" s="7" t="s">
        <v>6533</v>
      </c>
      <c r="B2237" s="7" t="s">
        <v>6534</v>
      </c>
      <c r="C2237" s="7" t="s">
        <v>6535</v>
      </c>
      <c r="D2237" s="7" t="s">
        <v>5188</v>
      </c>
      <c r="E2237" s="7" t="s">
        <v>36</v>
      </c>
      <c r="F2237" s="7" t="s">
        <v>37</v>
      </c>
      <c r="G2237" s="7" t="s">
        <v>56</v>
      </c>
      <c r="H2237" s="7" t="s">
        <v>5578</v>
      </c>
      <c r="I2237" s="7" t="s">
        <v>74</v>
      </c>
      <c r="J2237" s="13"/>
      <c r="K2237" s="18">
        <v>44466</v>
      </c>
      <c r="L2237" s="10">
        <v>44512</v>
      </c>
      <c r="M2237" s="10">
        <v>44526</v>
      </c>
      <c r="N2237" s="7">
        <v>2021</v>
      </c>
      <c r="O2237" s="7" t="s">
        <v>6405</v>
      </c>
      <c r="P2237" s="7" t="s">
        <v>56</v>
      </c>
      <c r="R2237" s="7" t="s">
        <v>6536</v>
      </c>
      <c r="T2237" s="7"/>
      <c r="W2237" s="6" t="str">
        <f>IFERROR(VLOOKUP(B2237, PlumX_snapshot!$A:$B, 2, FALSE), " ")</f>
        <v xml:space="preserve"> </v>
      </c>
      <c r="X2237" s="6" t="str">
        <f>IFERROR(VLOOKUP(B2237, PlumX_snapshot!$A:$C, 3, FALSE), " ")</f>
        <v xml:space="preserve"> </v>
      </c>
      <c r="Y2237" s="8" t="str">
        <f>IFERROR(VLOOKUP(B2237, PlumX_snapshot!$A:$D, 4, FALSE), " ")</f>
        <v xml:space="preserve"> </v>
      </c>
      <c r="Z2237" s="8" t="str">
        <f>IFERROR(VLOOKUP(B2237, PlumX_snapshot!$A:$E, 5, FALSE), " ")</f>
        <v xml:space="preserve"> </v>
      </c>
      <c r="AA2237" s="8" t="str">
        <f>IFERROR(VLOOKUP(B2237, PlumX_snapshot!$A:$F, 6, FALSE), " ")</f>
        <v xml:space="preserve"> </v>
      </c>
      <c r="AB2237" s="9"/>
      <c r="AC2237" s="7" t="s">
        <v>6240</v>
      </c>
      <c r="AD2237" s="7" t="s">
        <v>6241</v>
      </c>
      <c r="AE2237" s="7" t="s">
        <v>6242</v>
      </c>
      <c r="AF2237" s="7" t="s">
        <v>6537</v>
      </c>
    </row>
    <row r="2238" spans="1:32" ht="14.5" x14ac:dyDescent="0.35">
      <c r="A2238" s="7" t="s">
        <v>6538</v>
      </c>
      <c r="B2238" s="7" t="s">
        <v>6539</v>
      </c>
      <c r="C2238" s="7" t="s">
        <v>6540</v>
      </c>
      <c r="D2238" s="7" t="s">
        <v>5188</v>
      </c>
      <c r="E2238" s="7" t="s">
        <v>36</v>
      </c>
      <c r="F2238" s="7" t="s">
        <v>37</v>
      </c>
      <c r="G2238" s="7" t="s">
        <v>56</v>
      </c>
      <c r="H2238" s="7" t="s">
        <v>5578</v>
      </c>
      <c r="I2238" s="7" t="s">
        <v>74</v>
      </c>
      <c r="J2238" s="13"/>
      <c r="K2238" s="19">
        <v>44501</v>
      </c>
      <c r="L2238" s="10">
        <v>44511</v>
      </c>
      <c r="M2238" s="10">
        <v>44531</v>
      </c>
      <c r="N2238" s="7">
        <v>2021</v>
      </c>
      <c r="O2238" s="7" t="s">
        <v>6405</v>
      </c>
      <c r="P2238" s="7" t="s">
        <v>56</v>
      </c>
      <c r="R2238" s="7" t="s">
        <v>6541</v>
      </c>
      <c r="T2238" s="7"/>
      <c r="W2238" s="6" t="str">
        <f>IFERROR(VLOOKUP(B2238, PlumX_snapshot!$A:$B, 2, FALSE), " ")</f>
        <v xml:space="preserve"> </v>
      </c>
      <c r="X2238" s="6" t="str">
        <f>IFERROR(VLOOKUP(B2238, PlumX_snapshot!$A:$C, 3, FALSE), " ")</f>
        <v xml:space="preserve"> </v>
      </c>
      <c r="Y2238" s="8" t="str">
        <f>IFERROR(VLOOKUP(B2238, PlumX_snapshot!$A:$D, 4, FALSE), " ")</f>
        <v xml:space="preserve"> </v>
      </c>
      <c r="Z2238" s="8" t="str">
        <f>IFERROR(VLOOKUP(B2238, PlumX_snapshot!$A:$E, 5, FALSE), " ")</f>
        <v xml:space="preserve"> </v>
      </c>
      <c r="AA2238" s="8" t="str">
        <f>IFERROR(VLOOKUP(B2238, PlumX_snapshot!$A:$F, 6, FALSE), " ")</f>
        <v xml:space="preserve"> </v>
      </c>
      <c r="AB2238" s="9"/>
      <c r="AC2238" s="7" t="s">
        <v>5649</v>
      </c>
      <c r="AD2238" s="7" t="s">
        <v>5650</v>
      </c>
      <c r="AE2238" s="7" t="s">
        <v>5651</v>
      </c>
      <c r="AF2238" s="7" t="s">
        <v>6542</v>
      </c>
    </row>
    <row r="2239" spans="1:32" ht="14.5" x14ac:dyDescent="0.35">
      <c r="A2239" s="7" t="s">
        <v>6543</v>
      </c>
      <c r="B2239" s="7" t="s">
        <v>6544</v>
      </c>
      <c r="C2239" s="7" t="s">
        <v>6545</v>
      </c>
      <c r="D2239" s="7" t="s">
        <v>5188</v>
      </c>
      <c r="E2239" s="7" t="s">
        <v>36</v>
      </c>
      <c r="F2239" s="7" t="s">
        <v>37</v>
      </c>
      <c r="G2239" s="7" t="s">
        <v>56</v>
      </c>
      <c r="H2239" s="7" t="s">
        <v>5578</v>
      </c>
      <c r="I2239" s="7" t="s">
        <v>74</v>
      </c>
      <c r="J2239" s="13"/>
      <c r="K2239" s="18">
        <v>44479</v>
      </c>
      <c r="L2239" s="10">
        <v>44501</v>
      </c>
      <c r="M2239" s="10">
        <v>44530</v>
      </c>
      <c r="N2239" s="7">
        <v>2021</v>
      </c>
      <c r="O2239" s="7" t="s">
        <v>6405</v>
      </c>
      <c r="P2239" s="7" t="s">
        <v>56</v>
      </c>
      <c r="R2239" s="7" t="s">
        <v>6546</v>
      </c>
      <c r="T2239" s="7"/>
      <c r="W2239" s="6" t="str">
        <f>IFERROR(VLOOKUP(B2239, PlumX_snapshot!$A:$B, 2, FALSE), " ")</f>
        <v xml:space="preserve"> </v>
      </c>
      <c r="X2239" s="6" t="str">
        <f>IFERROR(VLOOKUP(B2239, PlumX_snapshot!$A:$C, 3, FALSE), " ")</f>
        <v xml:space="preserve"> </v>
      </c>
      <c r="Y2239" s="8" t="str">
        <f>IFERROR(VLOOKUP(B2239, PlumX_snapshot!$A:$D, 4, FALSE), " ")</f>
        <v xml:space="preserve"> </v>
      </c>
      <c r="Z2239" s="8" t="str">
        <f>IFERROR(VLOOKUP(B2239, PlumX_snapshot!$A:$E, 5, FALSE), " ")</f>
        <v xml:space="preserve"> </v>
      </c>
      <c r="AA2239" s="8" t="str">
        <f>IFERROR(VLOOKUP(B2239, PlumX_snapshot!$A:$F, 6, FALSE), " ")</f>
        <v xml:space="preserve"> </v>
      </c>
      <c r="AB2239" s="9"/>
      <c r="AC2239" s="7" t="s">
        <v>6045</v>
      </c>
      <c r="AD2239" s="7" t="s">
        <v>6046</v>
      </c>
      <c r="AE2239" s="7" t="s">
        <v>6047</v>
      </c>
    </row>
    <row r="2240" spans="1:32" ht="14.5" x14ac:dyDescent="0.35">
      <c r="A2240" s="7" t="s">
        <v>6547</v>
      </c>
      <c r="B2240" s="7" t="s">
        <v>6548</v>
      </c>
      <c r="C2240" s="7" t="s">
        <v>6549</v>
      </c>
      <c r="D2240" s="7" t="s">
        <v>5188</v>
      </c>
      <c r="E2240" s="7" t="s">
        <v>36</v>
      </c>
      <c r="F2240" s="7" t="s">
        <v>37</v>
      </c>
      <c r="G2240" s="7" t="s">
        <v>56</v>
      </c>
      <c r="H2240" s="7" t="s">
        <v>6404</v>
      </c>
      <c r="I2240" s="7" t="s">
        <v>74</v>
      </c>
      <c r="J2240" s="13"/>
      <c r="K2240" s="18">
        <v>44670</v>
      </c>
      <c r="L2240" s="10">
        <v>44697</v>
      </c>
      <c r="M2240" s="10"/>
      <c r="N2240" s="7">
        <v>2022</v>
      </c>
      <c r="O2240" s="7" t="s">
        <v>6550</v>
      </c>
      <c r="R2240" s="7" t="s">
        <v>6551</v>
      </c>
      <c r="T2240" s="7"/>
      <c r="U2240" s="7"/>
      <c r="W2240" s="6" t="str">
        <f>IFERROR(VLOOKUP(B2240, PlumX_snapshot!$A:$B, 2, FALSE), " ")</f>
        <v xml:space="preserve"> </v>
      </c>
      <c r="X2240" s="6" t="str">
        <f>IFERROR(VLOOKUP(B2240, PlumX_snapshot!$A:$C, 3, FALSE), " ")</f>
        <v xml:space="preserve"> </v>
      </c>
      <c r="Y2240" s="8" t="str">
        <f>IFERROR(VLOOKUP(B2240, PlumX_snapshot!$A:$D, 4, FALSE), " ")</f>
        <v xml:space="preserve"> </v>
      </c>
      <c r="Z2240" s="8" t="str">
        <f>IFERROR(VLOOKUP(B2240, PlumX_snapshot!$A:$E, 5, FALSE), " ")</f>
        <v xml:space="preserve"> </v>
      </c>
      <c r="AA2240" s="8" t="str">
        <f>IFERROR(VLOOKUP(B2240, PlumX_snapshot!$A:$F, 6, FALSE), " ")</f>
        <v xml:space="preserve"> </v>
      </c>
      <c r="AB2240" s="9"/>
      <c r="AC2240" s="7" t="s">
        <v>6552</v>
      </c>
      <c r="AD2240" s="7" t="s">
        <v>6553</v>
      </c>
      <c r="AE2240" s="7" t="s">
        <v>6554</v>
      </c>
      <c r="AF2240" s="7" t="s">
        <v>6555</v>
      </c>
    </row>
    <row r="2241" spans="1:32" ht="14.5" x14ac:dyDescent="0.35">
      <c r="A2241" s="7" t="s">
        <v>6556</v>
      </c>
      <c r="B2241" s="7" t="s">
        <v>6557</v>
      </c>
      <c r="C2241" s="7" t="s">
        <v>5586</v>
      </c>
      <c r="D2241" s="7" t="s">
        <v>5188</v>
      </c>
      <c r="E2241" s="7" t="s">
        <v>36</v>
      </c>
      <c r="F2241" s="7" t="s">
        <v>37</v>
      </c>
      <c r="G2241" s="7" t="s">
        <v>56</v>
      </c>
      <c r="H2241" s="7" t="s">
        <v>6404</v>
      </c>
      <c r="I2241" s="7" t="s">
        <v>74</v>
      </c>
      <c r="J2241" s="13"/>
      <c r="K2241" s="20">
        <v>44687</v>
      </c>
      <c r="L2241" s="10">
        <v>44697</v>
      </c>
      <c r="M2241" s="10"/>
      <c r="N2241" s="7">
        <v>2022</v>
      </c>
      <c r="O2241" s="7" t="s">
        <v>6550</v>
      </c>
      <c r="R2241" s="7" t="s">
        <v>6558</v>
      </c>
      <c r="T2241" s="7"/>
      <c r="U2241" s="7"/>
      <c r="W2241" s="6" t="str">
        <f>IFERROR(VLOOKUP(B2241, PlumX_snapshot!$A:$B, 2, FALSE), " ")</f>
        <v xml:space="preserve"> </v>
      </c>
      <c r="X2241" s="6" t="str">
        <f>IFERROR(VLOOKUP(B2241, PlumX_snapshot!$A:$C, 3, FALSE), " ")</f>
        <v xml:space="preserve"> </v>
      </c>
      <c r="Y2241" s="8" t="str">
        <f>IFERROR(VLOOKUP(B2241, PlumX_snapshot!$A:$D, 4, FALSE), " ")</f>
        <v xml:space="preserve"> </v>
      </c>
      <c r="Z2241" s="8" t="str">
        <f>IFERROR(VLOOKUP(B2241, PlumX_snapshot!$A:$E, 5, FALSE), " ")</f>
        <v xml:space="preserve"> </v>
      </c>
      <c r="AA2241" s="8" t="str">
        <f>IFERROR(VLOOKUP(B2241, PlumX_snapshot!$A:$F, 6, FALSE), " ")</f>
        <v xml:space="preserve"> </v>
      </c>
      <c r="AB2241" s="9"/>
      <c r="AC2241" s="7" t="s">
        <v>6559</v>
      </c>
      <c r="AD2241" s="7" t="s">
        <v>6560</v>
      </c>
      <c r="AE2241" s="7" t="s">
        <v>6561</v>
      </c>
      <c r="AF2241" s="7" t="s">
        <v>6562</v>
      </c>
    </row>
    <row r="2242" spans="1:32" ht="14.5" x14ac:dyDescent="0.35">
      <c r="A2242" s="7" t="s">
        <v>6563</v>
      </c>
      <c r="B2242" s="7" t="s">
        <v>6564</v>
      </c>
      <c r="C2242" s="7" t="s">
        <v>6565</v>
      </c>
      <c r="D2242" s="7" t="s">
        <v>5188</v>
      </c>
      <c r="E2242" s="7" t="s">
        <v>36</v>
      </c>
      <c r="F2242" s="7" t="s">
        <v>37</v>
      </c>
      <c r="G2242" s="7" t="s">
        <v>56</v>
      </c>
      <c r="H2242" s="7" t="s">
        <v>6404</v>
      </c>
      <c r="I2242" s="7" t="s">
        <v>74</v>
      </c>
      <c r="J2242" s="13"/>
      <c r="K2242" s="18">
        <v>44581</v>
      </c>
      <c r="L2242" s="10">
        <v>44690</v>
      </c>
      <c r="M2242" s="10">
        <v>44697</v>
      </c>
      <c r="N2242" s="7">
        <v>2022</v>
      </c>
      <c r="O2242" s="7" t="s">
        <v>6550</v>
      </c>
      <c r="P2242" s="7" t="s">
        <v>56</v>
      </c>
      <c r="R2242" s="7" t="s">
        <v>6566</v>
      </c>
      <c r="T2242" s="7"/>
      <c r="W2242" s="6" t="str">
        <f>IFERROR(VLOOKUP(B2242, PlumX_snapshot!$A:$B, 2, FALSE), " ")</f>
        <v xml:space="preserve"> </v>
      </c>
      <c r="X2242" s="6" t="str">
        <f>IFERROR(VLOOKUP(B2242, PlumX_snapshot!$A:$C, 3, FALSE), " ")</f>
        <v xml:space="preserve"> </v>
      </c>
      <c r="Y2242" s="8" t="str">
        <f>IFERROR(VLOOKUP(B2242, PlumX_snapshot!$A:$D, 4, FALSE), " ")</f>
        <v xml:space="preserve"> </v>
      </c>
      <c r="Z2242" s="8" t="str">
        <f>IFERROR(VLOOKUP(B2242, PlumX_snapshot!$A:$E, 5, FALSE), " ")</f>
        <v xml:space="preserve"> </v>
      </c>
      <c r="AA2242" s="8" t="str">
        <f>IFERROR(VLOOKUP(B2242, PlumX_snapshot!$A:$F, 6, FALSE), " ")</f>
        <v xml:space="preserve"> </v>
      </c>
      <c r="AB2242" s="9"/>
      <c r="AC2242" s="7" t="s">
        <v>6567</v>
      </c>
      <c r="AD2242" s="7" t="s">
        <v>6568</v>
      </c>
      <c r="AE2242" s="7" t="s">
        <v>6569</v>
      </c>
      <c r="AF2242" s="7" t="s">
        <v>6570</v>
      </c>
    </row>
    <row r="2243" spans="1:32" ht="14.5" x14ac:dyDescent="0.35">
      <c r="A2243" s="7" t="s">
        <v>6571</v>
      </c>
      <c r="B2243" s="7" t="s">
        <v>6572</v>
      </c>
      <c r="C2243" s="7" t="s">
        <v>6272</v>
      </c>
      <c r="D2243" s="7" t="s">
        <v>5188</v>
      </c>
      <c r="E2243" s="7" t="s">
        <v>36</v>
      </c>
      <c r="F2243" s="7" t="s">
        <v>37</v>
      </c>
      <c r="G2243" s="7" t="s">
        <v>56</v>
      </c>
      <c r="H2243" s="7" t="s">
        <v>6404</v>
      </c>
      <c r="I2243" s="7" t="s">
        <v>74</v>
      </c>
      <c r="J2243" s="13"/>
      <c r="K2243" s="18">
        <v>44497</v>
      </c>
      <c r="L2243" s="10">
        <v>44690</v>
      </c>
      <c r="M2243" s="10">
        <v>44697</v>
      </c>
      <c r="N2243" s="7">
        <v>2022</v>
      </c>
      <c r="O2243" s="7" t="s">
        <v>6550</v>
      </c>
      <c r="R2243" s="7" t="s">
        <v>6573</v>
      </c>
      <c r="T2243" s="7"/>
      <c r="W2243" s="6" t="str">
        <f>IFERROR(VLOOKUP(B2243, PlumX_snapshot!$A:$B, 2, FALSE), " ")</f>
        <v xml:space="preserve"> </v>
      </c>
      <c r="X2243" s="6" t="str">
        <f>IFERROR(VLOOKUP(B2243, PlumX_snapshot!$A:$C, 3, FALSE), " ")</f>
        <v xml:space="preserve"> </v>
      </c>
      <c r="Y2243" s="8" t="str">
        <f>IFERROR(VLOOKUP(B2243, PlumX_snapshot!$A:$D, 4, FALSE), " ")</f>
        <v xml:space="preserve"> </v>
      </c>
      <c r="Z2243" s="8" t="str">
        <f>IFERROR(VLOOKUP(B2243, PlumX_snapshot!$A:$E, 5, FALSE), " ")</f>
        <v xml:space="preserve"> </v>
      </c>
      <c r="AA2243" s="8" t="str">
        <f>IFERROR(VLOOKUP(B2243, PlumX_snapshot!$A:$F, 6, FALSE), " ")</f>
        <v xml:space="preserve"> </v>
      </c>
      <c r="AB2243" s="9"/>
      <c r="AC2243" s="7" t="s">
        <v>6574</v>
      </c>
      <c r="AD2243" s="7" t="s">
        <v>6575</v>
      </c>
      <c r="AF2243" s="7" t="s">
        <v>6576</v>
      </c>
    </row>
    <row r="2244" spans="1:32" ht="14.5" x14ac:dyDescent="0.35">
      <c r="A2244" s="7" t="s">
        <v>6577</v>
      </c>
      <c r="B2244" s="7" t="s">
        <v>6578</v>
      </c>
      <c r="C2244" s="7" t="s">
        <v>6579</v>
      </c>
      <c r="D2244" s="7" t="s">
        <v>5188</v>
      </c>
      <c r="E2244" s="7" t="s">
        <v>36</v>
      </c>
      <c r="F2244" s="7" t="s">
        <v>37</v>
      </c>
      <c r="G2244" s="7" t="s">
        <v>56</v>
      </c>
      <c r="H2244" s="7" t="s">
        <v>6404</v>
      </c>
      <c r="I2244" s="7" t="s">
        <v>74</v>
      </c>
      <c r="J2244" s="13"/>
      <c r="K2244" s="20">
        <v>44687</v>
      </c>
      <c r="L2244" s="10">
        <v>44687</v>
      </c>
      <c r="M2244" s="10">
        <v>44687</v>
      </c>
      <c r="N2244" s="7">
        <v>2022</v>
      </c>
      <c r="O2244" s="7" t="s">
        <v>6550</v>
      </c>
      <c r="P2244" s="7" t="s">
        <v>56</v>
      </c>
      <c r="R2244" s="7" t="s">
        <v>6580</v>
      </c>
      <c r="T2244" s="7"/>
      <c r="W2244" s="6" t="str">
        <f>IFERROR(VLOOKUP(B2244, PlumX_snapshot!$A:$B, 2, FALSE), " ")</f>
        <v xml:space="preserve"> </v>
      </c>
      <c r="X2244" s="6" t="str">
        <f>IFERROR(VLOOKUP(B2244, PlumX_snapshot!$A:$C, 3, FALSE), " ")</f>
        <v xml:space="preserve"> </v>
      </c>
      <c r="Y2244" s="8" t="str">
        <f>IFERROR(VLOOKUP(B2244, PlumX_snapshot!$A:$D, 4, FALSE), " ")</f>
        <v xml:space="preserve"> </v>
      </c>
      <c r="Z2244" s="8" t="str">
        <f>IFERROR(VLOOKUP(B2244, PlumX_snapshot!$A:$E, 5, FALSE), " ")</f>
        <v xml:space="preserve"> </v>
      </c>
      <c r="AA2244" s="8" t="str">
        <f>IFERROR(VLOOKUP(B2244, PlumX_snapshot!$A:$F, 6, FALSE), " ")</f>
        <v xml:space="preserve"> </v>
      </c>
      <c r="AB2244" s="9"/>
      <c r="AC2244" s="7" t="s">
        <v>5530</v>
      </c>
      <c r="AD2244" s="7" t="s">
        <v>5531</v>
      </c>
      <c r="AE2244" s="7" t="s">
        <v>5532</v>
      </c>
      <c r="AF2244" s="7" t="s">
        <v>6581</v>
      </c>
    </row>
    <row r="2245" spans="1:32" ht="14.5" x14ac:dyDescent="0.35">
      <c r="A2245" s="7" t="s">
        <v>6582</v>
      </c>
      <c r="B2245" s="7" t="s">
        <v>6583</v>
      </c>
      <c r="C2245" s="7" t="s">
        <v>6064</v>
      </c>
      <c r="D2245" s="7" t="s">
        <v>5188</v>
      </c>
      <c r="E2245" s="7" t="s">
        <v>36</v>
      </c>
      <c r="F2245" s="7" t="s">
        <v>37</v>
      </c>
      <c r="G2245" s="7" t="s">
        <v>56</v>
      </c>
      <c r="H2245" s="7" t="s">
        <v>6404</v>
      </c>
      <c r="I2245" s="7" t="s">
        <v>399</v>
      </c>
      <c r="J2245" s="13"/>
      <c r="K2245" s="18">
        <v>44677</v>
      </c>
      <c r="L2245" s="10">
        <v>44685</v>
      </c>
      <c r="M2245" s="10"/>
      <c r="N2245" s="7">
        <v>2022</v>
      </c>
      <c r="O2245" s="7" t="s">
        <v>6550</v>
      </c>
      <c r="T2245" s="7"/>
      <c r="W2245" s="6" t="str">
        <f>IFERROR(VLOOKUP(B2245, PlumX_snapshot!$A:$B, 2, FALSE), " ")</f>
        <v xml:space="preserve"> </v>
      </c>
      <c r="X2245" s="6" t="str">
        <f>IFERROR(VLOOKUP(B2245, PlumX_snapshot!$A:$C, 3, FALSE), " ")</f>
        <v xml:space="preserve"> </v>
      </c>
      <c r="Y2245" s="8" t="str">
        <f>IFERROR(VLOOKUP(B2245, PlumX_snapshot!$A:$D, 4, FALSE), " ")</f>
        <v xml:space="preserve"> </v>
      </c>
      <c r="Z2245" s="8" t="str">
        <f>IFERROR(VLOOKUP(B2245, PlumX_snapshot!$A:$E, 5, FALSE), " ")</f>
        <v xml:space="preserve"> </v>
      </c>
      <c r="AA2245" s="8" t="str">
        <f>IFERROR(VLOOKUP(B2245, PlumX_snapshot!$A:$F, 6, FALSE), " ")</f>
        <v xml:space="preserve"> </v>
      </c>
      <c r="AB2245" s="9"/>
      <c r="AC2245" s="7" t="s">
        <v>6584</v>
      </c>
      <c r="AD2245" s="7" t="s">
        <v>6585</v>
      </c>
      <c r="AE2245" s="7" t="s">
        <v>6586</v>
      </c>
      <c r="AF2245" s="7" t="s">
        <v>6587</v>
      </c>
    </row>
    <row r="2246" spans="1:32" ht="14.5" x14ac:dyDescent="0.35">
      <c r="A2246" s="7" t="s">
        <v>6588</v>
      </c>
      <c r="B2246" s="7" t="s">
        <v>6589</v>
      </c>
      <c r="C2246" s="7" t="s">
        <v>6590</v>
      </c>
      <c r="D2246" s="7" t="s">
        <v>5188</v>
      </c>
      <c r="E2246" s="7" t="s">
        <v>36</v>
      </c>
      <c r="F2246" s="7" t="s">
        <v>37</v>
      </c>
      <c r="G2246" s="7" t="s">
        <v>38</v>
      </c>
      <c r="H2246" s="7"/>
      <c r="I2246" s="7" t="s">
        <v>501</v>
      </c>
      <c r="J2246" s="13"/>
      <c r="K2246" s="13"/>
      <c r="L2246" s="10"/>
      <c r="M2246" s="10">
        <v>44713</v>
      </c>
      <c r="N2246" s="7">
        <v>2022</v>
      </c>
      <c r="O2246" s="7" t="s">
        <v>6550</v>
      </c>
      <c r="T2246" s="7" t="s">
        <v>253</v>
      </c>
      <c r="U2246" s="7" t="s">
        <v>6591</v>
      </c>
      <c r="W2246" s="6" t="str">
        <f>IFERROR(VLOOKUP(B2246, PlumX_snapshot!$A:$B, 2, FALSE), " ")</f>
        <v xml:space="preserve"> </v>
      </c>
      <c r="X2246" s="6" t="str">
        <f>IFERROR(VLOOKUP(B2246, PlumX_snapshot!$A:$C, 3, FALSE), " ")</f>
        <v xml:space="preserve"> </v>
      </c>
      <c r="Y2246" s="8" t="str">
        <f>IFERROR(VLOOKUP(B2246, PlumX_snapshot!$A:$D, 4, FALSE), " ")</f>
        <v xml:space="preserve"> </v>
      </c>
      <c r="Z2246" s="8" t="str">
        <f>IFERROR(VLOOKUP(B2246, PlumX_snapshot!$A:$E, 5, FALSE), " ")</f>
        <v xml:space="preserve"> </v>
      </c>
      <c r="AA2246" s="8" t="str">
        <f>IFERROR(VLOOKUP(B2246, PlumX_snapshot!$A:$F, 6, FALSE), " ")</f>
        <v xml:space="preserve"> </v>
      </c>
      <c r="AB2246" s="9"/>
      <c r="AC2246" s="7" t="s">
        <v>6592</v>
      </c>
      <c r="AD2246" s="7" t="s">
        <v>6593</v>
      </c>
    </row>
    <row r="2247" spans="1:32" ht="14.5" x14ac:dyDescent="0.35">
      <c r="A2247" s="7" t="s">
        <v>6594</v>
      </c>
      <c r="B2247" s="7" t="s">
        <v>6595</v>
      </c>
      <c r="C2247" s="7" t="s">
        <v>6064</v>
      </c>
      <c r="D2247" s="7" t="s">
        <v>5188</v>
      </c>
      <c r="E2247" s="7" t="s">
        <v>36</v>
      </c>
      <c r="F2247" s="7" t="s">
        <v>37</v>
      </c>
      <c r="G2247" s="7" t="s">
        <v>38</v>
      </c>
      <c r="H2247" s="7"/>
      <c r="I2247" s="7" t="s">
        <v>74</v>
      </c>
      <c r="J2247" s="13"/>
      <c r="K2247" s="18">
        <v>44669</v>
      </c>
      <c r="L2247" s="10"/>
      <c r="M2247" s="10"/>
      <c r="N2247" s="7">
        <v>2022</v>
      </c>
      <c r="O2247" s="7" t="s">
        <v>6550</v>
      </c>
      <c r="R2247" s="7" t="s">
        <v>6596</v>
      </c>
      <c r="T2247" s="7" t="s">
        <v>253</v>
      </c>
      <c r="U2247" s="7" t="s">
        <v>6591</v>
      </c>
      <c r="W2247" s="6" t="str">
        <f>IFERROR(VLOOKUP(B2247, PlumX_snapshot!$A:$B, 2, FALSE), " ")</f>
        <v xml:space="preserve"> </v>
      </c>
      <c r="X2247" s="6" t="str">
        <f>IFERROR(VLOOKUP(B2247, PlumX_snapshot!$A:$C, 3, FALSE), " ")</f>
        <v xml:space="preserve"> </v>
      </c>
      <c r="Y2247" s="8" t="str">
        <f>IFERROR(VLOOKUP(B2247, PlumX_snapshot!$A:$D, 4, FALSE), " ")</f>
        <v xml:space="preserve"> </v>
      </c>
      <c r="Z2247" s="8" t="str">
        <f>IFERROR(VLOOKUP(B2247, PlumX_snapshot!$A:$E, 5, FALSE), " ")</f>
        <v xml:space="preserve"> </v>
      </c>
      <c r="AA2247" s="8" t="str">
        <f>IFERROR(VLOOKUP(B2247, PlumX_snapshot!$A:$F, 6, FALSE), " ")</f>
        <v xml:space="preserve"> </v>
      </c>
      <c r="AB2247" s="9"/>
      <c r="AC2247" s="7" t="s">
        <v>6065</v>
      </c>
      <c r="AD2247" s="7" t="s">
        <v>6066</v>
      </c>
      <c r="AF2247" s="7" t="s">
        <v>6597</v>
      </c>
    </row>
    <row r="2248" spans="1:32" ht="14.5" x14ac:dyDescent="0.35">
      <c r="A2248" s="7" t="s">
        <v>6598</v>
      </c>
      <c r="B2248" s="7" t="s">
        <v>6599</v>
      </c>
      <c r="C2248" s="7" t="s">
        <v>6600</v>
      </c>
      <c r="D2248" s="7" t="s">
        <v>5188</v>
      </c>
      <c r="E2248" s="7" t="s">
        <v>36</v>
      </c>
      <c r="F2248" s="7" t="s">
        <v>37</v>
      </c>
      <c r="G2248" s="7" t="s">
        <v>56</v>
      </c>
      <c r="H2248" s="7" t="s">
        <v>6404</v>
      </c>
      <c r="I2248" s="7" t="s">
        <v>501</v>
      </c>
      <c r="J2248" s="13"/>
      <c r="K2248" s="19">
        <v>44660</v>
      </c>
      <c r="L2248" s="10">
        <v>44673</v>
      </c>
      <c r="M2248" s="10">
        <v>44679</v>
      </c>
      <c r="N2248" s="7">
        <v>2022</v>
      </c>
      <c r="O2248" s="7" t="s">
        <v>6550</v>
      </c>
      <c r="T2248" s="7"/>
      <c r="W2248" s="6" t="str">
        <f>IFERROR(VLOOKUP(B2248, PlumX_snapshot!$A:$B, 2, FALSE), " ")</f>
        <v xml:space="preserve"> </v>
      </c>
      <c r="X2248" s="6" t="str">
        <f>IFERROR(VLOOKUP(B2248, PlumX_snapshot!$A:$C, 3, FALSE), " ")</f>
        <v xml:space="preserve"> </v>
      </c>
      <c r="Y2248" s="8" t="str">
        <f>IFERROR(VLOOKUP(B2248, PlumX_snapshot!$A:$D, 4, FALSE), " ")</f>
        <v xml:space="preserve"> </v>
      </c>
      <c r="Z2248" s="8" t="str">
        <f>IFERROR(VLOOKUP(B2248, PlumX_snapshot!$A:$E, 5, FALSE), " ")</f>
        <v xml:space="preserve"> </v>
      </c>
      <c r="AA2248" s="8" t="str">
        <f>IFERROR(VLOOKUP(B2248, PlumX_snapshot!$A:$F, 6, FALSE), " ")</f>
        <v xml:space="preserve"> </v>
      </c>
      <c r="AB2248" s="9"/>
      <c r="AC2248" s="7" t="s">
        <v>6601</v>
      </c>
      <c r="AD2248" s="7" t="s">
        <v>6602</v>
      </c>
      <c r="AE2248" s="7" t="s">
        <v>6603</v>
      </c>
      <c r="AF2248" s="7" t="s">
        <v>6604</v>
      </c>
    </row>
    <row r="2249" spans="1:32" ht="14.5" x14ac:dyDescent="0.35">
      <c r="A2249" s="7" t="s">
        <v>6605</v>
      </c>
      <c r="B2249" s="7" t="s">
        <v>6606</v>
      </c>
      <c r="C2249" s="7" t="s">
        <v>6607</v>
      </c>
      <c r="D2249" s="7" t="s">
        <v>5188</v>
      </c>
      <c r="E2249" s="7" t="s">
        <v>37</v>
      </c>
      <c r="F2249" s="7" t="s">
        <v>37</v>
      </c>
      <c r="G2249" s="7" t="s">
        <v>56</v>
      </c>
      <c r="H2249" s="7" t="s">
        <v>6404</v>
      </c>
      <c r="I2249" s="7" t="s">
        <v>74</v>
      </c>
      <c r="J2249" s="13"/>
      <c r="K2249" s="13"/>
      <c r="L2249" s="10">
        <v>44664</v>
      </c>
      <c r="M2249" s="10">
        <v>44906</v>
      </c>
      <c r="N2249" s="7">
        <v>2022</v>
      </c>
      <c r="O2249" s="7" t="s">
        <v>6550</v>
      </c>
      <c r="T2249" s="7"/>
      <c r="U2249" s="7"/>
      <c r="W2249" s="6" t="str">
        <f>IFERROR(VLOOKUP(B2249, PlumX_snapshot!$A:$B, 2, FALSE), " ")</f>
        <v xml:space="preserve"> </v>
      </c>
      <c r="X2249" s="6" t="str">
        <f>IFERROR(VLOOKUP(B2249, PlumX_snapshot!$A:$C, 3, FALSE), " ")</f>
        <v xml:space="preserve"> </v>
      </c>
      <c r="Y2249" s="8" t="str">
        <f>IFERROR(VLOOKUP(B2249, PlumX_snapshot!$A:$D, 4, FALSE), " ")</f>
        <v xml:space="preserve"> </v>
      </c>
      <c r="Z2249" s="8" t="str">
        <f>IFERROR(VLOOKUP(B2249, PlumX_snapshot!$A:$E, 5, FALSE), " ")</f>
        <v xml:space="preserve"> </v>
      </c>
      <c r="AA2249" s="8" t="str">
        <f>IFERROR(VLOOKUP(B2249, PlumX_snapshot!$A:$F, 6, FALSE), " ")</f>
        <v xml:space="preserve"> </v>
      </c>
      <c r="AB2249" s="9"/>
      <c r="AC2249" s="7" t="s">
        <v>6608</v>
      </c>
      <c r="AD2249" s="7" t="s">
        <v>6609</v>
      </c>
      <c r="AE2249" s="7" t="s">
        <v>6610</v>
      </c>
      <c r="AF2249" s="7" t="s">
        <v>6611</v>
      </c>
    </row>
    <row r="2250" spans="1:32" ht="14.5" x14ac:dyDescent="0.35">
      <c r="A2250" s="7" t="s">
        <v>6612</v>
      </c>
      <c r="B2250" s="7" t="s">
        <v>6025</v>
      </c>
      <c r="C2250" s="7" t="s">
        <v>6173</v>
      </c>
      <c r="D2250" s="7" t="s">
        <v>5188</v>
      </c>
      <c r="E2250" s="7" t="s">
        <v>37</v>
      </c>
      <c r="F2250" s="7" t="s">
        <v>6025</v>
      </c>
      <c r="G2250" s="7" t="s">
        <v>38</v>
      </c>
      <c r="H2250" s="7"/>
      <c r="J2250" s="13"/>
      <c r="K2250" s="13"/>
      <c r="L2250" s="10">
        <v>44664</v>
      </c>
      <c r="M2250" s="10" t="s">
        <v>6025</v>
      </c>
      <c r="N2250" s="7">
        <v>2022</v>
      </c>
      <c r="O2250" s="7" t="s">
        <v>6550</v>
      </c>
      <c r="S2250" s="7" t="s">
        <v>6025</v>
      </c>
      <c r="T2250" s="7" t="s">
        <v>6025</v>
      </c>
      <c r="U2250" s="7"/>
      <c r="W2250" s="6" t="str">
        <f>IFERROR(VLOOKUP(B2250, PlumX_snapshot!$A:$B, 2, FALSE), " ")</f>
        <v xml:space="preserve"> </v>
      </c>
      <c r="X2250" s="6" t="str">
        <f>IFERROR(VLOOKUP(B2250, PlumX_snapshot!$A:$C, 3, FALSE), " ")</f>
        <v xml:space="preserve"> </v>
      </c>
      <c r="Y2250" s="8" t="str">
        <f>IFERROR(VLOOKUP(B2250, PlumX_snapshot!$A:$D, 4, FALSE), " ")</f>
        <v xml:space="preserve"> </v>
      </c>
      <c r="Z2250" s="8" t="str">
        <f>IFERROR(VLOOKUP(B2250, PlumX_snapshot!$A:$E, 5, FALSE), " ")</f>
        <v xml:space="preserve"> </v>
      </c>
      <c r="AA2250" s="8" t="str">
        <f>IFERROR(VLOOKUP(B2250, PlumX_snapshot!$A:$F, 6, FALSE), " ")</f>
        <v xml:space="preserve"> </v>
      </c>
      <c r="AB2250" s="9"/>
      <c r="AC2250" s="7"/>
      <c r="AD2250" s="7"/>
      <c r="AE2250" s="7"/>
      <c r="AF2250" s="7"/>
    </row>
    <row r="2251" spans="1:32" ht="14.5" x14ac:dyDescent="0.35">
      <c r="A2251" s="7" t="s">
        <v>6613</v>
      </c>
      <c r="B2251" s="7" t="s">
        <v>6614</v>
      </c>
      <c r="C2251" s="7" t="s">
        <v>5759</v>
      </c>
      <c r="D2251" s="7" t="s">
        <v>5188</v>
      </c>
      <c r="E2251" s="7" t="s">
        <v>36</v>
      </c>
      <c r="F2251" s="7" t="s">
        <v>37</v>
      </c>
      <c r="G2251" s="7" t="s">
        <v>56</v>
      </c>
      <c r="H2251" s="7" t="s">
        <v>6404</v>
      </c>
      <c r="I2251" s="7" t="s">
        <v>501</v>
      </c>
      <c r="J2251" s="13"/>
      <c r="K2251" s="18">
        <v>44649</v>
      </c>
      <c r="L2251" s="10">
        <v>44655</v>
      </c>
      <c r="M2251" s="10">
        <v>44660</v>
      </c>
      <c r="N2251" s="7">
        <v>2022</v>
      </c>
      <c r="O2251" s="7" t="s">
        <v>6550</v>
      </c>
      <c r="R2251" s="7" t="s">
        <v>6615</v>
      </c>
      <c r="T2251" s="7"/>
      <c r="U2251" s="7"/>
      <c r="W2251" s="6" t="str">
        <f>IFERROR(VLOOKUP(B2251, PlumX_snapshot!$A:$B, 2, FALSE), " ")</f>
        <v xml:space="preserve"> </v>
      </c>
      <c r="X2251" s="6" t="str">
        <f>IFERROR(VLOOKUP(B2251, PlumX_snapshot!$A:$C, 3, FALSE), " ")</f>
        <v xml:space="preserve"> </v>
      </c>
      <c r="Y2251" s="8" t="str">
        <f>IFERROR(VLOOKUP(B2251, PlumX_snapshot!$A:$D, 4, FALSE), " ")</f>
        <v xml:space="preserve"> </v>
      </c>
      <c r="Z2251" s="8" t="str">
        <f>IFERROR(VLOOKUP(B2251, PlumX_snapshot!$A:$E, 5, FALSE), " ")</f>
        <v xml:space="preserve"> </v>
      </c>
      <c r="AA2251" s="8" t="str">
        <f>IFERROR(VLOOKUP(B2251, PlumX_snapshot!$A:$F, 6, FALSE), " ")</f>
        <v xml:space="preserve"> </v>
      </c>
      <c r="AB2251" s="9"/>
      <c r="AC2251" s="7" t="s">
        <v>6616</v>
      </c>
      <c r="AD2251" s="7" t="s">
        <v>6617</v>
      </c>
      <c r="AE2251" s="7" t="s">
        <v>6618</v>
      </c>
    </row>
    <row r="2252" spans="1:32" ht="14.5" x14ac:dyDescent="0.35">
      <c r="A2252" s="7" t="s">
        <v>6619</v>
      </c>
      <c r="B2252" s="7" t="s">
        <v>6620</v>
      </c>
      <c r="C2252" s="7" t="s">
        <v>6016</v>
      </c>
      <c r="D2252" s="7" t="s">
        <v>5188</v>
      </c>
      <c r="E2252" s="7" t="s">
        <v>36</v>
      </c>
      <c r="F2252" s="7" t="s">
        <v>37</v>
      </c>
      <c r="G2252" s="7" t="s">
        <v>56</v>
      </c>
      <c r="H2252" s="7" t="s">
        <v>6404</v>
      </c>
      <c r="I2252" s="7" t="s">
        <v>74</v>
      </c>
      <c r="J2252" s="13"/>
      <c r="K2252" s="18">
        <v>44648</v>
      </c>
      <c r="L2252" s="10">
        <v>44649</v>
      </c>
      <c r="M2252" s="10">
        <v>44658</v>
      </c>
      <c r="N2252" s="7">
        <v>2022</v>
      </c>
      <c r="O2252" s="7" t="s">
        <v>6550</v>
      </c>
      <c r="T2252" s="7"/>
      <c r="U2252" s="7"/>
      <c r="W2252" s="6" t="str">
        <f>IFERROR(VLOOKUP(B2252, PlumX_snapshot!$A:$B, 2, FALSE), " ")</f>
        <v xml:space="preserve"> </v>
      </c>
      <c r="X2252" s="6" t="str">
        <f>IFERROR(VLOOKUP(B2252, PlumX_snapshot!$A:$C, 3, FALSE), " ")</f>
        <v xml:space="preserve"> </v>
      </c>
      <c r="Y2252" s="8" t="str">
        <f>IFERROR(VLOOKUP(B2252, PlumX_snapshot!$A:$D, 4, FALSE), " ")</f>
        <v xml:space="preserve"> </v>
      </c>
      <c r="Z2252" s="8" t="str">
        <f>IFERROR(VLOOKUP(B2252, PlumX_snapshot!$A:$E, 5, FALSE), " ")</f>
        <v xml:space="preserve"> </v>
      </c>
      <c r="AA2252" s="8" t="str">
        <f>IFERROR(VLOOKUP(B2252, PlumX_snapshot!$A:$F, 6, FALSE), " ")</f>
        <v xml:space="preserve"> </v>
      </c>
      <c r="AB2252" s="9"/>
      <c r="AC2252" s="7" t="s">
        <v>6621</v>
      </c>
      <c r="AD2252" s="7" t="s">
        <v>6622</v>
      </c>
      <c r="AE2252" s="7" t="s">
        <v>6623</v>
      </c>
      <c r="AF2252" s="7" t="s">
        <v>6624</v>
      </c>
    </row>
    <row r="2253" spans="1:32" ht="14.5" x14ac:dyDescent="0.35">
      <c r="A2253" s="7" t="s">
        <v>6625</v>
      </c>
      <c r="B2253" s="7" t="s">
        <v>6626</v>
      </c>
      <c r="C2253" s="7" t="s">
        <v>5586</v>
      </c>
      <c r="D2253" s="7" t="s">
        <v>5188</v>
      </c>
      <c r="E2253" s="7" t="s">
        <v>36</v>
      </c>
      <c r="F2253" s="7" t="s">
        <v>37</v>
      </c>
      <c r="G2253" s="7" t="s">
        <v>56</v>
      </c>
      <c r="H2253" s="7" t="s">
        <v>6404</v>
      </c>
      <c r="I2253" s="7" t="s">
        <v>74</v>
      </c>
      <c r="J2253" s="13"/>
      <c r="K2253" s="18">
        <v>44630</v>
      </c>
      <c r="L2253" s="10">
        <v>44638</v>
      </c>
      <c r="M2253" s="10"/>
      <c r="N2253" s="7">
        <v>2022</v>
      </c>
      <c r="O2253" s="7" t="s">
        <v>6550</v>
      </c>
      <c r="R2253" s="7" t="s">
        <v>6627</v>
      </c>
      <c r="T2253" s="7"/>
      <c r="U2253" s="7"/>
      <c r="W2253" s="6" t="str">
        <f>IFERROR(VLOOKUP(B2253, PlumX_snapshot!$A:$B, 2, FALSE), " ")</f>
        <v xml:space="preserve"> </v>
      </c>
      <c r="X2253" s="6" t="str">
        <f>IFERROR(VLOOKUP(B2253, PlumX_snapshot!$A:$C, 3, FALSE), " ")</f>
        <v xml:space="preserve"> </v>
      </c>
      <c r="Y2253" s="8" t="str">
        <f>IFERROR(VLOOKUP(B2253, PlumX_snapshot!$A:$D, 4, FALSE), " ")</f>
        <v xml:space="preserve"> </v>
      </c>
      <c r="Z2253" s="8" t="str">
        <f>IFERROR(VLOOKUP(B2253, PlumX_snapshot!$A:$E, 5, FALSE), " ")</f>
        <v xml:space="preserve"> </v>
      </c>
      <c r="AA2253" s="8" t="str">
        <f>IFERROR(VLOOKUP(B2253, PlumX_snapshot!$A:$F, 6, FALSE), " ")</f>
        <v xml:space="preserve"> </v>
      </c>
      <c r="AB2253" s="9"/>
      <c r="AC2253" s="7" t="s">
        <v>6559</v>
      </c>
      <c r="AD2253" s="7" t="s">
        <v>6560</v>
      </c>
      <c r="AE2253" s="7" t="s">
        <v>6561</v>
      </c>
      <c r="AF2253" s="7" t="s">
        <v>6628</v>
      </c>
    </row>
    <row r="2254" spans="1:32" ht="14.5" x14ac:dyDescent="0.35">
      <c r="A2254" s="7" t="s">
        <v>6629</v>
      </c>
      <c r="B2254" s="7" t="s">
        <v>6630</v>
      </c>
      <c r="C2254" s="7" t="s">
        <v>6631</v>
      </c>
      <c r="D2254" s="7" t="s">
        <v>5188</v>
      </c>
      <c r="E2254" s="7" t="s">
        <v>36</v>
      </c>
      <c r="F2254" s="7" t="s">
        <v>37</v>
      </c>
      <c r="G2254" s="7" t="s">
        <v>56</v>
      </c>
      <c r="H2254" s="7" t="s">
        <v>6404</v>
      </c>
      <c r="I2254" s="7" t="s">
        <v>74</v>
      </c>
      <c r="J2254" s="13"/>
      <c r="K2254" s="18">
        <v>44618</v>
      </c>
      <c r="L2254" s="10">
        <v>44634</v>
      </c>
      <c r="M2254" s="10">
        <v>44635</v>
      </c>
      <c r="N2254" s="7">
        <v>2022</v>
      </c>
      <c r="O2254" s="7" t="s">
        <v>6550</v>
      </c>
      <c r="T2254" s="7"/>
      <c r="U2254" s="7"/>
      <c r="W2254" s="6" t="str">
        <f>IFERROR(VLOOKUP(B2254, PlumX_snapshot!$A:$B, 2, FALSE), " ")</f>
        <v xml:space="preserve"> </v>
      </c>
      <c r="X2254" s="6" t="str">
        <f>IFERROR(VLOOKUP(B2254, PlumX_snapshot!$A:$C, 3, FALSE), " ")</f>
        <v xml:space="preserve"> </v>
      </c>
      <c r="Y2254" s="8" t="str">
        <f>IFERROR(VLOOKUP(B2254, PlumX_snapshot!$A:$D, 4, FALSE), " ")</f>
        <v xml:space="preserve"> </v>
      </c>
      <c r="Z2254" s="8" t="str">
        <f>IFERROR(VLOOKUP(B2254, PlumX_snapshot!$A:$E, 5, FALSE), " ")</f>
        <v xml:space="preserve"> </v>
      </c>
      <c r="AA2254" s="8" t="str">
        <f>IFERROR(VLOOKUP(B2254, PlumX_snapshot!$A:$F, 6, FALSE), " ")</f>
        <v xml:space="preserve"> </v>
      </c>
      <c r="AB2254" s="9"/>
      <c r="AC2254" s="7" t="s">
        <v>6632</v>
      </c>
      <c r="AD2254" s="7" t="s">
        <v>6633</v>
      </c>
      <c r="AE2254" s="7" t="s">
        <v>6634</v>
      </c>
    </row>
    <row r="2255" spans="1:32" ht="14.5" x14ac:dyDescent="0.35">
      <c r="A2255" s="7" t="s">
        <v>6635</v>
      </c>
      <c r="B2255" s="7" t="s">
        <v>6025</v>
      </c>
      <c r="C2255" s="7" t="s">
        <v>5964</v>
      </c>
      <c r="D2255" s="7" t="s">
        <v>5188</v>
      </c>
      <c r="E2255" s="7" t="s">
        <v>37</v>
      </c>
      <c r="F2255" s="7" t="s">
        <v>6025</v>
      </c>
      <c r="G2255" s="7" t="s">
        <v>38</v>
      </c>
      <c r="H2255" s="7"/>
      <c r="J2255" s="13"/>
      <c r="K2255" s="13"/>
      <c r="L2255" s="10">
        <v>44638</v>
      </c>
      <c r="M2255" s="10" t="s">
        <v>6025</v>
      </c>
      <c r="N2255" s="7">
        <v>2022</v>
      </c>
      <c r="O2255" s="7" t="s">
        <v>6550</v>
      </c>
      <c r="S2255" s="7" t="s">
        <v>6025</v>
      </c>
      <c r="T2255" s="7" t="s">
        <v>6025</v>
      </c>
      <c r="U2255" s="7"/>
      <c r="W2255" s="6" t="str">
        <f>IFERROR(VLOOKUP(B2255, PlumX_snapshot!$A:$B, 2, FALSE), " ")</f>
        <v xml:space="preserve"> </v>
      </c>
      <c r="X2255" s="6" t="str">
        <f>IFERROR(VLOOKUP(B2255, PlumX_snapshot!$A:$C, 3, FALSE), " ")</f>
        <v xml:space="preserve"> </v>
      </c>
      <c r="Y2255" s="8" t="str">
        <f>IFERROR(VLOOKUP(B2255, PlumX_snapshot!$A:$D, 4, FALSE), " ")</f>
        <v xml:space="preserve"> </v>
      </c>
      <c r="Z2255" s="8" t="str">
        <f>IFERROR(VLOOKUP(B2255, PlumX_snapshot!$A:$E, 5, FALSE), " ")</f>
        <v xml:space="preserve"> </v>
      </c>
      <c r="AA2255" s="8" t="str">
        <f>IFERROR(VLOOKUP(B2255, PlumX_snapshot!$A:$F, 6, FALSE), " ")</f>
        <v xml:space="preserve"> </v>
      </c>
      <c r="AB2255" s="9"/>
      <c r="AC2255" s="7"/>
      <c r="AD2255" s="7"/>
      <c r="AE2255" s="7"/>
      <c r="AF2255" s="7"/>
    </row>
    <row r="2256" spans="1:32" ht="14.5" x14ac:dyDescent="0.35">
      <c r="A2256" s="7" t="s">
        <v>6636</v>
      </c>
      <c r="B2256" s="7" t="s">
        <v>6637</v>
      </c>
      <c r="C2256" s="7" t="s">
        <v>6139</v>
      </c>
      <c r="D2256" s="7" t="s">
        <v>5188</v>
      </c>
      <c r="E2256" s="7" t="s">
        <v>36</v>
      </c>
      <c r="F2256" s="7" t="s">
        <v>37</v>
      </c>
      <c r="G2256" s="7" t="s">
        <v>56</v>
      </c>
      <c r="H2256" s="7" t="s">
        <v>6404</v>
      </c>
      <c r="I2256" s="7" t="s">
        <v>501</v>
      </c>
      <c r="J2256" s="13"/>
      <c r="K2256" s="19">
        <v>44629</v>
      </c>
      <c r="L2256" s="10">
        <v>44634</v>
      </c>
      <c r="M2256" s="10">
        <v>44638</v>
      </c>
      <c r="N2256" s="7">
        <v>2022</v>
      </c>
      <c r="O2256" s="7" t="s">
        <v>6550</v>
      </c>
      <c r="R2256" s="7" t="s">
        <v>6638</v>
      </c>
      <c r="T2256" s="7"/>
      <c r="W2256" s="6" t="str">
        <f>IFERROR(VLOOKUP(B2256, PlumX_snapshot!$A:$B, 2, FALSE), " ")</f>
        <v xml:space="preserve"> </v>
      </c>
      <c r="X2256" s="6" t="str">
        <f>IFERROR(VLOOKUP(B2256, PlumX_snapshot!$A:$C, 3, FALSE), " ")</f>
        <v xml:space="preserve"> </v>
      </c>
      <c r="Y2256" s="8" t="str">
        <f>IFERROR(VLOOKUP(B2256, PlumX_snapshot!$A:$D, 4, FALSE), " ")</f>
        <v xml:space="preserve"> </v>
      </c>
      <c r="Z2256" s="8" t="str">
        <f>IFERROR(VLOOKUP(B2256, PlumX_snapshot!$A:$E, 5, FALSE), " ")</f>
        <v xml:space="preserve"> </v>
      </c>
      <c r="AA2256" s="8" t="str">
        <f>IFERROR(VLOOKUP(B2256, PlumX_snapshot!$A:$F, 6, FALSE), " ")</f>
        <v xml:space="preserve"> </v>
      </c>
      <c r="AB2256" s="9"/>
      <c r="AC2256" s="7" t="s">
        <v>6246</v>
      </c>
      <c r="AD2256" s="7" t="s">
        <v>6247</v>
      </c>
      <c r="AE2256" s="7" t="s">
        <v>6248</v>
      </c>
      <c r="AF2256" s="7" t="s">
        <v>6639</v>
      </c>
    </row>
    <row r="2257" spans="1:32" ht="14.5" x14ac:dyDescent="0.35">
      <c r="A2257" s="7" t="s">
        <v>6640</v>
      </c>
      <c r="B2257" s="7" t="s">
        <v>6641</v>
      </c>
      <c r="C2257" s="7" t="s">
        <v>6642</v>
      </c>
      <c r="D2257" s="7" t="s">
        <v>5188</v>
      </c>
      <c r="E2257" s="7" t="s">
        <v>36</v>
      </c>
      <c r="F2257" s="7" t="s">
        <v>37</v>
      </c>
      <c r="G2257" s="7" t="s">
        <v>38</v>
      </c>
      <c r="H2257" s="7"/>
      <c r="I2257" s="7" t="s">
        <v>399</v>
      </c>
      <c r="J2257" s="13"/>
      <c r="K2257" s="18">
        <v>44615</v>
      </c>
      <c r="L2257" s="10"/>
      <c r="M2257" s="10">
        <v>44638</v>
      </c>
      <c r="N2257" s="7">
        <v>2022</v>
      </c>
      <c r="O2257" s="7" t="s">
        <v>6550</v>
      </c>
      <c r="R2257" s="7" t="s">
        <v>6643</v>
      </c>
      <c r="T2257" s="7" t="s">
        <v>253</v>
      </c>
      <c r="U2257" s="7" t="s">
        <v>6644</v>
      </c>
      <c r="W2257" s="6" t="str">
        <f>IFERROR(VLOOKUP(B2257, PlumX_snapshot!$A:$B, 2, FALSE), " ")</f>
        <v xml:space="preserve"> </v>
      </c>
      <c r="X2257" s="6" t="str">
        <f>IFERROR(VLOOKUP(B2257, PlumX_snapshot!$A:$C, 3, FALSE), " ")</f>
        <v xml:space="preserve"> </v>
      </c>
      <c r="Y2257" s="8" t="str">
        <f>IFERROR(VLOOKUP(B2257, PlumX_snapshot!$A:$D, 4, FALSE), " ")</f>
        <v xml:space="preserve"> </v>
      </c>
      <c r="Z2257" s="8" t="str">
        <f>IFERROR(VLOOKUP(B2257, PlumX_snapshot!$A:$E, 5, FALSE), " ")</f>
        <v xml:space="preserve"> </v>
      </c>
      <c r="AA2257" s="8" t="str">
        <f>IFERROR(VLOOKUP(B2257, PlumX_snapshot!$A:$F, 6, FALSE), " ")</f>
        <v xml:space="preserve"> </v>
      </c>
      <c r="AB2257" s="9"/>
      <c r="AC2257" s="7" t="s">
        <v>6645</v>
      </c>
      <c r="AD2257" s="7" t="s">
        <v>6646</v>
      </c>
      <c r="AE2257" s="7" t="s">
        <v>6647</v>
      </c>
      <c r="AF2257" s="7" t="s">
        <v>6648</v>
      </c>
    </row>
    <row r="2258" spans="1:32" ht="14.5" x14ac:dyDescent="0.35">
      <c r="A2258" s="7" t="s">
        <v>6649</v>
      </c>
      <c r="B2258" s="7" t="s">
        <v>6650</v>
      </c>
      <c r="C2258" s="7" t="s">
        <v>6651</v>
      </c>
      <c r="D2258" s="7" t="s">
        <v>5188</v>
      </c>
      <c r="E2258" s="7" t="s">
        <v>36</v>
      </c>
      <c r="F2258" s="7" t="s">
        <v>37</v>
      </c>
      <c r="G2258" s="7" t="s">
        <v>56</v>
      </c>
      <c r="H2258" s="7" t="s">
        <v>6404</v>
      </c>
      <c r="I2258" s="7" t="s">
        <v>399</v>
      </c>
      <c r="J2258" s="13"/>
      <c r="K2258" s="18">
        <v>44834</v>
      </c>
      <c r="L2258" s="10">
        <v>44851</v>
      </c>
      <c r="M2258" s="10"/>
      <c r="N2258" s="7">
        <v>2022</v>
      </c>
      <c r="O2258" s="7" t="s">
        <v>6652</v>
      </c>
      <c r="R2258" s="7" t="s">
        <v>6653</v>
      </c>
      <c r="T2258" s="7"/>
      <c r="W2258" s="6" t="str">
        <f>IFERROR(VLOOKUP(B2258, PlumX_snapshot!$A:$B, 2, FALSE), " ")</f>
        <v xml:space="preserve"> </v>
      </c>
      <c r="X2258" s="6" t="str">
        <f>IFERROR(VLOOKUP(B2258, PlumX_snapshot!$A:$C, 3, FALSE), " ")</f>
        <v xml:space="preserve"> </v>
      </c>
      <c r="Y2258" s="8" t="str">
        <f>IFERROR(VLOOKUP(B2258, PlumX_snapshot!$A:$D, 4, FALSE), " ")</f>
        <v xml:space="preserve"> </v>
      </c>
      <c r="Z2258" s="8" t="str">
        <f>IFERROR(VLOOKUP(B2258, PlumX_snapshot!$A:$E, 5, FALSE), " ")</f>
        <v xml:space="preserve"> </v>
      </c>
      <c r="AA2258" s="8" t="str">
        <f>IFERROR(VLOOKUP(B2258, PlumX_snapshot!$A:$F, 6, FALSE), " ")</f>
        <v xml:space="preserve"> </v>
      </c>
      <c r="AB2258" s="9"/>
      <c r="AC2258" s="7" t="s">
        <v>6654</v>
      </c>
      <c r="AD2258" s="7" t="s">
        <v>6655</v>
      </c>
      <c r="AF2258" s="7" t="s">
        <v>6656</v>
      </c>
    </row>
    <row r="2259" spans="1:32" ht="14.5" x14ac:dyDescent="0.35">
      <c r="A2259" s="7" t="s">
        <v>6657</v>
      </c>
      <c r="B2259" s="7" t="s">
        <v>5802</v>
      </c>
      <c r="C2259" s="7" t="s">
        <v>6156</v>
      </c>
      <c r="D2259" s="7" t="s">
        <v>5188</v>
      </c>
      <c r="E2259" s="7" t="s">
        <v>37</v>
      </c>
      <c r="F2259" s="7"/>
      <c r="G2259" s="7" t="s">
        <v>38</v>
      </c>
      <c r="H2259" s="7"/>
      <c r="J2259" s="13"/>
      <c r="K2259" s="13"/>
      <c r="L2259" s="10">
        <v>44851</v>
      </c>
      <c r="M2259" s="10"/>
      <c r="N2259" s="7">
        <v>2022</v>
      </c>
      <c r="O2259" s="7" t="s">
        <v>6652</v>
      </c>
      <c r="T2259" s="7" t="s">
        <v>6025</v>
      </c>
      <c r="U2259" s="7" t="s">
        <v>6658</v>
      </c>
      <c r="W2259" s="6" t="str">
        <f>IFERROR(VLOOKUP(B2259, PlumX_snapshot!$A:$B, 2, FALSE), " ")</f>
        <v xml:space="preserve"> </v>
      </c>
      <c r="X2259" s="6" t="str">
        <f>IFERROR(VLOOKUP(B2259, PlumX_snapshot!$A:$C, 3, FALSE), " ")</f>
        <v xml:space="preserve"> </v>
      </c>
      <c r="Y2259" s="8" t="str">
        <f>IFERROR(VLOOKUP(B2259, PlumX_snapshot!$A:$D, 4, FALSE), " ")</f>
        <v xml:space="preserve"> </v>
      </c>
      <c r="Z2259" s="8" t="str">
        <f>IFERROR(VLOOKUP(B2259, PlumX_snapshot!$A:$E, 5, FALSE), " ")</f>
        <v xml:space="preserve"> </v>
      </c>
      <c r="AA2259" s="8" t="str">
        <f>IFERROR(VLOOKUP(B2259, PlumX_snapshot!$A:$F, 6, FALSE), " ")</f>
        <v xml:space="preserve"> </v>
      </c>
      <c r="AB2259" s="9"/>
      <c r="AC2259" s="7"/>
      <c r="AD2259" s="7"/>
      <c r="AE2259" s="7"/>
      <c r="AF2259" s="7"/>
    </row>
    <row r="2260" spans="1:32" ht="14.5" x14ac:dyDescent="0.35">
      <c r="A2260" s="7" t="s">
        <v>6659</v>
      </c>
      <c r="B2260" s="7" t="s">
        <v>6660</v>
      </c>
      <c r="C2260" s="7" t="s">
        <v>6661</v>
      </c>
      <c r="D2260" s="7" t="s">
        <v>5188</v>
      </c>
      <c r="E2260" s="7" t="s">
        <v>36</v>
      </c>
      <c r="F2260" s="7" t="s">
        <v>37</v>
      </c>
      <c r="G2260" s="7" t="s">
        <v>56</v>
      </c>
      <c r="H2260" s="7" t="s">
        <v>6404</v>
      </c>
      <c r="I2260" s="7" t="s">
        <v>399</v>
      </c>
      <c r="J2260" s="13"/>
      <c r="K2260" s="18">
        <v>44840</v>
      </c>
      <c r="L2260" s="10">
        <v>44844</v>
      </c>
      <c r="M2260" s="10"/>
      <c r="N2260" s="7">
        <v>2022</v>
      </c>
      <c r="O2260" s="7" t="s">
        <v>6652</v>
      </c>
      <c r="R2260" s="7" t="s">
        <v>6662</v>
      </c>
      <c r="T2260" s="7"/>
      <c r="W2260" s="6" t="str">
        <f>IFERROR(VLOOKUP(B2260, PlumX_snapshot!$A:$B, 2, FALSE), " ")</f>
        <v xml:space="preserve"> </v>
      </c>
      <c r="X2260" s="6" t="str">
        <f>IFERROR(VLOOKUP(B2260, PlumX_snapshot!$A:$C, 3, FALSE), " ")</f>
        <v xml:space="preserve"> </v>
      </c>
      <c r="Y2260" s="8" t="str">
        <f>IFERROR(VLOOKUP(B2260, PlumX_snapshot!$A:$D, 4, FALSE), " ")</f>
        <v xml:space="preserve"> </v>
      </c>
      <c r="Z2260" s="8" t="str">
        <f>IFERROR(VLOOKUP(B2260, PlumX_snapshot!$A:$E, 5, FALSE), " ")</f>
        <v xml:space="preserve"> </v>
      </c>
      <c r="AA2260" s="8" t="str">
        <f>IFERROR(VLOOKUP(B2260, PlumX_snapshot!$A:$F, 6, FALSE), " ")</f>
        <v xml:space="preserve"> </v>
      </c>
      <c r="AB2260" s="9"/>
      <c r="AC2260" s="7" t="s">
        <v>6663</v>
      </c>
      <c r="AD2260" s="7" t="s">
        <v>6664</v>
      </c>
      <c r="AE2260" s="7" t="s">
        <v>6665</v>
      </c>
      <c r="AF2260" s="7" t="s">
        <v>6666</v>
      </c>
    </row>
    <row r="2261" spans="1:32" ht="14.5" x14ac:dyDescent="0.35">
      <c r="A2261" s="7" t="s">
        <v>6667</v>
      </c>
      <c r="B2261" s="7" t="s">
        <v>6668</v>
      </c>
      <c r="C2261" s="7" t="s">
        <v>5685</v>
      </c>
      <c r="D2261" s="7" t="s">
        <v>5188</v>
      </c>
      <c r="E2261" s="7" t="s">
        <v>36</v>
      </c>
      <c r="F2261" s="7" t="s">
        <v>37</v>
      </c>
      <c r="G2261" s="7" t="s">
        <v>56</v>
      </c>
      <c r="H2261" s="7" t="s">
        <v>6404</v>
      </c>
      <c r="I2261" s="7" t="s">
        <v>74</v>
      </c>
      <c r="J2261" s="13"/>
      <c r="K2261" s="18">
        <v>44806</v>
      </c>
      <c r="L2261" s="10">
        <v>44847</v>
      </c>
      <c r="M2261" s="10"/>
      <c r="N2261" s="7">
        <v>2022</v>
      </c>
      <c r="O2261" s="7" t="s">
        <v>6652</v>
      </c>
      <c r="P2261" s="7" t="s">
        <v>56</v>
      </c>
      <c r="R2261" s="7" t="s">
        <v>6669</v>
      </c>
      <c r="T2261" s="7"/>
      <c r="W2261" s="6" t="str">
        <f>IFERROR(VLOOKUP(B2261, PlumX_snapshot!$A:$B, 2, FALSE), " ")</f>
        <v xml:space="preserve"> </v>
      </c>
      <c r="X2261" s="6" t="str">
        <f>IFERROR(VLOOKUP(B2261, PlumX_snapshot!$A:$C, 3, FALSE), " ")</f>
        <v xml:space="preserve"> </v>
      </c>
      <c r="Y2261" s="8" t="str">
        <f>IFERROR(VLOOKUP(B2261, PlumX_snapshot!$A:$D, 4, FALSE), " ")</f>
        <v xml:space="preserve"> </v>
      </c>
      <c r="Z2261" s="8" t="str">
        <f>IFERROR(VLOOKUP(B2261, PlumX_snapshot!$A:$E, 5, FALSE), " ")</f>
        <v xml:space="preserve"> </v>
      </c>
      <c r="AA2261" s="8" t="str">
        <f>IFERROR(VLOOKUP(B2261, PlumX_snapshot!$A:$F, 6, FALSE), " ")</f>
        <v xml:space="preserve"> </v>
      </c>
      <c r="AB2261" s="9"/>
      <c r="AC2261" s="7" t="s">
        <v>6670</v>
      </c>
      <c r="AD2261" s="7" t="s">
        <v>6671</v>
      </c>
      <c r="AE2261" s="7" t="s">
        <v>6672</v>
      </c>
      <c r="AF2261" s="7" t="s">
        <v>6673</v>
      </c>
    </row>
    <row r="2262" spans="1:32" ht="14.5" x14ac:dyDescent="0.35">
      <c r="A2262" s="7" t="s">
        <v>6674</v>
      </c>
      <c r="B2262" s="7" t="s">
        <v>6675</v>
      </c>
      <c r="C2262" s="7" t="s">
        <v>6064</v>
      </c>
      <c r="D2262" s="7" t="s">
        <v>5188</v>
      </c>
      <c r="E2262" s="7" t="s">
        <v>36</v>
      </c>
      <c r="F2262" s="7" t="s">
        <v>37</v>
      </c>
      <c r="G2262" s="7" t="s">
        <v>56</v>
      </c>
      <c r="H2262" s="7" t="s">
        <v>6404</v>
      </c>
      <c r="I2262" s="7" t="s">
        <v>74</v>
      </c>
      <c r="J2262" s="13"/>
      <c r="K2262" s="18">
        <v>44831</v>
      </c>
      <c r="L2262" s="10">
        <v>44841</v>
      </c>
      <c r="M2262" s="10"/>
      <c r="N2262" s="7">
        <v>2022</v>
      </c>
      <c r="O2262" s="7" t="s">
        <v>6652</v>
      </c>
      <c r="P2262" s="7" t="s">
        <v>56</v>
      </c>
      <c r="R2262" s="7" t="s">
        <v>6676</v>
      </c>
      <c r="T2262" s="7"/>
      <c r="W2262" s="6" t="str">
        <f>IFERROR(VLOOKUP(B2262, PlumX_snapshot!$A:$B, 2, FALSE), " ")</f>
        <v xml:space="preserve"> </v>
      </c>
      <c r="X2262" s="6" t="str">
        <f>IFERROR(VLOOKUP(B2262, PlumX_snapshot!$A:$C, 3, FALSE), " ")</f>
        <v xml:space="preserve"> </v>
      </c>
      <c r="Y2262" s="8" t="str">
        <f>IFERROR(VLOOKUP(B2262, PlumX_snapshot!$A:$D, 4, FALSE), " ")</f>
        <v xml:space="preserve"> </v>
      </c>
      <c r="Z2262" s="8" t="str">
        <f>IFERROR(VLOOKUP(B2262, PlumX_snapshot!$A:$E, 5, FALSE), " ")</f>
        <v xml:space="preserve"> </v>
      </c>
      <c r="AA2262" s="8" t="str">
        <f>IFERROR(VLOOKUP(B2262, PlumX_snapshot!$A:$F, 6, FALSE), " ")</f>
        <v xml:space="preserve"> </v>
      </c>
      <c r="AB2262" s="9"/>
      <c r="AC2262" s="7" t="s">
        <v>6677</v>
      </c>
      <c r="AD2262" s="7" t="s">
        <v>6678</v>
      </c>
      <c r="AF2262" s="7" t="s">
        <v>6679</v>
      </c>
    </row>
    <row r="2263" spans="1:32" ht="14.5" x14ac:dyDescent="0.35">
      <c r="A2263" s="7" t="s">
        <v>6680</v>
      </c>
      <c r="B2263" s="7" t="s">
        <v>6681</v>
      </c>
      <c r="C2263" s="7" t="s">
        <v>6682</v>
      </c>
      <c r="D2263" s="7" t="s">
        <v>5188</v>
      </c>
      <c r="E2263" s="7" t="s">
        <v>36</v>
      </c>
      <c r="F2263" s="7" t="s">
        <v>37</v>
      </c>
      <c r="G2263" s="7" t="s">
        <v>56</v>
      </c>
      <c r="H2263" s="7" t="s">
        <v>6404</v>
      </c>
      <c r="I2263" s="7" t="s">
        <v>399</v>
      </c>
      <c r="J2263" s="13"/>
      <c r="K2263" s="18">
        <v>44836</v>
      </c>
      <c r="L2263" s="10">
        <v>44840</v>
      </c>
      <c r="M2263" s="10"/>
      <c r="N2263" s="7">
        <v>2022</v>
      </c>
      <c r="O2263" s="7" t="s">
        <v>6652</v>
      </c>
      <c r="T2263" s="7"/>
      <c r="W2263" s="6" t="str">
        <f>IFERROR(VLOOKUP(B2263, PlumX_snapshot!$A:$B, 2, FALSE), " ")</f>
        <v xml:space="preserve"> </v>
      </c>
      <c r="X2263" s="6" t="str">
        <f>IFERROR(VLOOKUP(B2263, PlumX_snapshot!$A:$C, 3, FALSE), " ")</f>
        <v xml:space="preserve"> </v>
      </c>
      <c r="Y2263" s="8" t="str">
        <f>IFERROR(VLOOKUP(B2263, PlumX_snapshot!$A:$D, 4, FALSE), " ")</f>
        <v xml:space="preserve"> </v>
      </c>
      <c r="Z2263" s="8" t="str">
        <f>IFERROR(VLOOKUP(B2263, PlumX_snapshot!$A:$E, 5, FALSE), " ")</f>
        <v xml:space="preserve"> </v>
      </c>
      <c r="AA2263" s="8" t="str">
        <f>IFERROR(VLOOKUP(B2263, PlumX_snapshot!$A:$F, 6, FALSE), " ")</f>
        <v xml:space="preserve"> </v>
      </c>
      <c r="AB2263" s="9"/>
      <c r="AC2263" s="7" t="s">
        <v>6389</v>
      </c>
      <c r="AD2263" s="7" t="s">
        <v>6390</v>
      </c>
      <c r="AE2263" s="7" t="s">
        <v>6391</v>
      </c>
      <c r="AF2263" s="7" t="s">
        <v>6683</v>
      </c>
    </row>
    <row r="2264" spans="1:32" ht="14.5" x14ac:dyDescent="0.35">
      <c r="A2264" s="7" t="s">
        <v>6684</v>
      </c>
      <c r="B2264" s="7" t="s">
        <v>6685</v>
      </c>
      <c r="C2264" s="7" t="s">
        <v>5720</v>
      </c>
      <c r="D2264" s="7" t="s">
        <v>5188</v>
      </c>
      <c r="E2264" s="7" t="s">
        <v>36</v>
      </c>
      <c r="F2264" s="7" t="s">
        <v>37</v>
      </c>
      <c r="G2264" s="7" t="s">
        <v>56</v>
      </c>
      <c r="H2264" s="7" t="s">
        <v>6404</v>
      </c>
      <c r="I2264" s="7" t="s">
        <v>74</v>
      </c>
      <c r="J2264" s="13"/>
      <c r="K2264" s="18">
        <v>44808</v>
      </c>
      <c r="L2264" s="10">
        <v>44840</v>
      </c>
      <c r="M2264" s="10"/>
      <c r="N2264" s="7">
        <v>2022</v>
      </c>
      <c r="O2264" s="7" t="s">
        <v>6652</v>
      </c>
      <c r="Q2264" s="7" t="s">
        <v>56</v>
      </c>
      <c r="R2264" s="7" t="s">
        <v>6686</v>
      </c>
      <c r="T2264" s="7"/>
      <c r="W2264" s="6" t="str">
        <f>IFERROR(VLOOKUP(B2264, PlumX_snapshot!$A:$B, 2, FALSE), " ")</f>
        <v xml:space="preserve"> </v>
      </c>
      <c r="X2264" s="6" t="str">
        <f>IFERROR(VLOOKUP(B2264, PlumX_snapshot!$A:$C, 3, FALSE), " ")</f>
        <v xml:space="preserve"> </v>
      </c>
      <c r="Y2264" s="8" t="str">
        <f>IFERROR(VLOOKUP(B2264, PlumX_snapshot!$A:$D, 4, FALSE), " ")</f>
        <v xml:space="preserve"> </v>
      </c>
      <c r="Z2264" s="8" t="str">
        <f>IFERROR(VLOOKUP(B2264, PlumX_snapshot!$A:$E, 5, FALSE), " ")</f>
        <v xml:space="preserve"> </v>
      </c>
      <c r="AA2264" s="8" t="str">
        <f>IFERROR(VLOOKUP(B2264, PlumX_snapshot!$A:$F, 6, FALSE), " ")</f>
        <v xml:space="preserve"> </v>
      </c>
      <c r="AB2264" s="9"/>
      <c r="AC2264" s="7" t="s">
        <v>5721</v>
      </c>
      <c r="AD2264" s="7" t="s">
        <v>5722</v>
      </c>
      <c r="AE2264" s="7" t="s">
        <v>5723</v>
      </c>
      <c r="AF2264" s="7" t="s">
        <v>6687</v>
      </c>
    </row>
    <row r="2265" spans="1:32" ht="14.5" x14ac:dyDescent="0.35">
      <c r="A2265" s="7" t="s">
        <v>6688</v>
      </c>
      <c r="B2265" s="7" t="s">
        <v>6689</v>
      </c>
      <c r="C2265" s="7" t="s">
        <v>5898</v>
      </c>
      <c r="D2265" s="7" t="s">
        <v>5188</v>
      </c>
      <c r="E2265" s="7" t="s">
        <v>36</v>
      </c>
      <c r="F2265" s="7" t="s">
        <v>37</v>
      </c>
      <c r="G2265" s="7" t="s">
        <v>56</v>
      </c>
      <c r="H2265" s="7" t="s">
        <v>6404</v>
      </c>
      <c r="I2265" s="7" t="s">
        <v>74</v>
      </c>
      <c r="J2265" s="13"/>
      <c r="K2265" s="18">
        <v>44755</v>
      </c>
      <c r="L2265" s="10">
        <v>44837</v>
      </c>
      <c r="M2265" s="10"/>
      <c r="N2265" s="7">
        <v>2022</v>
      </c>
      <c r="O2265" s="7" t="s">
        <v>6652</v>
      </c>
      <c r="P2265" s="7" t="s">
        <v>56</v>
      </c>
      <c r="R2265" s="7" t="s">
        <v>946</v>
      </c>
      <c r="T2265" s="7"/>
      <c r="W2265" s="6" t="str">
        <f>IFERROR(VLOOKUP(B2265, PlumX_snapshot!$A:$B, 2, FALSE), " ")</f>
        <v xml:space="preserve"> </v>
      </c>
      <c r="X2265" s="6" t="str">
        <f>IFERROR(VLOOKUP(B2265, PlumX_snapshot!$A:$C, 3, FALSE), " ")</f>
        <v xml:space="preserve"> </v>
      </c>
      <c r="Y2265" s="8" t="str">
        <f>IFERROR(VLOOKUP(B2265, PlumX_snapshot!$A:$D, 4, FALSE), " ")</f>
        <v xml:space="preserve"> </v>
      </c>
      <c r="Z2265" s="8" t="str">
        <f>IFERROR(VLOOKUP(B2265, PlumX_snapshot!$A:$E, 5, FALSE), " ")</f>
        <v xml:space="preserve"> </v>
      </c>
      <c r="AA2265" s="8" t="str">
        <f>IFERROR(VLOOKUP(B2265, PlumX_snapshot!$A:$F, 6, FALSE), " ")</f>
        <v xml:space="preserve"> </v>
      </c>
      <c r="AB2265" s="9"/>
      <c r="AC2265" s="7" t="s">
        <v>6690</v>
      </c>
      <c r="AD2265" s="7" t="s">
        <v>6691</v>
      </c>
      <c r="AE2265" s="7" t="s">
        <v>6692</v>
      </c>
    </row>
    <row r="2266" spans="1:32" ht="14.5" x14ac:dyDescent="0.35">
      <c r="A2266" s="7" t="s">
        <v>6693</v>
      </c>
      <c r="B2266" s="7" t="s">
        <v>6694</v>
      </c>
      <c r="C2266" s="7" t="s">
        <v>6695</v>
      </c>
      <c r="D2266" s="7" t="s">
        <v>5188</v>
      </c>
      <c r="E2266" s="7" t="s">
        <v>36</v>
      </c>
      <c r="F2266" s="7" t="s">
        <v>37</v>
      </c>
      <c r="G2266" s="7" t="s">
        <v>56</v>
      </c>
      <c r="H2266" s="7" t="s">
        <v>6404</v>
      </c>
      <c r="I2266" s="7" t="s">
        <v>74</v>
      </c>
      <c r="J2266" s="13"/>
      <c r="K2266" s="18">
        <v>44783</v>
      </c>
      <c r="L2266" s="10">
        <v>44833</v>
      </c>
      <c r="M2266" s="10"/>
      <c r="N2266" s="7">
        <v>2022</v>
      </c>
      <c r="O2266" s="7" t="s">
        <v>6652</v>
      </c>
      <c r="R2266" s="7" t="s">
        <v>6696</v>
      </c>
      <c r="T2266" s="7"/>
      <c r="W2266" s="6" t="str">
        <f>IFERROR(VLOOKUP(B2266, PlumX_snapshot!$A:$B, 2, FALSE), " ")</f>
        <v xml:space="preserve"> </v>
      </c>
      <c r="X2266" s="6" t="str">
        <f>IFERROR(VLOOKUP(B2266, PlumX_snapshot!$A:$C, 3, FALSE), " ")</f>
        <v xml:space="preserve"> </v>
      </c>
      <c r="Y2266" s="8" t="str">
        <f>IFERROR(VLOOKUP(B2266, PlumX_snapshot!$A:$D, 4, FALSE), " ")</f>
        <v xml:space="preserve"> </v>
      </c>
      <c r="Z2266" s="8" t="str">
        <f>IFERROR(VLOOKUP(B2266, PlumX_snapshot!$A:$E, 5, FALSE), " ")</f>
        <v xml:space="preserve"> </v>
      </c>
      <c r="AA2266" s="8" t="str">
        <f>IFERROR(VLOOKUP(B2266, PlumX_snapshot!$A:$F, 6, FALSE), " ")</f>
        <v xml:space="preserve"> </v>
      </c>
      <c r="AB2266" s="9"/>
      <c r="AC2266" s="7" t="s">
        <v>6697</v>
      </c>
      <c r="AD2266" s="7" t="s">
        <v>6698</v>
      </c>
      <c r="AE2266" s="7" t="s">
        <v>6699</v>
      </c>
      <c r="AF2266" s="7" t="s">
        <v>6700</v>
      </c>
    </row>
    <row r="2267" spans="1:32" ht="14.5" x14ac:dyDescent="0.35">
      <c r="A2267" s="7" t="s">
        <v>6701</v>
      </c>
      <c r="B2267" s="7" t="s">
        <v>6702</v>
      </c>
      <c r="C2267" s="7" t="s">
        <v>6703</v>
      </c>
      <c r="D2267" s="7" t="s">
        <v>5188</v>
      </c>
      <c r="E2267" s="7" t="s">
        <v>36</v>
      </c>
      <c r="F2267" s="7" t="s">
        <v>37</v>
      </c>
      <c r="G2267" s="7" t="s">
        <v>56</v>
      </c>
      <c r="H2267" s="7" t="s">
        <v>6404</v>
      </c>
      <c r="I2267" s="7" t="s">
        <v>74</v>
      </c>
      <c r="J2267" s="13"/>
      <c r="K2267" s="18">
        <v>44819</v>
      </c>
      <c r="L2267" s="10">
        <v>44832</v>
      </c>
      <c r="M2267" s="10"/>
      <c r="N2267" s="7">
        <v>2022</v>
      </c>
      <c r="O2267" s="7" t="s">
        <v>6652</v>
      </c>
      <c r="R2267" s="7" t="s">
        <v>6704</v>
      </c>
      <c r="T2267" s="7"/>
      <c r="W2267" s="6" t="str">
        <f>IFERROR(VLOOKUP(B2267, PlumX_snapshot!$A:$B, 2, FALSE), " ")</f>
        <v xml:space="preserve"> </v>
      </c>
      <c r="X2267" s="6" t="str">
        <f>IFERROR(VLOOKUP(B2267, PlumX_snapshot!$A:$C, 3, FALSE), " ")</f>
        <v xml:space="preserve"> </v>
      </c>
      <c r="Y2267" s="8" t="str">
        <f>IFERROR(VLOOKUP(B2267, PlumX_snapshot!$A:$D, 4, FALSE), " ")</f>
        <v xml:space="preserve"> </v>
      </c>
      <c r="Z2267" s="8" t="str">
        <f>IFERROR(VLOOKUP(B2267, PlumX_snapshot!$A:$E, 5, FALSE), " ")</f>
        <v xml:space="preserve"> </v>
      </c>
      <c r="AA2267" s="8" t="str">
        <f>IFERROR(VLOOKUP(B2267, PlumX_snapshot!$A:$F, 6, FALSE), " ")</f>
        <v xml:space="preserve"> </v>
      </c>
      <c r="AB2267" s="9"/>
      <c r="AC2267" s="7" t="s">
        <v>6705</v>
      </c>
      <c r="AD2267" s="7" t="s">
        <v>6706</v>
      </c>
      <c r="AE2267" s="7" t="s">
        <v>6707</v>
      </c>
      <c r="AF2267" s="7" t="s">
        <v>6708</v>
      </c>
    </row>
    <row r="2268" spans="1:32" ht="14.5" x14ac:dyDescent="0.35">
      <c r="A2268" s="7" t="s">
        <v>6709</v>
      </c>
      <c r="B2268" s="7" t="s">
        <v>5802</v>
      </c>
      <c r="C2268" s="7" t="s">
        <v>6607</v>
      </c>
      <c r="D2268" s="7" t="s">
        <v>5188</v>
      </c>
      <c r="E2268" s="7" t="s">
        <v>37</v>
      </c>
      <c r="F2268" s="7" t="s">
        <v>700</v>
      </c>
      <c r="H2268" s="7"/>
      <c r="J2268" s="13"/>
      <c r="K2268" s="13"/>
      <c r="L2268" s="10">
        <v>44827</v>
      </c>
      <c r="M2268" s="10"/>
      <c r="N2268" s="7">
        <v>2022</v>
      </c>
      <c r="O2268" s="7" t="s">
        <v>6652</v>
      </c>
      <c r="T2268" s="7"/>
      <c r="U2268" s="7" t="s">
        <v>6710</v>
      </c>
      <c r="W2268" s="6" t="str">
        <f>IFERROR(VLOOKUP(B2268, PlumX_snapshot!$A:$B, 2, FALSE), " ")</f>
        <v xml:space="preserve"> </v>
      </c>
      <c r="X2268" s="6" t="str">
        <f>IFERROR(VLOOKUP(B2268, PlumX_snapshot!$A:$C, 3, FALSE), " ")</f>
        <v xml:space="preserve"> </v>
      </c>
      <c r="Y2268" s="8" t="str">
        <f>IFERROR(VLOOKUP(B2268, PlumX_snapshot!$A:$D, 4, FALSE), " ")</f>
        <v xml:space="preserve"> </v>
      </c>
      <c r="Z2268" s="8" t="str">
        <f>IFERROR(VLOOKUP(B2268, PlumX_snapshot!$A:$E, 5, FALSE), " ")</f>
        <v xml:space="preserve"> </v>
      </c>
      <c r="AA2268" s="8" t="str">
        <f>IFERROR(VLOOKUP(B2268, PlumX_snapshot!$A:$F, 6, FALSE), " ")</f>
        <v xml:space="preserve"> </v>
      </c>
      <c r="AB2268" s="9"/>
      <c r="AC2268" s="7"/>
      <c r="AD2268" s="7"/>
      <c r="AE2268" s="7"/>
      <c r="AF2268" s="7"/>
    </row>
    <row r="2269" spans="1:32" ht="14.5" x14ac:dyDescent="0.35">
      <c r="A2269" s="7" t="s">
        <v>6711</v>
      </c>
      <c r="B2269" s="7" t="s">
        <v>6712</v>
      </c>
      <c r="C2269" s="7" t="s">
        <v>6713</v>
      </c>
      <c r="D2269" s="7" t="s">
        <v>5188</v>
      </c>
      <c r="E2269" s="7" t="s">
        <v>36</v>
      </c>
      <c r="F2269" s="7" t="s">
        <v>37</v>
      </c>
      <c r="G2269" s="7" t="s">
        <v>56</v>
      </c>
      <c r="H2269" s="7" t="s">
        <v>6404</v>
      </c>
      <c r="I2269" s="7" t="s">
        <v>74</v>
      </c>
      <c r="J2269" s="13"/>
      <c r="K2269" s="18">
        <v>44798</v>
      </c>
      <c r="L2269" s="10">
        <v>44812</v>
      </c>
      <c r="M2269" s="10">
        <v>44831</v>
      </c>
      <c r="N2269" s="7">
        <v>2022</v>
      </c>
      <c r="O2269" s="7" t="s">
        <v>6652</v>
      </c>
      <c r="R2269" s="7" t="s">
        <v>6714</v>
      </c>
      <c r="T2269" s="7"/>
      <c r="W2269" s="6" t="str">
        <f>IFERROR(VLOOKUP(B2269, PlumX_snapshot!$A:$B, 2, FALSE), " ")</f>
        <v xml:space="preserve"> </v>
      </c>
      <c r="X2269" s="6" t="str">
        <f>IFERROR(VLOOKUP(B2269, PlumX_snapshot!$A:$C, 3, FALSE), " ")</f>
        <v xml:space="preserve"> </v>
      </c>
      <c r="Y2269" s="8" t="str">
        <f>IFERROR(VLOOKUP(B2269, PlumX_snapshot!$A:$D, 4, FALSE), " ")</f>
        <v xml:space="preserve"> </v>
      </c>
      <c r="Z2269" s="8" t="str">
        <f>IFERROR(VLOOKUP(B2269, PlumX_snapshot!$A:$E, 5, FALSE), " ")</f>
        <v xml:space="preserve"> </v>
      </c>
      <c r="AA2269" s="8" t="str">
        <f>IFERROR(VLOOKUP(B2269, PlumX_snapshot!$A:$F, 6, FALSE), " ")</f>
        <v xml:space="preserve"> </v>
      </c>
      <c r="AB2269" s="9"/>
      <c r="AC2269" s="7" t="s">
        <v>6715</v>
      </c>
      <c r="AD2269" s="7" t="s">
        <v>6716</v>
      </c>
      <c r="AE2269" s="7" t="s">
        <v>6717</v>
      </c>
      <c r="AF2269" s="7" t="s">
        <v>6718</v>
      </c>
    </row>
    <row r="2270" spans="1:32" ht="14.5" x14ac:dyDescent="0.35">
      <c r="A2270" s="7" t="s">
        <v>6719</v>
      </c>
      <c r="B2270" s="7" t="s">
        <v>6720</v>
      </c>
      <c r="C2270" s="7" t="s">
        <v>5759</v>
      </c>
      <c r="D2270" s="7" t="s">
        <v>5188</v>
      </c>
      <c r="E2270" s="7" t="s">
        <v>36</v>
      </c>
      <c r="F2270" s="7" t="s">
        <v>37</v>
      </c>
      <c r="G2270" s="7" t="s">
        <v>56</v>
      </c>
      <c r="H2270" s="7" t="s">
        <v>6404</v>
      </c>
      <c r="I2270" s="7" t="s">
        <v>74</v>
      </c>
      <c r="J2270" s="13"/>
      <c r="K2270" s="18">
        <v>44792</v>
      </c>
      <c r="L2270" s="10">
        <v>44798</v>
      </c>
      <c r="M2270" s="10">
        <v>44826</v>
      </c>
      <c r="N2270" s="7">
        <v>2022</v>
      </c>
      <c r="O2270" s="7" t="s">
        <v>6652</v>
      </c>
      <c r="R2270" s="7" t="s">
        <v>6721</v>
      </c>
      <c r="T2270" s="7"/>
      <c r="W2270" s="6" t="str">
        <f>IFERROR(VLOOKUP(B2270, PlumX_snapshot!$A:$B, 2, FALSE), " ")</f>
        <v xml:space="preserve"> </v>
      </c>
      <c r="X2270" s="6" t="str">
        <f>IFERROR(VLOOKUP(B2270, PlumX_snapshot!$A:$C, 3, FALSE), " ")</f>
        <v xml:space="preserve"> </v>
      </c>
      <c r="Y2270" s="8" t="str">
        <f>IFERROR(VLOOKUP(B2270, PlumX_snapshot!$A:$D, 4, FALSE), " ")</f>
        <v xml:space="preserve"> </v>
      </c>
      <c r="Z2270" s="8" t="str">
        <f>IFERROR(VLOOKUP(B2270, PlumX_snapshot!$A:$E, 5, FALSE), " ")</f>
        <v xml:space="preserve"> </v>
      </c>
      <c r="AA2270" s="8" t="str">
        <f>IFERROR(VLOOKUP(B2270, PlumX_snapshot!$A:$F, 6, FALSE), " ")</f>
        <v xml:space="preserve"> </v>
      </c>
      <c r="AB2270" s="9"/>
      <c r="AC2270" s="7" t="s">
        <v>6722</v>
      </c>
      <c r="AD2270" s="7" t="s">
        <v>6723</v>
      </c>
      <c r="AF2270" s="7" t="s">
        <v>6724</v>
      </c>
    </row>
    <row r="2271" spans="1:32" ht="14.5" x14ac:dyDescent="0.35">
      <c r="A2271" s="7" t="s">
        <v>6725</v>
      </c>
      <c r="B2271" s="7" t="s">
        <v>6726</v>
      </c>
      <c r="C2271" s="7" t="s">
        <v>6727</v>
      </c>
      <c r="D2271" s="7" t="s">
        <v>5188</v>
      </c>
      <c r="E2271" s="7" t="s">
        <v>37</v>
      </c>
      <c r="F2271" s="7" t="s">
        <v>37</v>
      </c>
      <c r="G2271" s="7" t="s">
        <v>56</v>
      </c>
      <c r="H2271" s="7" t="s">
        <v>6404</v>
      </c>
      <c r="I2271" s="7" t="s">
        <v>501</v>
      </c>
      <c r="J2271" s="13"/>
      <c r="K2271" s="13"/>
      <c r="L2271" s="10">
        <v>44799</v>
      </c>
      <c r="M2271" s="10"/>
      <c r="N2271" s="7">
        <v>2022</v>
      </c>
      <c r="O2271" s="7" t="s">
        <v>6652</v>
      </c>
      <c r="T2271" s="7"/>
      <c r="W2271" s="6" t="str">
        <f>IFERROR(VLOOKUP(B2271, PlumX_snapshot!$A:$B, 2, FALSE), " ")</f>
        <v xml:space="preserve"> </v>
      </c>
      <c r="X2271" s="6" t="str">
        <f>IFERROR(VLOOKUP(B2271, PlumX_snapshot!$A:$C, 3, FALSE), " ")</f>
        <v xml:space="preserve"> </v>
      </c>
      <c r="Y2271" s="8" t="str">
        <f>IFERROR(VLOOKUP(B2271, PlumX_snapshot!$A:$D, 4, FALSE), " ")</f>
        <v xml:space="preserve"> </v>
      </c>
      <c r="Z2271" s="8" t="str">
        <f>IFERROR(VLOOKUP(B2271, PlumX_snapshot!$A:$E, 5, FALSE), " ")</f>
        <v xml:space="preserve"> </v>
      </c>
      <c r="AA2271" s="8" t="str">
        <f>IFERROR(VLOOKUP(B2271, PlumX_snapshot!$A:$F, 6, FALSE), " ")</f>
        <v xml:space="preserve"> </v>
      </c>
      <c r="AB2271" s="9"/>
      <c r="AC2271" s="7" t="s">
        <v>6728</v>
      </c>
      <c r="AD2271" s="7" t="s">
        <v>6729</v>
      </c>
      <c r="AF2271" s="7" t="s">
        <v>6730</v>
      </c>
    </row>
    <row r="2272" spans="1:32" ht="14.5" x14ac:dyDescent="0.35">
      <c r="A2272" s="7" t="s">
        <v>6731</v>
      </c>
      <c r="B2272" s="7" t="s">
        <v>6732</v>
      </c>
      <c r="C2272" s="7" t="s">
        <v>5742</v>
      </c>
      <c r="D2272" s="7" t="s">
        <v>5188</v>
      </c>
      <c r="E2272" s="7" t="s">
        <v>36</v>
      </c>
      <c r="F2272" s="7"/>
      <c r="G2272" s="7" t="s">
        <v>56</v>
      </c>
      <c r="H2272" s="7" t="s">
        <v>6404</v>
      </c>
      <c r="I2272" s="7"/>
      <c r="J2272" s="13"/>
      <c r="K2272" s="18">
        <v>44773</v>
      </c>
      <c r="L2272" s="10">
        <v>44790</v>
      </c>
      <c r="M2272" s="10">
        <v>44797</v>
      </c>
      <c r="N2272" s="7">
        <v>2022</v>
      </c>
      <c r="O2272" s="7" t="s">
        <v>6652</v>
      </c>
      <c r="P2272" s="7" t="s">
        <v>56</v>
      </c>
      <c r="R2272" s="7" t="s">
        <v>6733</v>
      </c>
      <c r="T2272" s="7"/>
      <c r="W2272" s="6" t="str">
        <f>IFERROR(VLOOKUP(B2272, PlumX_snapshot!$A:$B, 2, FALSE), " ")</f>
        <v xml:space="preserve"> </v>
      </c>
      <c r="X2272" s="6" t="str">
        <f>IFERROR(VLOOKUP(B2272, PlumX_snapshot!$A:$C, 3, FALSE), " ")</f>
        <v xml:space="preserve"> </v>
      </c>
      <c r="Y2272" s="8" t="str">
        <f>IFERROR(VLOOKUP(B2272, PlumX_snapshot!$A:$D, 4, FALSE), " ")</f>
        <v xml:space="preserve"> </v>
      </c>
      <c r="Z2272" s="8" t="str">
        <f>IFERROR(VLOOKUP(B2272, PlumX_snapshot!$A:$E, 5, FALSE), " ")</f>
        <v xml:space="preserve"> </v>
      </c>
      <c r="AA2272" s="8" t="str">
        <f>IFERROR(VLOOKUP(B2272, PlumX_snapshot!$A:$F, 6, FALSE), " ")</f>
        <v xml:space="preserve"> </v>
      </c>
      <c r="AB2272" s="9"/>
      <c r="AC2272" s="7" t="s">
        <v>6091</v>
      </c>
      <c r="AD2272" s="7" t="s">
        <v>6092</v>
      </c>
    </row>
    <row r="2273" spans="1:32" ht="14.5" x14ac:dyDescent="0.35">
      <c r="A2273" s="7" t="s">
        <v>6734</v>
      </c>
      <c r="B2273" s="7" t="s">
        <v>6735</v>
      </c>
      <c r="C2273" s="7" t="s">
        <v>5790</v>
      </c>
      <c r="D2273" s="7" t="s">
        <v>5188</v>
      </c>
      <c r="E2273" s="7" t="s">
        <v>37</v>
      </c>
      <c r="F2273" s="7" t="s">
        <v>37</v>
      </c>
      <c r="G2273" s="7" t="s">
        <v>56</v>
      </c>
      <c r="H2273" s="7" t="s">
        <v>6404</v>
      </c>
      <c r="I2273" s="7" t="s">
        <v>74</v>
      </c>
      <c r="J2273" s="13"/>
      <c r="K2273" s="13"/>
      <c r="L2273" s="10">
        <v>44790</v>
      </c>
      <c r="M2273" s="10"/>
      <c r="N2273" s="7">
        <v>2022</v>
      </c>
      <c r="O2273" s="7" t="s">
        <v>6652</v>
      </c>
      <c r="P2273" s="7" t="s">
        <v>56</v>
      </c>
      <c r="R2273" s="7" t="s">
        <v>6736</v>
      </c>
      <c r="S2273" s="7" t="s">
        <v>6737</v>
      </c>
      <c r="T2273" s="7"/>
      <c r="W2273" s="6" t="str">
        <f>IFERROR(VLOOKUP(B2273, PlumX_snapshot!$A:$B, 2, FALSE), " ")</f>
        <v xml:space="preserve"> </v>
      </c>
      <c r="X2273" s="6" t="str">
        <f>IFERROR(VLOOKUP(B2273, PlumX_snapshot!$A:$C, 3, FALSE), " ")</f>
        <v xml:space="preserve"> </v>
      </c>
      <c r="Y2273" s="8" t="str">
        <f>IFERROR(VLOOKUP(B2273, PlumX_snapshot!$A:$D, 4, FALSE), " ")</f>
        <v xml:space="preserve"> </v>
      </c>
      <c r="Z2273" s="8" t="str">
        <f>IFERROR(VLOOKUP(B2273, PlumX_snapshot!$A:$E, 5, FALSE), " ")</f>
        <v xml:space="preserve"> </v>
      </c>
      <c r="AA2273" s="8" t="str">
        <f>IFERROR(VLOOKUP(B2273, PlumX_snapshot!$A:$F, 6, FALSE), " ")</f>
        <v xml:space="preserve"> </v>
      </c>
      <c r="AB2273" s="9"/>
      <c r="AC2273" s="7"/>
      <c r="AD2273" s="7"/>
      <c r="AE2273" s="7"/>
      <c r="AF2273" s="7"/>
    </row>
    <row r="2274" spans="1:32" ht="14.5" x14ac:dyDescent="0.35">
      <c r="A2274" s="7" t="s">
        <v>6738</v>
      </c>
      <c r="B2274" s="7" t="s">
        <v>5802</v>
      </c>
      <c r="C2274" s="7" t="s">
        <v>6739</v>
      </c>
      <c r="D2274" s="7" t="s">
        <v>5188</v>
      </c>
      <c r="E2274" s="7" t="s">
        <v>37</v>
      </c>
      <c r="F2274" s="7" t="s">
        <v>700</v>
      </c>
      <c r="H2274" s="7"/>
      <c r="J2274" s="13"/>
      <c r="K2274" s="13"/>
      <c r="L2274" s="10">
        <v>44788</v>
      </c>
      <c r="M2274" s="10"/>
      <c r="N2274" s="7">
        <v>2022</v>
      </c>
      <c r="O2274" s="7" t="s">
        <v>6652</v>
      </c>
      <c r="T2274" s="7"/>
      <c r="U2274" s="7" t="s">
        <v>6740</v>
      </c>
      <c r="W2274" s="6" t="str">
        <f>IFERROR(VLOOKUP(B2274, PlumX_snapshot!$A:$B, 2, FALSE), " ")</f>
        <v xml:space="preserve"> </v>
      </c>
      <c r="X2274" s="6" t="str">
        <f>IFERROR(VLOOKUP(B2274, PlumX_snapshot!$A:$C, 3, FALSE), " ")</f>
        <v xml:space="preserve"> </v>
      </c>
      <c r="Y2274" s="8" t="str">
        <f>IFERROR(VLOOKUP(B2274, PlumX_snapshot!$A:$D, 4, FALSE), " ")</f>
        <v xml:space="preserve"> </v>
      </c>
      <c r="Z2274" s="8" t="str">
        <f>IFERROR(VLOOKUP(B2274, PlumX_snapshot!$A:$E, 5, FALSE), " ")</f>
        <v xml:space="preserve"> </v>
      </c>
      <c r="AA2274" s="8" t="str">
        <f>IFERROR(VLOOKUP(B2274, PlumX_snapshot!$A:$F, 6, FALSE), " ")</f>
        <v xml:space="preserve"> </v>
      </c>
      <c r="AB2274" s="9"/>
      <c r="AC2274" s="7"/>
      <c r="AD2274" s="7"/>
      <c r="AE2274" s="7"/>
      <c r="AF2274" s="7"/>
    </row>
    <row r="2275" spans="1:32" ht="14.5" x14ac:dyDescent="0.35">
      <c r="A2275" s="7" t="s">
        <v>6741</v>
      </c>
      <c r="B2275" s="7" t="s">
        <v>6742</v>
      </c>
      <c r="C2275" s="7" t="s">
        <v>6252</v>
      </c>
      <c r="D2275" s="7" t="s">
        <v>5188</v>
      </c>
      <c r="E2275" s="7" t="s">
        <v>36</v>
      </c>
      <c r="F2275" s="7" t="s">
        <v>37</v>
      </c>
      <c r="G2275" s="7" t="s">
        <v>56</v>
      </c>
      <c r="H2275" s="7" t="s">
        <v>6404</v>
      </c>
      <c r="I2275" s="7" t="s">
        <v>501</v>
      </c>
      <c r="J2275" s="13"/>
      <c r="K2275" s="18">
        <v>44740</v>
      </c>
      <c r="L2275" s="10">
        <v>44781</v>
      </c>
      <c r="M2275" s="10">
        <v>44813</v>
      </c>
      <c r="N2275" s="7">
        <v>2022</v>
      </c>
      <c r="O2275" s="7" t="s">
        <v>6652</v>
      </c>
      <c r="T2275" s="7"/>
      <c r="W2275" s="6" t="str">
        <f>IFERROR(VLOOKUP(B2275, PlumX_snapshot!$A:$B, 2, FALSE), " ")</f>
        <v xml:space="preserve"> </v>
      </c>
      <c r="X2275" s="6" t="str">
        <f>IFERROR(VLOOKUP(B2275, PlumX_snapshot!$A:$C, 3, FALSE), " ")</f>
        <v xml:space="preserve"> </v>
      </c>
      <c r="Y2275" s="8" t="str">
        <f>IFERROR(VLOOKUP(B2275, PlumX_snapshot!$A:$D, 4, FALSE), " ")</f>
        <v xml:space="preserve"> </v>
      </c>
      <c r="Z2275" s="8" t="str">
        <f>IFERROR(VLOOKUP(B2275, PlumX_snapshot!$A:$E, 5, FALSE), " ")</f>
        <v xml:space="preserve"> </v>
      </c>
      <c r="AA2275" s="8" t="str">
        <f>IFERROR(VLOOKUP(B2275, PlumX_snapshot!$A:$F, 6, FALSE), " ")</f>
        <v xml:space="preserve"> </v>
      </c>
      <c r="AB2275" s="9"/>
      <c r="AC2275" s="7" t="s">
        <v>6743</v>
      </c>
      <c r="AD2275" s="7" t="s">
        <v>6744</v>
      </c>
      <c r="AE2275" s="7" t="s">
        <v>6745</v>
      </c>
      <c r="AF2275" s="7" t="s">
        <v>6746</v>
      </c>
    </row>
    <row r="2276" spans="1:32" ht="14.5" x14ac:dyDescent="0.35">
      <c r="A2276" s="7" t="s">
        <v>6747</v>
      </c>
      <c r="B2276" s="7" t="s">
        <v>6748</v>
      </c>
      <c r="C2276" s="7" t="s">
        <v>6749</v>
      </c>
      <c r="D2276" s="7" t="s">
        <v>5188</v>
      </c>
      <c r="E2276" s="7" t="s">
        <v>36</v>
      </c>
      <c r="F2276" s="7" t="s">
        <v>37</v>
      </c>
      <c r="G2276" s="7" t="s">
        <v>56</v>
      </c>
      <c r="H2276" s="7" t="s">
        <v>6404</v>
      </c>
      <c r="I2276" s="7" t="s">
        <v>74</v>
      </c>
      <c r="J2276" s="13"/>
      <c r="K2276" s="18">
        <v>44763</v>
      </c>
      <c r="L2276" s="10">
        <v>44781</v>
      </c>
      <c r="M2276" s="10">
        <v>44796</v>
      </c>
      <c r="N2276" s="7">
        <v>2022</v>
      </c>
      <c r="O2276" s="7" t="s">
        <v>6652</v>
      </c>
      <c r="R2276" s="7" t="s">
        <v>6750</v>
      </c>
      <c r="T2276" s="7"/>
      <c r="W2276" s="6" t="str">
        <f>IFERROR(VLOOKUP(B2276, PlumX_snapshot!$A:$B, 2, FALSE), " ")</f>
        <v xml:space="preserve"> </v>
      </c>
      <c r="X2276" s="6" t="str">
        <f>IFERROR(VLOOKUP(B2276, PlumX_snapshot!$A:$C, 3, FALSE), " ")</f>
        <v xml:space="preserve"> </v>
      </c>
      <c r="Y2276" s="8" t="str">
        <f>IFERROR(VLOOKUP(B2276, PlumX_snapshot!$A:$D, 4, FALSE), " ")</f>
        <v xml:space="preserve"> </v>
      </c>
      <c r="Z2276" s="8" t="str">
        <f>IFERROR(VLOOKUP(B2276, PlumX_snapshot!$A:$E, 5, FALSE), " ")</f>
        <v xml:space="preserve"> </v>
      </c>
      <c r="AA2276" s="8" t="str">
        <f>IFERROR(VLOOKUP(B2276, PlumX_snapshot!$A:$F, 6, FALSE), " ")</f>
        <v xml:space="preserve"> </v>
      </c>
      <c r="AB2276" s="9"/>
      <c r="AC2276" s="7" t="s">
        <v>6751</v>
      </c>
      <c r="AD2276" s="7" t="s">
        <v>6752</v>
      </c>
      <c r="AE2276" s="7" t="s">
        <v>6753</v>
      </c>
    </row>
    <row r="2277" spans="1:32" ht="14.5" x14ac:dyDescent="0.35">
      <c r="A2277" s="7" t="s">
        <v>6754</v>
      </c>
      <c r="B2277" s="7" t="s">
        <v>6755</v>
      </c>
      <c r="C2277" s="7" t="s">
        <v>6756</v>
      </c>
      <c r="D2277" s="7" t="s">
        <v>5188</v>
      </c>
      <c r="E2277" s="7" t="s">
        <v>36</v>
      </c>
      <c r="F2277" s="7" t="s">
        <v>37</v>
      </c>
      <c r="G2277" s="7" t="s">
        <v>56</v>
      </c>
      <c r="H2277" s="7" t="s">
        <v>6404</v>
      </c>
      <c r="I2277" s="7" t="s">
        <v>501</v>
      </c>
      <c r="J2277" s="13"/>
      <c r="K2277" s="18">
        <v>44771</v>
      </c>
      <c r="L2277" s="10">
        <v>44776</v>
      </c>
      <c r="M2277" s="10">
        <v>44798</v>
      </c>
      <c r="N2277" s="7">
        <v>2022</v>
      </c>
      <c r="O2277" s="7" t="s">
        <v>6652</v>
      </c>
      <c r="R2277" s="7" t="s">
        <v>6757</v>
      </c>
      <c r="T2277" s="7"/>
      <c r="W2277" s="6" t="str">
        <f>IFERROR(VLOOKUP(B2277, PlumX_snapshot!$A:$B, 2, FALSE), " ")</f>
        <v xml:space="preserve"> </v>
      </c>
      <c r="X2277" s="6" t="str">
        <f>IFERROR(VLOOKUP(B2277, PlumX_snapshot!$A:$C, 3, FALSE), " ")</f>
        <v xml:space="preserve"> </v>
      </c>
      <c r="Y2277" s="8" t="str">
        <f>IFERROR(VLOOKUP(B2277, PlumX_snapshot!$A:$D, 4, FALSE), " ")</f>
        <v xml:space="preserve"> </v>
      </c>
      <c r="Z2277" s="8" t="str">
        <f>IFERROR(VLOOKUP(B2277, PlumX_snapshot!$A:$E, 5, FALSE), " ")</f>
        <v xml:space="preserve"> </v>
      </c>
      <c r="AA2277" s="8" t="str">
        <f>IFERROR(VLOOKUP(B2277, PlumX_snapshot!$A:$F, 6, FALSE), " ")</f>
        <v xml:space="preserve"> </v>
      </c>
      <c r="AB2277" s="9"/>
      <c r="AC2277" s="7" t="s">
        <v>6758</v>
      </c>
      <c r="AD2277" s="7" t="s">
        <v>6759</v>
      </c>
      <c r="AE2277" s="7" t="s">
        <v>6760</v>
      </c>
      <c r="AF2277" s="7" t="s">
        <v>6761</v>
      </c>
    </row>
    <row r="2278" spans="1:32" ht="14.5" x14ac:dyDescent="0.35">
      <c r="A2278" s="7" t="s">
        <v>6762</v>
      </c>
      <c r="B2278" s="7" t="s">
        <v>6763</v>
      </c>
      <c r="C2278" s="7" t="s">
        <v>6024</v>
      </c>
      <c r="D2278" s="7" t="s">
        <v>5188</v>
      </c>
      <c r="E2278" s="7" t="s">
        <v>37</v>
      </c>
      <c r="F2278" s="7" t="s">
        <v>37</v>
      </c>
      <c r="G2278" s="7" t="s">
        <v>56</v>
      </c>
      <c r="H2278" s="7" t="s">
        <v>6404</v>
      </c>
      <c r="I2278" s="7" t="s">
        <v>74</v>
      </c>
      <c r="J2278" s="13"/>
      <c r="K2278" s="13"/>
      <c r="L2278" s="10">
        <v>44777</v>
      </c>
      <c r="M2278" s="10"/>
      <c r="N2278" s="7">
        <v>2022</v>
      </c>
      <c r="O2278" s="7" t="s">
        <v>6652</v>
      </c>
      <c r="R2278" s="7" t="s">
        <v>6764</v>
      </c>
      <c r="T2278" s="7"/>
      <c r="W2278" s="6" t="str">
        <f>IFERROR(VLOOKUP(B2278, PlumX_snapshot!$A:$B, 2, FALSE), " ")</f>
        <v xml:space="preserve"> </v>
      </c>
      <c r="X2278" s="6" t="str">
        <f>IFERROR(VLOOKUP(B2278, PlumX_snapshot!$A:$C, 3, FALSE), " ")</f>
        <v xml:space="preserve"> </v>
      </c>
      <c r="Y2278" s="8" t="str">
        <f>IFERROR(VLOOKUP(B2278, PlumX_snapshot!$A:$D, 4, FALSE), " ")</f>
        <v xml:space="preserve"> </v>
      </c>
      <c r="Z2278" s="8" t="str">
        <f>IFERROR(VLOOKUP(B2278, PlumX_snapshot!$A:$E, 5, FALSE), " ")</f>
        <v xml:space="preserve"> </v>
      </c>
      <c r="AA2278" s="8" t="str">
        <f>IFERROR(VLOOKUP(B2278, PlumX_snapshot!$A:$F, 6, FALSE), " ")</f>
        <v xml:space="preserve"> </v>
      </c>
      <c r="AB2278" s="9"/>
      <c r="AC2278" s="7" t="s">
        <v>6765</v>
      </c>
      <c r="AD2278" s="7" t="s">
        <v>6766</v>
      </c>
      <c r="AE2278" s="7" t="s">
        <v>6767</v>
      </c>
      <c r="AF2278" s="7" t="s">
        <v>6768</v>
      </c>
    </row>
    <row r="2279" spans="1:32" ht="14.5" x14ac:dyDescent="0.35">
      <c r="A2279" s="7" t="s">
        <v>6769</v>
      </c>
      <c r="B2279" s="7" t="s">
        <v>6770</v>
      </c>
      <c r="C2279" s="7" t="s">
        <v>6771</v>
      </c>
      <c r="D2279" s="7" t="s">
        <v>5188</v>
      </c>
      <c r="E2279" s="7" t="s">
        <v>36</v>
      </c>
      <c r="F2279" s="7" t="s">
        <v>37</v>
      </c>
      <c r="G2279" s="7" t="s">
        <v>56</v>
      </c>
      <c r="H2279" s="7" t="s">
        <v>6404</v>
      </c>
      <c r="I2279" s="7" t="s">
        <v>74</v>
      </c>
      <c r="J2279" s="13"/>
      <c r="K2279" s="18">
        <v>44753</v>
      </c>
      <c r="L2279" s="10">
        <v>44790</v>
      </c>
      <c r="M2279" s="10">
        <v>44776</v>
      </c>
      <c r="N2279" s="7">
        <v>2022</v>
      </c>
      <c r="O2279" s="7" t="s">
        <v>6652</v>
      </c>
      <c r="R2279" s="7" t="s">
        <v>6772</v>
      </c>
      <c r="T2279" s="7"/>
      <c r="W2279" s="6" t="str">
        <f>IFERROR(VLOOKUP(B2279, PlumX_snapshot!$A:$B, 2, FALSE), " ")</f>
        <v xml:space="preserve"> </v>
      </c>
      <c r="X2279" s="6" t="str">
        <f>IFERROR(VLOOKUP(B2279, PlumX_snapshot!$A:$C, 3, FALSE), " ")</f>
        <v xml:space="preserve"> </v>
      </c>
      <c r="Y2279" s="8" t="str">
        <f>IFERROR(VLOOKUP(B2279, PlumX_snapshot!$A:$D, 4, FALSE), " ")</f>
        <v xml:space="preserve"> </v>
      </c>
      <c r="Z2279" s="8" t="str">
        <f>IFERROR(VLOOKUP(B2279, PlumX_snapshot!$A:$E, 5, FALSE), " ")</f>
        <v xml:space="preserve"> </v>
      </c>
      <c r="AA2279" s="8" t="str">
        <f>IFERROR(VLOOKUP(B2279, PlumX_snapshot!$A:$F, 6, FALSE), " ")</f>
        <v xml:space="preserve"> </v>
      </c>
      <c r="AB2279" s="9"/>
      <c r="AC2279" s="7" t="s">
        <v>6773</v>
      </c>
      <c r="AD2279" s="7" t="s">
        <v>6774</v>
      </c>
      <c r="AE2279" s="7" t="s">
        <v>6775</v>
      </c>
      <c r="AF2279" s="7" t="s">
        <v>6776</v>
      </c>
    </row>
    <row r="2280" spans="1:32" ht="14.5" x14ac:dyDescent="0.35">
      <c r="A2280" s="7" t="s">
        <v>6777</v>
      </c>
      <c r="B2280" s="7" t="s">
        <v>6778</v>
      </c>
      <c r="C2280" s="7" t="s">
        <v>6779</v>
      </c>
      <c r="D2280" s="7" t="s">
        <v>5188</v>
      </c>
      <c r="E2280" s="7" t="s">
        <v>36</v>
      </c>
      <c r="F2280" s="7" t="s">
        <v>37</v>
      </c>
      <c r="G2280" s="7" t="s">
        <v>56</v>
      </c>
      <c r="H2280" s="7" t="s">
        <v>6404</v>
      </c>
      <c r="I2280" s="7" t="s">
        <v>74</v>
      </c>
      <c r="J2280" s="13"/>
      <c r="K2280" s="18">
        <v>44768</v>
      </c>
      <c r="L2280" s="10">
        <v>44770</v>
      </c>
      <c r="M2280" s="10">
        <v>44788</v>
      </c>
      <c r="N2280" s="7">
        <v>2022</v>
      </c>
      <c r="O2280" s="7" t="s">
        <v>6652</v>
      </c>
      <c r="P2280" s="7" t="s">
        <v>56</v>
      </c>
      <c r="Q2280" s="7" t="s">
        <v>56</v>
      </c>
      <c r="R2280" s="7" t="s">
        <v>6780</v>
      </c>
      <c r="T2280" s="7"/>
      <c r="W2280" s="6" t="str">
        <f>IFERROR(VLOOKUP(B2280, PlumX_snapshot!$A:$B, 2, FALSE), " ")</f>
        <v xml:space="preserve"> </v>
      </c>
      <c r="X2280" s="6" t="str">
        <f>IFERROR(VLOOKUP(B2280, PlumX_snapshot!$A:$C, 3, FALSE), " ")</f>
        <v xml:space="preserve"> </v>
      </c>
      <c r="Y2280" s="8" t="str">
        <f>IFERROR(VLOOKUP(B2280, PlumX_snapshot!$A:$D, 4, FALSE), " ")</f>
        <v xml:space="preserve"> </v>
      </c>
      <c r="Z2280" s="8" t="str">
        <f>IFERROR(VLOOKUP(B2280, PlumX_snapshot!$A:$E, 5, FALSE), " ")</f>
        <v xml:space="preserve"> </v>
      </c>
      <c r="AA2280" s="8" t="str">
        <f>IFERROR(VLOOKUP(B2280, PlumX_snapshot!$A:$F, 6, FALSE), " ")</f>
        <v xml:space="preserve"> </v>
      </c>
      <c r="AB2280" s="9"/>
      <c r="AC2280" s="7" t="s">
        <v>6781</v>
      </c>
      <c r="AD2280" s="7" t="s">
        <v>6782</v>
      </c>
      <c r="AE2280" s="7" t="s">
        <v>6783</v>
      </c>
      <c r="AF2280" s="7" t="s">
        <v>6784</v>
      </c>
    </row>
    <row r="2281" spans="1:32" ht="14.5" x14ac:dyDescent="0.35">
      <c r="A2281" s="7" t="s">
        <v>6785</v>
      </c>
      <c r="B2281" s="7" t="s">
        <v>6786</v>
      </c>
      <c r="C2281" s="7" t="s">
        <v>6787</v>
      </c>
      <c r="D2281" s="7" t="s">
        <v>5188</v>
      </c>
      <c r="E2281" s="7" t="s">
        <v>36</v>
      </c>
      <c r="F2281" s="7" t="s">
        <v>37</v>
      </c>
      <c r="G2281" s="7" t="s">
        <v>56</v>
      </c>
      <c r="H2281" s="7" t="s">
        <v>6404</v>
      </c>
      <c r="I2281" s="7" t="s">
        <v>501</v>
      </c>
      <c r="J2281" s="13"/>
      <c r="K2281" s="18">
        <v>44761</v>
      </c>
      <c r="L2281" s="10">
        <v>44770</v>
      </c>
      <c r="M2281" s="10">
        <v>44794</v>
      </c>
      <c r="N2281" s="7">
        <v>2022</v>
      </c>
      <c r="O2281" s="7" t="s">
        <v>6652</v>
      </c>
      <c r="R2281" s="7" t="s">
        <v>6788</v>
      </c>
      <c r="T2281" s="7"/>
      <c r="W2281" s="6" t="str">
        <f>IFERROR(VLOOKUP(B2281, PlumX_snapshot!$A:$B, 2, FALSE), " ")</f>
        <v xml:space="preserve"> </v>
      </c>
      <c r="X2281" s="6" t="str">
        <f>IFERROR(VLOOKUP(B2281, PlumX_snapshot!$A:$C, 3, FALSE), " ")</f>
        <v xml:space="preserve"> </v>
      </c>
      <c r="Y2281" s="8" t="str">
        <f>IFERROR(VLOOKUP(B2281, PlumX_snapshot!$A:$D, 4, FALSE), " ")</f>
        <v xml:space="preserve"> </v>
      </c>
      <c r="Z2281" s="8" t="str">
        <f>IFERROR(VLOOKUP(B2281, PlumX_snapshot!$A:$E, 5, FALSE), " ")</f>
        <v xml:space="preserve"> </v>
      </c>
      <c r="AA2281" s="8" t="str">
        <f>IFERROR(VLOOKUP(B2281, PlumX_snapshot!$A:$F, 6, FALSE), " ")</f>
        <v xml:space="preserve"> </v>
      </c>
      <c r="AB2281" s="9"/>
      <c r="AC2281" s="7" t="s">
        <v>6758</v>
      </c>
      <c r="AD2281" s="7" t="s">
        <v>6759</v>
      </c>
      <c r="AE2281" s="7" t="s">
        <v>6760</v>
      </c>
      <c r="AF2281" s="7" t="s">
        <v>6789</v>
      </c>
    </row>
    <row r="2282" spans="1:32" ht="14.5" x14ac:dyDescent="0.35">
      <c r="A2282" s="7" t="s">
        <v>6790</v>
      </c>
      <c r="B2282" s="7" t="s">
        <v>6791</v>
      </c>
      <c r="C2282" s="7" t="s">
        <v>6792</v>
      </c>
      <c r="D2282" s="7" t="s">
        <v>5188</v>
      </c>
      <c r="E2282" s="7" t="s">
        <v>36</v>
      </c>
      <c r="F2282" s="7" t="s">
        <v>37</v>
      </c>
      <c r="G2282" s="7" t="s">
        <v>56</v>
      </c>
      <c r="H2282" s="7" t="s">
        <v>6404</v>
      </c>
      <c r="I2282" s="7" t="s">
        <v>74</v>
      </c>
      <c r="J2282" s="13"/>
      <c r="K2282" s="18">
        <v>44752</v>
      </c>
      <c r="L2282" s="10">
        <v>44761</v>
      </c>
      <c r="M2282" s="10">
        <v>44780</v>
      </c>
      <c r="N2282" s="7">
        <v>2022</v>
      </c>
      <c r="O2282" s="7" t="s">
        <v>6652</v>
      </c>
      <c r="P2282" s="7" t="s">
        <v>56</v>
      </c>
      <c r="R2282" s="7" t="s">
        <v>6793</v>
      </c>
      <c r="T2282" s="7"/>
      <c r="W2282" s="6" t="str">
        <f>IFERROR(VLOOKUP(B2282, PlumX_snapshot!$A:$B, 2, FALSE), " ")</f>
        <v xml:space="preserve"> </v>
      </c>
      <c r="X2282" s="6" t="str">
        <f>IFERROR(VLOOKUP(B2282, PlumX_snapshot!$A:$C, 3, FALSE), " ")</f>
        <v xml:space="preserve"> </v>
      </c>
      <c r="Y2282" s="8" t="str">
        <f>IFERROR(VLOOKUP(B2282, PlumX_snapshot!$A:$D, 4, FALSE), " ")</f>
        <v xml:space="preserve"> </v>
      </c>
      <c r="Z2282" s="8" t="str">
        <f>IFERROR(VLOOKUP(B2282, PlumX_snapshot!$A:$E, 5, FALSE), " ")</f>
        <v xml:space="preserve"> </v>
      </c>
      <c r="AA2282" s="8" t="str">
        <f>IFERROR(VLOOKUP(B2282, PlumX_snapshot!$A:$F, 6, FALSE), " ")</f>
        <v xml:space="preserve"> </v>
      </c>
      <c r="AB2282" s="9"/>
      <c r="AC2282" s="7" t="s">
        <v>6794</v>
      </c>
      <c r="AD2282" s="7" t="s">
        <v>6795</v>
      </c>
      <c r="AE2282" s="7" t="s">
        <v>6796</v>
      </c>
      <c r="AF2282" s="7" t="s">
        <v>6797</v>
      </c>
    </row>
    <row r="2283" spans="1:32" ht="14.5" x14ac:dyDescent="0.35">
      <c r="A2283" s="7" t="s">
        <v>6798</v>
      </c>
      <c r="B2283" s="7" t="s">
        <v>6799</v>
      </c>
      <c r="C2283" s="7" t="s">
        <v>6800</v>
      </c>
      <c r="D2283" s="7" t="s">
        <v>5188</v>
      </c>
      <c r="E2283" s="7" t="s">
        <v>37</v>
      </c>
      <c r="F2283" s="7" t="s">
        <v>37</v>
      </c>
      <c r="G2283" s="7" t="s">
        <v>56</v>
      </c>
      <c r="H2283" s="7" t="s">
        <v>6404</v>
      </c>
      <c r="I2283" s="7" t="s">
        <v>399</v>
      </c>
      <c r="J2283" s="13"/>
      <c r="K2283" s="13"/>
      <c r="L2283" s="10">
        <v>44761</v>
      </c>
      <c r="M2283" s="10">
        <v>44898</v>
      </c>
      <c r="N2283" s="7">
        <v>2022</v>
      </c>
      <c r="O2283" s="7" t="s">
        <v>6652</v>
      </c>
      <c r="R2283" s="7" t="s">
        <v>6801</v>
      </c>
      <c r="T2283" s="7"/>
      <c r="W2283" s="6" t="str">
        <f>IFERROR(VLOOKUP(B2283, PlumX_snapshot!$A:$B, 2, FALSE), " ")</f>
        <v xml:space="preserve"> </v>
      </c>
      <c r="X2283" s="6" t="str">
        <f>IFERROR(VLOOKUP(B2283, PlumX_snapshot!$A:$C, 3, FALSE), " ")</f>
        <v xml:space="preserve"> </v>
      </c>
      <c r="Y2283" s="8" t="str">
        <f>IFERROR(VLOOKUP(B2283, PlumX_snapshot!$A:$D, 4, FALSE), " ")</f>
        <v xml:space="preserve"> </v>
      </c>
      <c r="Z2283" s="8" t="str">
        <f>IFERROR(VLOOKUP(B2283, PlumX_snapshot!$A:$E, 5, FALSE), " ")</f>
        <v xml:space="preserve"> </v>
      </c>
      <c r="AA2283" s="8" t="str">
        <f>IFERROR(VLOOKUP(B2283, PlumX_snapshot!$A:$F, 6, FALSE), " ")</f>
        <v xml:space="preserve"> </v>
      </c>
      <c r="AB2283" s="9"/>
      <c r="AC2283" s="7" t="s">
        <v>6802</v>
      </c>
      <c r="AD2283" s="7" t="s">
        <v>6803</v>
      </c>
      <c r="AF2283" s="7" t="s">
        <v>6804</v>
      </c>
    </row>
    <row r="2284" spans="1:32" ht="14.5" x14ac:dyDescent="0.35">
      <c r="A2284" s="7" t="s">
        <v>6805</v>
      </c>
      <c r="B2284" s="7" t="s">
        <v>6806</v>
      </c>
      <c r="C2284" s="7" t="s">
        <v>6807</v>
      </c>
      <c r="D2284" s="7" t="s">
        <v>5188</v>
      </c>
      <c r="E2284" s="7" t="s">
        <v>36</v>
      </c>
      <c r="F2284" s="7" t="s">
        <v>37</v>
      </c>
      <c r="G2284" s="7" t="s">
        <v>38</v>
      </c>
      <c r="H2284" s="7"/>
      <c r="I2284" s="7" t="s">
        <v>74</v>
      </c>
      <c r="J2284" s="13"/>
      <c r="K2284" s="18">
        <v>44740</v>
      </c>
      <c r="L2284" s="10"/>
      <c r="M2284" s="10">
        <v>44764</v>
      </c>
      <c r="N2284" s="7">
        <v>2022</v>
      </c>
      <c r="O2284" s="7" t="s">
        <v>6652</v>
      </c>
      <c r="R2284" s="7" t="s">
        <v>6808</v>
      </c>
      <c r="T2284" s="7" t="s">
        <v>253</v>
      </c>
      <c r="U2284" s="7" t="s">
        <v>6809</v>
      </c>
      <c r="W2284" s="6" t="str">
        <f>IFERROR(VLOOKUP(B2284, PlumX_snapshot!$A:$B, 2, FALSE), " ")</f>
        <v xml:space="preserve"> </v>
      </c>
      <c r="X2284" s="6" t="str">
        <f>IFERROR(VLOOKUP(B2284, PlumX_snapshot!$A:$C, 3, FALSE), " ")</f>
        <v xml:space="preserve"> </v>
      </c>
      <c r="Y2284" s="8" t="str">
        <f>IFERROR(VLOOKUP(B2284, PlumX_snapshot!$A:$D, 4, FALSE), " ")</f>
        <v xml:space="preserve"> </v>
      </c>
      <c r="Z2284" s="8" t="str">
        <f>IFERROR(VLOOKUP(B2284, PlumX_snapshot!$A:$E, 5, FALSE), " ")</f>
        <v xml:space="preserve"> </v>
      </c>
      <c r="AA2284" s="8" t="str">
        <f>IFERROR(VLOOKUP(B2284, PlumX_snapshot!$A:$F, 6, FALSE), " ")</f>
        <v xml:space="preserve"> </v>
      </c>
      <c r="AB2284" s="9"/>
      <c r="AC2284" s="7" t="s">
        <v>6810</v>
      </c>
      <c r="AD2284" s="7" t="s">
        <v>6811</v>
      </c>
      <c r="AE2284" s="7" t="s">
        <v>6812</v>
      </c>
      <c r="AF2284" s="7" t="s">
        <v>6813</v>
      </c>
    </row>
    <row r="2285" spans="1:32" ht="14.5" x14ac:dyDescent="0.35">
      <c r="A2285" s="7" t="s">
        <v>6814</v>
      </c>
      <c r="B2285" s="7" t="s">
        <v>6815</v>
      </c>
      <c r="C2285" s="7" t="s">
        <v>6651</v>
      </c>
      <c r="D2285" s="7" t="s">
        <v>5188</v>
      </c>
      <c r="E2285" s="7" t="s">
        <v>36</v>
      </c>
      <c r="F2285" s="7" t="s">
        <v>37</v>
      </c>
      <c r="G2285" s="7" t="s">
        <v>56</v>
      </c>
      <c r="H2285" s="7" t="s">
        <v>6404</v>
      </c>
      <c r="I2285" s="7" t="s">
        <v>74</v>
      </c>
      <c r="J2285" s="13"/>
      <c r="K2285" s="18">
        <v>44745</v>
      </c>
      <c r="L2285" s="10">
        <v>44755</v>
      </c>
      <c r="M2285" s="10">
        <v>44758</v>
      </c>
      <c r="N2285" s="7">
        <v>2022</v>
      </c>
      <c r="O2285" s="7" t="s">
        <v>6652</v>
      </c>
      <c r="R2285" s="7" t="s">
        <v>6816</v>
      </c>
      <c r="T2285" s="7"/>
      <c r="W2285" s="6" t="str">
        <f>IFERROR(VLOOKUP(B2285, PlumX_snapshot!$A:$B, 2, FALSE), " ")</f>
        <v xml:space="preserve"> </v>
      </c>
      <c r="X2285" s="6" t="str">
        <f>IFERROR(VLOOKUP(B2285, PlumX_snapshot!$A:$C, 3, FALSE), " ")</f>
        <v xml:space="preserve"> </v>
      </c>
      <c r="Y2285" s="8" t="str">
        <f>IFERROR(VLOOKUP(B2285, PlumX_snapshot!$A:$D, 4, FALSE), " ")</f>
        <v xml:space="preserve"> </v>
      </c>
      <c r="Z2285" s="8" t="str">
        <f>IFERROR(VLOOKUP(B2285, PlumX_snapshot!$A:$E, 5, FALSE), " ")</f>
        <v xml:space="preserve"> </v>
      </c>
      <c r="AA2285" s="8" t="str">
        <f>IFERROR(VLOOKUP(B2285, PlumX_snapshot!$A:$F, 6, FALSE), " ")</f>
        <v xml:space="preserve"> </v>
      </c>
      <c r="AB2285" s="9"/>
      <c r="AC2285" s="7" t="s">
        <v>5760</v>
      </c>
      <c r="AD2285" s="7" t="s">
        <v>5761</v>
      </c>
      <c r="AE2285" s="7" t="s">
        <v>5762</v>
      </c>
      <c r="AF2285" s="7" t="s">
        <v>6817</v>
      </c>
    </row>
    <row r="2286" spans="1:32" ht="14.5" x14ac:dyDescent="0.35">
      <c r="A2286" s="7" t="s">
        <v>6818</v>
      </c>
      <c r="B2286" s="7" t="s">
        <v>6819</v>
      </c>
      <c r="C2286" s="7" t="s">
        <v>6820</v>
      </c>
      <c r="D2286" s="7" t="s">
        <v>5188</v>
      </c>
      <c r="E2286" s="7" t="s">
        <v>36</v>
      </c>
      <c r="F2286" s="7" t="s">
        <v>37</v>
      </c>
      <c r="G2286" s="7" t="s">
        <v>56</v>
      </c>
      <c r="H2286" s="7" t="s">
        <v>6404</v>
      </c>
      <c r="I2286" s="7" t="s">
        <v>74</v>
      </c>
      <c r="J2286" s="13"/>
      <c r="K2286" s="18">
        <v>44744</v>
      </c>
      <c r="L2286" s="10">
        <v>44753</v>
      </c>
      <c r="M2286" s="10">
        <v>44776</v>
      </c>
      <c r="N2286" s="7">
        <v>2022</v>
      </c>
      <c r="O2286" s="7" t="s">
        <v>6652</v>
      </c>
      <c r="T2286" s="7"/>
      <c r="W2286" s="6" t="str">
        <f>IFERROR(VLOOKUP(B2286, PlumX_snapshot!$A:$B, 2, FALSE), " ")</f>
        <v xml:space="preserve"> </v>
      </c>
      <c r="X2286" s="6" t="str">
        <f>IFERROR(VLOOKUP(B2286, PlumX_snapshot!$A:$C, 3, FALSE), " ")</f>
        <v xml:space="preserve"> </v>
      </c>
      <c r="Y2286" s="8" t="str">
        <f>IFERROR(VLOOKUP(B2286, PlumX_snapshot!$A:$D, 4, FALSE), " ")</f>
        <v xml:space="preserve"> </v>
      </c>
      <c r="Z2286" s="8" t="str">
        <f>IFERROR(VLOOKUP(B2286, PlumX_snapshot!$A:$E, 5, FALSE), " ")</f>
        <v xml:space="preserve"> </v>
      </c>
      <c r="AA2286" s="8" t="str">
        <f>IFERROR(VLOOKUP(B2286, PlumX_snapshot!$A:$F, 6, FALSE), " ")</f>
        <v xml:space="preserve"> </v>
      </c>
      <c r="AB2286" s="9"/>
      <c r="AC2286" s="7" t="s">
        <v>6821</v>
      </c>
      <c r="AD2286" s="7" t="s">
        <v>6822</v>
      </c>
      <c r="AE2286" s="7" t="s">
        <v>6823</v>
      </c>
      <c r="AF2286" s="7" t="s">
        <v>6824</v>
      </c>
    </row>
    <row r="2287" spans="1:32" ht="14.5" x14ac:dyDescent="0.35">
      <c r="A2287" s="7" t="s">
        <v>6825</v>
      </c>
      <c r="B2287" s="7" t="s">
        <v>6826</v>
      </c>
      <c r="C2287" s="7" t="s">
        <v>6827</v>
      </c>
      <c r="D2287" s="7" t="s">
        <v>5188</v>
      </c>
      <c r="E2287" s="7" t="s">
        <v>36</v>
      </c>
      <c r="F2287" s="7" t="s">
        <v>37</v>
      </c>
      <c r="G2287" s="7" t="s">
        <v>56</v>
      </c>
      <c r="H2287" s="7" t="s">
        <v>6404</v>
      </c>
      <c r="I2287" s="7" t="s">
        <v>74</v>
      </c>
      <c r="J2287" s="13"/>
      <c r="K2287" s="18">
        <v>44733</v>
      </c>
      <c r="L2287" s="10">
        <v>44749</v>
      </c>
      <c r="M2287" s="10">
        <v>44768</v>
      </c>
      <c r="N2287" s="7">
        <v>2022</v>
      </c>
      <c r="O2287" s="7" t="s">
        <v>6652</v>
      </c>
      <c r="Q2287" s="7" t="s">
        <v>56</v>
      </c>
      <c r="R2287" s="7" t="s">
        <v>6828</v>
      </c>
      <c r="T2287" s="7"/>
      <c r="W2287" s="6" t="str">
        <f>IFERROR(VLOOKUP(B2287, PlumX_snapshot!$A:$B, 2, FALSE), " ")</f>
        <v xml:space="preserve"> </v>
      </c>
      <c r="X2287" s="6" t="str">
        <f>IFERROR(VLOOKUP(B2287, PlumX_snapshot!$A:$C, 3, FALSE), " ")</f>
        <v xml:space="preserve"> </v>
      </c>
      <c r="Y2287" s="8" t="str">
        <f>IFERROR(VLOOKUP(B2287, PlumX_snapshot!$A:$D, 4, FALSE), " ")</f>
        <v xml:space="preserve"> </v>
      </c>
      <c r="Z2287" s="8" t="str">
        <f>IFERROR(VLOOKUP(B2287, PlumX_snapshot!$A:$E, 5, FALSE), " ")</f>
        <v xml:space="preserve"> </v>
      </c>
      <c r="AA2287" s="8" t="str">
        <f>IFERROR(VLOOKUP(B2287, PlumX_snapshot!$A:$F, 6, FALSE), " ")</f>
        <v xml:space="preserve"> </v>
      </c>
      <c r="AB2287" s="9"/>
      <c r="AC2287" s="7" t="s">
        <v>6164</v>
      </c>
      <c r="AD2287" s="7" t="s">
        <v>6165</v>
      </c>
      <c r="AF2287" s="7" t="s">
        <v>6829</v>
      </c>
    </row>
    <row r="2288" spans="1:32" ht="14.5" x14ac:dyDescent="0.35">
      <c r="A2288" s="7" t="s">
        <v>6830</v>
      </c>
      <c r="B2288" s="7" t="s">
        <v>6831</v>
      </c>
      <c r="C2288" s="7" t="s">
        <v>5858</v>
      </c>
      <c r="D2288" s="7" t="s">
        <v>5188</v>
      </c>
      <c r="E2288" s="7" t="s">
        <v>36</v>
      </c>
      <c r="F2288" s="7" t="s">
        <v>37</v>
      </c>
      <c r="G2288" s="7" t="s">
        <v>56</v>
      </c>
      <c r="H2288" s="7" t="s">
        <v>6404</v>
      </c>
      <c r="I2288" s="7" t="s">
        <v>501</v>
      </c>
      <c r="J2288" s="13"/>
      <c r="K2288" s="18">
        <v>44732</v>
      </c>
      <c r="L2288" s="10">
        <v>44747</v>
      </c>
      <c r="M2288" s="10">
        <v>44762</v>
      </c>
      <c r="N2288" s="7">
        <v>2022</v>
      </c>
      <c r="O2288" s="7" t="s">
        <v>6652</v>
      </c>
      <c r="T2288" s="7"/>
      <c r="W2288" s="6" t="str">
        <f>IFERROR(VLOOKUP(B2288, PlumX_snapshot!$A:$B, 2, FALSE), " ")</f>
        <v xml:space="preserve"> </v>
      </c>
      <c r="X2288" s="6" t="str">
        <f>IFERROR(VLOOKUP(B2288, PlumX_snapshot!$A:$C, 3, FALSE), " ")</f>
        <v xml:space="preserve"> </v>
      </c>
      <c r="Y2288" s="8" t="str">
        <f>IFERROR(VLOOKUP(B2288, PlumX_snapshot!$A:$D, 4, FALSE), " ")</f>
        <v xml:space="preserve"> </v>
      </c>
      <c r="Z2288" s="8" t="str">
        <f>IFERROR(VLOOKUP(B2288, PlumX_snapshot!$A:$E, 5, FALSE), " ")</f>
        <v xml:space="preserve"> </v>
      </c>
      <c r="AA2288" s="8" t="str">
        <f>IFERROR(VLOOKUP(B2288, PlumX_snapshot!$A:$F, 6, FALSE), " ")</f>
        <v xml:space="preserve"> </v>
      </c>
      <c r="AB2288" s="9"/>
      <c r="AC2288" s="7" t="s">
        <v>6832</v>
      </c>
      <c r="AD2288" s="7" t="s">
        <v>6833</v>
      </c>
      <c r="AE2288" s="7" t="s">
        <v>6834</v>
      </c>
    </row>
    <row r="2289" spans="1:32" ht="14.5" x14ac:dyDescent="0.35">
      <c r="A2289" s="7" t="s">
        <v>6835</v>
      </c>
      <c r="B2289" s="7" t="s">
        <v>6836</v>
      </c>
      <c r="C2289" s="7" t="s">
        <v>6527</v>
      </c>
      <c r="D2289" s="7" t="s">
        <v>5188</v>
      </c>
      <c r="E2289" s="7" t="s">
        <v>36</v>
      </c>
      <c r="F2289" s="7" t="s">
        <v>37</v>
      </c>
      <c r="G2289" s="7" t="s">
        <v>56</v>
      </c>
      <c r="H2289" s="7" t="s">
        <v>6404</v>
      </c>
      <c r="I2289" s="7" t="s">
        <v>399</v>
      </c>
      <c r="J2289" s="13"/>
      <c r="K2289" s="18">
        <v>44732</v>
      </c>
      <c r="L2289" s="10">
        <v>44739</v>
      </c>
      <c r="M2289" s="10">
        <v>44753</v>
      </c>
      <c r="N2289" s="7">
        <v>2022</v>
      </c>
      <c r="O2289" s="7" t="s">
        <v>6652</v>
      </c>
      <c r="T2289" s="7"/>
      <c r="W2289" s="6" t="str">
        <f>IFERROR(VLOOKUP(B2289, PlumX_snapshot!$A:$B, 2, FALSE), " ")</f>
        <v xml:space="preserve"> </v>
      </c>
      <c r="X2289" s="6" t="str">
        <f>IFERROR(VLOOKUP(B2289, PlumX_snapshot!$A:$C, 3, FALSE), " ")</f>
        <v xml:space="preserve"> </v>
      </c>
      <c r="Y2289" s="8" t="str">
        <f>IFERROR(VLOOKUP(B2289, PlumX_snapshot!$A:$D, 4, FALSE), " ")</f>
        <v xml:space="preserve"> </v>
      </c>
      <c r="Z2289" s="8" t="str">
        <f>IFERROR(VLOOKUP(B2289, PlumX_snapshot!$A:$E, 5, FALSE), " ")</f>
        <v xml:space="preserve"> </v>
      </c>
      <c r="AA2289" s="8" t="str">
        <f>IFERROR(VLOOKUP(B2289, PlumX_snapshot!$A:$F, 6, FALSE), " ")</f>
        <v xml:space="preserve"> </v>
      </c>
      <c r="AB2289" s="9"/>
      <c r="AC2289" s="7" t="s">
        <v>6608</v>
      </c>
      <c r="AD2289" s="7" t="s">
        <v>6609</v>
      </c>
      <c r="AE2289" s="7" t="s">
        <v>6610</v>
      </c>
      <c r="AF2289" s="7" t="s">
        <v>6837</v>
      </c>
    </row>
    <row r="2290" spans="1:32" ht="14.5" x14ac:dyDescent="0.35">
      <c r="A2290" s="7" t="s">
        <v>6838</v>
      </c>
      <c r="B2290" s="7" t="s">
        <v>6839</v>
      </c>
      <c r="C2290" s="7" t="s">
        <v>5898</v>
      </c>
      <c r="D2290" s="7" t="s">
        <v>5188</v>
      </c>
      <c r="E2290" s="7" t="s">
        <v>36</v>
      </c>
      <c r="F2290" s="7" t="s">
        <v>37</v>
      </c>
      <c r="G2290" s="7" t="s">
        <v>56</v>
      </c>
      <c r="H2290" s="7" t="s">
        <v>6404</v>
      </c>
      <c r="I2290" s="7" t="s">
        <v>501</v>
      </c>
      <c r="J2290" s="13"/>
      <c r="K2290" s="18">
        <v>44721</v>
      </c>
      <c r="L2290" s="10">
        <v>44739</v>
      </c>
      <c r="M2290" s="10">
        <v>44746</v>
      </c>
      <c r="N2290" s="7">
        <v>2022</v>
      </c>
      <c r="O2290" s="7" t="s">
        <v>6652</v>
      </c>
      <c r="R2290" s="7" t="s">
        <v>6840</v>
      </c>
      <c r="T2290" s="7"/>
      <c r="W2290" s="6" t="str">
        <f>IFERROR(VLOOKUP(B2290, PlumX_snapshot!$A:$B, 2, FALSE), " ")</f>
        <v xml:space="preserve"> </v>
      </c>
      <c r="X2290" s="6" t="str">
        <f>IFERROR(VLOOKUP(B2290, PlumX_snapshot!$A:$C, 3, FALSE), " ")</f>
        <v xml:space="preserve"> </v>
      </c>
      <c r="Y2290" s="8" t="str">
        <f>IFERROR(VLOOKUP(B2290, PlumX_snapshot!$A:$D, 4, FALSE), " ")</f>
        <v xml:space="preserve"> </v>
      </c>
      <c r="Z2290" s="8" t="str">
        <f>IFERROR(VLOOKUP(B2290, PlumX_snapshot!$A:$E, 5, FALSE), " ")</f>
        <v xml:space="preserve"> </v>
      </c>
      <c r="AA2290" s="8" t="str">
        <f>IFERROR(VLOOKUP(B2290, PlumX_snapshot!$A:$F, 6, FALSE), " ")</f>
        <v xml:space="preserve"> </v>
      </c>
      <c r="AB2290" s="9"/>
      <c r="AC2290" s="7" t="s">
        <v>6841</v>
      </c>
      <c r="AD2290" s="7" t="s">
        <v>6842</v>
      </c>
      <c r="AE2290" s="7" t="s">
        <v>6843</v>
      </c>
      <c r="AF2290" s="7" t="s">
        <v>6844</v>
      </c>
    </row>
    <row r="2291" spans="1:32" ht="14.5" x14ac:dyDescent="0.35">
      <c r="A2291" s="7" t="s">
        <v>6845</v>
      </c>
      <c r="B2291" s="7" t="s">
        <v>6846</v>
      </c>
      <c r="C2291" s="7" t="s">
        <v>6847</v>
      </c>
      <c r="D2291" s="7" t="s">
        <v>5188</v>
      </c>
      <c r="E2291" s="7" t="s">
        <v>36</v>
      </c>
      <c r="F2291" s="7" t="s">
        <v>37</v>
      </c>
      <c r="G2291" s="7" t="s">
        <v>56</v>
      </c>
      <c r="H2291" s="7" t="s">
        <v>6404</v>
      </c>
      <c r="I2291" s="7" t="s">
        <v>74</v>
      </c>
      <c r="J2291" s="13"/>
      <c r="K2291" s="18">
        <v>44731</v>
      </c>
      <c r="L2291" s="10">
        <v>44736</v>
      </c>
      <c r="M2291" s="10">
        <v>44752</v>
      </c>
      <c r="N2291" s="7">
        <v>2022</v>
      </c>
      <c r="O2291" s="7" t="s">
        <v>6652</v>
      </c>
      <c r="P2291" s="7" t="s">
        <v>56</v>
      </c>
      <c r="R2291" s="7" t="s">
        <v>6848</v>
      </c>
      <c r="T2291" s="7"/>
      <c r="W2291" s="6" t="str">
        <f>IFERROR(VLOOKUP(B2291, PlumX_snapshot!$A:$B, 2, FALSE), " ")</f>
        <v xml:space="preserve"> </v>
      </c>
      <c r="X2291" s="6" t="str">
        <f>IFERROR(VLOOKUP(B2291, PlumX_snapshot!$A:$C, 3, FALSE), " ")</f>
        <v xml:space="preserve"> </v>
      </c>
      <c r="Y2291" s="8" t="str">
        <f>IFERROR(VLOOKUP(B2291, PlumX_snapshot!$A:$D, 4, FALSE), " ")</f>
        <v xml:space="preserve"> </v>
      </c>
      <c r="Z2291" s="8" t="str">
        <f>IFERROR(VLOOKUP(B2291, PlumX_snapshot!$A:$E, 5, FALSE), " ")</f>
        <v xml:space="preserve"> </v>
      </c>
      <c r="AA2291" s="8" t="str">
        <f>IFERROR(VLOOKUP(B2291, PlumX_snapshot!$A:$F, 6, FALSE), " ")</f>
        <v xml:space="preserve"> </v>
      </c>
      <c r="AB2291" s="9"/>
      <c r="AC2291" s="7" t="s">
        <v>6849</v>
      </c>
      <c r="AD2291" s="7" t="s">
        <v>6850</v>
      </c>
      <c r="AE2291" s="7" t="s">
        <v>6851</v>
      </c>
      <c r="AF2291" s="7" t="s">
        <v>6852</v>
      </c>
    </row>
    <row r="2292" spans="1:32" ht="14.5" x14ac:dyDescent="0.35">
      <c r="A2292" s="7" t="s">
        <v>6853</v>
      </c>
      <c r="B2292" s="7" t="s">
        <v>6854</v>
      </c>
      <c r="C2292" s="7" t="s">
        <v>5759</v>
      </c>
      <c r="D2292" s="7" t="s">
        <v>5188</v>
      </c>
      <c r="E2292" s="7" t="s">
        <v>36</v>
      </c>
      <c r="F2292" s="7" t="s">
        <v>37</v>
      </c>
      <c r="G2292" s="7" t="s">
        <v>56</v>
      </c>
      <c r="H2292" s="7" t="s">
        <v>6404</v>
      </c>
      <c r="I2292" s="7" t="s">
        <v>74</v>
      </c>
      <c r="J2292" s="13"/>
      <c r="K2292" s="18">
        <v>44729</v>
      </c>
      <c r="L2292" s="10">
        <v>44736</v>
      </c>
      <c r="M2292" s="10">
        <v>44747</v>
      </c>
      <c r="N2292" s="7">
        <v>2022</v>
      </c>
      <c r="O2292" s="7" t="s">
        <v>6652</v>
      </c>
      <c r="R2292" s="7" t="s">
        <v>6855</v>
      </c>
      <c r="T2292" s="7"/>
      <c r="W2292" s="6" t="str">
        <f>IFERROR(VLOOKUP(B2292, PlumX_snapshot!$A:$B, 2, FALSE), " ")</f>
        <v xml:space="preserve"> </v>
      </c>
      <c r="X2292" s="6" t="str">
        <f>IFERROR(VLOOKUP(B2292, PlumX_snapshot!$A:$C, 3, FALSE), " ")</f>
        <v xml:space="preserve"> </v>
      </c>
      <c r="Y2292" s="8" t="str">
        <f>IFERROR(VLOOKUP(B2292, PlumX_snapshot!$A:$D, 4, FALSE), " ")</f>
        <v xml:space="preserve"> </v>
      </c>
      <c r="Z2292" s="8" t="str">
        <f>IFERROR(VLOOKUP(B2292, PlumX_snapshot!$A:$E, 5, FALSE), " ")</f>
        <v xml:space="preserve"> </v>
      </c>
      <c r="AA2292" s="8" t="str">
        <f>IFERROR(VLOOKUP(B2292, PlumX_snapshot!$A:$F, 6, FALSE), " ")</f>
        <v xml:space="preserve"> </v>
      </c>
      <c r="AB2292" s="9"/>
      <c r="AC2292" s="7" t="s">
        <v>6856</v>
      </c>
      <c r="AD2292" s="7" t="s">
        <v>6857</v>
      </c>
      <c r="AE2292" s="7" t="s">
        <v>6858</v>
      </c>
      <c r="AF2292" s="7" t="s">
        <v>6859</v>
      </c>
    </row>
    <row r="2293" spans="1:32" ht="14.5" x14ac:dyDescent="0.35">
      <c r="A2293" s="7" t="s">
        <v>6860</v>
      </c>
      <c r="B2293" s="7" t="s">
        <v>6861</v>
      </c>
      <c r="C2293" s="7" t="s">
        <v>5790</v>
      </c>
      <c r="D2293" s="7" t="s">
        <v>5188</v>
      </c>
      <c r="E2293" s="7" t="s">
        <v>37</v>
      </c>
      <c r="F2293" s="7" t="s">
        <v>37</v>
      </c>
      <c r="G2293" s="7" t="s">
        <v>56</v>
      </c>
      <c r="H2293" s="7" t="s">
        <v>6404</v>
      </c>
      <c r="I2293" s="7" t="s">
        <v>74</v>
      </c>
      <c r="J2293" s="13"/>
      <c r="K2293" s="13"/>
      <c r="L2293" s="10">
        <v>44739</v>
      </c>
      <c r="M2293" s="10"/>
      <c r="N2293" s="7">
        <v>2022</v>
      </c>
      <c r="O2293" s="7" t="s">
        <v>6652</v>
      </c>
      <c r="R2293" s="7" t="s">
        <v>6862</v>
      </c>
      <c r="T2293" s="7"/>
      <c r="W2293" s="6" t="str">
        <f>IFERROR(VLOOKUP(B2293, PlumX_snapshot!$A:$B, 2, FALSE), " ")</f>
        <v xml:space="preserve"> </v>
      </c>
      <c r="X2293" s="6" t="str">
        <f>IFERROR(VLOOKUP(B2293, PlumX_snapshot!$A:$C, 3, FALSE), " ")</f>
        <v xml:space="preserve"> </v>
      </c>
      <c r="Y2293" s="8" t="str">
        <f>IFERROR(VLOOKUP(B2293, PlumX_snapshot!$A:$D, 4, FALSE), " ")</f>
        <v xml:space="preserve"> </v>
      </c>
      <c r="Z2293" s="8" t="str">
        <f>IFERROR(VLOOKUP(B2293, PlumX_snapshot!$A:$E, 5, FALSE), " ")</f>
        <v xml:space="preserve"> </v>
      </c>
      <c r="AA2293" s="8" t="str">
        <f>IFERROR(VLOOKUP(B2293, PlumX_snapshot!$A:$F, 6, FALSE), " ")</f>
        <v xml:space="preserve"> </v>
      </c>
      <c r="AB2293" s="9"/>
      <c r="AC2293" s="7" t="s">
        <v>5674</v>
      </c>
      <c r="AD2293" s="7" t="s">
        <v>5675</v>
      </c>
      <c r="AE2293" s="7" t="s">
        <v>5676</v>
      </c>
      <c r="AF2293" s="7" t="s">
        <v>6863</v>
      </c>
    </row>
    <row r="2294" spans="1:32" ht="14.5" x14ac:dyDescent="0.35">
      <c r="A2294" s="7" t="s">
        <v>6864</v>
      </c>
      <c r="B2294" s="7" t="s">
        <v>6865</v>
      </c>
      <c r="C2294" s="7" t="s">
        <v>6807</v>
      </c>
      <c r="D2294" s="7" t="s">
        <v>5188</v>
      </c>
      <c r="E2294" s="7" t="s">
        <v>36</v>
      </c>
      <c r="F2294" s="7" t="s">
        <v>37</v>
      </c>
      <c r="G2294" s="7" t="s">
        <v>56</v>
      </c>
      <c r="H2294" s="7" t="s">
        <v>6404</v>
      </c>
      <c r="I2294" s="7" t="s">
        <v>74</v>
      </c>
      <c r="J2294" s="13"/>
      <c r="K2294" s="18">
        <v>44728</v>
      </c>
      <c r="L2294" s="10">
        <v>44736</v>
      </c>
      <c r="M2294" s="10">
        <v>44749</v>
      </c>
      <c r="N2294" s="7">
        <v>2022</v>
      </c>
      <c r="O2294" s="7" t="s">
        <v>6652</v>
      </c>
      <c r="R2294" s="7" t="s">
        <v>6866</v>
      </c>
      <c r="T2294" s="7"/>
      <c r="W2294" s="6" t="str">
        <f>IFERROR(VLOOKUP(B2294, PlumX_snapshot!$A:$B, 2, FALSE), " ")</f>
        <v xml:space="preserve"> </v>
      </c>
      <c r="X2294" s="6" t="str">
        <f>IFERROR(VLOOKUP(B2294, PlumX_snapshot!$A:$C, 3, FALSE), " ")</f>
        <v xml:space="preserve"> </v>
      </c>
      <c r="Y2294" s="8" t="str">
        <f>IFERROR(VLOOKUP(B2294, PlumX_snapshot!$A:$D, 4, FALSE), " ")</f>
        <v xml:space="preserve"> </v>
      </c>
      <c r="Z2294" s="8" t="str">
        <f>IFERROR(VLOOKUP(B2294, PlumX_snapshot!$A:$E, 5, FALSE), " ")</f>
        <v xml:space="preserve"> </v>
      </c>
      <c r="AA2294" s="8" t="str">
        <f>IFERROR(VLOOKUP(B2294, PlumX_snapshot!$A:$F, 6, FALSE), " ")</f>
        <v xml:space="preserve"> </v>
      </c>
      <c r="AB2294" s="9"/>
      <c r="AC2294" s="7" t="s">
        <v>6867</v>
      </c>
      <c r="AD2294" s="7" t="s">
        <v>6868</v>
      </c>
      <c r="AE2294" s="7" t="s">
        <v>6869</v>
      </c>
      <c r="AF2294" s="7" t="s">
        <v>6870</v>
      </c>
    </row>
    <row r="2295" spans="1:32" ht="14.5" x14ac:dyDescent="0.35">
      <c r="A2295" s="7" t="s">
        <v>6871</v>
      </c>
      <c r="B2295" s="7" t="s">
        <v>6872</v>
      </c>
      <c r="C2295" s="7" t="s">
        <v>5713</v>
      </c>
      <c r="D2295" s="7" t="s">
        <v>5188</v>
      </c>
      <c r="E2295" s="7" t="s">
        <v>36</v>
      </c>
      <c r="F2295" s="7" t="s">
        <v>37</v>
      </c>
      <c r="G2295" s="7" t="s">
        <v>56</v>
      </c>
      <c r="H2295" s="7" t="s">
        <v>6404</v>
      </c>
      <c r="I2295" s="7" t="s">
        <v>74</v>
      </c>
      <c r="J2295" s="13"/>
      <c r="K2295" s="18">
        <v>44733</v>
      </c>
      <c r="L2295" s="10">
        <v>44735</v>
      </c>
      <c r="M2295" s="10">
        <v>44752</v>
      </c>
      <c r="N2295" s="7">
        <v>2022</v>
      </c>
      <c r="O2295" s="7" t="s">
        <v>6652</v>
      </c>
      <c r="T2295" s="7"/>
      <c r="W2295" s="6" t="str">
        <f>IFERROR(VLOOKUP(B2295, PlumX_snapshot!$A:$B, 2, FALSE), " ")</f>
        <v xml:space="preserve"> </v>
      </c>
      <c r="X2295" s="6" t="str">
        <f>IFERROR(VLOOKUP(B2295, PlumX_snapshot!$A:$C, 3, FALSE), " ")</f>
        <v xml:space="preserve"> </v>
      </c>
      <c r="Y2295" s="8" t="str">
        <f>IFERROR(VLOOKUP(B2295, PlumX_snapshot!$A:$D, 4, FALSE), " ")</f>
        <v xml:space="preserve"> </v>
      </c>
      <c r="Z2295" s="8" t="str">
        <f>IFERROR(VLOOKUP(B2295, PlumX_snapshot!$A:$E, 5, FALSE), " ")</f>
        <v xml:space="preserve"> </v>
      </c>
      <c r="AA2295" s="8" t="str">
        <f>IFERROR(VLOOKUP(B2295, PlumX_snapshot!$A:$F, 6, FALSE), " ")</f>
        <v xml:space="preserve"> </v>
      </c>
      <c r="AB2295" s="9"/>
      <c r="AC2295" s="7" t="s">
        <v>6873</v>
      </c>
      <c r="AD2295" s="7" t="s">
        <v>6874</v>
      </c>
      <c r="AE2295" s="7" t="s">
        <v>6875</v>
      </c>
      <c r="AF2295" s="7" t="s">
        <v>6876</v>
      </c>
    </row>
    <row r="2296" spans="1:32" ht="14.5" x14ac:dyDescent="0.35">
      <c r="A2296" s="7" t="s">
        <v>6877</v>
      </c>
      <c r="B2296" s="7" t="s">
        <v>6878</v>
      </c>
      <c r="C2296" s="7" t="s">
        <v>6325</v>
      </c>
      <c r="D2296" s="7" t="s">
        <v>5188</v>
      </c>
      <c r="E2296" s="7" t="s">
        <v>36</v>
      </c>
      <c r="F2296" s="7" t="s">
        <v>37</v>
      </c>
      <c r="G2296" s="7" t="s">
        <v>56</v>
      </c>
      <c r="H2296" s="7" t="s">
        <v>6404</v>
      </c>
      <c r="I2296" s="7" t="s">
        <v>501</v>
      </c>
      <c r="J2296" s="13"/>
      <c r="K2296" s="18">
        <v>44716</v>
      </c>
      <c r="L2296" s="10">
        <v>44733</v>
      </c>
      <c r="M2296" s="10">
        <v>44851</v>
      </c>
      <c r="N2296" s="7">
        <v>2022</v>
      </c>
      <c r="O2296" s="7" t="s">
        <v>6652</v>
      </c>
      <c r="T2296" s="7"/>
      <c r="W2296" s="6" t="str">
        <f>IFERROR(VLOOKUP(B2296, PlumX_snapshot!$A:$B, 2, FALSE), " ")</f>
        <v xml:space="preserve"> </v>
      </c>
      <c r="X2296" s="6" t="str">
        <f>IFERROR(VLOOKUP(B2296, PlumX_snapshot!$A:$C, 3, FALSE), " ")</f>
        <v xml:space="preserve"> </v>
      </c>
      <c r="Y2296" s="8" t="str">
        <f>IFERROR(VLOOKUP(B2296, PlumX_snapshot!$A:$D, 4, FALSE), " ")</f>
        <v xml:space="preserve"> </v>
      </c>
      <c r="Z2296" s="8" t="str">
        <f>IFERROR(VLOOKUP(B2296, PlumX_snapshot!$A:$E, 5, FALSE), " ")</f>
        <v xml:space="preserve"> </v>
      </c>
      <c r="AA2296" s="8" t="str">
        <f>IFERROR(VLOOKUP(B2296, PlumX_snapshot!$A:$F, 6, FALSE), " ")</f>
        <v xml:space="preserve"> </v>
      </c>
      <c r="AB2296" s="9"/>
      <c r="AC2296" s="7" t="s">
        <v>6879</v>
      </c>
      <c r="AD2296" s="7" t="s">
        <v>6880</v>
      </c>
      <c r="AE2296" s="7" t="s">
        <v>6881</v>
      </c>
      <c r="AF2296" s="7" t="s">
        <v>6882</v>
      </c>
    </row>
    <row r="2297" spans="1:32" ht="14.5" x14ac:dyDescent="0.35">
      <c r="A2297" s="7" t="s">
        <v>6883</v>
      </c>
      <c r="B2297" s="7" t="s">
        <v>6884</v>
      </c>
      <c r="C2297" s="7" t="s">
        <v>6474</v>
      </c>
      <c r="D2297" s="7" t="s">
        <v>5188</v>
      </c>
      <c r="E2297" s="7" t="s">
        <v>36</v>
      </c>
      <c r="F2297" s="7" t="s">
        <v>37</v>
      </c>
      <c r="G2297" s="7" t="s">
        <v>56</v>
      </c>
      <c r="H2297" s="7" t="s">
        <v>6404</v>
      </c>
      <c r="I2297" s="7" t="s">
        <v>74</v>
      </c>
      <c r="J2297" s="13"/>
      <c r="K2297" s="13">
        <v>44712</v>
      </c>
      <c r="L2297" s="10">
        <v>44728</v>
      </c>
      <c r="M2297" s="10">
        <v>44732</v>
      </c>
      <c r="N2297" s="7">
        <v>2022</v>
      </c>
      <c r="O2297" s="7" t="s">
        <v>6652</v>
      </c>
      <c r="T2297" s="7"/>
      <c r="W2297" s="6" t="str">
        <f>IFERROR(VLOOKUP(B2297, PlumX_snapshot!$A:$B, 2, FALSE), " ")</f>
        <v xml:space="preserve"> </v>
      </c>
      <c r="X2297" s="6" t="str">
        <f>IFERROR(VLOOKUP(B2297, PlumX_snapshot!$A:$C, 3, FALSE), " ")</f>
        <v xml:space="preserve"> </v>
      </c>
      <c r="Y2297" s="8" t="str">
        <f>IFERROR(VLOOKUP(B2297, PlumX_snapshot!$A:$D, 4, FALSE), " ")</f>
        <v xml:space="preserve"> </v>
      </c>
      <c r="Z2297" s="8" t="str">
        <f>IFERROR(VLOOKUP(B2297, PlumX_snapshot!$A:$E, 5, FALSE), " ")</f>
        <v xml:space="preserve"> </v>
      </c>
      <c r="AA2297" s="8" t="str">
        <f>IFERROR(VLOOKUP(B2297, PlumX_snapshot!$A:$F, 6, FALSE), " ")</f>
        <v xml:space="preserve"> </v>
      </c>
      <c r="AB2297" s="9"/>
      <c r="AC2297" s="7" t="s">
        <v>6885</v>
      </c>
      <c r="AD2297" s="7" t="s">
        <v>6886</v>
      </c>
      <c r="AE2297" s="7" t="s">
        <v>6887</v>
      </c>
      <c r="AF2297" s="7" t="s">
        <v>6888</v>
      </c>
    </row>
    <row r="2298" spans="1:32" ht="14.5" x14ac:dyDescent="0.35">
      <c r="A2298" s="7" t="s">
        <v>6889</v>
      </c>
      <c r="B2298" s="7" t="s">
        <v>6890</v>
      </c>
      <c r="C2298" s="7" t="s">
        <v>6891</v>
      </c>
      <c r="D2298" s="7" t="s">
        <v>5188</v>
      </c>
      <c r="E2298" s="7" t="s">
        <v>36</v>
      </c>
      <c r="F2298" s="7" t="s">
        <v>37</v>
      </c>
      <c r="G2298" s="7" t="s">
        <v>56</v>
      </c>
      <c r="H2298" s="7" t="s">
        <v>6404</v>
      </c>
      <c r="I2298" s="7" t="s">
        <v>74</v>
      </c>
      <c r="J2298" s="13"/>
      <c r="K2298" s="13">
        <v>44683</v>
      </c>
      <c r="L2298" s="10">
        <v>44721</v>
      </c>
      <c r="M2298" s="10">
        <v>44742</v>
      </c>
      <c r="N2298" s="7">
        <v>2022</v>
      </c>
      <c r="O2298" s="7" t="s">
        <v>6652</v>
      </c>
      <c r="P2298" s="7" t="s">
        <v>56</v>
      </c>
      <c r="R2298" s="7" t="s">
        <v>6892</v>
      </c>
      <c r="T2298" s="7"/>
      <c r="W2298" s="6" t="str">
        <f>IFERROR(VLOOKUP(B2298, PlumX_snapshot!$A:$B, 2, FALSE), " ")</f>
        <v xml:space="preserve"> </v>
      </c>
      <c r="X2298" s="6" t="str">
        <f>IFERROR(VLOOKUP(B2298, PlumX_snapshot!$A:$C, 3, FALSE), " ")</f>
        <v xml:space="preserve"> </v>
      </c>
      <c r="Y2298" s="8" t="str">
        <f>IFERROR(VLOOKUP(B2298, PlumX_snapshot!$A:$D, 4, FALSE), " ")</f>
        <v xml:space="preserve"> </v>
      </c>
      <c r="Z2298" s="8" t="str">
        <f>IFERROR(VLOOKUP(B2298, PlumX_snapshot!$A:$E, 5, FALSE), " ")</f>
        <v xml:space="preserve"> </v>
      </c>
      <c r="AA2298" s="8" t="str">
        <f>IFERROR(VLOOKUP(B2298, PlumX_snapshot!$A:$F, 6, FALSE), " ")</f>
        <v xml:space="preserve"> </v>
      </c>
      <c r="AB2298" s="9"/>
      <c r="AC2298" s="7" t="s">
        <v>6893</v>
      </c>
      <c r="AD2298" s="7" t="s">
        <v>6894</v>
      </c>
      <c r="AE2298" s="7" t="s">
        <v>6895</v>
      </c>
      <c r="AF2298" s="7" t="s">
        <v>6896</v>
      </c>
    </row>
    <row r="2299" spans="1:32" ht="14.5" x14ac:dyDescent="0.35">
      <c r="A2299" s="7" t="s">
        <v>6897</v>
      </c>
      <c r="B2299" s="7" t="s">
        <v>6898</v>
      </c>
      <c r="C2299" s="7" t="s">
        <v>6899</v>
      </c>
      <c r="D2299" s="7" t="s">
        <v>5188</v>
      </c>
      <c r="E2299" s="7" t="s">
        <v>36</v>
      </c>
      <c r="F2299" s="7" t="s">
        <v>37</v>
      </c>
      <c r="G2299" s="7" t="s">
        <v>56</v>
      </c>
      <c r="H2299" s="7" t="s">
        <v>6404</v>
      </c>
      <c r="I2299" s="7" t="s">
        <v>501</v>
      </c>
      <c r="J2299" s="13"/>
      <c r="K2299" s="13">
        <v>44711</v>
      </c>
      <c r="L2299" s="10">
        <v>44718</v>
      </c>
      <c r="M2299" s="10">
        <v>44746</v>
      </c>
      <c r="N2299" s="7">
        <v>2022</v>
      </c>
      <c r="O2299" s="7" t="s">
        <v>6652</v>
      </c>
      <c r="R2299" s="7" t="s">
        <v>6900</v>
      </c>
      <c r="T2299" s="7"/>
      <c r="W2299" s="6" t="str">
        <f>IFERROR(VLOOKUP(B2299, PlumX_snapshot!$A:$B, 2, FALSE), " ")</f>
        <v xml:space="preserve"> </v>
      </c>
      <c r="X2299" s="6" t="str">
        <f>IFERROR(VLOOKUP(B2299, PlumX_snapshot!$A:$C, 3, FALSE), " ")</f>
        <v xml:space="preserve"> </v>
      </c>
      <c r="Y2299" s="8" t="str">
        <f>IFERROR(VLOOKUP(B2299, PlumX_snapshot!$A:$D, 4, FALSE), " ")</f>
        <v xml:space="preserve"> </v>
      </c>
      <c r="Z2299" s="8" t="str">
        <f>IFERROR(VLOOKUP(B2299, PlumX_snapshot!$A:$E, 5, FALSE), " ")</f>
        <v xml:space="preserve"> </v>
      </c>
      <c r="AA2299" s="8" t="str">
        <f>IFERROR(VLOOKUP(B2299, PlumX_snapshot!$A:$F, 6, FALSE), " ")</f>
        <v xml:space="preserve"> </v>
      </c>
      <c r="AB2299" s="9"/>
      <c r="AC2299" s="7" t="s">
        <v>6901</v>
      </c>
      <c r="AD2299" s="7" t="s">
        <v>6902</v>
      </c>
      <c r="AE2299" s="7" t="s">
        <v>6903</v>
      </c>
      <c r="AF2299" s="7" t="s">
        <v>6904</v>
      </c>
    </row>
    <row r="2300" spans="1:32" ht="14.5" x14ac:dyDescent="0.35">
      <c r="A2300" s="7" t="s">
        <v>6905</v>
      </c>
      <c r="B2300" s="7" t="s">
        <v>6906</v>
      </c>
      <c r="C2300" s="7" t="s">
        <v>6907</v>
      </c>
      <c r="D2300" s="7" t="s">
        <v>5188</v>
      </c>
      <c r="E2300" s="7" t="s">
        <v>36</v>
      </c>
      <c r="F2300" s="7" t="s">
        <v>37</v>
      </c>
      <c r="G2300" s="7" t="s">
        <v>56</v>
      </c>
      <c r="H2300" s="7" t="s">
        <v>6404</v>
      </c>
      <c r="I2300" s="7" t="s">
        <v>74</v>
      </c>
      <c r="J2300" s="13"/>
      <c r="K2300" s="13">
        <v>44704</v>
      </c>
      <c r="L2300" s="10">
        <v>44711</v>
      </c>
      <c r="M2300" s="10">
        <v>44729</v>
      </c>
      <c r="N2300" s="7">
        <v>2022</v>
      </c>
      <c r="O2300" s="7" t="s">
        <v>6652</v>
      </c>
      <c r="T2300" s="7"/>
      <c r="W2300" s="6" t="str">
        <f>IFERROR(VLOOKUP(B2300, PlumX_snapshot!$A:$B, 2, FALSE), " ")</f>
        <v xml:space="preserve"> </v>
      </c>
      <c r="X2300" s="6" t="str">
        <f>IFERROR(VLOOKUP(B2300, PlumX_snapshot!$A:$C, 3, FALSE), " ")</f>
        <v xml:space="preserve"> </v>
      </c>
      <c r="Y2300" s="8" t="str">
        <f>IFERROR(VLOOKUP(B2300, PlumX_snapshot!$A:$D, 4, FALSE), " ")</f>
        <v xml:space="preserve"> </v>
      </c>
      <c r="Z2300" s="8" t="str">
        <f>IFERROR(VLOOKUP(B2300, PlumX_snapshot!$A:$E, 5, FALSE), " ")</f>
        <v xml:space="preserve"> </v>
      </c>
      <c r="AA2300" s="8" t="str">
        <f>IFERROR(VLOOKUP(B2300, PlumX_snapshot!$A:$F, 6, FALSE), " ")</f>
        <v xml:space="preserve"> </v>
      </c>
      <c r="AB2300" s="9"/>
      <c r="AC2300" s="7" t="s">
        <v>6908</v>
      </c>
      <c r="AD2300" s="7" t="s">
        <v>6909</v>
      </c>
      <c r="AF2300" s="7" t="s">
        <v>5986</v>
      </c>
    </row>
    <row r="2301" spans="1:32" ht="14.5" x14ac:dyDescent="0.35">
      <c r="A2301" s="7" t="s">
        <v>6910</v>
      </c>
      <c r="B2301" s="7" t="s">
        <v>6911</v>
      </c>
      <c r="C2301" s="7" t="s">
        <v>6912</v>
      </c>
      <c r="D2301" s="7" t="s">
        <v>5188</v>
      </c>
      <c r="E2301" s="7" t="s">
        <v>36</v>
      </c>
      <c r="F2301" s="7" t="s">
        <v>37</v>
      </c>
      <c r="G2301" s="7" t="s">
        <v>56</v>
      </c>
      <c r="H2301" s="7" t="s">
        <v>6404</v>
      </c>
      <c r="I2301" s="7" t="s">
        <v>74</v>
      </c>
      <c r="J2301" s="13"/>
      <c r="K2301" s="13">
        <v>44698</v>
      </c>
      <c r="L2301" s="10">
        <v>44706</v>
      </c>
      <c r="M2301" s="10">
        <v>44721</v>
      </c>
      <c r="N2301" s="7">
        <v>2022</v>
      </c>
      <c r="O2301" s="7" t="s">
        <v>6652</v>
      </c>
      <c r="T2301" s="7"/>
      <c r="W2301" s="6" t="str">
        <f>IFERROR(VLOOKUP(B2301, PlumX_snapshot!$A:$B, 2, FALSE), " ")</f>
        <v xml:space="preserve"> </v>
      </c>
      <c r="X2301" s="6" t="str">
        <f>IFERROR(VLOOKUP(B2301, PlumX_snapshot!$A:$C, 3, FALSE), " ")</f>
        <v xml:space="preserve"> </v>
      </c>
      <c r="Y2301" s="8" t="str">
        <f>IFERROR(VLOOKUP(B2301, PlumX_snapshot!$A:$D, 4, FALSE), " ")</f>
        <v xml:space="preserve"> </v>
      </c>
      <c r="Z2301" s="8" t="str">
        <f>IFERROR(VLOOKUP(B2301, PlumX_snapshot!$A:$E, 5, FALSE), " ")</f>
        <v xml:space="preserve"> </v>
      </c>
      <c r="AA2301" s="8" t="str">
        <f>IFERROR(VLOOKUP(B2301, PlumX_snapshot!$A:$F, 6, FALSE), " ")</f>
        <v xml:space="preserve"> </v>
      </c>
      <c r="AB2301" s="9"/>
      <c r="AC2301" s="7" t="s">
        <v>6913</v>
      </c>
      <c r="AD2301" s="7" t="s">
        <v>6914</v>
      </c>
      <c r="AE2301" s="7" t="s">
        <v>6915</v>
      </c>
      <c r="AF2301" s="7" t="s">
        <v>6916</v>
      </c>
    </row>
    <row r="2302" spans="1:32" ht="14.5" x14ac:dyDescent="0.35">
      <c r="A2302" s="7" t="s">
        <v>6917</v>
      </c>
      <c r="B2302" s="7" t="s">
        <v>6918</v>
      </c>
      <c r="C2302" s="7" t="s">
        <v>5807</v>
      </c>
      <c r="D2302" s="7" t="s">
        <v>5188</v>
      </c>
      <c r="E2302" s="7" t="s">
        <v>36</v>
      </c>
      <c r="F2302" s="7" t="s">
        <v>37</v>
      </c>
      <c r="G2302" s="7" t="s">
        <v>56</v>
      </c>
      <c r="H2302" s="7" t="s">
        <v>6404</v>
      </c>
      <c r="I2302" s="7" t="s">
        <v>501</v>
      </c>
      <c r="J2302" s="13"/>
      <c r="K2302" s="13"/>
      <c r="L2302" s="10">
        <v>44706</v>
      </c>
      <c r="M2302" s="10"/>
      <c r="N2302" s="7">
        <v>2022</v>
      </c>
      <c r="O2302" s="7" t="s">
        <v>6652</v>
      </c>
      <c r="T2302" s="7"/>
      <c r="W2302" s="6" t="str">
        <f>IFERROR(VLOOKUP(B2302, PlumX_snapshot!$A:$B, 2, FALSE), " ")</f>
        <v xml:space="preserve"> </v>
      </c>
      <c r="X2302" s="6" t="str">
        <f>IFERROR(VLOOKUP(B2302, PlumX_snapshot!$A:$C, 3, FALSE), " ")</f>
        <v xml:space="preserve"> </v>
      </c>
      <c r="Y2302" s="8" t="str">
        <f>IFERROR(VLOOKUP(B2302, PlumX_snapshot!$A:$D, 4, FALSE), " ")</f>
        <v xml:space="preserve"> </v>
      </c>
      <c r="Z2302" s="8" t="str">
        <f>IFERROR(VLOOKUP(B2302, PlumX_snapshot!$A:$E, 5, FALSE), " ")</f>
        <v xml:space="preserve"> </v>
      </c>
      <c r="AA2302" s="8" t="str">
        <f>IFERROR(VLOOKUP(B2302, PlumX_snapshot!$A:$F, 6, FALSE), " ")</f>
        <v xml:space="preserve"> </v>
      </c>
      <c r="AB2302" s="9"/>
      <c r="AC2302" s="7" t="s">
        <v>6919</v>
      </c>
      <c r="AD2302" s="7" t="s">
        <v>6920</v>
      </c>
    </row>
    <row r="2303" spans="1:32" ht="14.5" x14ac:dyDescent="0.35">
      <c r="A2303" s="7" t="s">
        <v>6921</v>
      </c>
      <c r="B2303" s="7" t="s">
        <v>6922</v>
      </c>
      <c r="C2303" s="7" t="s">
        <v>6923</v>
      </c>
      <c r="D2303" s="7" t="s">
        <v>5188</v>
      </c>
      <c r="E2303" s="7" t="s">
        <v>36</v>
      </c>
      <c r="F2303" s="7" t="s">
        <v>37</v>
      </c>
      <c r="G2303" s="7" t="s">
        <v>56</v>
      </c>
      <c r="H2303" s="7" t="s">
        <v>6404</v>
      </c>
      <c r="I2303" s="7" t="s">
        <v>399</v>
      </c>
      <c r="J2303" s="13"/>
      <c r="K2303" s="13">
        <v>44699</v>
      </c>
      <c r="L2303" s="10">
        <v>44705</v>
      </c>
      <c r="M2303" s="10">
        <v>44719</v>
      </c>
      <c r="N2303" s="7">
        <v>2022</v>
      </c>
      <c r="O2303" s="7" t="s">
        <v>6652</v>
      </c>
      <c r="T2303" s="7"/>
      <c r="W2303" s="6" t="str">
        <f>IFERROR(VLOOKUP(B2303, PlumX_snapshot!$A:$B, 2, FALSE), " ")</f>
        <v xml:space="preserve"> </v>
      </c>
      <c r="X2303" s="6" t="str">
        <f>IFERROR(VLOOKUP(B2303, PlumX_snapshot!$A:$C, 3, FALSE), " ")</f>
        <v xml:space="preserve"> </v>
      </c>
      <c r="Y2303" s="8" t="str">
        <f>IFERROR(VLOOKUP(B2303, PlumX_snapshot!$A:$D, 4, FALSE), " ")</f>
        <v xml:space="preserve"> </v>
      </c>
      <c r="Z2303" s="8" t="str">
        <f>IFERROR(VLOOKUP(B2303, PlumX_snapshot!$A:$E, 5, FALSE), " ")</f>
        <v xml:space="preserve"> </v>
      </c>
      <c r="AA2303" s="8" t="str">
        <f>IFERROR(VLOOKUP(B2303, PlumX_snapshot!$A:$F, 6, FALSE), " ")</f>
        <v xml:space="preserve"> </v>
      </c>
      <c r="AB2303" s="9"/>
      <c r="AC2303" s="7" t="s">
        <v>6924</v>
      </c>
      <c r="AD2303" s="7" t="s">
        <v>6925</v>
      </c>
      <c r="AE2303" s="7" t="s">
        <v>6926</v>
      </c>
      <c r="AF2303" s="7" t="s">
        <v>6927</v>
      </c>
    </row>
    <row r="2304" spans="1:32" ht="14.5" x14ac:dyDescent="0.35">
      <c r="A2304" s="7" t="s">
        <v>6928</v>
      </c>
      <c r="B2304" s="7" t="s">
        <v>6025</v>
      </c>
      <c r="C2304" s="7" t="s">
        <v>6312</v>
      </c>
      <c r="D2304" s="7" t="s">
        <v>5188</v>
      </c>
      <c r="E2304" s="7" t="s">
        <v>37</v>
      </c>
      <c r="F2304" s="7" t="s">
        <v>6025</v>
      </c>
      <c r="G2304" s="7" t="s">
        <v>38</v>
      </c>
      <c r="H2304" s="7"/>
      <c r="J2304" s="13"/>
      <c r="K2304" s="7" t="s">
        <v>6025</v>
      </c>
      <c r="L2304" s="10" t="s">
        <v>6025</v>
      </c>
      <c r="M2304" s="10" t="s">
        <v>6025</v>
      </c>
      <c r="N2304" s="7">
        <v>2022</v>
      </c>
      <c r="O2304" s="7" t="s">
        <v>6652</v>
      </c>
      <c r="S2304" s="7" t="s">
        <v>6025</v>
      </c>
      <c r="T2304" s="7" t="s">
        <v>6025</v>
      </c>
      <c r="W2304" s="6" t="str">
        <f>IFERROR(VLOOKUP(B2304, PlumX_snapshot!$A:$B, 2, FALSE), " ")</f>
        <v xml:space="preserve"> </v>
      </c>
      <c r="X2304" s="6" t="str">
        <f>IFERROR(VLOOKUP(B2304, PlumX_snapshot!$A:$C, 3, FALSE), " ")</f>
        <v xml:space="preserve"> </v>
      </c>
      <c r="Y2304" s="8" t="str">
        <f>IFERROR(VLOOKUP(B2304, PlumX_snapshot!$A:$D, 4, FALSE), " ")</f>
        <v xml:space="preserve"> </v>
      </c>
      <c r="Z2304" s="8" t="str">
        <f>IFERROR(VLOOKUP(B2304, PlumX_snapshot!$A:$E, 5, FALSE), " ")</f>
        <v xml:space="preserve"> </v>
      </c>
      <c r="AA2304" s="8" t="str">
        <f>IFERROR(VLOOKUP(B2304, PlumX_snapshot!$A:$F, 6, FALSE), " ")</f>
        <v xml:space="preserve"> </v>
      </c>
      <c r="AB2304" s="9"/>
      <c r="AC2304" s="7"/>
      <c r="AD2304" s="7"/>
      <c r="AE2304" s="7"/>
      <c r="AF2304" s="7"/>
    </row>
    <row r="2305" spans="1:32" ht="14.5" x14ac:dyDescent="0.35">
      <c r="A2305" s="7" t="s">
        <v>6929</v>
      </c>
      <c r="B2305" s="7" t="s">
        <v>6930</v>
      </c>
      <c r="C2305" s="7" t="s">
        <v>6931</v>
      </c>
      <c r="D2305" s="7" t="s">
        <v>5188</v>
      </c>
      <c r="E2305" s="7" t="s">
        <v>36</v>
      </c>
      <c r="F2305" s="7" t="s">
        <v>37</v>
      </c>
      <c r="G2305" s="7" t="s">
        <v>56</v>
      </c>
      <c r="H2305" s="7" t="s">
        <v>6404</v>
      </c>
      <c r="I2305" s="7" t="s">
        <v>74</v>
      </c>
      <c r="J2305" s="13"/>
      <c r="K2305" s="18">
        <v>44454</v>
      </c>
      <c r="L2305" s="10">
        <v>44704</v>
      </c>
      <c r="M2305" s="10">
        <v>44745</v>
      </c>
      <c r="N2305" s="7">
        <v>2022</v>
      </c>
      <c r="O2305" s="7" t="s">
        <v>6652</v>
      </c>
      <c r="P2305" s="7" t="s">
        <v>56</v>
      </c>
      <c r="R2305" s="7" t="s">
        <v>6932</v>
      </c>
      <c r="T2305" s="7"/>
      <c r="W2305" s="6" t="str">
        <f>IFERROR(VLOOKUP(B2305, PlumX_snapshot!$A:$B, 2, FALSE), " ")</f>
        <v xml:space="preserve"> </v>
      </c>
      <c r="X2305" s="6" t="str">
        <f>IFERROR(VLOOKUP(B2305, PlumX_snapshot!$A:$C, 3, FALSE), " ")</f>
        <v xml:space="preserve"> </v>
      </c>
      <c r="Y2305" s="8" t="str">
        <f>IFERROR(VLOOKUP(B2305, PlumX_snapshot!$A:$D, 4, FALSE), " ")</f>
        <v xml:space="preserve"> </v>
      </c>
      <c r="Z2305" s="8" t="str">
        <f>IFERROR(VLOOKUP(B2305, PlumX_snapshot!$A:$E, 5, FALSE), " ")</f>
        <v xml:space="preserve"> </v>
      </c>
      <c r="AA2305" s="8" t="str">
        <f>IFERROR(VLOOKUP(B2305, PlumX_snapshot!$A:$F, 6, FALSE), " ")</f>
        <v xml:space="preserve"> </v>
      </c>
      <c r="AB2305" s="9"/>
      <c r="AC2305" s="7" t="s">
        <v>6933</v>
      </c>
      <c r="AD2305" s="7" t="s">
        <v>6934</v>
      </c>
      <c r="AE2305" s="7" t="s">
        <v>6935</v>
      </c>
    </row>
    <row r="2306" spans="1:32" ht="14.5" x14ac:dyDescent="0.35">
      <c r="A2306" s="7" t="s">
        <v>6936</v>
      </c>
      <c r="B2306" s="7" t="s">
        <v>6937</v>
      </c>
      <c r="C2306" s="7" t="s">
        <v>6938</v>
      </c>
      <c r="D2306" s="7" t="s">
        <v>5188</v>
      </c>
      <c r="E2306" s="7" t="s">
        <v>36</v>
      </c>
      <c r="F2306" s="7" t="s">
        <v>37</v>
      </c>
      <c r="G2306" s="7" t="s">
        <v>56</v>
      </c>
      <c r="H2306" s="7" t="s">
        <v>6404</v>
      </c>
      <c r="I2306" s="7" t="s">
        <v>74</v>
      </c>
      <c r="J2306" s="13"/>
      <c r="K2306" s="13">
        <v>44687</v>
      </c>
      <c r="L2306" s="10">
        <v>44699</v>
      </c>
      <c r="M2306" s="10">
        <v>44708</v>
      </c>
      <c r="N2306" s="7">
        <v>2022</v>
      </c>
      <c r="O2306" s="7" t="s">
        <v>6652</v>
      </c>
      <c r="R2306" s="7" t="s">
        <v>6939</v>
      </c>
      <c r="T2306" s="7"/>
      <c r="W2306" s="6" t="str">
        <f>IFERROR(VLOOKUP(B2306, PlumX_snapshot!$A:$B, 2, FALSE), " ")</f>
        <v xml:space="preserve"> </v>
      </c>
      <c r="X2306" s="6" t="str">
        <f>IFERROR(VLOOKUP(B2306, PlumX_snapshot!$A:$C, 3, FALSE), " ")</f>
        <v xml:space="preserve"> </v>
      </c>
      <c r="Y2306" s="8" t="str">
        <f>IFERROR(VLOOKUP(B2306, PlumX_snapshot!$A:$D, 4, FALSE), " ")</f>
        <v xml:space="preserve"> </v>
      </c>
      <c r="Z2306" s="8" t="str">
        <f>IFERROR(VLOOKUP(B2306, PlumX_snapshot!$A:$E, 5, FALSE), " ")</f>
        <v xml:space="preserve"> </v>
      </c>
      <c r="AA2306" s="8" t="str">
        <f>IFERROR(VLOOKUP(B2306, PlumX_snapshot!$A:$F, 6, FALSE), " ")</f>
        <v xml:space="preserve"> </v>
      </c>
      <c r="AB2306" s="9"/>
      <c r="AC2306" s="7" t="s">
        <v>6940</v>
      </c>
      <c r="AD2306" s="7" t="s">
        <v>6941</v>
      </c>
      <c r="AE2306" s="7" t="s">
        <v>6942</v>
      </c>
      <c r="AF2306" s="7" t="s">
        <v>6943</v>
      </c>
    </row>
    <row r="2307" spans="1:32" ht="14.5" x14ac:dyDescent="0.35">
      <c r="A2307" s="7" t="s">
        <v>6944</v>
      </c>
      <c r="B2307" s="7" t="s">
        <v>6945</v>
      </c>
      <c r="C2307" s="7" t="s">
        <v>5790</v>
      </c>
      <c r="D2307" s="7" t="s">
        <v>5188</v>
      </c>
      <c r="E2307" s="7" t="s">
        <v>37</v>
      </c>
      <c r="F2307" s="7" t="s">
        <v>37</v>
      </c>
      <c r="G2307" s="7" t="s">
        <v>56</v>
      </c>
      <c r="H2307" s="7" t="s">
        <v>6404</v>
      </c>
      <c r="I2307" s="7" t="s">
        <v>74</v>
      </c>
      <c r="J2307" s="13"/>
      <c r="K2307" s="13"/>
      <c r="L2307" s="10">
        <v>44706</v>
      </c>
      <c r="M2307" s="10">
        <v>44966</v>
      </c>
      <c r="N2307" s="7">
        <v>2022</v>
      </c>
      <c r="O2307" s="7" t="s">
        <v>6652</v>
      </c>
      <c r="P2307" s="7" t="s">
        <v>56</v>
      </c>
      <c r="R2307" s="7" t="s">
        <v>6946</v>
      </c>
      <c r="T2307" s="7"/>
      <c r="W2307" s="6" t="str">
        <f>IFERROR(VLOOKUP(B2307, PlumX_snapshot!$A:$B, 2, FALSE), " ")</f>
        <v xml:space="preserve"> </v>
      </c>
      <c r="X2307" s="6" t="str">
        <f>IFERROR(VLOOKUP(B2307, PlumX_snapshot!$A:$C, 3, FALSE), " ")</f>
        <v xml:space="preserve"> </v>
      </c>
      <c r="Y2307" s="8" t="str">
        <f>IFERROR(VLOOKUP(B2307, PlumX_snapshot!$A:$D, 4, FALSE), " ")</f>
        <v xml:space="preserve"> </v>
      </c>
      <c r="Z2307" s="8" t="str">
        <f>IFERROR(VLOOKUP(B2307, PlumX_snapshot!$A:$E, 5, FALSE), " ")</f>
        <v xml:space="preserve"> </v>
      </c>
      <c r="AA2307" s="8" t="str">
        <f>IFERROR(VLOOKUP(B2307, PlumX_snapshot!$A:$F, 6, FALSE), " ")</f>
        <v xml:space="preserve"> </v>
      </c>
      <c r="AB2307" s="9"/>
      <c r="AC2307" s="7"/>
      <c r="AD2307" s="7"/>
      <c r="AE2307" s="7"/>
      <c r="AF2307" s="7"/>
    </row>
    <row r="2308" spans="1:32" ht="14.5" x14ac:dyDescent="0.35">
      <c r="A2308" s="7" t="s">
        <v>6947</v>
      </c>
      <c r="B2308" s="7" t="s">
        <v>6948</v>
      </c>
      <c r="C2308" s="7" t="s">
        <v>6800</v>
      </c>
      <c r="D2308" s="7" t="s">
        <v>5188</v>
      </c>
      <c r="E2308" s="7" t="s">
        <v>37</v>
      </c>
      <c r="F2308" s="7" t="s">
        <v>37</v>
      </c>
      <c r="G2308" s="7" t="s">
        <v>56</v>
      </c>
      <c r="H2308" s="7" t="s">
        <v>6404</v>
      </c>
      <c r="I2308" s="7" t="s">
        <v>399</v>
      </c>
      <c r="J2308" s="13"/>
      <c r="K2308" s="18">
        <v>44768</v>
      </c>
      <c r="L2308" s="10">
        <v>44659</v>
      </c>
      <c r="M2308" s="10">
        <v>44811</v>
      </c>
      <c r="N2308" s="7">
        <v>2022</v>
      </c>
      <c r="O2308" s="7" t="s">
        <v>6652</v>
      </c>
      <c r="R2308" s="7" t="s">
        <v>6949</v>
      </c>
      <c r="T2308" s="7"/>
      <c r="W2308" s="6" t="str">
        <f>IFERROR(VLOOKUP(B2308, PlumX_snapshot!$A:$B, 2, FALSE), " ")</f>
        <v xml:space="preserve"> </v>
      </c>
      <c r="X2308" s="6" t="str">
        <f>IFERROR(VLOOKUP(B2308, PlumX_snapshot!$A:$C, 3, FALSE), " ")</f>
        <v xml:space="preserve"> </v>
      </c>
      <c r="Y2308" s="8" t="str">
        <f>IFERROR(VLOOKUP(B2308, PlumX_snapshot!$A:$D, 4, FALSE), " ")</f>
        <v xml:space="preserve"> </v>
      </c>
      <c r="Z2308" s="8" t="str">
        <f>IFERROR(VLOOKUP(B2308, PlumX_snapshot!$A:$E, 5, FALSE), " ")</f>
        <v xml:space="preserve"> </v>
      </c>
      <c r="AA2308" s="8" t="str">
        <f>IFERROR(VLOOKUP(B2308, PlumX_snapshot!$A:$F, 6, FALSE), " ")</f>
        <v xml:space="preserve"> </v>
      </c>
      <c r="AB2308" s="9"/>
      <c r="AC2308" s="7" t="s">
        <v>6950</v>
      </c>
      <c r="AD2308" s="7" t="s">
        <v>6951</v>
      </c>
      <c r="AE2308" s="7" t="s">
        <v>6952</v>
      </c>
      <c r="AF2308" s="7" t="s">
        <v>6953</v>
      </c>
    </row>
    <row r="2309" spans="1:32" ht="14.5" x14ac:dyDescent="0.35">
      <c r="A2309" s="7" t="s">
        <v>6954</v>
      </c>
      <c r="B2309" s="7" t="s">
        <v>6025</v>
      </c>
      <c r="C2309" s="7" t="s">
        <v>6955</v>
      </c>
      <c r="D2309" s="7" t="s">
        <v>5188</v>
      </c>
      <c r="E2309" s="7" t="s">
        <v>37</v>
      </c>
      <c r="F2309" s="7" t="s">
        <v>6025</v>
      </c>
      <c r="G2309" s="7" t="s">
        <v>38</v>
      </c>
      <c r="H2309" s="7"/>
      <c r="J2309" s="13"/>
      <c r="K2309" s="13"/>
      <c r="L2309" s="10"/>
      <c r="M2309" s="10" t="s">
        <v>6025</v>
      </c>
      <c r="N2309" s="7">
        <v>2022</v>
      </c>
      <c r="O2309" s="7" t="s">
        <v>6652</v>
      </c>
      <c r="S2309" s="7" t="s">
        <v>6025</v>
      </c>
      <c r="T2309" s="7" t="s">
        <v>6025</v>
      </c>
      <c r="W2309" s="6" t="str">
        <f>IFERROR(VLOOKUP(B2309, PlumX_snapshot!$A:$B, 2, FALSE), " ")</f>
        <v xml:space="preserve"> </v>
      </c>
      <c r="X2309" s="6" t="str">
        <f>IFERROR(VLOOKUP(B2309, PlumX_snapshot!$A:$C, 3, FALSE), " ")</f>
        <v xml:space="preserve"> </v>
      </c>
      <c r="Y2309" s="8" t="str">
        <f>IFERROR(VLOOKUP(B2309, PlumX_snapshot!$A:$D, 4, FALSE), " ")</f>
        <v xml:space="preserve"> </v>
      </c>
      <c r="Z2309" s="8" t="str">
        <f>IFERROR(VLOOKUP(B2309, PlumX_snapshot!$A:$E, 5, FALSE), " ")</f>
        <v xml:space="preserve"> </v>
      </c>
      <c r="AA2309" s="8" t="str">
        <f>IFERROR(VLOOKUP(B2309, PlumX_snapshot!$A:$F, 6, FALSE), " ")</f>
        <v xml:space="preserve"> </v>
      </c>
      <c r="AB2309" s="9"/>
      <c r="AC2309" s="7"/>
      <c r="AD2309" s="7"/>
      <c r="AE2309" s="7"/>
      <c r="AF2309" s="7"/>
    </row>
    <row r="2310" spans="1:32" ht="14.5" x14ac:dyDescent="0.35">
      <c r="A2310" s="7" t="s">
        <v>6956</v>
      </c>
      <c r="B2310" s="7" t="s">
        <v>6957</v>
      </c>
      <c r="C2310" s="7" t="s">
        <v>6958</v>
      </c>
      <c r="D2310" s="7" t="s">
        <v>5188</v>
      </c>
      <c r="E2310" s="7" t="s">
        <v>37</v>
      </c>
      <c r="F2310" s="7" t="s">
        <v>37</v>
      </c>
      <c r="G2310" s="7" t="s">
        <v>56</v>
      </c>
      <c r="H2310" s="7" t="s">
        <v>6404</v>
      </c>
      <c r="J2310" s="13"/>
      <c r="K2310" s="13"/>
      <c r="L2310" s="10">
        <v>44630</v>
      </c>
      <c r="M2310" s="10"/>
      <c r="N2310" s="7">
        <v>2022</v>
      </c>
      <c r="O2310" s="7" t="s">
        <v>5189</v>
      </c>
      <c r="T2310" s="7"/>
      <c r="W2310" s="6" t="str">
        <f>IFERROR(VLOOKUP(B2310, PlumX_snapshot!$A:$B, 2, FALSE), " ")</f>
        <v xml:space="preserve"> </v>
      </c>
      <c r="X2310" s="6" t="str">
        <f>IFERROR(VLOOKUP(B2310, PlumX_snapshot!$A:$C, 3, FALSE), " ")</f>
        <v xml:space="preserve"> </v>
      </c>
      <c r="Y2310" s="8" t="str">
        <f>IFERROR(VLOOKUP(B2310, PlumX_snapshot!$A:$D, 4, FALSE), " ")</f>
        <v xml:space="preserve"> </v>
      </c>
      <c r="Z2310" s="8" t="str">
        <f>IFERROR(VLOOKUP(B2310, PlumX_snapshot!$A:$E, 5, FALSE), " ")</f>
        <v xml:space="preserve"> </v>
      </c>
      <c r="AA2310" s="8" t="str">
        <f>IFERROR(VLOOKUP(B2310, PlumX_snapshot!$A:$F, 6, FALSE), " ")</f>
        <v xml:space="preserve"> </v>
      </c>
      <c r="AB2310" s="9"/>
      <c r="AC2310" s="7" t="s">
        <v>6959</v>
      </c>
      <c r="AD2310" s="7" t="s">
        <v>6960</v>
      </c>
      <c r="AE2310" s="7" t="s">
        <v>6961</v>
      </c>
      <c r="AF2310" s="7" t="s">
        <v>6962</v>
      </c>
    </row>
    <row r="2311" spans="1:32" ht="14.5" x14ac:dyDescent="0.35">
      <c r="A2311" s="7" t="s">
        <v>6963</v>
      </c>
      <c r="B2311" s="7" t="s">
        <v>6964</v>
      </c>
      <c r="C2311" s="7" t="s">
        <v>5215</v>
      </c>
      <c r="D2311" s="7" t="s">
        <v>5188</v>
      </c>
      <c r="E2311" s="7" t="s">
        <v>37</v>
      </c>
      <c r="F2311" s="7" t="s">
        <v>37</v>
      </c>
      <c r="G2311" s="7" t="s">
        <v>56</v>
      </c>
      <c r="H2311" s="7" t="s">
        <v>6404</v>
      </c>
      <c r="J2311" s="13"/>
      <c r="K2311" s="13"/>
      <c r="L2311" s="10">
        <v>44622</v>
      </c>
      <c r="M2311" s="10">
        <v>44616</v>
      </c>
      <c r="N2311" s="7">
        <v>2022</v>
      </c>
      <c r="O2311" s="7" t="s">
        <v>5189</v>
      </c>
      <c r="T2311" s="7"/>
      <c r="W2311" s="6" t="str">
        <f>IFERROR(VLOOKUP(B2311, PlumX_snapshot!$A:$B, 2, FALSE), " ")</f>
        <v xml:space="preserve"> </v>
      </c>
      <c r="X2311" s="6" t="str">
        <f>IFERROR(VLOOKUP(B2311, PlumX_snapshot!$A:$C, 3, FALSE), " ")</f>
        <v xml:space="preserve"> </v>
      </c>
      <c r="Y2311" s="8" t="str">
        <f>IFERROR(VLOOKUP(B2311, PlumX_snapshot!$A:$D, 4, FALSE), " ")</f>
        <v xml:space="preserve"> </v>
      </c>
      <c r="Z2311" s="8" t="str">
        <f>IFERROR(VLOOKUP(B2311, PlumX_snapshot!$A:$E, 5, FALSE), " ")</f>
        <v xml:space="preserve"> </v>
      </c>
      <c r="AA2311" s="8" t="str">
        <f>IFERROR(VLOOKUP(B2311, PlumX_snapshot!$A:$F, 6, FALSE), " ")</f>
        <v xml:space="preserve"> </v>
      </c>
      <c r="AB2311" s="9"/>
      <c r="AC2311" s="7" t="s">
        <v>6965</v>
      </c>
      <c r="AD2311" s="7" t="s">
        <v>6966</v>
      </c>
      <c r="AE2311" s="7" t="s">
        <v>6967</v>
      </c>
      <c r="AF2311" s="7" t="s">
        <v>6968</v>
      </c>
    </row>
    <row r="2312" spans="1:32" ht="14.5" x14ac:dyDescent="0.35">
      <c r="A2312" s="7" t="s">
        <v>6969</v>
      </c>
      <c r="B2312" s="7" t="s">
        <v>6970</v>
      </c>
      <c r="C2312" s="7" t="s">
        <v>6971</v>
      </c>
      <c r="D2312" s="7" t="s">
        <v>5188</v>
      </c>
      <c r="E2312" s="7" t="s">
        <v>36</v>
      </c>
      <c r="F2312" s="7" t="s">
        <v>37</v>
      </c>
      <c r="G2312" s="7" t="s">
        <v>56</v>
      </c>
      <c r="H2312" s="7" t="s">
        <v>6404</v>
      </c>
      <c r="I2312" s="7" t="s">
        <v>74</v>
      </c>
      <c r="J2312" s="13"/>
      <c r="K2312" s="13"/>
      <c r="L2312" s="10">
        <v>44622</v>
      </c>
      <c r="M2312" s="10"/>
      <c r="N2312" s="7">
        <v>2022</v>
      </c>
      <c r="O2312" s="7" t="s">
        <v>5189</v>
      </c>
      <c r="T2312" s="7"/>
      <c r="W2312" s="6" t="str">
        <f>IFERROR(VLOOKUP(B2312, PlumX_snapshot!$A:$B, 2, FALSE), " ")</f>
        <v xml:space="preserve"> </v>
      </c>
      <c r="X2312" s="6" t="str">
        <f>IFERROR(VLOOKUP(B2312, PlumX_snapshot!$A:$C, 3, FALSE), " ")</f>
        <v xml:space="preserve"> </v>
      </c>
      <c r="Y2312" s="8" t="str">
        <f>IFERROR(VLOOKUP(B2312, PlumX_snapshot!$A:$D, 4, FALSE), " ")</f>
        <v xml:space="preserve"> </v>
      </c>
      <c r="Z2312" s="8" t="str">
        <f>IFERROR(VLOOKUP(B2312, PlumX_snapshot!$A:$E, 5, FALSE), " ")</f>
        <v xml:space="preserve"> </v>
      </c>
      <c r="AA2312" s="8" t="str">
        <f>IFERROR(VLOOKUP(B2312, PlumX_snapshot!$A:$F, 6, FALSE), " ")</f>
        <v xml:space="preserve"> </v>
      </c>
      <c r="AB2312" s="9"/>
      <c r="AC2312" s="7" t="s">
        <v>6972</v>
      </c>
      <c r="AD2312" s="7" t="s">
        <v>6973</v>
      </c>
      <c r="AF2312" s="7" t="s">
        <v>6974</v>
      </c>
    </row>
    <row r="2313" spans="1:32" ht="14.5" x14ac:dyDescent="0.35">
      <c r="A2313" s="7" t="s">
        <v>6975</v>
      </c>
      <c r="B2313" s="7" t="s">
        <v>6976</v>
      </c>
      <c r="C2313" s="7" t="s">
        <v>5479</v>
      </c>
      <c r="D2313" s="7" t="s">
        <v>5188</v>
      </c>
      <c r="E2313" s="7" t="s">
        <v>36</v>
      </c>
      <c r="F2313" s="7" t="s">
        <v>37</v>
      </c>
      <c r="G2313" s="7" t="s">
        <v>56</v>
      </c>
      <c r="H2313" s="7" t="s">
        <v>6404</v>
      </c>
      <c r="I2313" s="7" t="s">
        <v>74</v>
      </c>
      <c r="J2313" s="13"/>
      <c r="K2313" s="13"/>
      <c r="L2313" s="10">
        <v>44616</v>
      </c>
      <c r="M2313" s="10"/>
      <c r="N2313" s="7">
        <v>2022</v>
      </c>
      <c r="O2313" s="7" t="s">
        <v>5189</v>
      </c>
      <c r="T2313" s="7"/>
      <c r="W2313" s="6" t="str">
        <f>IFERROR(VLOOKUP(B2313, PlumX_snapshot!$A:$B, 2, FALSE), " ")</f>
        <v xml:space="preserve"> </v>
      </c>
      <c r="X2313" s="6" t="str">
        <f>IFERROR(VLOOKUP(B2313, PlumX_snapshot!$A:$C, 3, FALSE), " ")</f>
        <v xml:space="preserve"> </v>
      </c>
      <c r="Y2313" s="8" t="str">
        <f>IFERROR(VLOOKUP(B2313, PlumX_snapshot!$A:$D, 4, FALSE), " ")</f>
        <v xml:space="preserve"> </v>
      </c>
      <c r="Z2313" s="8" t="str">
        <f>IFERROR(VLOOKUP(B2313, PlumX_snapshot!$A:$E, 5, FALSE), " ")</f>
        <v xml:space="preserve"> </v>
      </c>
      <c r="AA2313" s="8" t="str">
        <f>IFERROR(VLOOKUP(B2313, PlumX_snapshot!$A:$F, 6, FALSE), " ")</f>
        <v xml:space="preserve"> </v>
      </c>
      <c r="AB2313" s="9"/>
      <c r="AC2313" s="7" t="s">
        <v>6977</v>
      </c>
      <c r="AD2313" s="7" t="s">
        <v>6978</v>
      </c>
      <c r="AE2313" s="7" t="s">
        <v>6979</v>
      </c>
    </row>
    <row r="2314" spans="1:32" ht="14.5" x14ac:dyDescent="0.35">
      <c r="A2314" s="7" t="s">
        <v>6980</v>
      </c>
      <c r="B2314" s="7" t="s">
        <v>6981</v>
      </c>
      <c r="C2314" s="7" t="s">
        <v>6982</v>
      </c>
      <c r="D2314" s="7" t="s">
        <v>3282</v>
      </c>
      <c r="E2314" s="7" t="s">
        <v>36</v>
      </c>
      <c r="F2314" s="7" t="s">
        <v>37</v>
      </c>
      <c r="G2314" s="7" t="s">
        <v>56</v>
      </c>
      <c r="H2314" s="7" t="s">
        <v>4386</v>
      </c>
      <c r="I2314" s="7" t="s">
        <v>74</v>
      </c>
      <c r="J2314" s="10">
        <v>44749</v>
      </c>
      <c r="K2314" s="10">
        <v>44901</v>
      </c>
      <c r="L2314" s="10">
        <v>44908.281655092593</v>
      </c>
      <c r="M2314" s="12">
        <v>44911</v>
      </c>
      <c r="N2314" s="7">
        <v>2022</v>
      </c>
      <c r="O2314" s="7" t="s">
        <v>6983</v>
      </c>
      <c r="R2314" s="7" t="s">
        <v>6984</v>
      </c>
      <c r="T2314" s="7"/>
      <c r="W2314" s="6" t="str">
        <f>IFERROR(VLOOKUP(B2314, PlumX_snapshot!$A:$B, 2, FALSE), " ")</f>
        <v xml:space="preserve"> </v>
      </c>
      <c r="X2314" s="6" t="str">
        <f>IFERROR(VLOOKUP(B2314, PlumX_snapshot!$A:$C, 3, FALSE), " ")</f>
        <v xml:space="preserve"> </v>
      </c>
      <c r="Y2314" s="8" t="str">
        <f>IFERROR(VLOOKUP(B2314, PlumX_snapshot!$A:$D, 4, FALSE), " ")</f>
        <v xml:space="preserve"> </v>
      </c>
      <c r="Z2314" s="8" t="str">
        <f>IFERROR(VLOOKUP(B2314, PlumX_snapshot!$A:$E, 5, FALSE), " ")</f>
        <v xml:space="preserve"> </v>
      </c>
      <c r="AA2314" s="8" t="str">
        <f>IFERROR(VLOOKUP(B2314, PlumX_snapshot!$A:$F, 6, FALSE), " ")</f>
        <v xml:space="preserve"> </v>
      </c>
      <c r="AB2314" s="9"/>
    </row>
    <row r="2315" spans="1:32" ht="14.5" x14ac:dyDescent="0.35">
      <c r="A2315" s="7" t="s">
        <v>6985</v>
      </c>
      <c r="B2315" s="7" t="s">
        <v>6986</v>
      </c>
      <c r="C2315" s="7" t="s">
        <v>3945</v>
      </c>
      <c r="D2315" s="7" t="s">
        <v>3282</v>
      </c>
      <c r="E2315" s="7" t="s">
        <v>36</v>
      </c>
      <c r="F2315" s="7" t="s">
        <v>37</v>
      </c>
      <c r="G2315" s="7" t="s">
        <v>56</v>
      </c>
      <c r="H2315" s="7"/>
      <c r="I2315" s="7" t="s">
        <v>74</v>
      </c>
      <c r="J2315" s="10"/>
      <c r="K2315" s="10">
        <v>44939</v>
      </c>
      <c r="L2315" s="10">
        <v>44944.586909722224</v>
      </c>
      <c r="M2315" s="10">
        <v>44946</v>
      </c>
      <c r="N2315" s="7">
        <v>2023</v>
      </c>
      <c r="O2315" s="7" t="s">
        <v>6983</v>
      </c>
      <c r="P2315" s="7" t="s">
        <v>56</v>
      </c>
      <c r="R2315" s="7" t="s">
        <v>1061</v>
      </c>
      <c r="T2315" s="7"/>
      <c r="W2315" s="6" t="str">
        <f>IFERROR(VLOOKUP(B2315, PlumX_snapshot!$A:$B, 2, FALSE), " ")</f>
        <v xml:space="preserve"> </v>
      </c>
      <c r="X2315" s="6" t="str">
        <f>IFERROR(VLOOKUP(B2315, PlumX_snapshot!$A:$C, 3, FALSE), " ")</f>
        <v xml:space="preserve"> </v>
      </c>
      <c r="Y2315" s="8" t="str">
        <f>IFERROR(VLOOKUP(B2315, PlumX_snapshot!$A:$D, 4, FALSE), " ")</f>
        <v xml:space="preserve"> </v>
      </c>
      <c r="Z2315" s="8" t="str">
        <f>IFERROR(VLOOKUP(B2315, PlumX_snapshot!$A:$E, 5, FALSE), " ")</f>
        <v xml:space="preserve"> </v>
      </c>
      <c r="AA2315" s="8" t="str">
        <f>IFERROR(VLOOKUP(B2315, PlumX_snapshot!$A:$F, 6, FALSE), " ")</f>
        <v xml:space="preserve"> </v>
      </c>
      <c r="AB2315" s="9"/>
    </row>
    <row r="2316" spans="1:32" ht="14.5" x14ac:dyDescent="0.35">
      <c r="A2316" s="7" t="s">
        <v>6987</v>
      </c>
      <c r="B2316" s="7" t="s">
        <v>6988</v>
      </c>
      <c r="C2316" s="7" t="s">
        <v>3945</v>
      </c>
      <c r="D2316" s="7" t="s">
        <v>3282</v>
      </c>
      <c r="E2316" s="7" t="s">
        <v>36</v>
      </c>
      <c r="F2316" s="7" t="s">
        <v>37</v>
      </c>
      <c r="G2316" s="7" t="s">
        <v>56</v>
      </c>
      <c r="H2316" s="7" t="s">
        <v>4386</v>
      </c>
      <c r="I2316" s="7" t="s">
        <v>74</v>
      </c>
      <c r="J2316" s="10"/>
      <c r="K2316" s="10">
        <v>44896</v>
      </c>
      <c r="L2316" s="10">
        <v>44915.414212962962</v>
      </c>
      <c r="M2316" s="12">
        <v>44916</v>
      </c>
      <c r="N2316" s="7">
        <v>2022</v>
      </c>
      <c r="O2316" s="7" t="s">
        <v>6983</v>
      </c>
      <c r="P2316" s="7" t="s">
        <v>56</v>
      </c>
      <c r="R2316" s="7" t="s">
        <v>1061</v>
      </c>
      <c r="T2316" s="7"/>
      <c r="W2316" s="6" t="str">
        <f>IFERROR(VLOOKUP(B2316, PlumX_snapshot!$A:$B, 2, FALSE), " ")</f>
        <v xml:space="preserve"> </v>
      </c>
      <c r="X2316" s="6" t="str">
        <f>IFERROR(VLOOKUP(B2316, PlumX_snapshot!$A:$C, 3, FALSE), " ")</f>
        <v xml:space="preserve"> </v>
      </c>
      <c r="Y2316" s="8" t="str">
        <f>IFERROR(VLOOKUP(B2316, PlumX_snapshot!$A:$D, 4, FALSE), " ")</f>
        <v xml:space="preserve"> </v>
      </c>
      <c r="Z2316" s="8" t="str">
        <f>IFERROR(VLOOKUP(B2316, PlumX_snapshot!$A:$E, 5, FALSE), " ")</f>
        <v xml:space="preserve"> </v>
      </c>
      <c r="AA2316" s="8" t="str">
        <f>IFERROR(VLOOKUP(B2316, PlumX_snapshot!$A:$F, 6, FALSE), " ")</f>
        <v xml:space="preserve"> </v>
      </c>
      <c r="AB2316" s="9"/>
    </row>
    <row r="2317" spans="1:32" ht="14.5" x14ac:dyDescent="0.35">
      <c r="A2317" s="7" t="s">
        <v>6989</v>
      </c>
      <c r="B2317" s="7" t="s">
        <v>6990</v>
      </c>
      <c r="C2317" s="7" t="s">
        <v>3402</v>
      </c>
      <c r="D2317" s="7" t="s">
        <v>3282</v>
      </c>
      <c r="E2317" s="7" t="s">
        <v>36</v>
      </c>
      <c r="F2317" s="7" t="s">
        <v>37</v>
      </c>
      <c r="G2317" s="7" t="s">
        <v>56</v>
      </c>
      <c r="H2317" s="7"/>
      <c r="I2317" s="7" t="s">
        <v>74</v>
      </c>
      <c r="J2317" s="10"/>
      <c r="K2317" s="10">
        <v>44925</v>
      </c>
      <c r="L2317" s="10">
        <v>44930.405787037038</v>
      </c>
      <c r="M2317" s="10">
        <v>44933</v>
      </c>
      <c r="N2317" s="7">
        <v>2023</v>
      </c>
      <c r="O2317" s="7" t="s">
        <v>6983</v>
      </c>
      <c r="T2317" s="7"/>
      <c r="W2317" s="6" t="str">
        <f>IFERROR(VLOOKUP(B2317, PlumX_snapshot!$A:$B, 2, FALSE), " ")</f>
        <v xml:space="preserve"> </v>
      </c>
      <c r="X2317" s="6" t="str">
        <f>IFERROR(VLOOKUP(B2317, PlumX_snapshot!$A:$C, 3, FALSE), " ")</f>
        <v xml:space="preserve"> </v>
      </c>
      <c r="Y2317" s="8" t="str">
        <f>IFERROR(VLOOKUP(B2317, PlumX_snapshot!$A:$D, 4, FALSE), " ")</f>
        <v xml:space="preserve"> </v>
      </c>
      <c r="Z2317" s="8" t="str">
        <f>IFERROR(VLOOKUP(B2317, PlumX_snapshot!$A:$E, 5, FALSE), " ")</f>
        <v xml:space="preserve"> </v>
      </c>
      <c r="AA2317" s="8" t="str">
        <f>IFERROR(VLOOKUP(B2317, PlumX_snapshot!$A:$F, 6, FALSE), " ")</f>
        <v xml:space="preserve"> </v>
      </c>
      <c r="AB2317" s="9"/>
    </row>
    <row r="2318" spans="1:32" ht="14.5" x14ac:dyDescent="0.35">
      <c r="A2318" s="7" t="s">
        <v>6991</v>
      </c>
      <c r="B2318" s="7" t="s">
        <v>6992</v>
      </c>
      <c r="C2318" s="7" t="s">
        <v>3333</v>
      </c>
      <c r="D2318" s="7" t="s">
        <v>3282</v>
      </c>
      <c r="E2318" s="7" t="s">
        <v>36</v>
      </c>
      <c r="F2318" s="7" t="s">
        <v>37</v>
      </c>
      <c r="G2318" s="7" t="s">
        <v>56</v>
      </c>
      <c r="H2318" s="7" t="s">
        <v>4386</v>
      </c>
      <c r="I2318" s="7" t="s">
        <v>74</v>
      </c>
      <c r="J2318" s="10">
        <v>44719</v>
      </c>
      <c r="K2318" s="10">
        <v>44903</v>
      </c>
      <c r="L2318" s="10">
        <v>44924.788912037038</v>
      </c>
      <c r="M2318" s="10">
        <v>44933</v>
      </c>
      <c r="N2318" s="7">
        <v>2022</v>
      </c>
      <c r="O2318" s="7" t="s">
        <v>6983</v>
      </c>
      <c r="T2318" s="7"/>
      <c r="W2318" s="6" t="str">
        <f>IFERROR(VLOOKUP(B2318, PlumX_snapshot!$A:$B, 2, FALSE), " ")</f>
        <v xml:space="preserve"> </v>
      </c>
      <c r="X2318" s="6" t="str">
        <f>IFERROR(VLOOKUP(B2318, PlumX_snapshot!$A:$C, 3, FALSE), " ")</f>
        <v xml:space="preserve"> </v>
      </c>
      <c r="Y2318" s="8" t="str">
        <f>IFERROR(VLOOKUP(B2318, PlumX_snapshot!$A:$D, 4, FALSE), " ")</f>
        <v xml:space="preserve"> </v>
      </c>
      <c r="Z2318" s="8" t="str">
        <f>IFERROR(VLOOKUP(B2318, PlumX_snapshot!$A:$E, 5, FALSE), " ")</f>
        <v xml:space="preserve"> </v>
      </c>
      <c r="AA2318" s="8" t="str">
        <f>IFERROR(VLOOKUP(B2318, PlumX_snapshot!$A:$F, 6, FALSE), " ")</f>
        <v xml:space="preserve"> </v>
      </c>
      <c r="AB2318" s="9"/>
    </row>
    <row r="2319" spans="1:32" ht="14.5" x14ac:dyDescent="0.35">
      <c r="A2319" s="7" t="s">
        <v>6993</v>
      </c>
      <c r="B2319" s="7" t="s">
        <v>6994</v>
      </c>
      <c r="C2319" s="7" t="s">
        <v>3376</v>
      </c>
      <c r="D2319" s="7" t="s">
        <v>3282</v>
      </c>
      <c r="E2319" s="7" t="s">
        <v>36</v>
      </c>
      <c r="F2319" s="7" t="s">
        <v>37</v>
      </c>
      <c r="G2319" s="7" t="s">
        <v>56</v>
      </c>
      <c r="H2319" s="7"/>
      <c r="I2319" s="7" t="s">
        <v>74</v>
      </c>
      <c r="J2319" s="10"/>
      <c r="K2319" s="10"/>
      <c r="L2319" s="10">
        <v>44935.444513888891</v>
      </c>
      <c r="N2319" s="7">
        <v>2023</v>
      </c>
      <c r="O2319" s="7" t="s">
        <v>6983</v>
      </c>
      <c r="R2319" s="7" t="s">
        <v>3292</v>
      </c>
      <c r="T2319" s="7"/>
      <c r="W2319" s="6" t="str">
        <f>IFERROR(VLOOKUP(B2319, PlumX_snapshot!$A:$B, 2, FALSE), " ")</f>
        <v xml:space="preserve"> </v>
      </c>
      <c r="X2319" s="6" t="str">
        <f>IFERROR(VLOOKUP(B2319, PlumX_snapshot!$A:$C, 3, FALSE), " ")</f>
        <v xml:space="preserve"> </v>
      </c>
      <c r="Y2319" s="8" t="str">
        <f>IFERROR(VLOOKUP(B2319, PlumX_snapshot!$A:$D, 4, FALSE), " ")</f>
        <v xml:space="preserve"> </v>
      </c>
      <c r="Z2319" s="8" t="str">
        <f>IFERROR(VLOOKUP(B2319, PlumX_snapshot!$A:$E, 5, FALSE), " ")</f>
        <v xml:space="preserve"> </v>
      </c>
      <c r="AA2319" s="8" t="str">
        <f>IFERROR(VLOOKUP(B2319, PlumX_snapshot!$A:$F, 6, FALSE), " ")</f>
        <v xml:space="preserve"> </v>
      </c>
      <c r="AB2319" s="9"/>
    </row>
    <row r="2320" spans="1:32" ht="14.5" x14ac:dyDescent="0.35">
      <c r="A2320" s="7" t="s">
        <v>6995</v>
      </c>
      <c r="B2320" s="7" t="s">
        <v>6996</v>
      </c>
      <c r="C2320" s="7" t="s">
        <v>3414</v>
      </c>
      <c r="D2320" s="7" t="s">
        <v>3282</v>
      </c>
      <c r="E2320" s="7" t="s">
        <v>36</v>
      </c>
      <c r="F2320" s="7" t="s">
        <v>37</v>
      </c>
      <c r="G2320" s="7" t="s">
        <v>56</v>
      </c>
      <c r="H2320" s="7" t="s">
        <v>4386</v>
      </c>
      <c r="I2320" s="7" t="s">
        <v>74</v>
      </c>
      <c r="J2320" s="10">
        <v>44279</v>
      </c>
      <c r="K2320" s="10">
        <v>44873</v>
      </c>
      <c r="L2320" s="10">
        <v>44881.726006944446</v>
      </c>
      <c r="M2320" s="12">
        <v>44924</v>
      </c>
      <c r="N2320" s="7">
        <v>2022</v>
      </c>
      <c r="O2320" s="7" t="s">
        <v>6983</v>
      </c>
      <c r="T2320" s="7"/>
      <c r="W2320" s="6" t="str">
        <f>IFERROR(VLOOKUP(B2320, PlumX_snapshot!$A:$B, 2, FALSE), " ")</f>
        <v xml:space="preserve"> </v>
      </c>
      <c r="X2320" s="6" t="str">
        <f>IFERROR(VLOOKUP(B2320, PlumX_snapshot!$A:$C, 3, FALSE), " ")</f>
        <v xml:space="preserve"> </v>
      </c>
      <c r="Y2320" s="8" t="str">
        <f>IFERROR(VLOOKUP(B2320, PlumX_snapshot!$A:$D, 4, FALSE), " ")</f>
        <v xml:space="preserve"> </v>
      </c>
      <c r="Z2320" s="8" t="str">
        <f>IFERROR(VLOOKUP(B2320, PlumX_snapshot!$A:$E, 5, FALSE), " ")</f>
        <v xml:space="preserve"> </v>
      </c>
      <c r="AA2320" s="8" t="str">
        <f>IFERROR(VLOOKUP(B2320, PlumX_snapshot!$A:$F, 6, FALSE), " ")</f>
        <v xml:space="preserve"> </v>
      </c>
      <c r="AB2320" s="9"/>
    </row>
    <row r="2321" spans="1:28" ht="14.5" x14ac:dyDescent="0.35">
      <c r="A2321" s="7" t="s">
        <v>6997</v>
      </c>
      <c r="B2321" s="7" t="s">
        <v>6998</v>
      </c>
      <c r="C2321" s="7" t="s">
        <v>3611</v>
      </c>
      <c r="D2321" s="7" t="s">
        <v>3282</v>
      </c>
      <c r="E2321" s="7" t="s">
        <v>36</v>
      </c>
      <c r="F2321" s="7" t="s">
        <v>37</v>
      </c>
      <c r="G2321" s="7" t="s">
        <v>56</v>
      </c>
      <c r="H2321" s="7" t="s">
        <v>4386</v>
      </c>
      <c r="I2321" s="7" t="s">
        <v>74</v>
      </c>
      <c r="J2321" s="10">
        <v>44616</v>
      </c>
      <c r="K2321" s="10">
        <v>44718</v>
      </c>
      <c r="L2321" s="10">
        <v>44869.38385416667</v>
      </c>
      <c r="M2321" s="12">
        <v>44876</v>
      </c>
      <c r="N2321" s="7">
        <v>2022</v>
      </c>
      <c r="O2321" s="7" t="s">
        <v>6983</v>
      </c>
      <c r="T2321" s="7"/>
      <c r="W2321" s="6" t="str">
        <f>IFERROR(VLOOKUP(B2321, PlumX_snapshot!$A:$B, 2, FALSE), " ")</f>
        <v xml:space="preserve"> </v>
      </c>
      <c r="X2321" s="6" t="str">
        <f>IFERROR(VLOOKUP(B2321, PlumX_snapshot!$A:$C, 3, FALSE), " ")</f>
        <v xml:space="preserve"> </v>
      </c>
      <c r="Y2321" s="8" t="str">
        <f>IFERROR(VLOOKUP(B2321, PlumX_snapshot!$A:$D, 4, FALSE), " ")</f>
        <v xml:space="preserve"> </v>
      </c>
      <c r="Z2321" s="8" t="str">
        <f>IFERROR(VLOOKUP(B2321, PlumX_snapshot!$A:$E, 5, FALSE), " ")</f>
        <v xml:space="preserve"> </v>
      </c>
      <c r="AA2321" s="8" t="str">
        <f>IFERROR(VLOOKUP(B2321, PlumX_snapshot!$A:$F, 6, FALSE), " ")</f>
        <v xml:space="preserve"> </v>
      </c>
      <c r="AB2321" s="9"/>
    </row>
    <row r="2322" spans="1:28" ht="14.5" x14ac:dyDescent="0.35">
      <c r="A2322" s="7" t="s">
        <v>6999</v>
      </c>
      <c r="B2322" s="7" t="s">
        <v>7000</v>
      </c>
      <c r="C2322" s="7" t="s">
        <v>7001</v>
      </c>
      <c r="D2322" s="7" t="s">
        <v>3282</v>
      </c>
      <c r="E2322" s="7" t="s">
        <v>36</v>
      </c>
      <c r="F2322" s="7" t="s">
        <v>37</v>
      </c>
      <c r="G2322" s="7" t="s">
        <v>56</v>
      </c>
      <c r="H2322" s="7"/>
      <c r="I2322" s="7" t="s">
        <v>74</v>
      </c>
      <c r="J2322" s="10">
        <v>44692</v>
      </c>
      <c r="K2322" s="10">
        <v>44930</v>
      </c>
      <c r="L2322" s="10">
        <v>44935.719884259262</v>
      </c>
      <c r="M2322" s="10">
        <v>44945</v>
      </c>
      <c r="N2322" s="7">
        <v>2023</v>
      </c>
      <c r="O2322" s="7" t="s">
        <v>6983</v>
      </c>
      <c r="R2322" s="7" t="s">
        <v>7002</v>
      </c>
      <c r="T2322" s="7"/>
      <c r="W2322" s="6" t="str">
        <f>IFERROR(VLOOKUP(B2322, PlumX_snapshot!$A:$B, 2, FALSE), " ")</f>
        <v xml:space="preserve"> </v>
      </c>
      <c r="X2322" s="6" t="str">
        <f>IFERROR(VLOOKUP(B2322, PlumX_snapshot!$A:$C, 3, FALSE), " ")</f>
        <v xml:space="preserve"> </v>
      </c>
      <c r="Y2322" s="8" t="str">
        <f>IFERROR(VLOOKUP(B2322, PlumX_snapshot!$A:$D, 4, FALSE), " ")</f>
        <v xml:space="preserve"> </v>
      </c>
      <c r="Z2322" s="8" t="str">
        <f>IFERROR(VLOOKUP(B2322, PlumX_snapshot!$A:$E, 5, FALSE), " ")</f>
        <v xml:space="preserve"> </v>
      </c>
      <c r="AA2322" s="8" t="str">
        <f>IFERROR(VLOOKUP(B2322, PlumX_snapshot!$A:$F, 6, FALSE), " ")</f>
        <v xml:space="preserve"> </v>
      </c>
      <c r="AB2322" s="9"/>
    </row>
    <row r="2323" spans="1:28" ht="14.5" x14ac:dyDescent="0.35">
      <c r="A2323" s="7" t="s">
        <v>7003</v>
      </c>
      <c r="B2323" s="7" t="s">
        <v>7004</v>
      </c>
      <c r="C2323" s="7" t="s">
        <v>7005</v>
      </c>
      <c r="D2323" s="7" t="s">
        <v>3282</v>
      </c>
      <c r="E2323" s="7" t="s">
        <v>36</v>
      </c>
      <c r="F2323" s="7" t="s">
        <v>37</v>
      </c>
      <c r="G2323" s="7" t="s">
        <v>56</v>
      </c>
      <c r="H2323" s="7" t="s">
        <v>4386</v>
      </c>
      <c r="I2323" s="7" t="s">
        <v>74</v>
      </c>
      <c r="J2323" s="10"/>
      <c r="K2323" s="10">
        <v>44874</v>
      </c>
      <c r="L2323" s="10">
        <v>44877.866620370369</v>
      </c>
      <c r="M2323" s="12">
        <v>44893</v>
      </c>
      <c r="N2323" s="7">
        <v>2022</v>
      </c>
      <c r="O2323" s="7" t="s">
        <v>6983</v>
      </c>
      <c r="T2323" s="7"/>
      <c r="W2323" s="6" t="str">
        <f>IFERROR(VLOOKUP(B2323, PlumX_snapshot!$A:$B, 2, FALSE), " ")</f>
        <v xml:space="preserve"> </v>
      </c>
      <c r="X2323" s="6" t="str">
        <f>IFERROR(VLOOKUP(B2323, PlumX_snapshot!$A:$C, 3, FALSE), " ")</f>
        <v xml:space="preserve"> </v>
      </c>
      <c r="Y2323" s="8" t="str">
        <f>IFERROR(VLOOKUP(B2323, PlumX_snapshot!$A:$D, 4, FALSE), " ")</f>
        <v xml:space="preserve"> </v>
      </c>
      <c r="Z2323" s="8" t="str">
        <f>IFERROR(VLOOKUP(B2323, PlumX_snapshot!$A:$E, 5, FALSE), " ")</f>
        <v xml:space="preserve"> </v>
      </c>
      <c r="AA2323" s="8" t="str">
        <f>IFERROR(VLOOKUP(B2323, PlumX_snapshot!$A:$F, 6, FALSE), " ")</f>
        <v xml:space="preserve"> </v>
      </c>
      <c r="AB2323" s="9"/>
    </row>
    <row r="2324" spans="1:28" ht="14.5" x14ac:dyDescent="0.35">
      <c r="A2324" s="7" t="s">
        <v>7006</v>
      </c>
      <c r="B2324" s="7" t="s">
        <v>7007</v>
      </c>
      <c r="C2324" s="7" t="s">
        <v>7008</v>
      </c>
      <c r="D2324" s="7" t="s">
        <v>3282</v>
      </c>
      <c r="E2324" s="7" t="s">
        <v>36</v>
      </c>
      <c r="F2324" s="7" t="s">
        <v>37</v>
      </c>
      <c r="G2324" s="7" t="s">
        <v>56</v>
      </c>
      <c r="H2324" s="7" t="s">
        <v>4386</v>
      </c>
      <c r="I2324" s="7" t="s">
        <v>74</v>
      </c>
      <c r="J2324" s="10">
        <v>44803</v>
      </c>
      <c r="K2324" s="10">
        <v>44853</v>
      </c>
      <c r="L2324" s="10">
        <v>44867.440486111111</v>
      </c>
      <c r="M2324" s="10">
        <v>44871</v>
      </c>
      <c r="N2324" s="7">
        <v>2022</v>
      </c>
      <c r="O2324" s="7" t="s">
        <v>6983</v>
      </c>
      <c r="R2324" s="7" t="s">
        <v>7009</v>
      </c>
      <c r="T2324" s="7"/>
      <c r="W2324" s="6" t="str">
        <f>IFERROR(VLOOKUP(B2324, PlumX_snapshot!$A:$B, 2, FALSE), " ")</f>
        <v xml:space="preserve"> </v>
      </c>
      <c r="X2324" s="6" t="str">
        <f>IFERROR(VLOOKUP(B2324, PlumX_snapshot!$A:$C, 3, FALSE), " ")</f>
        <v xml:space="preserve"> </v>
      </c>
      <c r="Y2324" s="8" t="str">
        <f>IFERROR(VLOOKUP(B2324, PlumX_snapshot!$A:$D, 4, FALSE), " ")</f>
        <v xml:space="preserve"> </v>
      </c>
      <c r="Z2324" s="8" t="str">
        <f>IFERROR(VLOOKUP(B2324, PlumX_snapshot!$A:$E, 5, FALSE), " ")</f>
        <v xml:space="preserve"> </v>
      </c>
      <c r="AA2324" s="8" t="str">
        <f>IFERROR(VLOOKUP(B2324, PlumX_snapshot!$A:$F, 6, FALSE), " ")</f>
        <v xml:space="preserve"> </v>
      </c>
      <c r="AB2324" s="9"/>
    </row>
    <row r="2325" spans="1:28" ht="14.5" x14ac:dyDescent="0.35">
      <c r="A2325" s="7" t="s">
        <v>7010</v>
      </c>
      <c r="B2325" s="7" t="s">
        <v>7011</v>
      </c>
      <c r="C2325" s="7" t="s">
        <v>7012</v>
      </c>
      <c r="D2325" s="7" t="s">
        <v>3282</v>
      </c>
      <c r="E2325" s="7" t="s">
        <v>36</v>
      </c>
      <c r="F2325" s="7" t="s">
        <v>37</v>
      </c>
      <c r="G2325" s="7" t="s">
        <v>56</v>
      </c>
      <c r="H2325" s="7" t="s">
        <v>4386</v>
      </c>
      <c r="I2325" s="7" t="s">
        <v>74</v>
      </c>
      <c r="J2325" s="10">
        <v>44581</v>
      </c>
      <c r="K2325" s="10">
        <v>44852</v>
      </c>
      <c r="L2325" s="10">
        <v>44879.766111111108</v>
      </c>
      <c r="M2325" s="12">
        <v>44882</v>
      </c>
      <c r="N2325" s="7">
        <v>2022</v>
      </c>
      <c r="O2325" s="7" t="s">
        <v>6983</v>
      </c>
      <c r="R2325" s="7" t="s">
        <v>7013</v>
      </c>
      <c r="T2325" s="7"/>
      <c r="W2325" s="6" t="str">
        <f>IFERROR(VLOOKUP(B2325, PlumX_snapshot!$A:$B, 2, FALSE), " ")</f>
        <v xml:space="preserve"> </v>
      </c>
      <c r="X2325" s="6" t="str">
        <f>IFERROR(VLOOKUP(B2325, PlumX_snapshot!$A:$C, 3, FALSE), " ")</f>
        <v xml:space="preserve"> </v>
      </c>
      <c r="Y2325" s="8" t="str">
        <f>IFERROR(VLOOKUP(B2325, PlumX_snapshot!$A:$D, 4, FALSE), " ")</f>
        <v xml:space="preserve"> </v>
      </c>
      <c r="Z2325" s="8" t="str">
        <f>IFERROR(VLOOKUP(B2325, PlumX_snapshot!$A:$E, 5, FALSE), " ")</f>
        <v xml:space="preserve"> </v>
      </c>
      <c r="AA2325" s="8" t="str">
        <f>IFERROR(VLOOKUP(B2325, PlumX_snapshot!$A:$F, 6, FALSE), " ")</f>
        <v xml:space="preserve"> </v>
      </c>
      <c r="AB2325" s="9"/>
    </row>
    <row r="2326" spans="1:28" ht="14.5" x14ac:dyDescent="0.35">
      <c r="A2326" s="7" t="s">
        <v>7014</v>
      </c>
      <c r="B2326" s="7" t="s">
        <v>7015</v>
      </c>
      <c r="C2326" s="7" t="s">
        <v>7016</v>
      </c>
      <c r="D2326" s="7" t="s">
        <v>4566</v>
      </c>
      <c r="E2326" s="7" t="s">
        <v>36</v>
      </c>
      <c r="F2326" s="7" t="s">
        <v>700</v>
      </c>
      <c r="G2326" s="7" t="s">
        <v>56</v>
      </c>
      <c r="H2326" s="7" t="s">
        <v>7017</v>
      </c>
      <c r="I2326" s="7" t="s">
        <v>700</v>
      </c>
      <c r="J2326" s="10">
        <v>44781</v>
      </c>
      <c r="K2326" s="10">
        <v>44952</v>
      </c>
      <c r="L2326" s="10">
        <v>44957.409618055557</v>
      </c>
      <c r="M2326" s="7" t="s">
        <v>700</v>
      </c>
      <c r="N2326" s="7">
        <v>2023</v>
      </c>
      <c r="O2326" s="7" t="s">
        <v>7018</v>
      </c>
      <c r="R2326" s="7" t="s">
        <v>7019</v>
      </c>
      <c r="T2326" s="7"/>
      <c r="W2326" s="6" t="str">
        <f>IFERROR(VLOOKUP(B2326, PlumX_snapshot!$A:$B, 2, FALSE), " ")</f>
        <v xml:space="preserve"> </v>
      </c>
      <c r="X2326" s="6" t="str">
        <f>IFERROR(VLOOKUP(B2326, PlumX_snapshot!$A:$C, 3, FALSE), " ")</f>
        <v xml:space="preserve"> </v>
      </c>
      <c r="Y2326" s="8" t="str">
        <f>IFERROR(VLOOKUP(B2326, PlumX_snapshot!$A:$D, 4, FALSE), " ")</f>
        <v xml:space="preserve"> </v>
      </c>
      <c r="Z2326" s="8" t="str">
        <f>IFERROR(VLOOKUP(B2326, PlumX_snapshot!$A:$E, 5, FALSE), " ")</f>
        <v xml:space="preserve"> </v>
      </c>
      <c r="AA2326" s="8" t="str">
        <f>IFERROR(VLOOKUP(B2326, PlumX_snapshot!$A:$F, 6, FALSE), " ")</f>
        <v xml:space="preserve"> </v>
      </c>
      <c r="AB2326" s="9"/>
    </row>
    <row r="2327" spans="1:28" ht="14.5" x14ac:dyDescent="0.35">
      <c r="A2327" s="7" t="s">
        <v>7020</v>
      </c>
      <c r="B2327" s="7" t="s">
        <v>7021</v>
      </c>
      <c r="C2327" s="7" t="s">
        <v>4912</v>
      </c>
      <c r="D2327" s="7" t="s">
        <v>4566</v>
      </c>
      <c r="E2327" s="7" t="s">
        <v>36</v>
      </c>
      <c r="F2327" s="7" t="s">
        <v>700</v>
      </c>
      <c r="G2327" s="7" t="s">
        <v>56</v>
      </c>
      <c r="H2327" s="7" t="s">
        <v>7017</v>
      </c>
      <c r="I2327" s="7" t="s">
        <v>700</v>
      </c>
      <c r="J2327" s="10">
        <v>44853</v>
      </c>
      <c r="K2327" s="10">
        <v>44950</v>
      </c>
      <c r="L2327" s="10">
        <v>44952.641180555554</v>
      </c>
      <c r="M2327" s="7" t="s">
        <v>700</v>
      </c>
      <c r="N2327" s="7">
        <v>2023</v>
      </c>
      <c r="O2327" s="7" t="s">
        <v>7018</v>
      </c>
      <c r="P2327" s="7" t="s">
        <v>56</v>
      </c>
      <c r="R2327" s="7" t="s">
        <v>1255</v>
      </c>
      <c r="T2327" s="7"/>
      <c r="W2327" s="6" t="str">
        <f>IFERROR(VLOOKUP(B2327, PlumX_snapshot!$A:$B, 2, FALSE), " ")</f>
        <v xml:space="preserve"> </v>
      </c>
      <c r="X2327" s="6" t="str">
        <f>IFERROR(VLOOKUP(B2327, PlumX_snapshot!$A:$C, 3, FALSE), " ")</f>
        <v xml:space="preserve"> </v>
      </c>
      <c r="Y2327" s="8" t="str">
        <f>IFERROR(VLOOKUP(B2327, PlumX_snapshot!$A:$D, 4, FALSE), " ")</f>
        <v xml:space="preserve"> </v>
      </c>
      <c r="Z2327" s="8" t="str">
        <f>IFERROR(VLOOKUP(B2327, PlumX_snapshot!$A:$E, 5, FALSE), " ")</f>
        <v xml:space="preserve"> </v>
      </c>
      <c r="AA2327" s="8" t="str">
        <f>IFERROR(VLOOKUP(B2327, PlumX_snapshot!$A:$F, 6, FALSE), " ")</f>
        <v xml:space="preserve"> </v>
      </c>
      <c r="AB2327" s="9"/>
    </row>
    <row r="2328" spans="1:28" ht="14.5" x14ac:dyDescent="0.35">
      <c r="A2328" s="7" t="s">
        <v>7022</v>
      </c>
      <c r="B2328" s="7" t="s">
        <v>7023</v>
      </c>
      <c r="C2328" s="7" t="s">
        <v>7024</v>
      </c>
      <c r="D2328" s="7" t="s">
        <v>4566</v>
      </c>
      <c r="E2328" s="7" t="s">
        <v>36</v>
      </c>
      <c r="F2328" s="7" t="s">
        <v>700</v>
      </c>
      <c r="G2328" s="7" t="s">
        <v>56</v>
      </c>
      <c r="H2328" s="7" t="s">
        <v>7017</v>
      </c>
      <c r="I2328" s="7" t="s">
        <v>700</v>
      </c>
      <c r="J2328" s="10">
        <v>44622</v>
      </c>
      <c r="K2328" s="10">
        <v>44941</v>
      </c>
      <c r="L2328" s="10">
        <v>44945.449942129628</v>
      </c>
      <c r="M2328" s="7" t="s">
        <v>700</v>
      </c>
      <c r="N2328" s="7">
        <v>2023</v>
      </c>
      <c r="O2328" s="7" t="s">
        <v>7018</v>
      </c>
      <c r="T2328" s="7"/>
      <c r="W2328" s="6" t="str">
        <f>IFERROR(VLOOKUP(B2328, PlumX_snapshot!$A:$B, 2, FALSE), " ")</f>
        <v xml:space="preserve"> </v>
      </c>
      <c r="X2328" s="6" t="str">
        <f>IFERROR(VLOOKUP(B2328, PlumX_snapshot!$A:$C, 3, FALSE), " ")</f>
        <v xml:space="preserve"> </v>
      </c>
      <c r="Y2328" s="8" t="str">
        <f>IFERROR(VLOOKUP(B2328, PlumX_snapshot!$A:$D, 4, FALSE), " ")</f>
        <v xml:space="preserve"> </v>
      </c>
      <c r="Z2328" s="8" t="str">
        <f>IFERROR(VLOOKUP(B2328, PlumX_snapshot!$A:$E, 5, FALSE), " ")</f>
        <v xml:space="preserve"> </v>
      </c>
      <c r="AA2328" s="8" t="str">
        <f>IFERROR(VLOOKUP(B2328, PlumX_snapshot!$A:$F, 6, FALSE), " ")</f>
        <v xml:space="preserve"> </v>
      </c>
      <c r="AB2328" s="9"/>
    </row>
    <row r="2329" spans="1:28" ht="14.5" x14ac:dyDescent="0.35">
      <c r="A2329" s="7" t="s">
        <v>7025</v>
      </c>
      <c r="B2329" s="7" t="s">
        <v>7026</v>
      </c>
      <c r="C2329" s="7" t="s">
        <v>4667</v>
      </c>
      <c r="D2329" s="7" t="s">
        <v>4566</v>
      </c>
      <c r="E2329" s="7" t="s">
        <v>36</v>
      </c>
      <c r="F2329" s="7" t="s">
        <v>37</v>
      </c>
      <c r="G2329" s="7" t="s">
        <v>56</v>
      </c>
      <c r="H2329" s="7" t="s">
        <v>7017</v>
      </c>
      <c r="I2329" s="7" t="s">
        <v>501</v>
      </c>
      <c r="J2329" s="10">
        <v>44908</v>
      </c>
      <c r="K2329" s="10">
        <v>44936</v>
      </c>
      <c r="L2329" s="10">
        <v>44939.436377314814</v>
      </c>
      <c r="M2329" s="10">
        <v>44940</v>
      </c>
      <c r="N2329" s="7">
        <v>2023</v>
      </c>
      <c r="O2329" s="7" t="s">
        <v>7018</v>
      </c>
      <c r="T2329" s="7"/>
      <c r="W2329" s="6" t="str">
        <f>IFERROR(VLOOKUP(B2329, PlumX_snapshot!$A:$B, 2, FALSE), " ")</f>
        <v xml:space="preserve"> </v>
      </c>
      <c r="X2329" s="6" t="str">
        <f>IFERROR(VLOOKUP(B2329, PlumX_snapshot!$A:$C, 3, FALSE), " ")</f>
        <v xml:space="preserve"> </v>
      </c>
      <c r="Y2329" s="8" t="str">
        <f>IFERROR(VLOOKUP(B2329, PlumX_snapshot!$A:$D, 4, FALSE), " ")</f>
        <v xml:space="preserve"> </v>
      </c>
      <c r="Z2329" s="8" t="str">
        <f>IFERROR(VLOOKUP(B2329, PlumX_snapshot!$A:$E, 5, FALSE), " ")</f>
        <v xml:space="preserve"> </v>
      </c>
      <c r="AA2329" s="8" t="str">
        <f>IFERROR(VLOOKUP(B2329, PlumX_snapshot!$A:$F, 6, FALSE), " ")</f>
        <v xml:space="preserve"> </v>
      </c>
      <c r="AB2329" s="9"/>
    </row>
    <row r="2330" spans="1:28" ht="14.5" x14ac:dyDescent="0.35">
      <c r="A2330" s="7" t="s">
        <v>7027</v>
      </c>
      <c r="B2330" s="7" t="s">
        <v>7028</v>
      </c>
      <c r="C2330" s="7" t="s">
        <v>7029</v>
      </c>
      <c r="D2330" s="7" t="s">
        <v>4566</v>
      </c>
      <c r="E2330" s="7" t="s">
        <v>36</v>
      </c>
      <c r="F2330" s="7" t="s">
        <v>700</v>
      </c>
      <c r="G2330" s="7" t="s">
        <v>56</v>
      </c>
      <c r="H2330" s="7" t="s">
        <v>7017</v>
      </c>
      <c r="I2330" s="7" t="s">
        <v>700</v>
      </c>
      <c r="J2330" s="10">
        <v>44838</v>
      </c>
      <c r="K2330" s="10">
        <v>44930</v>
      </c>
      <c r="L2330" s="10">
        <v>44936.452928240738</v>
      </c>
      <c r="M2330" s="7" t="s">
        <v>700</v>
      </c>
      <c r="N2330" s="7">
        <v>2023</v>
      </c>
      <c r="O2330" s="7" t="s">
        <v>7018</v>
      </c>
      <c r="R2330" s="7" t="s">
        <v>7030</v>
      </c>
      <c r="T2330" s="7"/>
      <c r="W2330" s="6" t="str">
        <f>IFERROR(VLOOKUP(B2330, PlumX_snapshot!$A:$B, 2, FALSE), " ")</f>
        <v xml:space="preserve"> </v>
      </c>
      <c r="X2330" s="6" t="str">
        <f>IFERROR(VLOOKUP(B2330, PlumX_snapshot!$A:$C, 3, FALSE), " ")</f>
        <v xml:space="preserve"> </v>
      </c>
      <c r="Y2330" s="8" t="str">
        <f>IFERROR(VLOOKUP(B2330, PlumX_snapshot!$A:$D, 4, FALSE), " ")</f>
        <v xml:space="preserve"> </v>
      </c>
      <c r="Z2330" s="8" t="str">
        <f>IFERROR(VLOOKUP(B2330, PlumX_snapshot!$A:$E, 5, FALSE), " ")</f>
        <v xml:space="preserve"> </v>
      </c>
      <c r="AA2330" s="8" t="str">
        <f>IFERROR(VLOOKUP(B2330, PlumX_snapshot!$A:$F, 6, FALSE), " ")</f>
        <v xml:space="preserve"> </v>
      </c>
      <c r="AB2330" s="9"/>
    </row>
    <row r="2331" spans="1:28" ht="14.5" x14ac:dyDescent="0.35">
      <c r="A2331" s="7" t="s">
        <v>7031</v>
      </c>
      <c r="B2331" s="7" t="s">
        <v>7032</v>
      </c>
      <c r="C2331" s="7" t="s">
        <v>7033</v>
      </c>
      <c r="D2331" s="7" t="s">
        <v>4566</v>
      </c>
      <c r="E2331" s="7" t="s">
        <v>36</v>
      </c>
      <c r="F2331" s="7" t="s">
        <v>37</v>
      </c>
      <c r="G2331" s="7" t="s">
        <v>56</v>
      </c>
      <c r="H2331" s="7" t="s">
        <v>7017</v>
      </c>
      <c r="I2331" s="7" t="s">
        <v>501</v>
      </c>
      <c r="J2331" s="10">
        <v>44468</v>
      </c>
      <c r="K2331" s="10">
        <v>44918</v>
      </c>
      <c r="L2331" s="10">
        <v>44930.429108796299</v>
      </c>
      <c r="M2331" s="10">
        <v>44949</v>
      </c>
      <c r="N2331" s="7">
        <v>2023</v>
      </c>
      <c r="O2331" s="7" t="s">
        <v>7018</v>
      </c>
      <c r="T2331" s="7"/>
      <c r="W2331" s="6" t="str">
        <f>IFERROR(VLOOKUP(B2331, PlumX_snapshot!$A:$B, 2, FALSE), " ")</f>
        <v xml:space="preserve"> </v>
      </c>
      <c r="X2331" s="6" t="str">
        <f>IFERROR(VLOOKUP(B2331, PlumX_snapshot!$A:$C, 3, FALSE), " ")</f>
        <v xml:space="preserve"> </v>
      </c>
      <c r="Y2331" s="8" t="str">
        <f>IFERROR(VLOOKUP(B2331, PlumX_snapshot!$A:$D, 4, FALSE), " ")</f>
        <v xml:space="preserve"> </v>
      </c>
      <c r="Z2331" s="8" t="str">
        <f>IFERROR(VLOOKUP(B2331, PlumX_snapshot!$A:$E, 5, FALSE), " ")</f>
        <v xml:space="preserve"> </v>
      </c>
      <c r="AA2331" s="8" t="str">
        <f>IFERROR(VLOOKUP(B2331, PlumX_snapshot!$A:$F, 6, FALSE), " ")</f>
        <v xml:space="preserve"> </v>
      </c>
      <c r="AB2331" s="9"/>
    </row>
    <row r="2332" spans="1:28" ht="14.5" x14ac:dyDescent="0.35">
      <c r="A2332" s="7" t="s">
        <v>7034</v>
      </c>
      <c r="B2332" s="7" t="s">
        <v>7035</v>
      </c>
      <c r="C2332" s="7" t="s">
        <v>7036</v>
      </c>
      <c r="D2332" s="7" t="s">
        <v>4566</v>
      </c>
      <c r="E2332" s="7" t="s">
        <v>36</v>
      </c>
      <c r="F2332" s="7" t="s">
        <v>37</v>
      </c>
      <c r="G2332" s="7" t="s">
        <v>56</v>
      </c>
      <c r="H2332" s="7" t="s">
        <v>7017</v>
      </c>
      <c r="I2332" s="7" t="s">
        <v>501</v>
      </c>
      <c r="J2332" s="10">
        <v>44811</v>
      </c>
      <c r="K2332" s="10">
        <v>44898</v>
      </c>
      <c r="L2332" s="10">
        <v>44930.427858796298</v>
      </c>
      <c r="M2332" s="10">
        <v>44934</v>
      </c>
      <c r="N2332" s="7">
        <v>2023</v>
      </c>
      <c r="O2332" s="7" t="s">
        <v>7018</v>
      </c>
      <c r="T2332" s="7"/>
      <c r="W2332" s="6" t="str">
        <f>IFERROR(VLOOKUP(B2332, PlumX_snapshot!$A:$B, 2, FALSE), " ")</f>
        <v xml:space="preserve"> </v>
      </c>
      <c r="X2332" s="6" t="str">
        <f>IFERROR(VLOOKUP(B2332, PlumX_snapshot!$A:$C, 3, FALSE), " ")</f>
        <v xml:space="preserve"> </v>
      </c>
      <c r="Y2332" s="8" t="str">
        <f>IFERROR(VLOOKUP(B2332, PlumX_snapshot!$A:$D, 4, FALSE), " ")</f>
        <v xml:space="preserve"> </v>
      </c>
      <c r="Z2332" s="8" t="str">
        <f>IFERROR(VLOOKUP(B2332, PlumX_snapshot!$A:$E, 5, FALSE), " ")</f>
        <v xml:space="preserve"> </v>
      </c>
      <c r="AA2332" s="8" t="str">
        <f>IFERROR(VLOOKUP(B2332, PlumX_snapshot!$A:$F, 6, FALSE), " ")</f>
        <v xml:space="preserve"> </v>
      </c>
      <c r="AB2332" s="9"/>
    </row>
    <row r="2333" spans="1:28" ht="14.5" x14ac:dyDescent="0.35">
      <c r="A2333" s="7" t="s">
        <v>7037</v>
      </c>
      <c r="B2333" s="7" t="s">
        <v>7038</v>
      </c>
      <c r="C2333" s="7" t="s">
        <v>7039</v>
      </c>
      <c r="D2333" s="7" t="s">
        <v>4566</v>
      </c>
      <c r="E2333" s="7" t="s">
        <v>36</v>
      </c>
      <c r="F2333" s="7" t="s">
        <v>37</v>
      </c>
      <c r="G2333" s="7" t="s">
        <v>56</v>
      </c>
      <c r="H2333" s="7" t="s">
        <v>4873</v>
      </c>
      <c r="I2333" s="7" t="s">
        <v>74</v>
      </c>
      <c r="J2333" s="10"/>
      <c r="K2333" s="10"/>
      <c r="L2333" s="10">
        <v>44916.442048611112</v>
      </c>
      <c r="M2333" s="10">
        <v>44563</v>
      </c>
      <c r="N2333" s="7">
        <v>2022</v>
      </c>
      <c r="O2333" s="7" t="s">
        <v>7018</v>
      </c>
      <c r="T2333" s="7"/>
      <c r="W2333" s="6" t="str">
        <f>IFERROR(VLOOKUP(B2333, PlumX_snapshot!$A:$B, 2, FALSE), " ")</f>
        <v xml:space="preserve"> </v>
      </c>
      <c r="X2333" s="6" t="str">
        <f>IFERROR(VLOOKUP(B2333, PlumX_snapshot!$A:$C, 3, FALSE), " ")</f>
        <v xml:space="preserve"> </v>
      </c>
      <c r="Y2333" s="8" t="str">
        <f>IFERROR(VLOOKUP(B2333, PlumX_snapshot!$A:$D, 4, FALSE), " ")</f>
        <v xml:space="preserve"> </v>
      </c>
      <c r="Z2333" s="8" t="str">
        <f>IFERROR(VLOOKUP(B2333, PlumX_snapshot!$A:$E, 5, FALSE), " ")</f>
        <v xml:space="preserve"> </v>
      </c>
      <c r="AA2333" s="8" t="str">
        <f>IFERROR(VLOOKUP(B2333, PlumX_snapshot!$A:$F, 6, FALSE), " ")</f>
        <v xml:space="preserve"> </v>
      </c>
      <c r="AB2333" s="9"/>
    </row>
    <row r="2334" spans="1:28" ht="14.5" x14ac:dyDescent="0.35">
      <c r="A2334" s="7" t="s">
        <v>7040</v>
      </c>
      <c r="B2334" s="7" t="s">
        <v>7041</v>
      </c>
      <c r="C2334" s="7" t="s">
        <v>7042</v>
      </c>
      <c r="D2334" s="7" t="s">
        <v>4566</v>
      </c>
      <c r="E2334" s="7" t="s">
        <v>36</v>
      </c>
      <c r="F2334" s="7" t="s">
        <v>37</v>
      </c>
      <c r="G2334" s="7" t="s">
        <v>56</v>
      </c>
      <c r="H2334" s="7" t="s">
        <v>4873</v>
      </c>
      <c r="I2334" s="7" t="s">
        <v>501</v>
      </c>
      <c r="J2334" s="10"/>
      <c r="K2334" s="10"/>
      <c r="L2334" s="10">
        <v>44917.475312499999</v>
      </c>
      <c r="M2334" s="10">
        <v>44932</v>
      </c>
      <c r="N2334" s="7">
        <v>2022</v>
      </c>
      <c r="O2334" s="7" t="s">
        <v>7018</v>
      </c>
      <c r="T2334" s="7"/>
      <c r="W2334" s="6" t="str">
        <f>IFERROR(VLOOKUP(B2334, PlumX_snapshot!$A:$B, 2, FALSE), " ")</f>
        <v xml:space="preserve"> </v>
      </c>
      <c r="X2334" s="6" t="str">
        <f>IFERROR(VLOOKUP(B2334, PlumX_snapshot!$A:$C, 3, FALSE), " ")</f>
        <v xml:space="preserve"> </v>
      </c>
      <c r="Y2334" s="8" t="str">
        <f>IFERROR(VLOOKUP(B2334, PlumX_snapshot!$A:$D, 4, FALSE), " ")</f>
        <v xml:space="preserve"> </v>
      </c>
      <c r="Z2334" s="8" t="str">
        <f>IFERROR(VLOOKUP(B2334, PlumX_snapshot!$A:$E, 5, FALSE), " ")</f>
        <v xml:space="preserve"> </v>
      </c>
      <c r="AA2334" s="8" t="str">
        <f>IFERROR(VLOOKUP(B2334, PlumX_snapshot!$A:$F, 6, FALSE), " ")</f>
        <v xml:space="preserve"> </v>
      </c>
      <c r="AB2334" s="9"/>
    </row>
    <row r="2335" spans="1:28" ht="14.5" x14ac:dyDescent="0.35">
      <c r="A2335" s="7" t="s">
        <v>7043</v>
      </c>
      <c r="B2335" s="7" t="s">
        <v>7044</v>
      </c>
      <c r="C2335" s="7" t="s">
        <v>7045</v>
      </c>
      <c r="D2335" s="7" t="s">
        <v>4566</v>
      </c>
      <c r="E2335" s="7" t="s">
        <v>36</v>
      </c>
      <c r="F2335" s="7" t="s">
        <v>37</v>
      </c>
      <c r="G2335" s="7" t="s">
        <v>56</v>
      </c>
      <c r="H2335" s="7" t="s">
        <v>4873</v>
      </c>
      <c r="I2335" s="7" t="s">
        <v>74</v>
      </c>
      <c r="J2335" s="10">
        <v>44224</v>
      </c>
      <c r="K2335" s="10">
        <v>44629</v>
      </c>
      <c r="L2335" s="10">
        <v>44916.442824074074</v>
      </c>
      <c r="M2335" s="10">
        <v>44678</v>
      </c>
      <c r="N2335" s="7">
        <v>2022</v>
      </c>
      <c r="O2335" s="7" t="s">
        <v>7018</v>
      </c>
      <c r="R2335" s="7" t="s">
        <v>7046</v>
      </c>
      <c r="T2335" s="7"/>
      <c r="W2335" s="6" t="str">
        <f>IFERROR(VLOOKUP(B2335, PlumX_snapshot!$A:$B, 2, FALSE), " ")</f>
        <v xml:space="preserve"> </v>
      </c>
      <c r="X2335" s="6" t="str">
        <f>IFERROR(VLOOKUP(B2335, PlumX_snapshot!$A:$C, 3, FALSE), " ")</f>
        <v xml:space="preserve"> </v>
      </c>
      <c r="Y2335" s="8" t="str">
        <f>IFERROR(VLOOKUP(B2335, PlumX_snapshot!$A:$D, 4, FALSE), " ")</f>
        <v xml:space="preserve"> </v>
      </c>
      <c r="Z2335" s="8" t="str">
        <f>IFERROR(VLOOKUP(B2335, PlumX_snapshot!$A:$E, 5, FALSE), " ")</f>
        <v xml:space="preserve"> </v>
      </c>
      <c r="AA2335" s="8" t="str">
        <f>IFERROR(VLOOKUP(B2335, PlumX_snapshot!$A:$F, 6, FALSE), " ")</f>
        <v xml:space="preserve"> </v>
      </c>
      <c r="AB2335" s="9"/>
    </row>
    <row r="2336" spans="1:28" ht="14.5" x14ac:dyDescent="0.35">
      <c r="A2336" s="7" t="s">
        <v>7047</v>
      </c>
      <c r="B2336" s="7" t="s">
        <v>7048</v>
      </c>
      <c r="C2336" s="7" t="s">
        <v>7049</v>
      </c>
      <c r="D2336" s="7" t="s">
        <v>4566</v>
      </c>
      <c r="E2336" s="7" t="s">
        <v>36</v>
      </c>
      <c r="F2336" s="7" t="s">
        <v>37</v>
      </c>
      <c r="G2336" s="7" t="s">
        <v>56</v>
      </c>
      <c r="H2336" s="7" t="s">
        <v>4873</v>
      </c>
      <c r="I2336" s="7" t="s">
        <v>501</v>
      </c>
      <c r="J2336" s="10">
        <v>44401</v>
      </c>
      <c r="K2336" s="10">
        <v>44886</v>
      </c>
      <c r="L2336" s="10">
        <v>44916.441064814811</v>
      </c>
      <c r="M2336" s="10">
        <v>44502</v>
      </c>
      <c r="N2336" s="7">
        <v>2022</v>
      </c>
      <c r="O2336" s="7" t="s">
        <v>7018</v>
      </c>
      <c r="T2336" s="7"/>
      <c r="W2336" s="6" t="str">
        <f>IFERROR(VLOOKUP(B2336, PlumX_snapshot!$A:$B, 2, FALSE), " ")</f>
        <v xml:space="preserve"> </v>
      </c>
      <c r="X2336" s="6" t="str">
        <f>IFERROR(VLOOKUP(B2336, PlumX_snapshot!$A:$C, 3, FALSE), " ")</f>
        <v xml:space="preserve"> </v>
      </c>
      <c r="Y2336" s="8" t="str">
        <f>IFERROR(VLOOKUP(B2336, PlumX_snapshot!$A:$D, 4, FALSE), " ")</f>
        <v xml:space="preserve"> </v>
      </c>
      <c r="Z2336" s="8" t="str">
        <f>IFERROR(VLOOKUP(B2336, PlumX_snapshot!$A:$E, 5, FALSE), " ")</f>
        <v xml:space="preserve"> </v>
      </c>
      <c r="AA2336" s="8" t="str">
        <f>IFERROR(VLOOKUP(B2336, PlumX_snapshot!$A:$F, 6, FALSE), " ")</f>
        <v xml:space="preserve"> </v>
      </c>
      <c r="AB2336" s="9"/>
    </row>
    <row r="2337" spans="1:28" ht="14.5" x14ac:dyDescent="0.35">
      <c r="A2337" s="7" t="s">
        <v>7050</v>
      </c>
      <c r="B2337" s="7" t="s">
        <v>7051</v>
      </c>
      <c r="C2337" s="7" t="s">
        <v>4978</v>
      </c>
      <c r="D2337" s="7" t="s">
        <v>4566</v>
      </c>
      <c r="E2337" s="7" t="s">
        <v>36</v>
      </c>
      <c r="F2337" s="7" t="s">
        <v>37</v>
      </c>
      <c r="G2337" s="7" t="s">
        <v>56</v>
      </c>
      <c r="H2337" s="7" t="s">
        <v>4873</v>
      </c>
      <c r="I2337" s="7" t="s">
        <v>501</v>
      </c>
      <c r="J2337" s="10">
        <v>44608</v>
      </c>
      <c r="K2337" s="10">
        <v>44900</v>
      </c>
      <c r="L2337" s="10">
        <v>44903.566805555558</v>
      </c>
      <c r="M2337" s="10">
        <v>44929</v>
      </c>
      <c r="N2337" s="7">
        <v>2022</v>
      </c>
      <c r="O2337" s="7" t="s">
        <v>7018</v>
      </c>
      <c r="T2337" s="7"/>
      <c r="U2337" s="7"/>
      <c r="V2337" s="7" t="s">
        <v>5061</v>
      </c>
      <c r="W2337" s="6" t="str">
        <f>IFERROR(VLOOKUP(B2337, PlumX_snapshot!$A:$B, 2, FALSE), " ")</f>
        <v xml:space="preserve"> </v>
      </c>
      <c r="X2337" s="6" t="str">
        <f>IFERROR(VLOOKUP(B2337, PlumX_snapshot!$A:$C, 3, FALSE), " ")</f>
        <v xml:space="preserve"> </v>
      </c>
      <c r="Y2337" s="8" t="str">
        <f>IFERROR(VLOOKUP(B2337, PlumX_snapshot!$A:$D, 4, FALSE), " ")</f>
        <v xml:space="preserve"> </v>
      </c>
      <c r="Z2337" s="8" t="str">
        <f>IFERROR(VLOOKUP(B2337, PlumX_snapshot!$A:$E, 5, FALSE), " ")</f>
        <v xml:space="preserve"> </v>
      </c>
      <c r="AA2337" s="8" t="str">
        <f>IFERROR(VLOOKUP(B2337, PlumX_snapshot!$A:$F, 6, FALSE), " ")</f>
        <v xml:space="preserve"> </v>
      </c>
      <c r="AB2337" s="9"/>
    </row>
    <row r="2338" spans="1:28" ht="14.5" x14ac:dyDescent="0.35">
      <c r="A2338" s="7" t="s">
        <v>7052</v>
      </c>
      <c r="B2338" s="7" t="s">
        <v>7053</v>
      </c>
      <c r="C2338" s="7" t="s">
        <v>7054</v>
      </c>
      <c r="D2338" s="7" t="s">
        <v>4566</v>
      </c>
      <c r="E2338" s="7" t="s">
        <v>36</v>
      </c>
      <c r="F2338" s="7" t="s">
        <v>37</v>
      </c>
      <c r="G2338" s="7" t="s">
        <v>56</v>
      </c>
      <c r="H2338" s="7" t="s">
        <v>4873</v>
      </c>
      <c r="I2338" s="7" t="s">
        <v>501</v>
      </c>
      <c r="J2338" s="10">
        <v>44013</v>
      </c>
      <c r="K2338" s="10">
        <v>44834</v>
      </c>
      <c r="L2338" s="10">
        <v>44903.661307870374</v>
      </c>
      <c r="M2338" s="10">
        <v>44920</v>
      </c>
      <c r="N2338" s="7">
        <v>2022</v>
      </c>
      <c r="O2338" s="7" t="s">
        <v>7018</v>
      </c>
      <c r="T2338" s="7"/>
      <c r="U2338" s="7"/>
      <c r="V2338" s="7" t="s">
        <v>5061</v>
      </c>
      <c r="W2338" s="6" t="str">
        <f>IFERROR(VLOOKUP(B2338, PlumX_snapshot!$A:$B, 2, FALSE), " ")</f>
        <v xml:space="preserve"> </v>
      </c>
      <c r="X2338" s="6" t="str">
        <f>IFERROR(VLOOKUP(B2338, PlumX_snapshot!$A:$C, 3, FALSE), " ")</f>
        <v xml:space="preserve"> </v>
      </c>
      <c r="Y2338" s="8" t="str">
        <f>IFERROR(VLOOKUP(B2338, PlumX_snapshot!$A:$D, 4, FALSE), " ")</f>
        <v xml:space="preserve"> </v>
      </c>
      <c r="Z2338" s="8" t="str">
        <f>IFERROR(VLOOKUP(B2338, PlumX_snapshot!$A:$E, 5, FALSE), " ")</f>
        <v xml:space="preserve"> </v>
      </c>
      <c r="AA2338" s="8" t="str">
        <f>IFERROR(VLOOKUP(B2338, PlumX_snapshot!$A:$F, 6, FALSE), " ")</f>
        <v xml:space="preserve"> </v>
      </c>
      <c r="AB2338" s="9"/>
    </row>
    <row r="2339" spans="1:28" ht="14.5" x14ac:dyDescent="0.35">
      <c r="A2339" s="7" t="s">
        <v>7055</v>
      </c>
      <c r="B2339" s="7" t="s">
        <v>7056</v>
      </c>
      <c r="C2339" s="7" t="s">
        <v>4705</v>
      </c>
      <c r="D2339" s="7" t="s">
        <v>4566</v>
      </c>
      <c r="E2339" s="7" t="s">
        <v>36</v>
      </c>
      <c r="F2339" s="7" t="s">
        <v>37</v>
      </c>
      <c r="G2339" s="7" t="s">
        <v>56</v>
      </c>
      <c r="H2339" s="7" t="s">
        <v>4873</v>
      </c>
      <c r="I2339" s="7" t="s">
        <v>501</v>
      </c>
      <c r="J2339" s="10"/>
      <c r="K2339" s="10"/>
      <c r="L2339" s="10">
        <v>44875.475011574075</v>
      </c>
      <c r="M2339" s="10">
        <v>44836</v>
      </c>
      <c r="N2339" s="7">
        <v>2022</v>
      </c>
      <c r="O2339" s="7" t="s">
        <v>7018</v>
      </c>
      <c r="T2339" s="7"/>
      <c r="U2339" s="7"/>
      <c r="V2339" s="7" t="s">
        <v>5061</v>
      </c>
      <c r="W2339" s="6" t="str">
        <f>IFERROR(VLOOKUP(B2339, PlumX_snapshot!$A:$B, 2, FALSE), " ")</f>
        <v xml:space="preserve"> </v>
      </c>
      <c r="X2339" s="6" t="str">
        <f>IFERROR(VLOOKUP(B2339, PlumX_snapshot!$A:$C, 3, FALSE), " ")</f>
        <v xml:space="preserve"> </v>
      </c>
      <c r="Y2339" s="8" t="str">
        <f>IFERROR(VLOOKUP(B2339, PlumX_snapshot!$A:$D, 4, FALSE), " ")</f>
        <v xml:space="preserve"> </v>
      </c>
      <c r="Z2339" s="8" t="str">
        <f>IFERROR(VLOOKUP(B2339, PlumX_snapshot!$A:$E, 5, FALSE), " ")</f>
        <v xml:space="preserve"> </v>
      </c>
      <c r="AA2339" s="8" t="str">
        <f>IFERROR(VLOOKUP(B2339, PlumX_snapshot!$A:$F, 6, FALSE), " ")</f>
        <v xml:space="preserve"> </v>
      </c>
      <c r="AB2339" s="9"/>
    </row>
    <row r="2340" spans="1:28" ht="14.5" x14ac:dyDescent="0.35">
      <c r="A2340" s="7" t="s">
        <v>7057</v>
      </c>
      <c r="B2340" s="7" t="s">
        <v>7058</v>
      </c>
      <c r="C2340" s="7" t="s">
        <v>7059</v>
      </c>
      <c r="D2340" s="7" t="s">
        <v>4566</v>
      </c>
      <c r="E2340" s="7" t="s">
        <v>36</v>
      </c>
      <c r="F2340" s="7" t="s">
        <v>37</v>
      </c>
      <c r="G2340" s="7" t="s">
        <v>56</v>
      </c>
      <c r="H2340" s="7" t="s">
        <v>4873</v>
      </c>
      <c r="I2340" s="7" t="s">
        <v>501</v>
      </c>
      <c r="J2340" s="10">
        <v>44673</v>
      </c>
      <c r="K2340" s="10">
        <v>44868</v>
      </c>
      <c r="L2340" s="10">
        <v>44876.418391203704</v>
      </c>
      <c r="M2340" s="10">
        <v>44904</v>
      </c>
      <c r="N2340" s="7">
        <v>2022</v>
      </c>
      <c r="O2340" s="7" t="s">
        <v>7018</v>
      </c>
      <c r="T2340" s="7"/>
      <c r="U2340" s="7"/>
      <c r="V2340" s="7" t="s">
        <v>5061</v>
      </c>
      <c r="W2340" s="6" t="str">
        <f>IFERROR(VLOOKUP(B2340, PlumX_snapshot!$A:$B, 2, FALSE), " ")</f>
        <v xml:space="preserve"> </v>
      </c>
      <c r="X2340" s="6" t="str">
        <f>IFERROR(VLOOKUP(B2340, PlumX_snapshot!$A:$C, 3, FALSE), " ")</f>
        <v xml:space="preserve"> </v>
      </c>
      <c r="Y2340" s="8" t="str">
        <f>IFERROR(VLOOKUP(B2340, PlumX_snapshot!$A:$D, 4, FALSE), " ")</f>
        <v xml:space="preserve"> </v>
      </c>
      <c r="Z2340" s="8" t="str">
        <f>IFERROR(VLOOKUP(B2340, PlumX_snapshot!$A:$E, 5, FALSE), " ")</f>
        <v xml:space="preserve"> </v>
      </c>
      <c r="AA2340" s="8" t="str">
        <f>IFERROR(VLOOKUP(B2340, PlumX_snapshot!$A:$F, 6, FALSE), " ")</f>
        <v xml:space="preserve"> </v>
      </c>
      <c r="AB2340" s="9"/>
    </row>
    <row r="2341" spans="1:28" ht="14.5" x14ac:dyDescent="0.35">
      <c r="A2341" s="7" t="s">
        <v>7060</v>
      </c>
      <c r="B2341" s="7" t="s">
        <v>7061</v>
      </c>
      <c r="C2341" s="7" t="s">
        <v>7062</v>
      </c>
      <c r="D2341" s="7" t="s">
        <v>4566</v>
      </c>
      <c r="E2341" s="7" t="s">
        <v>36</v>
      </c>
      <c r="F2341" s="7" t="s">
        <v>37</v>
      </c>
      <c r="G2341" s="7" t="s">
        <v>56</v>
      </c>
      <c r="H2341" s="7" t="s">
        <v>4873</v>
      </c>
      <c r="I2341" s="7" t="s">
        <v>501</v>
      </c>
      <c r="J2341" s="10">
        <v>44823</v>
      </c>
      <c r="K2341" s="10">
        <v>44885</v>
      </c>
      <c r="L2341" s="10">
        <v>44890.495069444441</v>
      </c>
      <c r="M2341" s="10">
        <v>44902</v>
      </c>
      <c r="N2341" s="7">
        <v>2022</v>
      </c>
      <c r="O2341" s="7" t="s">
        <v>7018</v>
      </c>
      <c r="R2341" s="7" t="s">
        <v>7063</v>
      </c>
      <c r="T2341" s="7"/>
      <c r="U2341" s="7"/>
      <c r="V2341" s="7" t="s">
        <v>5061</v>
      </c>
      <c r="W2341" s="6" t="str">
        <f>IFERROR(VLOOKUP(B2341, PlumX_snapshot!$A:$B, 2, FALSE), " ")</f>
        <v xml:space="preserve"> </v>
      </c>
      <c r="X2341" s="6" t="str">
        <f>IFERROR(VLOOKUP(B2341, PlumX_snapshot!$A:$C, 3, FALSE), " ")</f>
        <v xml:space="preserve"> </v>
      </c>
      <c r="Y2341" s="8" t="str">
        <f>IFERROR(VLOOKUP(B2341, PlumX_snapshot!$A:$D, 4, FALSE), " ")</f>
        <v xml:space="preserve"> </v>
      </c>
      <c r="Z2341" s="8" t="str">
        <f>IFERROR(VLOOKUP(B2341, PlumX_snapshot!$A:$E, 5, FALSE), " ")</f>
        <v xml:space="preserve"> </v>
      </c>
      <c r="AA2341" s="8" t="str">
        <f>IFERROR(VLOOKUP(B2341, PlumX_snapshot!$A:$F, 6, FALSE), " ")</f>
        <v xml:space="preserve"> </v>
      </c>
      <c r="AB2341" s="9"/>
    </row>
    <row r="2342" spans="1:28" ht="14.5" x14ac:dyDescent="0.35">
      <c r="A2342" s="7" t="s">
        <v>7064</v>
      </c>
      <c r="B2342" s="7" t="s">
        <v>7065</v>
      </c>
      <c r="C2342" s="7" t="s">
        <v>4905</v>
      </c>
      <c r="D2342" s="7" t="s">
        <v>4566</v>
      </c>
      <c r="E2342" s="7" t="s">
        <v>36</v>
      </c>
      <c r="F2342" s="7" t="s">
        <v>37</v>
      </c>
      <c r="G2342" s="7" t="s">
        <v>56</v>
      </c>
      <c r="H2342" s="7" t="s">
        <v>4873</v>
      </c>
      <c r="I2342" s="7" t="s">
        <v>74</v>
      </c>
      <c r="J2342" s="10">
        <v>44607</v>
      </c>
      <c r="K2342" s="10">
        <v>44884</v>
      </c>
      <c r="L2342" s="10">
        <v>44889.876863425925</v>
      </c>
      <c r="M2342" s="10">
        <v>44913</v>
      </c>
      <c r="N2342" s="7">
        <v>2022</v>
      </c>
      <c r="O2342" s="7" t="s">
        <v>7018</v>
      </c>
      <c r="T2342" s="7"/>
      <c r="U2342" s="7"/>
      <c r="V2342" s="7" t="s">
        <v>5061</v>
      </c>
      <c r="W2342" s="6" t="str">
        <f>IFERROR(VLOOKUP(B2342, PlumX_snapshot!$A:$B, 2, FALSE), " ")</f>
        <v xml:space="preserve"> </v>
      </c>
      <c r="X2342" s="6" t="str">
        <f>IFERROR(VLOOKUP(B2342, PlumX_snapshot!$A:$C, 3, FALSE), " ")</f>
        <v xml:space="preserve"> </v>
      </c>
      <c r="Y2342" s="8" t="str">
        <f>IFERROR(VLOOKUP(B2342, PlumX_snapshot!$A:$D, 4, FALSE), " ")</f>
        <v xml:space="preserve"> </v>
      </c>
      <c r="Z2342" s="8" t="str">
        <f>IFERROR(VLOOKUP(B2342, PlumX_snapshot!$A:$E, 5, FALSE), " ")</f>
        <v xml:space="preserve"> </v>
      </c>
      <c r="AA2342" s="8" t="str">
        <f>IFERROR(VLOOKUP(B2342, PlumX_snapshot!$A:$F, 6, FALSE), " ")</f>
        <v xml:space="preserve"> </v>
      </c>
      <c r="AB2342" s="9"/>
    </row>
    <row r="2343" spans="1:28" ht="14.5" x14ac:dyDescent="0.35">
      <c r="A2343" s="7" t="s">
        <v>7066</v>
      </c>
      <c r="B2343" s="7" t="s">
        <v>7067</v>
      </c>
      <c r="C2343" s="7" t="s">
        <v>7068</v>
      </c>
      <c r="D2343" s="7" t="s">
        <v>4566</v>
      </c>
      <c r="E2343" s="7" t="s">
        <v>36</v>
      </c>
      <c r="F2343" s="7" t="s">
        <v>37</v>
      </c>
      <c r="G2343" s="7" t="s">
        <v>56</v>
      </c>
      <c r="H2343" s="7" t="s">
        <v>4873</v>
      </c>
      <c r="I2343" s="7" t="s">
        <v>501</v>
      </c>
      <c r="J2343" s="10">
        <v>44662</v>
      </c>
      <c r="K2343" s="10">
        <v>44862</v>
      </c>
      <c r="L2343" s="10">
        <v>44880.39744212963</v>
      </c>
      <c r="M2343" s="10">
        <v>44880</v>
      </c>
      <c r="N2343" s="7">
        <v>2022</v>
      </c>
      <c r="O2343" s="7" t="s">
        <v>7018</v>
      </c>
      <c r="T2343" s="7"/>
      <c r="U2343" s="7"/>
      <c r="V2343" s="7" t="s">
        <v>5061</v>
      </c>
      <c r="W2343" s="6" t="str">
        <f>IFERROR(VLOOKUP(B2343, PlumX_snapshot!$A:$B, 2, FALSE), " ")</f>
        <v xml:space="preserve"> </v>
      </c>
      <c r="X2343" s="6" t="str">
        <f>IFERROR(VLOOKUP(B2343, PlumX_snapshot!$A:$C, 3, FALSE), " ")</f>
        <v xml:space="preserve"> </v>
      </c>
      <c r="Y2343" s="8" t="str">
        <f>IFERROR(VLOOKUP(B2343, PlumX_snapshot!$A:$D, 4, FALSE), " ")</f>
        <v xml:space="preserve"> </v>
      </c>
      <c r="Z2343" s="8" t="str">
        <f>IFERROR(VLOOKUP(B2343, PlumX_snapshot!$A:$E, 5, FALSE), " ")</f>
        <v xml:space="preserve"> </v>
      </c>
      <c r="AA2343" s="8" t="str">
        <f>IFERROR(VLOOKUP(B2343, PlumX_snapshot!$A:$F, 6, FALSE), " ")</f>
        <v xml:space="preserve"> </v>
      </c>
      <c r="AB2343" s="9"/>
    </row>
    <row r="2344" spans="1:28" ht="14.5" x14ac:dyDescent="0.35">
      <c r="A2344" s="7" t="s">
        <v>7069</v>
      </c>
      <c r="B2344" s="7" t="s">
        <v>7070</v>
      </c>
      <c r="C2344" s="7" t="s">
        <v>4905</v>
      </c>
      <c r="D2344" s="7" t="s">
        <v>4566</v>
      </c>
      <c r="E2344" s="7" t="s">
        <v>36</v>
      </c>
      <c r="F2344" s="7" t="s">
        <v>37</v>
      </c>
      <c r="G2344" s="7" t="s">
        <v>56</v>
      </c>
      <c r="H2344" s="7" t="s">
        <v>4873</v>
      </c>
      <c r="I2344" s="7" t="s">
        <v>501</v>
      </c>
      <c r="J2344" s="10">
        <v>44518</v>
      </c>
      <c r="K2344" s="10">
        <v>44854</v>
      </c>
      <c r="L2344" s="10">
        <v>44883.643368055556</v>
      </c>
      <c r="M2344" s="10">
        <v>44913</v>
      </c>
      <c r="N2344" s="7">
        <v>2022</v>
      </c>
      <c r="O2344" s="7" t="s">
        <v>7018</v>
      </c>
      <c r="T2344" s="7"/>
      <c r="U2344" s="7"/>
      <c r="V2344" s="7" t="s">
        <v>5061</v>
      </c>
      <c r="W2344" s="6" t="str">
        <f>IFERROR(VLOOKUP(B2344, PlumX_snapshot!$A:$B, 2, FALSE), " ")</f>
        <v xml:space="preserve"> </v>
      </c>
      <c r="X2344" s="6" t="str">
        <f>IFERROR(VLOOKUP(B2344, PlumX_snapshot!$A:$C, 3, FALSE), " ")</f>
        <v xml:space="preserve"> </v>
      </c>
      <c r="Y2344" s="8" t="str">
        <f>IFERROR(VLOOKUP(B2344, PlumX_snapshot!$A:$D, 4, FALSE), " ")</f>
        <v xml:space="preserve"> </v>
      </c>
      <c r="Z2344" s="8" t="str">
        <f>IFERROR(VLOOKUP(B2344, PlumX_snapshot!$A:$E, 5, FALSE), " ")</f>
        <v xml:space="preserve"> </v>
      </c>
      <c r="AA2344" s="8" t="str">
        <f>IFERROR(VLOOKUP(B2344, PlumX_snapshot!$A:$F, 6, FALSE), " ")</f>
        <v xml:space="preserve"> </v>
      </c>
      <c r="AB2344" s="9"/>
    </row>
    <row r="2345" spans="1:28" ht="14.5" x14ac:dyDescent="0.35">
      <c r="A2345" s="7" t="s">
        <v>7071</v>
      </c>
      <c r="B2345" s="7" t="s">
        <v>7072</v>
      </c>
      <c r="C2345" s="7" t="s">
        <v>7073</v>
      </c>
      <c r="D2345" s="7" t="s">
        <v>4566</v>
      </c>
      <c r="E2345" s="7" t="s">
        <v>36</v>
      </c>
      <c r="F2345" s="7" t="s">
        <v>37</v>
      </c>
      <c r="G2345" s="7" t="s">
        <v>56</v>
      </c>
      <c r="H2345" s="7" t="s">
        <v>4873</v>
      </c>
      <c r="I2345" s="7" t="s">
        <v>501</v>
      </c>
      <c r="J2345" s="10">
        <v>44407</v>
      </c>
      <c r="K2345" s="10">
        <v>44860</v>
      </c>
      <c r="L2345" s="10">
        <v>44883.642106481479</v>
      </c>
      <c r="M2345" s="10">
        <v>44930</v>
      </c>
      <c r="N2345" s="7">
        <v>2022</v>
      </c>
      <c r="O2345" s="7" t="s">
        <v>7018</v>
      </c>
      <c r="T2345" s="7"/>
      <c r="U2345" s="7"/>
      <c r="V2345" s="7" t="s">
        <v>5061</v>
      </c>
      <c r="W2345" s="6" t="str">
        <f>IFERROR(VLOOKUP(B2345, PlumX_snapshot!$A:$B, 2, FALSE), " ")</f>
        <v xml:space="preserve"> </v>
      </c>
      <c r="X2345" s="6" t="str">
        <f>IFERROR(VLOOKUP(B2345, PlumX_snapshot!$A:$C, 3, FALSE), " ")</f>
        <v xml:space="preserve"> </v>
      </c>
      <c r="Y2345" s="8" t="str">
        <f>IFERROR(VLOOKUP(B2345, PlumX_snapshot!$A:$D, 4, FALSE), " ")</f>
        <v xml:space="preserve"> </v>
      </c>
      <c r="Z2345" s="8" t="str">
        <f>IFERROR(VLOOKUP(B2345, PlumX_snapshot!$A:$E, 5, FALSE), " ")</f>
        <v xml:space="preserve"> </v>
      </c>
      <c r="AA2345" s="8" t="str">
        <f>IFERROR(VLOOKUP(B2345, PlumX_snapshot!$A:$F, 6, FALSE), " ")</f>
        <v xml:space="preserve"> </v>
      </c>
      <c r="AB2345" s="9"/>
    </row>
    <row r="2346" spans="1:28" ht="14.5" x14ac:dyDescent="0.35">
      <c r="A2346" s="7" t="s">
        <v>7074</v>
      </c>
      <c r="B2346" s="7" t="s">
        <v>7075</v>
      </c>
      <c r="C2346" s="7" t="s">
        <v>7029</v>
      </c>
      <c r="D2346" s="7" t="s">
        <v>4566</v>
      </c>
      <c r="E2346" s="7" t="s">
        <v>36</v>
      </c>
      <c r="F2346" s="7" t="s">
        <v>37</v>
      </c>
      <c r="G2346" s="7" t="s">
        <v>56</v>
      </c>
      <c r="H2346" s="7" t="s">
        <v>4873</v>
      </c>
      <c r="I2346" s="7" t="s">
        <v>501</v>
      </c>
      <c r="J2346" s="10">
        <v>44460</v>
      </c>
      <c r="K2346" s="10">
        <v>44858</v>
      </c>
      <c r="L2346" s="10">
        <v>44876.639131944445</v>
      </c>
      <c r="M2346" s="10">
        <v>44886</v>
      </c>
      <c r="N2346" s="7">
        <v>2022</v>
      </c>
      <c r="O2346" s="7" t="s">
        <v>7018</v>
      </c>
      <c r="T2346" s="7"/>
      <c r="U2346" s="7"/>
      <c r="V2346" s="7" t="s">
        <v>5061</v>
      </c>
      <c r="W2346" s="6" t="str">
        <f>IFERROR(VLOOKUP(B2346, PlumX_snapshot!$A:$B, 2, FALSE), " ")</f>
        <v xml:space="preserve"> </v>
      </c>
      <c r="X2346" s="6" t="str">
        <f>IFERROR(VLOOKUP(B2346, PlumX_snapshot!$A:$C, 3, FALSE), " ")</f>
        <v xml:space="preserve"> </v>
      </c>
      <c r="Y2346" s="8" t="str">
        <f>IFERROR(VLOOKUP(B2346, PlumX_snapshot!$A:$D, 4, FALSE), " ")</f>
        <v xml:space="preserve"> </v>
      </c>
      <c r="Z2346" s="8" t="str">
        <f>IFERROR(VLOOKUP(B2346, PlumX_snapshot!$A:$E, 5, FALSE), " ")</f>
        <v xml:space="preserve"> </v>
      </c>
      <c r="AA2346" s="8" t="str">
        <f>IFERROR(VLOOKUP(B2346, PlumX_snapshot!$A:$F, 6, FALSE), " ")</f>
        <v xml:space="preserve"> </v>
      </c>
      <c r="AB2346" s="9"/>
    </row>
    <row r="2347" spans="1:28" ht="14.5" x14ac:dyDescent="0.35">
      <c r="A2347" s="7" t="s">
        <v>7076</v>
      </c>
      <c r="B2347" s="7" t="s">
        <v>7077</v>
      </c>
      <c r="C2347" s="7" t="s">
        <v>4667</v>
      </c>
      <c r="D2347" s="7" t="s">
        <v>4566</v>
      </c>
      <c r="E2347" s="7" t="s">
        <v>36</v>
      </c>
      <c r="F2347" s="7" t="s">
        <v>37</v>
      </c>
      <c r="G2347" s="7" t="s">
        <v>56</v>
      </c>
      <c r="H2347" s="7" t="s">
        <v>4873</v>
      </c>
      <c r="I2347" s="7" t="s">
        <v>501</v>
      </c>
      <c r="J2347" s="10">
        <v>44811</v>
      </c>
      <c r="K2347" s="10">
        <v>44868</v>
      </c>
      <c r="L2347" s="10">
        <v>44873.385277777779</v>
      </c>
      <c r="M2347" s="10">
        <v>44876</v>
      </c>
      <c r="N2347" s="7">
        <v>2022</v>
      </c>
      <c r="O2347" s="7" t="s">
        <v>7018</v>
      </c>
      <c r="T2347" s="7"/>
      <c r="U2347" s="7"/>
      <c r="V2347" s="7" t="s">
        <v>5061</v>
      </c>
      <c r="W2347" s="6" t="str">
        <f>IFERROR(VLOOKUP(B2347, PlumX_snapshot!$A:$B, 2, FALSE), " ")</f>
        <v xml:space="preserve"> </v>
      </c>
      <c r="X2347" s="6" t="str">
        <f>IFERROR(VLOOKUP(B2347, PlumX_snapshot!$A:$C, 3, FALSE), " ")</f>
        <v xml:space="preserve"> </v>
      </c>
      <c r="Y2347" s="8" t="str">
        <f>IFERROR(VLOOKUP(B2347, PlumX_snapshot!$A:$D, 4, FALSE), " ")</f>
        <v xml:space="preserve"> </v>
      </c>
      <c r="Z2347" s="8" t="str">
        <f>IFERROR(VLOOKUP(B2347, PlumX_snapshot!$A:$E, 5, FALSE), " ")</f>
        <v xml:space="preserve"> </v>
      </c>
      <c r="AA2347" s="8" t="str">
        <f>IFERROR(VLOOKUP(B2347, PlumX_snapshot!$A:$F, 6, FALSE), " ")</f>
        <v xml:space="preserve"> </v>
      </c>
      <c r="AB2347" s="9"/>
    </row>
    <row r="2348" spans="1:28" ht="14.5" x14ac:dyDescent="0.35">
      <c r="A2348" s="7" t="s">
        <v>7078</v>
      </c>
      <c r="B2348" s="7" t="s">
        <v>7079</v>
      </c>
      <c r="C2348" s="7" t="s">
        <v>73</v>
      </c>
      <c r="D2348" s="7" t="s">
        <v>35</v>
      </c>
      <c r="E2348" s="11" t="s">
        <v>36</v>
      </c>
      <c r="F2348" s="7" t="s">
        <v>37</v>
      </c>
      <c r="G2348" s="7" t="s">
        <v>56</v>
      </c>
      <c r="H2348" s="7" t="s">
        <v>7080</v>
      </c>
      <c r="I2348" s="7" t="s">
        <v>74</v>
      </c>
      <c r="J2348" s="10">
        <v>44854</v>
      </c>
      <c r="K2348" s="10">
        <v>44939</v>
      </c>
      <c r="L2348" s="10">
        <v>44945</v>
      </c>
      <c r="M2348" s="10"/>
      <c r="N2348" s="7">
        <v>2023</v>
      </c>
      <c r="O2348" s="7" t="s">
        <v>7081</v>
      </c>
      <c r="R2348" s="7" t="s">
        <v>7082</v>
      </c>
      <c r="T2348" s="7"/>
      <c r="W2348" s="6" t="str">
        <f>IFERROR(VLOOKUP(B2348, PlumX_snapshot!$A:$B, 2, FALSE), " ")</f>
        <v xml:space="preserve"> </v>
      </c>
      <c r="X2348" s="6" t="str">
        <f>IFERROR(VLOOKUP(B2348, PlumX_snapshot!$A:$C, 3, FALSE), " ")</f>
        <v xml:space="preserve"> </v>
      </c>
      <c r="Y2348" s="8" t="str">
        <f>IFERROR(VLOOKUP(B2348, PlumX_snapshot!$A:$D, 4, FALSE), " ")</f>
        <v xml:space="preserve"> </v>
      </c>
      <c r="Z2348" s="8" t="str">
        <f>IFERROR(VLOOKUP(B2348, PlumX_snapshot!$A:$E, 5, FALSE), " ")</f>
        <v xml:space="preserve"> </v>
      </c>
      <c r="AA2348" s="8" t="str">
        <f>IFERROR(VLOOKUP(B2348, PlumX_snapshot!$A:$F, 6, FALSE), " ")</f>
        <v xml:space="preserve"> </v>
      </c>
      <c r="AB2348" s="9"/>
    </row>
    <row r="2349" spans="1:28" ht="14.5" x14ac:dyDescent="0.35">
      <c r="A2349" s="7" t="s">
        <v>7083</v>
      </c>
      <c r="B2349" s="7" t="s">
        <v>7084</v>
      </c>
      <c r="C2349" s="7" t="s">
        <v>55</v>
      </c>
      <c r="D2349" s="7" t="s">
        <v>35</v>
      </c>
      <c r="E2349" s="11" t="s">
        <v>36</v>
      </c>
      <c r="F2349" s="7" t="s">
        <v>37</v>
      </c>
      <c r="G2349" s="7" t="s">
        <v>56</v>
      </c>
      <c r="H2349" s="7" t="s">
        <v>7080</v>
      </c>
      <c r="I2349" s="7" t="s">
        <v>74</v>
      </c>
      <c r="J2349" s="10">
        <v>44894</v>
      </c>
      <c r="K2349" s="10">
        <v>44945</v>
      </c>
      <c r="L2349" s="10">
        <v>44945</v>
      </c>
      <c r="M2349" s="10"/>
      <c r="N2349" s="7">
        <v>2023</v>
      </c>
      <c r="O2349" s="7" t="s">
        <v>7081</v>
      </c>
      <c r="P2349" s="7" t="s">
        <v>56</v>
      </c>
      <c r="R2349" s="7" t="s">
        <v>7085</v>
      </c>
      <c r="T2349" s="7"/>
      <c r="W2349" s="6" t="str">
        <f>IFERROR(VLOOKUP(B2349, PlumX_snapshot!$A:$B, 2, FALSE), " ")</f>
        <v xml:space="preserve"> </v>
      </c>
      <c r="X2349" s="6" t="str">
        <f>IFERROR(VLOOKUP(B2349, PlumX_snapshot!$A:$C, 3, FALSE), " ")</f>
        <v xml:space="preserve"> </v>
      </c>
      <c r="Y2349" s="8" t="str">
        <f>IFERROR(VLOOKUP(B2349, PlumX_snapshot!$A:$D, 4, FALSE), " ")</f>
        <v xml:space="preserve"> </v>
      </c>
      <c r="Z2349" s="8" t="str">
        <f>IFERROR(VLOOKUP(B2349, PlumX_snapshot!$A:$E, 5, FALSE), " ")</f>
        <v xml:space="preserve"> </v>
      </c>
      <c r="AA2349" s="8" t="str">
        <f>IFERROR(VLOOKUP(B2349, PlumX_snapshot!$A:$F, 6, FALSE), " ")</f>
        <v xml:space="preserve"> </v>
      </c>
      <c r="AB2349" s="9"/>
    </row>
    <row r="2350" spans="1:28" ht="14.5" x14ac:dyDescent="0.35">
      <c r="A2350" s="7" t="s">
        <v>7086</v>
      </c>
      <c r="B2350" s="7" t="s">
        <v>7087</v>
      </c>
      <c r="C2350" s="7" t="s">
        <v>34</v>
      </c>
      <c r="D2350" s="7" t="s">
        <v>35</v>
      </c>
      <c r="E2350" s="11" t="s">
        <v>36</v>
      </c>
      <c r="F2350" s="7" t="s">
        <v>37</v>
      </c>
      <c r="G2350" s="7" t="s">
        <v>56</v>
      </c>
      <c r="H2350" s="7" t="s">
        <v>7080</v>
      </c>
      <c r="I2350" s="7" t="s">
        <v>74</v>
      </c>
      <c r="J2350" s="10">
        <v>44825</v>
      </c>
      <c r="K2350" s="10">
        <v>44943</v>
      </c>
      <c r="L2350" s="10">
        <v>44943</v>
      </c>
      <c r="M2350" s="10"/>
      <c r="N2350" s="7">
        <v>2023</v>
      </c>
      <c r="O2350" s="7" t="s">
        <v>7081</v>
      </c>
      <c r="T2350" s="7"/>
      <c r="W2350" s="6" t="str">
        <f>IFERROR(VLOOKUP(B2350, PlumX_snapshot!$A:$B, 2, FALSE), " ")</f>
        <v xml:space="preserve"> </v>
      </c>
      <c r="X2350" s="6" t="str">
        <f>IFERROR(VLOOKUP(B2350, PlumX_snapshot!$A:$C, 3, FALSE), " ")</f>
        <v xml:space="preserve"> </v>
      </c>
      <c r="Y2350" s="8" t="str">
        <f>IFERROR(VLOOKUP(B2350, PlumX_snapshot!$A:$D, 4, FALSE), " ")</f>
        <v xml:space="preserve"> </v>
      </c>
      <c r="Z2350" s="8" t="str">
        <f>IFERROR(VLOOKUP(B2350, PlumX_snapshot!$A:$E, 5, FALSE), " ")</f>
        <v xml:space="preserve"> </v>
      </c>
      <c r="AA2350" s="8" t="str">
        <f>IFERROR(VLOOKUP(B2350, PlumX_snapshot!$A:$F, 6, FALSE), " ")</f>
        <v xml:space="preserve"> </v>
      </c>
      <c r="AB2350" s="9"/>
    </row>
    <row r="2351" spans="1:28" ht="14.5" x14ac:dyDescent="0.35">
      <c r="A2351" s="7" t="s">
        <v>7088</v>
      </c>
      <c r="B2351" s="7" t="s">
        <v>7089</v>
      </c>
      <c r="C2351" s="7" t="s">
        <v>73</v>
      </c>
      <c r="D2351" s="7" t="s">
        <v>35</v>
      </c>
      <c r="E2351" s="11" t="s">
        <v>36</v>
      </c>
      <c r="F2351" s="7" t="s">
        <v>37</v>
      </c>
      <c r="G2351" s="7" t="s">
        <v>56</v>
      </c>
      <c r="H2351" s="7" t="s">
        <v>7080</v>
      </c>
      <c r="I2351" s="7" t="s">
        <v>74</v>
      </c>
      <c r="J2351" s="10">
        <v>44817</v>
      </c>
      <c r="K2351" s="10">
        <v>44935</v>
      </c>
      <c r="L2351" s="10">
        <v>44935</v>
      </c>
      <c r="M2351" s="10"/>
      <c r="N2351" s="7">
        <v>2023</v>
      </c>
      <c r="O2351" s="7" t="s">
        <v>7081</v>
      </c>
      <c r="P2351" s="7" t="s">
        <v>56</v>
      </c>
      <c r="R2351" s="7" t="s">
        <v>7090</v>
      </c>
      <c r="T2351" s="7"/>
      <c r="W2351" s="6" t="str">
        <f>IFERROR(VLOOKUP(B2351, PlumX_snapshot!$A:$B, 2, FALSE), " ")</f>
        <v xml:space="preserve"> </v>
      </c>
      <c r="X2351" s="6" t="str">
        <f>IFERROR(VLOOKUP(B2351, PlumX_snapshot!$A:$C, 3, FALSE), " ")</f>
        <v xml:space="preserve"> </v>
      </c>
      <c r="Y2351" s="8" t="str">
        <f>IFERROR(VLOOKUP(B2351, PlumX_snapshot!$A:$D, 4, FALSE), " ")</f>
        <v xml:space="preserve"> </v>
      </c>
      <c r="Z2351" s="8" t="str">
        <f>IFERROR(VLOOKUP(B2351, PlumX_snapshot!$A:$E, 5, FALSE), " ")</f>
        <v xml:space="preserve"> </v>
      </c>
      <c r="AA2351" s="8" t="str">
        <f>IFERROR(VLOOKUP(B2351, PlumX_snapshot!$A:$F, 6, FALSE), " ")</f>
        <v xml:space="preserve"> </v>
      </c>
      <c r="AB2351" s="9"/>
    </row>
    <row r="2352" spans="1:28" ht="14.5" x14ac:dyDescent="0.35">
      <c r="A2352" s="7" t="s">
        <v>7091</v>
      </c>
      <c r="B2352" s="7" t="s">
        <v>7092</v>
      </c>
      <c r="C2352" s="7" t="s">
        <v>88</v>
      </c>
      <c r="D2352" s="7" t="s">
        <v>35</v>
      </c>
      <c r="E2352" s="11" t="s">
        <v>36</v>
      </c>
      <c r="F2352" s="7" t="s">
        <v>37</v>
      </c>
      <c r="G2352" s="7" t="s">
        <v>56</v>
      </c>
      <c r="H2352" s="7" t="s">
        <v>7080</v>
      </c>
      <c r="I2352" s="7" t="s">
        <v>74</v>
      </c>
      <c r="J2352" s="10">
        <v>44813</v>
      </c>
      <c r="K2352" s="10">
        <v>44931</v>
      </c>
      <c r="L2352" s="10">
        <v>44931</v>
      </c>
      <c r="M2352" s="10"/>
      <c r="N2352" s="7">
        <v>2023</v>
      </c>
      <c r="O2352" s="7" t="s">
        <v>7081</v>
      </c>
      <c r="T2352" s="7"/>
      <c r="W2352" s="6" t="str">
        <f>IFERROR(VLOOKUP(B2352, PlumX_snapshot!$A:$B, 2, FALSE), " ")</f>
        <v xml:space="preserve"> </v>
      </c>
      <c r="X2352" s="6" t="str">
        <f>IFERROR(VLOOKUP(B2352, PlumX_snapshot!$A:$C, 3, FALSE), " ")</f>
        <v xml:space="preserve"> </v>
      </c>
      <c r="Y2352" s="8" t="str">
        <f>IFERROR(VLOOKUP(B2352, PlumX_snapshot!$A:$D, 4, FALSE), " ")</f>
        <v xml:space="preserve"> </v>
      </c>
      <c r="Z2352" s="8" t="str">
        <f>IFERROR(VLOOKUP(B2352, PlumX_snapshot!$A:$E, 5, FALSE), " ")</f>
        <v xml:space="preserve"> </v>
      </c>
      <c r="AA2352" s="8" t="str">
        <f>IFERROR(VLOOKUP(B2352, PlumX_snapshot!$A:$F, 6, FALSE), " ")</f>
        <v xml:space="preserve"> </v>
      </c>
      <c r="AB2352" s="9"/>
    </row>
    <row r="2353" spans="1:28" ht="14.5" x14ac:dyDescent="0.35">
      <c r="A2353" s="7" t="s">
        <v>7093</v>
      </c>
      <c r="B2353" s="7" t="s">
        <v>7094</v>
      </c>
      <c r="C2353" s="7" t="s">
        <v>97</v>
      </c>
      <c r="D2353" s="7" t="s">
        <v>35</v>
      </c>
      <c r="E2353" s="11" t="s">
        <v>36</v>
      </c>
      <c r="F2353" s="7" t="s">
        <v>37</v>
      </c>
      <c r="G2353" s="7" t="s">
        <v>56</v>
      </c>
      <c r="H2353" s="7" t="s">
        <v>307</v>
      </c>
      <c r="I2353" s="7" t="s">
        <v>74</v>
      </c>
      <c r="J2353" s="10">
        <v>44774</v>
      </c>
      <c r="K2353" s="10">
        <v>44929</v>
      </c>
      <c r="L2353" s="10">
        <v>44929</v>
      </c>
      <c r="M2353" s="10"/>
      <c r="N2353" s="7">
        <v>2023</v>
      </c>
      <c r="O2353" s="7" t="s">
        <v>7081</v>
      </c>
      <c r="P2353" s="7" t="s">
        <v>56</v>
      </c>
      <c r="R2353" s="7" t="s">
        <v>7095</v>
      </c>
      <c r="T2353" s="7"/>
      <c r="W2353" s="6" t="str">
        <f>IFERROR(VLOOKUP(B2353, PlumX_snapshot!$A:$B, 2, FALSE), " ")</f>
        <v xml:space="preserve"> </v>
      </c>
      <c r="X2353" s="6" t="str">
        <f>IFERROR(VLOOKUP(B2353, PlumX_snapshot!$A:$C, 3, FALSE), " ")</f>
        <v xml:space="preserve"> </v>
      </c>
      <c r="Y2353" s="8" t="str">
        <f>IFERROR(VLOOKUP(B2353, PlumX_snapshot!$A:$D, 4, FALSE), " ")</f>
        <v xml:space="preserve"> </v>
      </c>
      <c r="Z2353" s="8" t="str">
        <f>IFERROR(VLOOKUP(B2353, PlumX_snapshot!$A:$E, 5, FALSE), " ")</f>
        <v xml:space="preserve"> </v>
      </c>
      <c r="AA2353" s="8" t="str">
        <f>IFERROR(VLOOKUP(B2353, PlumX_snapshot!$A:$F, 6, FALSE), " ")</f>
        <v xml:space="preserve"> </v>
      </c>
      <c r="AB2353" s="9"/>
    </row>
    <row r="2354" spans="1:28" ht="14.5" x14ac:dyDescent="0.35">
      <c r="A2354" s="7" t="s">
        <v>7096</v>
      </c>
      <c r="B2354" s="7" t="s">
        <v>7097</v>
      </c>
      <c r="C2354" s="7" t="s">
        <v>114</v>
      </c>
      <c r="D2354" s="7" t="s">
        <v>35</v>
      </c>
      <c r="E2354" s="11" t="s">
        <v>36</v>
      </c>
      <c r="F2354" s="7" t="s">
        <v>37</v>
      </c>
      <c r="G2354" s="7" t="s">
        <v>56</v>
      </c>
      <c r="H2354" s="7" t="s">
        <v>307</v>
      </c>
      <c r="I2354" s="7" t="s">
        <v>74</v>
      </c>
      <c r="J2354" s="10">
        <v>44893</v>
      </c>
      <c r="K2354" s="10">
        <v>44922</v>
      </c>
      <c r="L2354" s="10">
        <v>44922</v>
      </c>
      <c r="M2354" s="10"/>
      <c r="N2354" s="7">
        <v>2022</v>
      </c>
      <c r="O2354" s="7" t="s">
        <v>7081</v>
      </c>
      <c r="P2354" s="7" t="s">
        <v>56</v>
      </c>
      <c r="R2354" s="7" t="s">
        <v>7098</v>
      </c>
      <c r="T2354" s="7"/>
      <c r="W2354" s="6" t="str">
        <f>IFERROR(VLOOKUP(B2354, PlumX_snapshot!$A:$B, 2, FALSE), " ")</f>
        <v xml:space="preserve"> </v>
      </c>
      <c r="X2354" s="6" t="str">
        <f>IFERROR(VLOOKUP(B2354, PlumX_snapshot!$A:$C, 3, FALSE), " ")</f>
        <v xml:space="preserve"> </v>
      </c>
      <c r="Y2354" s="8" t="str">
        <f>IFERROR(VLOOKUP(B2354, PlumX_snapshot!$A:$D, 4, FALSE), " ")</f>
        <v xml:space="preserve"> </v>
      </c>
      <c r="Z2354" s="8" t="str">
        <f>IFERROR(VLOOKUP(B2354, PlumX_snapshot!$A:$E, 5, FALSE), " ")</f>
        <v xml:space="preserve"> </v>
      </c>
      <c r="AA2354" s="8" t="str">
        <f>IFERROR(VLOOKUP(B2354, PlumX_snapshot!$A:$F, 6, FALSE), " ")</f>
        <v xml:space="preserve"> </v>
      </c>
      <c r="AB2354" s="9"/>
    </row>
    <row r="2355" spans="1:28" ht="14.5" x14ac:dyDescent="0.35">
      <c r="A2355" s="7" t="s">
        <v>7099</v>
      </c>
      <c r="B2355" s="7" t="s">
        <v>7100</v>
      </c>
      <c r="C2355" s="7" t="s">
        <v>134</v>
      </c>
      <c r="D2355" s="7" t="s">
        <v>35</v>
      </c>
      <c r="E2355" s="11" t="s">
        <v>36</v>
      </c>
      <c r="F2355" s="7" t="s">
        <v>37</v>
      </c>
      <c r="G2355" s="7" t="s">
        <v>56</v>
      </c>
      <c r="H2355" s="7" t="s">
        <v>307</v>
      </c>
      <c r="I2355" s="7" t="s">
        <v>74</v>
      </c>
      <c r="J2355" s="10">
        <v>44833</v>
      </c>
      <c r="K2355" s="10">
        <v>44908</v>
      </c>
      <c r="L2355" s="10">
        <v>44908</v>
      </c>
      <c r="M2355" s="10"/>
      <c r="N2355" s="7">
        <v>2022</v>
      </c>
      <c r="O2355" s="7" t="s">
        <v>7081</v>
      </c>
      <c r="P2355" s="7" t="s">
        <v>56</v>
      </c>
      <c r="R2355" s="7" t="s">
        <v>7101</v>
      </c>
      <c r="T2355" s="7"/>
      <c r="W2355" s="6" t="str">
        <f>IFERROR(VLOOKUP(B2355, PlumX_snapshot!$A:$B, 2, FALSE), " ")</f>
        <v xml:space="preserve"> </v>
      </c>
      <c r="X2355" s="6" t="str">
        <f>IFERROR(VLOOKUP(B2355, PlumX_snapshot!$A:$C, 3, FALSE), " ")</f>
        <v xml:space="preserve"> </v>
      </c>
      <c r="Y2355" s="8" t="str">
        <f>IFERROR(VLOOKUP(B2355, PlumX_snapshot!$A:$D, 4, FALSE), " ")</f>
        <v xml:space="preserve"> </v>
      </c>
      <c r="Z2355" s="8" t="str">
        <f>IFERROR(VLOOKUP(B2355, PlumX_snapshot!$A:$E, 5, FALSE), " ")</f>
        <v xml:space="preserve"> </v>
      </c>
      <c r="AA2355" s="8" t="str">
        <f>IFERROR(VLOOKUP(B2355, PlumX_snapshot!$A:$F, 6, FALSE), " ")</f>
        <v xml:space="preserve"> </v>
      </c>
      <c r="AB2355" s="9"/>
    </row>
    <row r="2356" spans="1:28" ht="14.5" x14ac:dyDescent="0.35">
      <c r="A2356" s="7" t="s">
        <v>7102</v>
      </c>
      <c r="B2356" s="7" t="s">
        <v>7103</v>
      </c>
      <c r="C2356" s="7" t="s">
        <v>73</v>
      </c>
      <c r="D2356" s="7" t="s">
        <v>35</v>
      </c>
      <c r="E2356" s="11" t="s">
        <v>36</v>
      </c>
      <c r="F2356" s="7" t="s">
        <v>37</v>
      </c>
      <c r="G2356" s="7" t="s">
        <v>56</v>
      </c>
      <c r="H2356" s="7" t="s">
        <v>307</v>
      </c>
      <c r="I2356" s="7" t="s">
        <v>74</v>
      </c>
      <c r="J2356" s="10">
        <v>44847</v>
      </c>
      <c r="K2356" s="10">
        <v>44897</v>
      </c>
      <c r="L2356" s="10">
        <v>44897</v>
      </c>
      <c r="M2356" s="10"/>
      <c r="N2356" s="7">
        <v>2022</v>
      </c>
      <c r="O2356" s="7" t="s">
        <v>7081</v>
      </c>
      <c r="R2356" s="7" t="s">
        <v>7104</v>
      </c>
      <c r="T2356" s="7"/>
      <c r="W2356" s="6" t="str">
        <f>IFERROR(VLOOKUP(B2356, PlumX_snapshot!$A:$B, 2, FALSE), " ")</f>
        <v xml:space="preserve"> </v>
      </c>
      <c r="X2356" s="6" t="str">
        <f>IFERROR(VLOOKUP(B2356, PlumX_snapshot!$A:$C, 3, FALSE), " ")</f>
        <v xml:space="preserve"> </v>
      </c>
      <c r="Y2356" s="8" t="str">
        <f>IFERROR(VLOOKUP(B2356, PlumX_snapshot!$A:$D, 4, FALSE), " ")</f>
        <v xml:space="preserve"> </v>
      </c>
      <c r="Z2356" s="8" t="str">
        <f>IFERROR(VLOOKUP(B2356, PlumX_snapshot!$A:$E, 5, FALSE), " ")</f>
        <v xml:space="preserve"> </v>
      </c>
      <c r="AA2356" s="8" t="str">
        <f>IFERROR(VLOOKUP(B2356, PlumX_snapshot!$A:$F, 6, FALSE), " ")</f>
        <v xml:space="preserve"> </v>
      </c>
      <c r="AB2356" s="9"/>
    </row>
    <row r="2357" spans="1:28" ht="14.5" x14ac:dyDescent="0.35">
      <c r="A2357" s="7" t="s">
        <v>7105</v>
      </c>
      <c r="B2357" s="7" t="s">
        <v>7106</v>
      </c>
      <c r="C2357" s="7" t="s">
        <v>7107</v>
      </c>
      <c r="D2357" s="7" t="s">
        <v>35</v>
      </c>
      <c r="E2357" s="11" t="s">
        <v>36</v>
      </c>
      <c r="F2357" s="7" t="s">
        <v>37</v>
      </c>
      <c r="G2357" s="7" t="s">
        <v>56</v>
      </c>
      <c r="H2357" s="7" t="s">
        <v>307</v>
      </c>
      <c r="I2357" s="7" t="s">
        <v>74</v>
      </c>
      <c r="J2357" s="10">
        <v>44796</v>
      </c>
      <c r="K2357" s="10">
        <v>44880</v>
      </c>
      <c r="L2357" s="10">
        <v>44880</v>
      </c>
      <c r="M2357" s="10"/>
      <c r="N2357" s="7">
        <v>2022</v>
      </c>
      <c r="O2357" s="7" t="s">
        <v>7081</v>
      </c>
      <c r="R2357" s="7" t="s">
        <v>7108</v>
      </c>
      <c r="T2357" s="7"/>
      <c r="W2357" s="6" t="str">
        <f>IFERROR(VLOOKUP(B2357, PlumX_snapshot!$A:$B, 2, FALSE), " ")</f>
        <v xml:space="preserve"> </v>
      </c>
      <c r="X2357" s="6" t="str">
        <f>IFERROR(VLOOKUP(B2357, PlumX_snapshot!$A:$C, 3, FALSE), " ")</f>
        <v xml:space="preserve"> </v>
      </c>
      <c r="Y2357" s="8" t="str">
        <f>IFERROR(VLOOKUP(B2357, PlumX_snapshot!$A:$D, 4, FALSE), " ")</f>
        <v xml:space="preserve"> </v>
      </c>
      <c r="Z2357" s="8" t="str">
        <f>IFERROR(VLOOKUP(B2357, PlumX_snapshot!$A:$E, 5, FALSE), " ")</f>
        <v xml:space="preserve"> </v>
      </c>
      <c r="AA2357" s="8" t="str">
        <f>IFERROR(VLOOKUP(B2357, PlumX_snapshot!$A:$F, 6, FALSE), " ")</f>
        <v xml:space="preserve"> </v>
      </c>
      <c r="AB2357" s="9"/>
    </row>
    <row r="2358" spans="1:28" ht="14.5" x14ac:dyDescent="0.35">
      <c r="A2358" s="7" t="s">
        <v>7109</v>
      </c>
      <c r="B2358" s="7" t="s">
        <v>7110</v>
      </c>
      <c r="C2358" s="7" t="s">
        <v>83</v>
      </c>
      <c r="D2358" s="7" t="s">
        <v>35</v>
      </c>
      <c r="E2358" s="11" t="s">
        <v>36</v>
      </c>
      <c r="F2358" s="7" t="s">
        <v>37</v>
      </c>
      <c r="G2358" s="7" t="s">
        <v>56</v>
      </c>
      <c r="H2358" s="7" t="s">
        <v>307</v>
      </c>
      <c r="I2358" s="7" t="s">
        <v>74</v>
      </c>
      <c r="J2358" s="10">
        <v>44774</v>
      </c>
      <c r="K2358" s="10">
        <v>44872</v>
      </c>
      <c r="L2358" s="10">
        <v>44872</v>
      </c>
      <c r="M2358" s="10"/>
      <c r="N2358" s="7">
        <v>2022</v>
      </c>
      <c r="O2358" s="7" t="s">
        <v>7081</v>
      </c>
      <c r="R2358" s="7" t="s">
        <v>7111</v>
      </c>
      <c r="T2358" s="7"/>
      <c r="W2358" s="6" t="str">
        <f>IFERROR(VLOOKUP(B2358, PlumX_snapshot!$A:$B, 2, FALSE), " ")</f>
        <v xml:space="preserve"> </v>
      </c>
      <c r="X2358" s="6" t="str">
        <f>IFERROR(VLOOKUP(B2358, PlumX_snapshot!$A:$C, 3, FALSE), " ")</f>
        <v xml:space="preserve"> </v>
      </c>
      <c r="Y2358" s="8" t="str">
        <f>IFERROR(VLOOKUP(B2358, PlumX_snapshot!$A:$D, 4, FALSE), " ")</f>
        <v xml:space="preserve"> </v>
      </c>
      <c r="Z2358" s="8" t="str">
        <f>IFERROR(VLOOKUP(B2358, PlumX_snapshot!$A:$E, 5, FALSE), " ")</f>
        <v xml:space="preserve"> </v>
      </c>
      <c r="AA2358" s="8" t="str">
        <f>IFERROR(VLOOKUP(B2358, PlumX_snapshot!$A:$F, 6, FALSE), " ")</f>
        <v xml:space="preserve"> </v>
      </c>
      <c r="AB2358" s="9"/>
    </row>
    <row r="2359" spans="1:28" ht="14.5" x14ac:dyDescent="0.35">
      <c r="A2359" s="7"/>
      <c r="B2359" s="7" t="s">
        <v>7112</v>
      </c>
      <c r="C2359" s="7" t="s">
        <v>567</v>
      </c>
      <c r="D2359" s="7" t="s">
        <v>425</v>
      </c>
      <c r="E2359" s="7" t="s">
        <v>37</v>
      </c>
      <c r="F2359" s="7" t="s">
        <v>37</v>
      </c>
      <c r="G2359" s="7" t="s">
        <v>38</v>
      </c>
      <c r="H2359" s="7"/>
      <c r="I2359" s="7" t="s">
        <v>399</v>
      </c>
      <c r="J2359" s="10">
        <v>44575</v>
      </c>
      <c r="K2359" s="10">
        <v>44589</v>
      </c>
      <c r="L2359" s="10"/>
      <c r="M2359" s="10">
        <v>44636</v>
      </c>
      <c r="N2359" s="7">
        <v>2022</v>
      </c>
      <c r="O2359" s="7" t="s">
        <v>7113</v>
      </c>
      <c r="R2359" s="7" t="s">
        <v>7114</v>
      </c>
      <c r="T2359" s="7" t="s">
        <v>491</v>
      </c>
      <c r="W2359" s="6" t="str">
        <f>IFERROR(VLOOKUP(B2359, PlumX_snapshot!$A:$B, 2, FALSE), " ")</f>
        <v xml:space="preserve"> </v>
      </c>
      <c r="X2359" s="6" t="str">
        <f>IFERROR(VLOOKUP(B2359, PlumX_snapshot!$A:$C, 3, FALSE), " ")</f>
        <v xml:space="preserve"> </v>
      </c>
      <c r="Y2359" s="8" t="str">
        <f>IFERROR(VLOOKUP(B2359, PlumX_snapshot!$A:$D, 4, FALSE), " ")</f>
        <v xml:space="preserve"> </v>
      </c>
      <c r="Z2359" s="8" t="str">
        <f>IFERROR(VLOOKUP(B2359, PlumX_snapshot!$A:$E, 5, FALSE), " ")</f>
        <v xml:space="preserve"> </v>
      </c>
      <c r="AA2359" s="8" t="str">
        <f>IFERROR(VLOOKUP(B2359, PlumX_snapshot!$A:$F, 6, FALSE), " ")</f>
        <v xml:space="preserve"> </v>
      </c>
      <c r="AB2359" s="9"/>
    </row>
    <row r="2360" spans="1:28" ht="14.5" x14ac:dyDescent="0.35">
      <c r="A2360" s="7"/>
      <c r="B2360" s="7" t="s">
        <v>7115</v>
      </c>
      <c r="C2360" s="7" t="s">
        <v>7116</v>
      </c>
      <c r="D2360" s="7" t="s">
        <v>425</v>
      </c>
      <c r="E2360" s="7" t="s">
        <v>37</v>
      </c>
      <c r="F2360" s="7" t="s">
        <v>37</v>
      </c>
      <c r="G2360" s="7" t="s">
        <v>38</v>
      </c>
      <c r="H2360" s="7"/>
      <c r="I2360" s="7" t="s">
        <v>74</v>
      </c>
      <c r="J2360" s="10">
        <v>44823</v>
      </c>
      <c r="K2360" s="10">
        <v>44824</v>
      </c>
      <c r="L2360" s="10"/>
      <c r="M2360" s="10">
        <v>44846</v>
      </c>
      <c r="N2360" s="7">
        <v>2022</v>
      </c>
      <c r="O2360" s="7" t="s">
        <v>7113</v>
      </c>
      <c r="R2360" s="7" t="s">
        <v>7117</v>
      </c>
      <c r="T2360" s="7" t="s">
        <v>491</v>
      </c>
      <c r="W2360" s="6" t="str">
        <f>IFERROR(VLOOKUP(B2360, PlumX_snapshot!$A:$B, 2, FALSE), " ")</f>
        <v xml:space="preserve"> </v>
      </c>
      <c r="X2360" s="6" t="str">
        <f>IFERROR(VLOOKUP(B2360, PlumX_snapshot!$A:$C, 3, FALSE), " ")</f>
        <v xml:space="preserve"> </v>
      </c>
      <c r="Y2360" s="8" t="str">
        <f>IFERROR(VLOOKUP(B2360, PlumX_snapshot!$A:$D, 4, FALSE), " ")</f>
        <v xml:space="preserve"> </v>
      </c>
      <c r="Z2360" s="8" t="str">
        <f>IFERROR(VLOOKUP(B2360, PlumX_snapshot!$A:$E, 5, FALSE), " ")</f>
        <v xml:space="preserve"> </v>
      </c>
      <c r="AA2360" s="8" t="str">
        <f>IFERROR(VLOOKUP(B2360, PlumX_snapshot!$A:$F, 6, FALSE), " ")</f>
        <v xml:space="preserve"> </v>
      </c>
      <c r="AB2360" s="9"/>
    </row>
    <row r="2361" spans="1:28" ht="14.5" x14ac:dyDescent="0.35">
      <c r="A2361" s="7"/>
      <c r="B2361" s="7" t="s">
        <v>7118</v>
      </c>
      <c r="C2361" s="7" t="s">
        <v>442</v>
      </c>
      <c r="D2361" s="7" t="s">
        <v>425</v>
      </c>
      <c r="E2361" s="7" t="s">
        <v>37</v>
      </c>
      <c r="F2361" s="7" t="s">
        <v>37</v>
      </c>
      <c r="G2361" s="7" t="s">
        <v>38</v>
      </c>
      <c r="H2361" s="7"/>
      <c r="I2361" s="7" t="s">
        <v>74</v>
      </c>
      <c r="J2361" s="10">
        <v>44733</v>
      </c>
      <c r="K2361" s="10">
        <v>44763</v>
      </c>
      <c r="L2361" s="10"/>
      <c r="M2361" s="10">
        <v>44812</v>
      </c>
      <c r="N2361" s="7">
        <v>2022</v>
      </c>
      <c r="O2361" s="7" t="s">
        <v>7113</v>
      </c>
      <c r="R2361" s="7" t="s">
        <v>7119</v>
      </c>
      <c r="T2361" s="7" t="s">
        <v>491</v>
      </c>
      <c r="W2361" s="6" t="str">
        <f>IFERROR(VLOOKUP(B2361, PlumX_snapshot!$A:$B, 2, FALSE), " ")</f>
        <v xml:space="preserve"> </v>
      </c>
      <c r="X2361" s="6" t="str">
        <f>IFERROR(VLOOKUP(B2361, PlumX_snapshot!$A:$C, 3, FALSE), " ")</f>
        <v xml:space="preserve"> </v>
      </c>
      <c r="Y2361" s="8" t="str">
        <f>IFERROR(VLOOKUP(B2361, PlumX_snapshot!$A:$D, 4, FALSE), " ")</f>
        <v xml:space="preserve"> </v>
      </c>
      <c r="Z2361" s="8" t="str">
        <f>IFERROR(VLOOKUP(B2361, PlumX_snapshot!$A:$E, 5, FALSE), " ")</f>
        <v xml:space="preserve"> </v>
      </c>
      <c r="AA2361" s="8" t="str">
        <f>IFERROR(VLOOKUP(B2361, PlumX_snapshot!$A:$F, 6, FALSE), " ")</f>
        <v xml:space="preserve"> </v>
      </c>
      <c r="AB2361" s="9"/>
    </row>
    <row r="2362" spans="1:28" ht="14.5" x14ac:dyDescent="0.35">
      <c r="A2362" s="7"/>
      <c r="B2362" s="7" t="s">
        <v>7120</v>
      </c>
      <c r="C2362" s="7" t="s">
        <v>442</v>
      </c>
      <c r="D2362" s="7" t="s">
        <v>425</v>
      </c>
      <c r="E2362" s="7" t="s">
        <v>37</v>
      </c>
      <c r="F2362" s="7" t="s">
        <v>37</v>
      </c>
      <c r="G2362" s="7" t="s">
        <v>38</v>
      </c>
      <c r="H2362" s="7"/>
      <c r="I2362" s="7" t="s">
        <v>74</v>
      </c>
      <c r="J2362" s="10">
        <v>44592</v>
      </c>
      <c r="K2362" s="10">
        <v>44599</v>
      </c>
      <c r="L2362" s="10"/>
      <c r="M2362" s="10">
        <v>44627</v>
      </c>
      <c r="N2362" s="7">
        <v>2022</v>
      </c>
      <c r="O2362" s="7" t="s">
        <v>7113</v>
      </c>
      <c r="R2362" s="7" t="s">
        <v>7121</v>
      </c>
      <c r="T2362" s="7" t="s">
        <v>491</v>
      </c>
      <c r="W2362" s="6" t="str">
        <f>IFERROR(VLOOKUP(B2362, PlumX_snapshot!$A:$B, 2, FALSE), " ")</f>
        <v xml:space="preserve"> </v>
      </c>
      <c r="X2362" s="6" t="str">
        <f>IFERROR(VLOOKUP(B2362, PlumX_snapshot!$A:$C, 3, FALSE), " ")</f>
        <v xml:space="preserve"> </v>
      </c>
      <c r="Y2362" s="8" t="str">
        <f>IFERROR(VLOOKUP(B2362, PlumX_snapshot!$A:$D, 4, FALSE), " ")</f>
        <v xml:space="preserve"> </v>
      </c>
      <c r="Z2362" s="8" t="str">
        <f>IFERROR(VLOOKUP(B2362, PlumX_snapshot!$A:$E, 5, FALSE), " ")</f>
        <v xml:space="preserve"> </v>
      </c>
      <c r="AA2362" s="8" t="str">
        <f>IFERROR(VLOOKUP(B2362, PlumX_snapshot!$A:$F, 6, FALSE), " ")</f>
        <v xml:space="preserve"> </v>
      </c>
      <c r="AB2362" s="9"/>
    </row>
    <row r="2363" spans="1:28" ht="14.5" x14ac:dyDescent="0.35">
      <c r="A2363" s="7"/>
      <c r="B2363" s="7" t="s">
        <v>7122</v>
      </c>
      <c r="C2363" s="7" t="s">
        <v>442</v>
      </c>
      <c r="D2363" s="7" t="s">
        <v>425</v>
      </c>
      <c r="E2363" s="7" t="s">
        <v>37</v>
      </c>
      <c r="F2363" s="7" t="s">
        <v>37</v>
      </c>
      <c r="G2363" s="7" t="s">
        <v>38</v>
      </c>
      <c r="H2363" s="7"/>
      <c r="I2363" s="7" t="s">
        <v>74</v>
      </c>
      <c r="J2363" s="10">
        <v>44510</v>
      </c>
      <c r="K2363" s="10">
        <v>44617</v>
      </c>
      <c r="L2363" s="10"/>
      <c r="M2363" s="10">
        <v>44649</v>
      </c>
      <c r="N2363" s="7">
        <v>2022</v>
      </c>
      <c r="O2363" s="7" t="s">
        <v>7113</v>
      </c>
      <c r="R2363" s="7" t="s">
        <v>7123</v>
      </c>
      <c r="T2363" s="7" t="s">
        <v>491</v>
      </c>
      <c r="W2363" s="6" t="str">
        <f>IFERROR(VLOOKUP(B2363, PlumX_snapshot!$A:$B, 2, FALSE), " ")</f>
        <v xml:space="preserve"> </v>
      </c>
      <c r="X2363" s="6" t="str">
        <f>IFERROR(VLOOKUP(B2363, PlumX_snapshot!$A:$C, 3, FALSE), " ")</f>
        <v xml:space="preserve"> </v>
      </c>
      <c r="Y2363" s="8" t="str">
        <f>IFERROR(VLOOKUP(B2363, PlumX_snapshot!$A:$D, 4, FALSE), " ")</f>
        <v xml:space="preserve"> </v>
      </c>
      <c r="Z2363" s="8" t="str">
        <f>IFERROR(VLOOKUP(B2363, PlumX_snapshot!$A:$E, 5, FALSE), " ")</f>
        <v xml:space="preserve"> </v>
      </c>
      <c r="AA2363" s="8" t="str">
        <f>IFERROR(VLOOKUP(B2363, PlumX_snapshot!$A:$F, 6, FALSE), " ")</f>
        <v xml:space="preserve"> </v>
      </c>
      <c r="AB2363" s="9"/>
    </row>
    <row r="2364" spans="1:28" ht="14.5" x14ac:dyDescent="0.35">
      <c r="A2364" s="7"/>
      <c r="B2364" s="7" t="s">
        <v>7124</v>
      </c>
      <c r="C2364" s="7" t="s">
        <v>442</v>
      </c>
      <c r="D2364" s="7" t="s">
        <v>425</v>
      </c>
      <c r="E2364" s="7" t="s">
        <v>37</v>
      </c>
      <c r="F2364" s="7" t="s">
        <v>37</v>
      </c>
      <c r="G2364" s="7" t="s">
        <v>38</v>
      </c>
      <c r="H2364" s="7"/>
      <c r="I2364" s="7" t="s">
        <v>399</v>
      </c>
      <c r="J2364" s="10">
        <v>44720</v>
      </c>
      <c r="K2364" s="10">
        <v>44729</v>
      </c>
      <c r="L2364" s="10"/>
      <c r="M2364" s="10">
        <v>44755</v>
      </c>
      <c r="N2364" s="7">
        <v>2022</v>
      </c>
      <c r="O2364" s="7" t="s">
        <v>7113</v>
      </c>
      <c r="R2364" s="7" t="s">
        <v>7125</v>
      </c>
      <c r="T2364" s="7" t="s">
        <v>491</v>
      </c>
      <c r="W2364" s="6" t="str">
        <f>IFERROR(VLOOKUP(B2364, PlumX_snapshot!$A:$B, 2, FALSE), " ")</f>
        <v xml:space="preserve"> </v>
      </c>
      <c r="X2364" s="6" t="str">
        <f>IFERROR(VLOOKUP(B2364, PlumX_snapshot!$A:$C, 3, FALSE), " ")</f>
        <v xml:space="preserve"> </v>
      </c>
      <c r="Y2364" s="8" t="str">
        <f>IFERROR(VLOOKUP(B2364, PlumX_snapshot!$A:$D, 4, FALSE), " ")</f>
        <v xml:space="preserve"> </v>
      </c>
      <c r="Z2364" s="8" t="str">
        <f>IFERROR(VLOOKUP(B2364, PlumX_snapshot!$A:$E, 5, FALSE), " ")</f>
        <v xml:space="preserve"> </v>
      </c>
      <c r="AA2364" s="8" t="str">
        <f>IFERROR(VLOOKUP(B2364, PlumX_snapshot!$A:$F, 6, FALSE), " ")</f>
        <v xml:space="preserve"> </v>
      </c>
      <c r="AB2364" s="9"/>
    </row>
    <row r="2365" spans="1:28" ht="14.5" x14ac:dyDescent="0.35">
      <c r="A2365" s="7"/>
      <c r="B2365" s="7" t="s">
        <v>7126</v>
      </c>
      <c r="C2365" s="7" t="s">
        <v>442</v>
      </c>
      <c r="D2365" s="7" t="s">
        <v>425</v>
      </c>
      <c r="E2365" s="7" t="s">
        <v>37</v>
      </c>
      <c r="F2365" s="7" t="s">
        <v>37</v>
      </c>
      <c r="G2365" s="7" t="s">
        <v>38</v>
      </c>
      <c r="H2365" s="7"/>
      <c r="I2365" s="7" t="s">
        <v>74</v>
      </c>
      <c r="J2365" s="10">
        <v>44781</v>
      </c>
      <c r="K2365" s="10">
        <v>44810</v>
      </c>
      <c r="L2365" s="10"/>
      <c r="M2365" s="10">
        <v>44833</v>
      </c>
      <c r="N2365" s="7">
        <v>2022</v>
      </c>
      <c r="O2365" s="7" t="s">
        <v>7113</v>
      </c>
      <c r="P2365" s="7" t="s">
        <v>56</v>
      </c>
      <c r="R2365" s="7" t="s">
        <v>7127</v>
      </c>
      <c r="T2365" s="7" t="s">
        <v>491</v>
      </c>
      <c r="W2365" s="6" t="str">
        <f>IFERROR(VLOOKUP(B2365, PlumX_snapshot!$A:$B, 2, FALSE), " ")</f>
        <v xml:space="preserve"> </v>
      </c>
      <c r="X2365" s="6" t="str">
        <f>IFERROR(VLOOKUP(B2365, PlumX_snapshot!$A:$C, 3, FALSE), " ")</f>
        <v xml:space="preserve"> </v>
      </c>
      <c r="Y2365" s="8" t="str">
        <f>IFERROR(VLOOKUP(B2365, PlumX_snapshot!$A:$D, 4, FALSE), " ")</f>
        <v xml:space="preserve"> </v>
      </c>
      <c r="Z2365" s="8" t="str">
        <f>IFERROR(VLOOKUP(B2365, PlumX_snapshot!$A:$E, 5, FALSE), " ")</f>
        <v xml:space="preserve"> </v>
      </c>
      <c r="AA2365" s="8" t="str">
        <f>IFERROR(VLOOKUP(B2365, PlumX_snapshot!$A:$F, 6, FALSE), " ")</f>
        <v xml:space="preserve"> </v>
      </c>
      <c r="AB2365" s="9"/>
    </row>
    <row r="2366" spans="1:28" ht="14.5" x14ac:dyDescent="0.35">
      <c r="A2366" s="7"/>
      <c r="B2366" s="7" t="s">
        <v>7128</v>
      </c>
      <c r="C2366" s="7" t="s">
        <v>442</v>
      </c>
      <c r="D2366" s="7" t="s">
        <v>425</v>
      </c>
      <c r="E2366" s="7" t="s">
        <v>37</v>
      </c>
      <c r="F2366" s="7" t="s">
        <v>37</v>
      </c>
      <c r="G2366" s="7" t="s">
        <v>38</v>
      </c>
      <c r="H2366" s="7"/>
      <c r="I2366" s="7" t="s">
        <v>74</v>
      </c>
      <c r="J2366" s="10">
        <v>44643</v>
      </c>
      <c r="K2366" s="10">
        <v>44729</v>
      </c>
      <c r="L2366" s="10"/>
      <c r="M2366" s="10">
        <v>44742</v>
      </c>
      <c r="N2366" s="7">
        <v>2022</v>
      </c>
      <c r="O2366" s="7" t="s">
        <v>7113</v>
      </c>
      <c r="P2366" s="7" t="s">
        <v>56</v>
      </c>
      <c r="Q2366" s="7" t="s">
        <v>56</v>
      </c>
      <c r="R2366" s="7" t="s">
        <v>7129</v>
      </c>
      <c r="T2366" s="7" t="s">
        <v>491</v>
      </c>
      <c r="W2366" s="6" t="str">
        <f>IFERROR(VLOOKUP(B2366, PlumX_snapshot!$A:$B, 2, FALSE), " ")</f>
        <v xml:space="preserve"> </v>
      </c>
      <c r="X2366" s="6" t="str">
        <f>IFERROR(VLOOKUP(B2366, PlumX_snapshot!$A:$C, 3, FALSE), " ")</f>
        <v xml:space="preserve"> </v>
      </c>
      <c r="Y2366" s="8" t="str">
        <f>IFERROR(VLOOKUP(B2366, PlumX_snapshot!$A:$D, 4, FALSE), " ")</f>
        <v xml:space="preserve"> </v>
      </c>
      <c r="Z2366" s="8" t="str">
        <f>IFERROR(VLOOKUP(B2366, PlumX_snapshot!$A:$E, 5, FALSE), " ")</f>
        <v xml:space="preserve"> </v>
      </c>
      <c r="AA2366" s="8" t="str">
        <f>IFERROR(VLOOKUP(B2366, PlumX_snapshot!$A:$F, 6, FALSE), " ")</f>
        <v xml:space="preserve"> </v>
      </c>
      <c r="AB2366" s="9"/>
    </row>
    <row r="2367" spans="1:28" ht="14.5" x14ac:dyDescent="0.35">
      <c r="A2367" s="7"/>
      <c r="B2367" s="7" t="s">
        <v>7130</v>
      </c>
      <c r="C2367" s="7" t="s">
        <v>442</v>
      </c>
      <c r="D2367" s="7" t="s">
        <v>425</v>
      </c>
      <c r="E2367" s="7" t="s">
        <v>37</v>
      </c>
      <c r="F2367" s="7" t="s">
        <v>37</v>
      </c>
      <c r="G2367" s="7" t="s">
        <v>38</v>
      </c>
      <c r="H2367" s="7"/>
      <c r="I2367" s="7" t="s">
        <v>74</v>
      </c>
      <c r="J2367" s="10">
        <v>44816</v>
      </c>
      <c r="K2367" s="10">
        <v>44839</v>
      </c>
      <c r="L2367" s="10"/>
      <c r="M2367" s="10">
        <v>44868</v>
      </c>
      <c r="N2367" s="7">
        <v>2022</v>
      </c>
      <c r="O2367" s="7" t="s">
        <v>7113</v>
      </c>
      <c r="R2367" s="7" t="s">
        <v>7131</v>
      </c>
      <c r="T2367" s="7" t="s">
        <v>491</v>
      </c>
      <c r="W2367" s="6" t="str">
        <f>IFERROR(VLOOKUP(B2367, PlumX_snapshot!$A:$B, 2, FALSE), " ")</f>
        <v xml:space="preserve"> </v>
      </c>
      <c r="X2367" s="6" t="str">
        <f>IFERROR(VLOOKUP(B2367, PlumX_snapshot!$A:$C, 3, FALSE), " ")</f>
        <v xml:space="preserve"> </v>
      </c>
      <c r="Y2367" s="8" t="str">
        <f>IFERROR(VLOOKUP(B2367, PlumX_snapshot!$A:$D, 4, FALSE), " ")</f>
        <v xml:space="preserve"> </v>
      </c>
      <c r="Z2367" s="8" t="str">
        <f>IFERROR(VLOOKUP(B2367, PlumX_snapshot!$A:$E, 5, FALSE), " ")</f>
        <v xml:space="preserve"> </v>
      </c>
      <c r="AA2367" s="8" t="str">
        <f>IFERROR(VLOOKUP(B2367, PlumX_snapshot!$A:$F, 6, FALSE), " ")</f>
        <v xml:space="preserve"> </v>
      </c>
      <c r="AB2367" s="9"/>
    </row>
    <row r="2368" spans="1:28" ht="14.5" x14ac:dyDescent="0.35">
      <c r="A2368" s="7"/>
      <c r="B2368" s="7" t="s">
        <v>7132</v>
      </c>
      <c r="C2368" s="7" t="s">
        <v>442</v>
      </c>
      <c r="D2368" s="7" t="s">
        <v>425</v>
      </c>
      <c r="E2368" s="7" t="s">
        <v>37</v>
      </c>
      <c r="F2368" s="7" t="s">
        <v>37</v>
      </c>
      <c r="G2368" s="7" t="s">
        <v>38</v>
      </c>
      <c r="H2368" s="7"/>
      <c r="I2368" s="7" t="s">
        <v>74</v>
      </c>
      <c r="J2368" s="10">
        <v>44602</v>
      </c>
      <c r="K2368" s="10">
        <v>44633</v>
      </c>
      <c r="L2368" s="10"/>
      <c r="M2368" s="10">
        <v>44658</v>
      </c>
      <c r="N2368" s="7">
        <v>2022</v>
      </c>
      <c r="O2368" s="7" t="s">
        <v>7113</v>
      </c>
      <c r="P2368" s="7" t="s">
        <v>56</v>
      </c>
      <c r="R2368" s="7" t="s">
        <v>7133</v>
      </c>
      <c r="T2368" s="7" t="s">
        <v>491</v>
      </c>
      <c r="W2368" s="6" t="str">
        <f>IFERROR(VLOOKUP(B2368, PlumX_snapshot!$A:$B, 2, FALSE), " ")</f>
        <v xml:space="preserve"> </v>
      </c>
      <c r="X2368" s="6" t="str">
        <f>IFERROR(VLOOKUP(B2368, PlumX_snapshot!$A:$C, 3, FALSE), " ")</f>
        <v xml:space="preserve"> </v>
      </c>
      <c r="Y2368" s="8" t="str">
        <f>IFERROR(VLOOKUP(B2368, PlumX_snapshot!$A:$D, 4, FALSE), " ")</f>
        <v xml:space="preserve"> </v>
      </c>
      <c r="Z2368" s="8" t="str">
        <f>IFERROR(VLOOKUP(B2368, PlumX_snapshot!$A:$E, 5, FALSE), " ")</f>
        <v xml:space="preserve"> </v>
      </c>
      <c r="AA2368" s="8" t="str">
        <f>IFERROR(VLOOKUP(B2368, PlumX_snapshot!$A:$F, 6, FALSE), " ")</f>
        <v xml:space="preserve"> </v>
      </c>
      <c r="AB2368" s="9"/>
    </row>
    <row r="2369" spans="1:28" ht="14.5" x14ac:dyDescent="0.35">
      <c r="A2369" s="7"/>
      <c r="B2369" s="7" t="s">
        <v>7134</v>
      </c>
      <c r="C2369" s="7" t="s">
        <v>442</v>
      </c>
      <c r="D2369" s="7" t="s">
        <v>425</v>
      </c>
      <c r="E2369" s="7" t="s">
        <v>37</v>
      </c>
      <c r="F2369" s="7" t="s">
        <v>37</v>
      </c>
      <c r="G2369" s="7" t="s">
        <v>38</v>
      </c>
      <c r="H2369" s="7"/>
      <c r="I2369" s="7" t="s">
        <v>74</v>
      </c>
      <c r="J2369" s="10">
        <v>44725</v>
      </c>
      <c r="K2369" s="10">
        <v>44726</v>
      </c>
      <c r="L2369" s="10"/>
      <c r="M2369" s="10">
        <v>44743</v>
      </c>
      <c r="N2369" s="7">
        <v>2022</v>
      </c>
      <c r="O2369" s="7" t="s">
        <v>7113</v>
      </c>
      <c r="Q2369" s="7" t="s">
        <v>56</v>
      </c>
      <c r="R2369" s="7" t="s">
        <v>7135</v>
      </c>
      <c r="T2369" s="7" t="s">
        <v>491</v>
      </c>
      <c r="W2369" s="6" t="str">
        <f>IFERROR(VLOOKUP(B2369, PlumX_snapshot!$A:$B, 2, FALSE), " ")</f>
        <v xml:space="preserve"> </v>
      </c>
      <c r="X2369" s="6" t="str">
        <f>IFERROR(VLOOKUP(B2369, PlumX_snapshot!$A:$C, 3, FALSE), " ")</f>
        <v xml:space="preserve"> </v>
      </c>
      <c r="Y2369" s="8" t="str">
        <f>IFERROR(VLOOKUP(B2369, PlumX_snapshot!$A:$D, 4, FALSE), " ")</f>
        <v xml:space="preserve"> </v>
      </c>
      <c r="Z2369" s="8" t="str">
        <f>IFERROR(VLOOKUP(B2369, PlumX_snapshot!$A:$E, 5, FALSE), " ")</f>
        <v xml:space="preserve"> </v>
      </c>
      <c r="AA2369" s="8" t="str">
        <f>IFERROR(VLOOKUP(B2369, PlumX_snapshot!$A:$F, 6, FALSE), " ")</f>
        <v xml:space="preserve"> </v>
      </c>
      <c r="AB2369" s="9"/>
    </row>
    <row r="2370" spans="1:28" ht="14.5" x14ac:dyDescent="0.35">
      <c r="A2370" s="7"/>
      <c r="B2370" s="7" t="s">
        <v>7136</v>
      </c>
      <c r="C2370" s="7" t="s">
        <v>7137</v>
      </c>
      <c r="D2370" s="7" t="s">
        <v>425</v>
      </c>
      <c r="E2370" s="7" t="s">
        <v>36</v>
      </c>
      <c r="F2370" s="7" t="s">
        <v>37</v>
      </c>
      <c r="G2370" s="7" t="s">
        <v>38</v>
      </c>
      <c r="H2370" s="7"/>
      <c r="I2370" s="7" t="s">
        <v>74</v>
      </c>
      <c r="J2370" s="10">
        <v>44628</v>
      </c>
      <c r="K2370" s="10">
        <v>44634</v>
      </c>
      <c r="L2370" s="10"/>
      <c r="M2370" s="10">
        <v>44651</v>
      </c>
      <c r="N2370" s="7">
        <v>2022</v>
      </c>
      <c r="O2370" s="7" t="s">
        <v>7113</v>
      </c>
      <c r="R2370" s="7" t="s">
        <v>7138</v>
      </c>
      <c r="T2370" s="7" t="s">
        <v>531</v>
      </c>
      <c r="U2370" s="7" t="s">
        <v>532</v>
      </c>
      <c r="W2370" s="6" t="str">
        <f>IFERROR(VLOOKUP(B2370, PlumX_snapshot!$A:$B, 2, FALSE), " ")</f>
        <v xml:space="preserve"> </v>
      </c>
      <c r="X2370" s="6" t="str">
        <f>IFERROR(VLOOKUP(B2370, PlumX_snapshot!$A:$C, 3, FALSE), " ")</f>
        <v xml:space="preserve"> </v>
      </c>
      <c r="Y2370" s="8" t="str">
        <f>IFERROR(VLOOKUP(B2370, PlumX_snapshot!$A:$D, 4, FALSE), " ")</f>
        <v xml:space="preserve"> </v>
      </c>
      <c r="Z2370" s="8" t="str">
        <f>IFERROR(VLOOKUP(B2370, PlumX_snapshot!$A:$E, 5, FALSE), " ")</f>
        <v xml:space="preserve"> </v>
      </c>
      <c r="AA2370" s="8" t="str">
        <f>IFERROR(VLOOKUP(B2370, PlumX_snapshot!$A:$F, 6, FALSE), " ")</f>
        <v xml:space="preserve"> </v>
      </c>
      <c r="AB2370" s="9"/>
    </row>
    <row r="2371" spans="1:28" ht="14.5" x14ac:dyDescent="0.35">
      <c r="A2371" s="7"/>
      <c r="B2371" s="7" t="s">
        <v>7139</v>
      </c>
      <c r="C2371" s="7" t="s">
        <v>7140</v>
      </c>
      <c r="D2371" s="7" t="s">
        <v>425</v>
      </c>
      <c r="E2371" s="7" t="s">
        <v>36</v>
      </c>
      <c r="F2371" s="7"/>
      <c r="G2371" s="7" t="s">
        <v>38</v>
      </c>
      <c r="H2371" s="7"/>
      <c r="I2371" s="7"/>
      <c r="J2371" s="10">
        <v>44776</v>
      </c>
      <c r="K2371" s="10">
        <v>44783</v>
      </c>
      <c r="L2371" s="10"/>
      <c r="M2371" s="10">
        <v>44809</v>
      </c>
      <c r="N2371" s="7">
        <v>2022</v>
      </c>
      <c r="O2371" s="7" t="s">
        <v>7113</v>
      </c>
      <c r="T2371" s="7" t="s">
        <v>531</v>
      </c>
      <c r="U2371" s="7" t="s">
        <v>532</v>
      </c>
      <c r="W2371" s="6" t="str">
        <f>IFERROR(VLOOKUP(B2371, PlumX_snapshot!$A:$B, 2, FALSE), " ")</f>
        <v xml:space="preserve"> </v>
      </c>
      <c r="X2371" s="6" t="str">
        <f>IFERROR(VLOOKUP(B2371, PlumX_snapshot!$A:$C, 3, FALSE), " ")</f>
        <v xml:space="preserve"> </v>
      </c>
      <c r="Y2371" s="8" t="str">
        <f>IFERROR(VLOOKUP(B2371, PlumX_snapshot!$A:$D, 4, FALSE), " ")</f>
        <v xml:space="preserve"> </v>
      </c>
      <c r="Z2371" s="8" t="str">
        <f>IFERROR(VLOOKUP(B2371, PlumX_snapshot!$A:$E, 5, FALSE), " ")</f>
        <v xml:space="preserve"> </v>
      </c>
      <c r="AA2371" s="8" t="str">
        <f>IFERROR(VLOOKUP(B2371, PlumX_snapshot!$A:$F, 6, FALSE), " ")</f>
        <v xml:space="preserve"> </v>
      </c>
      <c r="AB2371" s="9"/>
    </row>
    <row r="2372" spans="1:28" ht="14.5" x14ac:dyDescent="0.35">
      <c r="A2372" s="7"/>
      <c r="B2372" s="7" t="s">
        <v>7141</v>
      </c>
      <c r="C2372" s="7" t="s">
        <v>7142</v>
      </c>
      <c r="D2372" s="7" t="s">
        <v>425</v>
      </c>
      <c r="E2372" s="7" t="s">
        <v>36</v>
      </c>
      <c r="F2372" s="7" t="s">
        <v>37</v>
      </c>
      <c r="G2372" s="7" t="s">
        <v>38</v>
      </c>
      <c r="H2372" s="7"/>
      <c r="I2372" s="7" t="s">
        <v>399</v>
      </c>
      <c r="J2372" s="10">
        <v>44817</v>
      </c>
      <c r="K2372" s="10">
        <v>44818</v>
      </c>
      <c r="L2372" s="10"/>
      <c r="M2372" s="10">
        <v>44831</v>
      </c>
      <c r="N2372" s="7">
        <v>2022</v>
      </c>
      <c r="O2372" s="7" t="s">
        <v>7113</v>
      </c>
      <c r="R2372" s="7" t="s">
        <v>7143</v>
      </c>
      <c r="T2372" s="7" t="s">
        <v>531</v>
      </c>
      <c r="U2372" s="7" t="s">
        <v>532</v>
      </c>
      <c r="W2372" s="6" t="str">
        <f>IFERROR(VLOOKUP(B2372, PlumX_snapshot!$A:$B, 2, FALSE), " ")</f>
        <v xml:space="preserve"> </v>
      </c>
      <c r="X2372" s="6" t="str">
        <f>IFERROR(VLOOKUP(B2372, PlumX_snapshot!$A:$C, 3, FALSE), " ")</f>
        <v xml:space="preserve"> </v>
      </c>
      <c r="Y2372" s="8" t="str">
        <f>IFERROR(VLOOKUP(B2372, PlumX_snapshot!$A:$D, 4, FALSE), " ")</f>
        <v xml:space="preserve"> </v>
      </c>
      <c r="Z2372" s="8" t="str">
        <f>IFERROR(VLOOKUP(B2372, PlumX_snapshot!$A:$E, 5, FALSE), " ")</f>
        <v xml:space="preserve"> </v>
      </c>
      <c r="AA2372" s="8" t="str">
        <f>IFERROR(VLOOKUP(B2372, PlumX_snapshot!$A:$F, 6, FALSE), " ")</f>
        <v xml:space="preserve"> </v>
      </c>
      <c r="AB2372" s="9"/>
    </row>
    <row r="2373" spans="1:28" ht="14.5" x14ac:dyDescent="0.35">
      <c r="A2373" s="7"/>
      <c r="B2373" s="7" t="s">
        <v>7144</v>
      </c>
      <c r="C2373" s="7" t="s">
        <v>424</v>
      </c>
      <c r="D2373" s="7" t="s">
        <v>425</v>
      </c>
      <c r="E2373" s="7" t="s">
        <v>36</v>
      </c>
      <c r="F2373" s="7"/>
      <c r="G2373" s="7" t="s">
        <v>38</v>
      </c>
      <c r="H2373" s="7"/>
      <c r="I2373" s="7"/>
      <c r="J2373" s="10">
        <v>44705</v>
      </c>
      <c r="K2373" s="10">
        <v>44790</v>
      </c>
      <c r="L2373" s="10"/>
      <c r="M2373" s="10">
        <v>44811</v>
      </c>
      <c r="N2373" s="7">
        <v>2022</v>
      </c>
      <c r="O2373" s="7" t="s">
        <v>7113</v>
      </c>
      <c r="T2373" s="7" t="s">
        <v>531</v>
      </c>
      <c r="U2373" s="7" t="s">
        <v>532</v>
      </c>
      <c r="W2373" s="6" t="str">
        <f>IFERROR(VLOOKUP(B2373, PlumX_snapshot!$A:$B, 2, FALSE), " ")</f>
        <v xml:space="preserve"> </v>
      </c>
      <c r="X2373" s="6" t="str">
        <f>IFERROR(VLOOKUP(B2373, PlumX_snapshot!$A:$C, 3, FALSE), " ")</f>
        <v xml:space="preserve"> </v>
      </c>
      <c r="Y2373" s="8" t="str">
        <f>IFERROR(VLOOKUP(B2373, PlumX_snapshot!$A:$D, 4, FALSE), " ")</f>
        <v xml:space="preserve"> </v>
      </c>
      <c r="Z2373" s="8" t="str">
        <f>IFERROR(VLOOKUP(B2373, PlumX_snapshot!$A:$E, 5, FALSE), " ")</f>
        <v xml:space="preserve"> </v>
      </c>
      <c r="AA2373" s="8" t="str">
        <f>IFERROR(VLOOKUP(B2373, PlumX_snapshot!$A:$F, 6, FALSE), " ")</f>
        <v xml:space="preserve"> </v>
      </c>
      <c r="AB2373" s="9"/>
    </row>
    <row r="2374" spans="1:28" ht="14.5" x14ac:dyDescent="0.35">
      <c r="A2374" s="7"/>
      <c r="B2374" s="7" t="s">
        <v>7145</v>
      </c>
      <c r="C2374" s="7" t="s">
        <v>442</v>
      </c>
      <c r="D2374" s="7" t="s">
        <v>425</v>
      </c>
      <c r="E2374" s="7" t="s">
        <v>37</v>
      </c>
      <c r="F2374" s="7" t="s">
        <v>37</v>
      </c>
      <c r="G2374" s="7" t="s">
        <v>38</v>
      </c>
      <c r="H2374" s="7"/>
      <c r="I2374" s="7" t="s">
        <v>74</v>
      </c>
      <c r="J2374" s="10">
        <v>44644</v>
      </c>
      <c r="K2374" s="10">
        <v>44671</v>
      </c>
      <c r="L2374" s="10"/>
      <c r="M2374" s="10">
        <v>44755</v>
      </c>
      <c r="N2374" s="7">
        <v>2022</v>
      </c>
      <c r="O2374" s="7" t="s">
        <v>7113</v>
      </c>
      <c r="R2374" s="7" t="s">
        <v>7146</v>
      </c>
      <c r="T2374" s="7" t="s">
        <v>491</v>
      </c>
      <c r="W2374" s="6" t="str">
        <f>IFERROR(VLOOKUP(B2374, PlumX_snapshot!$A:$B, 2, FALSE), " ")</f>
        <v xml:space="preserve"> </v>
      </c>
      <c r="X2374" s="6" t="str">
        <f>IFERROR(VLOOKUP(B2374, PlumX_snapshot!$A:$C, 3, FALSE), " ")</f>
        <v xml:space="preserve"> </v>
      </c>
      <c r="Y2374" s="8" t="str">
        <f>IFERROR(VLOOKUP(B2374, PlumX_snapshot!$A:$D, 4, FALSE), " ")</f>
        <v xml:space="preserve"> </v>
      </c>
      <c r="Z2374" s="8" t="str">
        <f>IFERROR(VLOOKUP(B2374, PlumX_snapshot!$A:$E, 5, FALSE), " ")</f>
        <v xml:space="preserve"> </v>
      </c>
      <c r="AA2374" s="8" t="str">
        <f>IFERROR(VLOOKUP(B2374, PlumX_snapshot!$A:$F, 6, FALSE), " ")</f>
        <v xml:space="preserve"> </v>
      </c>
      <c r="AB2374" s="9"/>
    </row>
    <row r="2375" spans="1:28" ht="14.5" x14ac:dyDescent="0.35">
      <c r="A2375" s="7"/>
      <c r="B2375" s="7" t="s">
        <v>7147</v>
      </c>
      <c r="C2375" s="7" t="s">
        <v>466</v>
      </c>
      <c r="D2375" s="7" t="s">
        <v>425</v>
      </c>
      <c r="E2375" s="7" t="s">
        <v>36</v>
      </c>
      <c r="F2375" s="7" t="s">
        <v>37</v>
      </c>
      <c r="G2375" s="7" t="s">
        <v>38</v>
      </c>
      <c r="H2375" s="7"/>
      <c r="I2375" s="7" t="s">
        <v>74</v>
      </c>
      <c r="J2375" s="10">
        <v>44781</v>
      </c>
      <c r="K2375" s="10">
        <v>44831</v>
      </c>
      <c r="L2375" s="10"/>
      <c r="M2375" s="10">
        <v>44881</v>
      </c>
      <c r="N2375" s="7">
        <v>2022</v>
      </c>
      <c r="O2375" s="7" t="s">
        <v>7113</v>
      </c>
      <c r="R2375" s="7" t="s">
        <v>7148</v>
      </c>
      <c r="T2375" s="7" t="s">
        <v>491</v>
      </c>
      <c r="W2375" s="6" t="str">
        <f>IFERROR(VLOOKUP(B2375, PlumX_snapshot!$A:$B, 2, FALSE), " ")</f>
        <v xml:space="preserve"> </v>
      </c>
      <c r="X2375" s="6" t="str">
        <f>IFERROR(VLOOKUP(B2375, PlumX_snapshot!$A:$C, 3, FALSE), " ")</f>
        <v xml:space="preserve"> </v>
      </c>
      <c r="Y2375" s="8" t="str">
        <f>IFERROR(VLOOKUP(B2375, PlumX_snapshot!$A:$D, 4, FALSE), " ")</f>
        <v xml:space="preserve"> </v>
      </c>
      <c r="Z2375" s="8" t="str">
        <f>IFERROR(VLOOKUP(B2375, PlumX_snapshot!$A:$E, 5, FALSE), " ")</f>
        <v xml:space="preserve"> </v>
      </c>
      <c r="AA2375" s="8" t="str">
        <f>IFERROR(VLOOKUP(B2375, PlumX_snapshot!$A:$F, 6, FALSE), " ")</f>
        <v xml:space="preserve"> </v>
      </c>
      <c r="AB2375" s="9"/>
    </row>
    <row r="2376" spans="1:28" ht="14.5" x14ac:dyDescent="0.35">
      <c r="A2376" s="7"/>
      <c r="B2376" s="7" t="s">
        <v>7149</v>
      </c>
      <c r="C2376" s="7" t="s">
        <v>484</v>
      </c>
      <c r="D2376" s="7" t="s">
        <v>425</v>
      </c>
      <c r="E2376" s="7" t="s">
        <v>36</v>
      </c>
      <c r="F2376" s="7"/>
      <c r="G2376" s="7" t="s">
        <v>38</v>
      </c>
      <c r="H2376" s="7"/>
      <c r="I2376" s="7"/>
      <c r="J2376" s="10">
        <v>44715</v>
      </c>
      <c r="K2376" s="10">
        <v>44721</v>
      </c>
      <c r="L2376" s="10"/>
      <c r="M2376" s="10">
        <v>44742</v>
      </c>
      <c r="N2376" s="7">
        <v>2022</v>
      </c>
      <c r="O2376" s="7" t="s">
        <v>7113</v>
      </c>
      <c r="T2376" s="7" t="s">
        <v>491</v>
      </c>
      <c r="W2376" s="6" t="str">
        <f>IFERROR(VLOOKUP(B2376, PlumX_snapshot!$A:$B, 2, FALSE), " ")</f>
        <v xml:space="preserve"> </v>
      </c>
      <c r="X2376" s="6" t="str">
        <f>IFERROR(VLOOKUP(B2376, PlumX_snapshot!$A:$C, 3, FALSE), " ")</f>
        <v xml:space="preserve"> </v>
      </c>
      <c r="Y2376" s="8" t="str">
        <f>IFERROR(VLOOKUP(B2376, PlumX_snapshot!$A:$D, 4, FALSE), " ")</f>
        <v xml:space="preserve"> </v>
      </c>
      <c r="Z2376" s="8" t="str">
        <f>IFERROR(VLOOKUP(B2376, PlumX_snapshot!$A:$E, 5, FALSE), " ")</f>
        <v xml:space="preserve"> </v>
      </c>
      <c r="AA2376" s="8" t="str">
        <f>IFERROR(VLOOKUP(B2376, PlumX_snapshot!$A:$F, 6, FALSE), " ")</f>
        <v xml:space="preserve"> </v>
      </c>
      <c r="AB2376" s="9"/>
    </row>
    <row r="2377" spans="1:28" ht="14.5" x14ac:dyDescent="0.35">
      <c r="A2377" s="7"/>
      <c r="B2377" s="7" t="s">
        <v>7150</v>
      </c>
      <c r="C2377" s="7" t="s">
        <v>484</v>
      </c>
      <c r="D2377" s="7" t="s">
        <v>425</v>
      </c>
      <c r="E2377" s="7" t="s">
        <v>36</v>
      </c>
      <c r="F2377" s="7"/>
      <c r="G2377" s="7" t="s">
        <v>38</v>
      </c>
      <c r="H2377" s="7"/>
      <c r="I2377" s="7"/>
      <c r="J2377" s="10">
        <v>44741</v>
      </c>
      <c r="K2377" s="10">
        <v>44748</v>
      </c>
      <c r="L2377" s="10"/>
      <c r="M2377" s="10">
        <v>44761</v>
      </c>
      <c r="N2377" s="7">
        <v>2022</v>
      </c>
      <c r="O2377" s="7" t="s">
        <v>7113</v>
      </c>
      <c r="T2377" s="7" t="s">
        <v>491</v>
      </c>
      <c r="W2377" s="6" t="str">
        <f>IFERROR(VLOOKUP(B2377, PlumX_snapshot!$A:$B, 2, FALSE), " ")</f>
        <v xml:space="preserve"> </v>
      </c>
      <c r="X2377" s="6" t="str">
        <f>IFERROR(VLOOKUP(B2377, PlumX_snapshot!$A:$C, 3, FALSE), " ")</f>
        <v xml:space="preserve"> </v>
      </c>
      <c r="Y2377" s="8" t="str">
        <f>IFERROR(VLOOKUP(B2377, PlumX_snapshot!$A:$D, 4, FALSE), " ")</f>
        <v xml:space="preserve"> </v>
      </c>
      <c r="Z2377" s="8" t="str">
        <f>IFERROR(VLOOKUP(B2377, PlumX_snapshot!$A:$E, 5, FALSE), " ")</f>
        <v xml:space="preserve"> </v>
      </c>
      <c r="AA2377" s="8" t="str">
        <f>IFERROR(VLOOKUP(B2377, PlumX_snapshot!$A:$F, 6, FALSE), " ")</f>
        <v xml:space="preserve"> </v>
      </c>
      <c r="AB2377" s="9"/>
    </row>
    <row r="2378" spans="1:28" ht="14.5" x14ac:dyDescent="0.35">
      <c r="A2378" s="7"/>
      <c r="B2378" s="7" t="s">
        <v>7151</v>
      </c>
      <c r="C2378" s="7" t="s">
        <v>484</v>
      </c>
      <c r="D2378" s="7" t="s">
        <v>425</v>
      </c>
      <c r="E2378" s="7" t="s">
        <v>36</v>
      </c>
      <c r="F2378" s="7"/>
      <c r="G2378" s="7" t="s">
        <v>38</v>
      </c>
      <c r="H2378" s="7"/>
      <c r="I2378" s="7"/>
      <c r="J2378" s="10">
        <v>44749</v>
      </c>
      <c r="K2378" s="10">
        <v>44783</v>
      </c>
      <c r="L2378" s="10"/>
      <c r="M2378" s="10">
        <v>44792</v>
      </c>
      <c r="N2378" s="7">
        <v>2022</v>
      </c>
      <c r="O2378" s="7" t="s">
        <v>7113</v>
      </c>
      <c r="T2378" s="7" t="s">
        <v>491</v>
      </c>
      <c r="W2378" s="6" t="str">
        <f>IFERROR(VLOOKUP(B2378, PlumX_snapshot!$A:$B, 2, FALSE), " ")</f>
        <v xml:space="preserve"> </v>
      </c>
      <c r="X2378" s="6" t="str">
        <f>IFERROR(VLOOKUP(B2378, PlumX_snapshot!$A:$C, 3, FALSE), " ")</f>
        <v xml:space="preserve"> </v>
      </c>
      <c r="Y2378" s="8" t="str">
        <f>IFERROR(VLOOKUP(B2378, PlumX_snapshot!$A:$D, 4, FALSE), " ")</f>
        <v xml:space="preserve"> </v>
      </c>
      <c r="Z2378" s="8" t="str">
        <f>IFERROR(VLOOKUP(B2378, PlumX_snapshot!$A:$E, 5, FALSE), " ")</f>
        <v xml:space="preserve"> </v>
      </c>
      <c r="AA2378" s="8" t="str">
        <f>IFERROR(VLOOKUP(B2378, PlumX_snapshot!$A:$F, 6, FALSE), " ")</f>
        <v xml:space="preserve"> </v>
      </c>
      <c r="AB2378" s="9"/>
    </row>
    <row r="2379" spans="1:28" ht="14.5" x14ac:dyDescent="0.35">
      <c r="A2379" s="7"/>
      <c r="B2379" s="7" t="s">
        <v>7152</v>
      </c>
      <c r="C2379" s="7" t="s">
        <v>442</v>
      </c>
      <c r="D2379" s="7" t="s">
        <v>425</v>
      </c>
      <c r="E2379" s="7" t="s">
        <v>37</v>
      </c>
      <c r="F2379" s="7" t="s">
        <v>37</v>
      </c>
      <c r="G2379" s="7" t="s">
        <v>38</v>
      </c>
      <c r="H2379" s="7"/>
      <c r="I2379" s="7" t="s">
        <v>74</v>
      </c>
      <c r="J2379" s="10">
        <v>44767</v>
      </c>
      <c r="K2379" s="10">
        <v>44778</v>
      </c>
      <c r="L2379" s="10"/>
      <c r="M2379" s="10">
        <v>44799</v>
      </c>
      <c r="N2379" s="7">
        <v>2022</v>
      </c>
      <c r="O2379" s="7" t="s">
        <v>7113</v>
      </c>
      <c r="R2379" s="7" t="s">
        <v>7153</v>
      </c>
      <c r="T2379" s="7" t="s">
        <v>491</v>
      </c>
      <c r="W2379" s="6" t="str">
        <f>IFERROR(VLOOKUP(B2379, PlumX_snapshot!$A:$B, 2, FALSE), " ")</f>
        <v xml:space="preserve"> </v>
      </c>
      <c r="X2379" s="6" t="str">
        <f>IFERROR(VLOOKUP(B2379, PlumX_snapshot!$A:$C, 3, FALSE), " ")</f>
        <v xml:space="preserve"> </v>
      </c>
      <c r="Y2379" s="8" t="str">
        <f>IFERROR(VLOOKUP(B2379, PlumX_snapshot!$A:$D, 4, FALSE), " ")</f>
        <v xml:space="preserve"> </v>
      </c>
      <c r="Z2379" s="8" t="str">
        <f>IFERROR(VLOOKUP(B2379, PlumX_snapshot!$A:$E, 5, FALSE), " ")</f>
        <v xml:space="preserve"> </v>
      </c>
      <c r="AA2379" s="8" t="str">
        <f>IFERROR(VLOOKUP(B2379, PlumX_snapshot!$A:$F, 6, FALSE), " ")</f>
        <v xml:space="preserve"> </v>
      </c>
      <c r="AB2379" s="9"/>
    </row>
    <row r="2380" spans="1:28" ht="14.5" x14ac:dyDescent="0.35">
      <c r="A2380" s="7"/>
      <c r="B2380" s="7" t="s">
        <v>7154</v>
      </c>
      <c r="C2380" s="7" t="s">
        <v>442</v>
      </c>
      <c r="D2380" s="7" t="s">
        <v>425</v>
      </c>
      <c r="E2380" s="7" t="s">
        <v>37</v>
      </c>
      <c r="F2380" s="7" t="s">
        <v>37</v>
      </c>
      <c r="G2380" s="7" t="s">
        <v>38</v>
      </c>
      <c r="H2380" s="7"/>
      <c r="I2380" s="7" t="s">
        <v>74</v>
      </c>
      <c r="J2380" s="10">
        <v>44573</v>
      </c>
      <c r="K2380" s="10">
        <v>44575</v>
      </c>
      <c r="L2380" s="10"/>
      <c r="M2380" s="10">
        <v>44615</v>
      </c>
      <c r="N2380" s="7">
        <v>2022</v>
      </c>
      <c r="O2380" s="7" t="s">
        <v>7113</v>
      </c>
      <c r="R2380" s="7" t="s">
        <v>7155</v>
      </c>
      <c r="T2380" s="7" t="s">
        <v>491</v>
      </c>
      <c r="W2380" s="6" t="str">
        <f>IFERROR(VLOOKUP(B2380, PlumX_snapshot!$A:$B, 2, FALSE), " ")</f>
        <v xml:space="preserve"> </v>
      </c>
      <c r="X2380" s="6" t="str">
        <f>IFERROR(VLOOKUP(B2380, PlumX_snapshot!$A:$C, 3, FALSE), " ")</f>
        <v xml:space="preserve"> </v>
      </c>
      <c r="Y2380" s="8" t="str">
        <f>IFERROR(VLOOKUP(B2380, PlumX_snapshot!$A:$D, 4, FALSE), " ")</f>
        <v xml:space="preserve"> </v>
      </c>
      <c r="Z2380" s="8" t="str">
        <f>IFERROR(VLOOKUP(B2380, PlumX_snapshot!$A:$E, 5, FALSE), " ")</f>
        <v xml:space="preserve"> </v>
      </c>
      <c r="AA2380" s="8" t="str">
        <f>IFERROR(VLOOKUP(B2380, PlumX_snapshot!$A:$F, 6, FALSE), " ")</f>
        <v xml:space="preserve"> </v>
      </c>
      <c r="AB2380" s="9"/>
    </row>
    <row r="2381" spans="1:28" ht="14.5" x14ac:dyDescent="0.35">
      <c r="A2381" s="7"/>
      <c r="B2381" s="7" t="s">
        <v>7156</v>
      </c>
      <c r="C2381" s="7" t="s">
        <v>442</v>
      </c>
      <c r="D2381" s="7" t="s">
        <v>425</v>
      </c>
      <c r="E2381" s="7" t="s">
        <v>37</v>
      </c>
      <c r="F2381" s="7" t="s">
        <v>37</v>
      </c>
      <c r="G2381" s="7" t="s">
        <v>38</v>
      </c>
      <c r="H2381" s="7"/>
      <c r="I2381" s="7" t="s">
        <v>74</v>
      </c>
      <c r="J2381" s="10">
        <v>44872</v>
      </c>
      <c r="K2381" s="10">
        <v>44881</v>
      </c>
      <c r="L2381" s="10"/>
      <c r="M2381" s="10">
        <v>44896</v>
      </c>
      <c r="N2381" s="7">
        <v>2022</v>
      </c>
      <c r="O2381" s="7" t="s">
        <v>7113</v>
      </c>
      <c r="R2381" s="7" t="s">
        <v>7157</v>
      </c>
      <c r="T2381" s="7" t="s">
        <v>491</v>
      </c>
      <c r="W2381" s="6" t="str">
        <f>IFERROR(VLOOKUP(B2381, PlumX_snapshot!$A:$B, 2, FALSE), " ")</f>
        <v xml:space="preserve"> </v>
      </c>
      <c r="X2381" s="6" t="str">
        <f>IFERROR(VLOOKUP(B2381, PlumX_snapshot!$A:$C, 3, FALSE), " ")</f>
        <v xml:space="preserve"> </v>
      </c>
      <c r="Y2381" s="8" t="str">
        <f>IFERROR(VLOOKUP(B2381, PlumX_snapshot!$A:$D, 4, FALSE), " ")</f>
        <v xml:space="preserve"> </v>
      </c>
      <c r="Z2381" s="8" t="str">
        <f>IFERROR(VLOOKUP(B2381, PlumX_snapshot!$A:$E, 5, FALSE), " ")</f>
        <v xml:space="preserve"> </v>
      </c>
      <c r="AA2381" s="8" t="str">
        <f>IFERROR(VLOOKUP(B2381, PlumX_snapshot!$A:$F, 6, FALSE), " ")</f>
        <v xml:space="preserve"> </v>
      </c>
      <c r="AB2381" s="9"/>
    </row>
    <row r="2382" spans="1:28" ht="14.5" x14ac:dyDescent="0.35">
      <c r="A2382" s="7"/>
      <c r="B2382" s="7" t="s">
        <v>7158</v>
      </c>
      <c r="C2382" s="7" t="s">
        <v>424</v>
      </c>
      <c r="D2382" s="7" t="s">
        <v>425</v>
      </c>
      <c r="E2382" s="7" t="s">
        <v>36</v>
      </c>
      <c r="F2382" s="7"/>
      <c r="G2382" s="7" t="s">
        <v>38</v>
      </c>
      <c r="H2382" s="7"/>
      <c r="I2382" s="7"/>
      <c r="J2382" s="10">
        <v>44586</v>
      </c>
      <c r="K2382" s="10">
        <v>44587</v>
      </c>
      <c r="L2382" s="10"/>
      <c r="M2382" s="10">
        <v>44609</v>
      </c>
      <c r="N2382" s="7">
        <v>2022</v>
      </c>
      <c r="O2382" s="7" t="s">
        <v>7113</v>
      </c>
      <c r="T2382" s="7" t="s">
        <v>531</v>
      </c>
      <c r="U2382" s="7" t="s">
        <v>532</v>
      </c>
      <c r="W2382" s="6" t="str">
        <f>IFERROR(VLOOKUP(B2382, PlumX_snapshot!$A:$B, 2, FALSE), " ")</f>
        <v xml:space="preserve"> </v>
      </c>
      <c r="X2382" s="6" t="str">
        <f>IFERROR(VLOOKUP(B2382, PlumX_snapshot!$A:$C, 3, FALSE), " ")</f>
        <v xml:space="preserve"> </v>
      </c>
      <c r="Y2382" s="8" t="str">
        <f>IFERROR(VLOOKUP(B2382, PlumX_snapshot!$A:$D, 4, FALSE), " ")</f>
        <v xml:space="preserve"> </v>
      </c>
      <c r="Z2382" s="8" t="str">
        <f>IFERROR(VLOOKUP(B2382, PlumX_snapshot!$A:$E, 5, FALSE), " ")</f>
        <v xml:space="preserve"> </v>
      </c>
      <c r="AA2382" s="8" t="str">
        <f>IFERROR(VLOOKUP(B2382, PlumX_snapshot!$A:$F, 6, FALSE), " ")</f>
        <v xml:space="preserve"> </v>
      </c>
      <c r="AB2382" s="9"/>
    </row>
    <row r="2383" spans="1:28" ht="14.5" x14ac:dyDescent="0.35">
      <c r="A2383" s="7"/>
      <c r="B2383" s="7" t="s">
        <v>7159</v>
      </c>
      <c r="C2383" s="7" t="s">
        <v>424</v>
      </c>
      <c r="D2383" s="7" t="s">
        <v>425</v>
      </c>
      <c r="E2383" s="7" t="s">
        <v>36</v>
      </c>
      <c r="F2383" s="7"/>
      <c r="G2383" s="7" t="s">
        <v>38</v>
      </c>
      <c r="H2383" s="7"/>
      <c r="I2383" s="7"/>
      <c r="J2383" s="10">
        <v>44612</v>
      </c>
      <c r="K2383" s="10">
        <v>44613</v>
      </c>
      <c r="L2383" s="10"/>
      <c r="M2383" s="10">
        <v>44637</v>
      </c>
      <c r="N2383" s="7">
        <v>2022</v>
      </c>
      <c r="O2383" s="7" t="s">
        <v>7113</v>
      </c>
      <c r="T2383" s="7" t="s">
        <v>531</v>
      </c>
      <c r="U2383" s="7" t="s">
        <v>532</v>
      </c>
      <c r="W2383" s="6" t="str">
        <f>IFERROR(VLOOKUP(B2383, PlumX_snapshot!$A:$B, 2, FALSE), " ")</f>
        <v xml:space="preserve"> </v>
      </c>
      <c r="X2383" s="6" t="str">
        <f>IFERROR(VLOOKUP(B2383, PlumX_snapshot!$A:$C, 3, FALSE), " ")</f>
        <v xml:space="preserve"> </v>
      </c>
      <c r="Y2383" s="8" t="str">
        <f>IFERROR(VLOOKUP(B2383, PlumX_snapshot!$A:$D, 4, FALSE), " ")</f>
        <v xml:space="preserve"> </v>
      </c>
      <c r="Z2383" s="8" t="str">
        <f>IFERROR(VLOOKUP(B2383, PlumX_snapshot!$A:$E, 5, FALSE), " ")</f>
        <v xml:space="preserve"> </v>
      </c>
      <c r="AA2383" s="8" t="str">
        <f>IFERROR(VLOOKUP(B2383, PlumX_snapshot!$A:$F, 6, FALSE), " ")</f>
        <v xml:space="preserve"> </v>
      </c>
      <c r="AB2383" s="9"/>
    </row>
    <row r="2384" spans="1:28" ht="14.5" x14ac:dyDescent="0.35">
      <c r="A2384" s="7"/>
      <c r="B2384" s="7" t="s">
        <v>7160</v>
      </c>
      <c r="C2384" s="7" t="s">
        <v>424</v>
      </c>
      <c r="D2384" s="7" t="s">
        <v>425</v>
      </c>
      <c r="E2384" s="7" t="s">
        <v>36</v>
      </c>
      <c r="F2384" s="7"/>
      <c r="G2384" s="7" t="s">
        <v>38</v>
      </c>
      <c r="H2384" s="7"/>
      <c r="I2384" s="7"/>
      <c r="J2384" s="10">
        <v>44646</v>
      </c>
      <c r="K2384" s="10">
        <v>44648</v>
      </c>
      <c r="L2384" s="10"/>
      <c r="M2384" s="10">
        <v>44671</v>
      </c>
      <c r="N2384" s="7">
        <v>2022</v>
      </c>
      <c r="O2384" s="7" t="s">
        <v>7113</v>
      </c>
      <c r="T2384" s="7" t="s">
        <v>531</v>
      </c>
      <c r="U2384" s="7" t="s">
        <v>532</v>
      </c>
      <c r="W2384" s="6" t="str">
        <f>IFERROR(VLOOKUP(B2384, PlumX_snapshot!$A:$B, 2, FALSE), " ")</f>
        <v xml:space="preserve"> </v>
      </c>
      <c r="X2384" s="6" t="str">
        <f>IFERROR(VLOOKUP(B2384, PlumX_snapshot!$A:$C, 3, FALSE), " ")</f>
        <v xml:space="preserve"> </v>
      </c>
      <c r="Y2384" s="8" t="str">
        <f>IFERROR(VLOOKUP(B2384, PlumX_snapshot!$A:$D, 4, FALSE), " ")</f>
        <v xml:space="preserve"> </v>
      </c>
      <c r="Z2384" s="8" t="str">
        <f>IFERROR(VLOOKUP(B2384, PlumX_snapshot!$A:$E, 5, FALSE), " ")</f>
        <v xml:space="preserve"> </v>
      </c>
      <c r="AA2384" s="8" t="str">
        <f>IFERROR(VLOOKUP(B2384, PlumX_snapshot!$A:$F, 6, FALSE), " ")</f>
        <v xml:space="preserve"> </v>
      </c>
      <c r="AB2384" s="9"/>
    </row>
    <row r="2385" spans="1:29" ht="14.5" x14ac:dyDescent="0.35">
      <c r="A2385" s="7"/>
      <c r="B2385" s="7" t="s">
        <v>7161</v>
      </c>
      <c r="C2385" s="7" t="s">
        <v>424</v>
      </c>
      <c r="D2385" s="7" t="s">
        <v>425</v>
      </c>
      <c r="E2385" s="7" t="s">
        <v>36</v>
      </c>
      <c r="F2385" s="7"/>
      <c r="G2385" s="7" t="s">
        <v>38</v>
      </c>
      <c r="H2385" s="7"/>
      <c r="I2385" s="7"/>
      <c r="J2385" s="10">
        <v>44701</v>
      </c>
      <c r="K2385" s="10">
        <v>44701</v>
      </c>
      <c r="L2385" s="10"/>
      <c r="M2385" s="10">
        <v>44729</v>
      </c>
      <c r="N2385" s="7">
        <v>2022</v>
      </c>
      <c r="O2385" s="7" t="s">
        <v>7113</v>
      </c>
      <c r="T2385" s="7" t="s">
        <v>531</v>
      </c>
      <c r="U2385" s="7" t="s">
        <v>532</v>
      </c>
      <c r="W2385" s="6" t="str">
        <f>IFERROR(VLOOKUP(B2385, PlumX_snapshot!$A:$B, 2, FALSE), " ")</f>
        <v xml:space="preserve"> </v>
      </c>
      <c r="X2385" s="6" t="str">
        <f>IFERROR(VLOOKUP(B2385, PlumX_snapshot!$A:$C, 3, FALSE), " ")</f>
        <v xml:space="preserve"> </v>
      </c>
      <c r="Y2385" s="8" t="str">
        <f>IFERROR(VLOOKUP(B2385, PlumX_snapshot!$A:$D, 4, FALSE), " ")</f>
        <v xml:space="preserve"> </v>
      </c>
      <c r="Z2385" s="8" t="str">
        <f>IFERROR(VLOOKUP(B2385, PlumX_snapshot!$A:$E, 5, FALSE), " ")</f>
        <v xml:space="preserve"> </v>
      </c>
      <c r="AA2385" s="8" t="str">
        <f>IFERROR(VLOOKUP(B2385, PlumX_snapshot!$A:$F, 6, FALSE), " ")</f>
        <v xml:space="preserve"> </v>
      </c>
      <c r="AB2385" s="9"/>
    </row>
    <row r="2386" spans="1:29" ht="14.5" x14ac:dyDescent="0.35">
      <c r="A2386" s="7"/>
      <c r="B2386" s="7" t="s">
        <v>7162</v>
      </c>
      <c r="C2386" s="7" t="s">
        <v>424</v>
      </c>
      <c r="D2386" s="7" t="s">
        <v>425</v>
      </c>
      <c r="E2386" s="7" t="s">
        <v>36</v>
      </c>
      <c r="F2386" s="7"/>
      <c r="G2386" s="7" t="s">
        <v>38</v>
      </c>
      <c r="H2386" s="7"/>
      <c r="I2386" s="7"/>
      <c r="J2386" s="10">
        <v>44738</v>
      </c>
      <c r="K2386" s="10">
        <v>44740</v>
      </c>
      <c r="L2386" s="10"/>
      <c r="M2386" s="10">
        <v>44761</v>
      </c>
      <c r="N2386" s="7">
        <v>2022</v>
      </c>
      <c r="O2386" s="7" t="s">
        <v>7113</v>
      </c>
      <c r="T2386" s="7" t="s">
        <v>531</v>
      </c>
      <c r="U2386" s="7" t="s">
        <v>532</v>
      </c>
      <c r="W2386" s="6" t="str">
        <f>IFERROR(VLOOKUP(B2386, PlumX_snapshot!$A:$B, 2, FALSE), " ")</f>
        <v xml:space="preserve"> </v>
      </c>
      <c r="X2386" s="6" t="str">
        <f>IFERROR(VLOOKUP(B2386, PlumX_snapshot!$A:$C, 3, FALSE), " ")</f>
        <v xml:space="preserve"> </v>
      </c>
      <c r="Y2386" s="8" t="str">
        <f>IFERROR(VLOOKUP(B2386, PlumX_snapshot!$A:$D, 4, FALSE), " ")</f>
        <v xml:space="preserve"> </v>
      </c>
      <c r="Z2386" s="8" t="str">
        <f>IFERROR(VLOOKUP(B2386, PlumX_snapshot!$A:$E, 5, FALSE), " ")</f>
        <v xml:space="preserve"> </v>
      </c>
      <c r="AA2386" s="8" t="str">
        <f>IFERROR(VLOOKUP(B2386, PlumX_snapshot!$A:$F, 6, FALSE), " ")</f>
        <v xml:space="preserve"> </v>
      </c>
      <c r="AB2386" s="9"/>
    </row>
    <row r="2387" spans="1:29" ht="14.5" x14ac:dyDescent="0.35">
      <c r="A2387" s="7"/>
      <c r="B2387" s="7" t="s">
        <v>7163</v>
      </c>
      <c r="C2387" s="7" t="s">
        <v>424</v>
      </c>
      <c r="D2387" s="7" t="s">
        <v>425</v>
      </c>
      <c r="E2387" s="7" t="s">
        <v>36</v>
      </c>
      <c r="F2387" s="7"/>
      <c r="G2387" s="7" t="s">
        <v>38</v>
      </c>
      <c r="H2387" s="7"/>
      <c r="I2387" s="7"/>
      <c r="J2387" s="10">
        <v>44762</v>
      </c>
      <c r="K2387" s="10">
        <v>44762</v>
      </c>
      <c r="L2387" s="10"/>
      <c r="M2387" s="10">
        <v>44791</v>
      </c>
      <c r="N2387" s="7">
        <v>2022</v>
      </c>
      <c r="O2387" s="7" t="s">
        <v>7113</v>
      </c>
      <c r="T2387" s="7" t="s">
        <v>531</v>
      </c>
      <c r="U2387" s="7" t="s">
        <v>532</v>
      </c>
      <c r="W2387" s="6" t="str">
        <f>IFERROR(VLOOKUP(B2387, PlumX_snapshot!$A:$B, 2, FALSE), " ")</f>
        <v xml:space="preserve"> </v>
      </c>
      <c r="X2387" s="6" t="str">
        <f>IFERROR(VLOOKUP(B2387, PlumX_snapshot!$A:$C, 3, FALSE), " ")</f>
        <v xml:space="preserve"> </v>
      </c>
      <c r="Y2387" s="8" t="str">
        <f>IFERROR(VLOOKUP(B2387, PlumX_snapshot!$A:$D, 4, FALSE), " ")</f>
        <v xml:space="preserve"> </v>
      </c>
      <c r="Z2387" s="8" t="str">
        <f>IFERROR(VLOOKUP(B2387, PlumX_snapshot!$A:$E, 5, FALSE), " ")</f>
        <v xml:space="preserve"> </v>
      </c>
      <c r="AA2387" s="8" t="str">
        <f>IFERROR(VLOOKUP(B2387, PlumX_snapshot!$A:$F, 6, FALSE), " ")</f>
        <v xml:space="preserve"> </v>
      </c>
      <c r="AB2387" s="9"/>
    </row>
    <row r="2388" spans="1:29" ht="14.5" x14ac:dyDescent="0.35">
      <c r="A2388" s="7"/>
      <c r="B2388" s="7" t="s">
        <v>7164</v>
      </c>
      <c r="C2388" s="7" t="s">
        <v>424</v>
      </c>
      <c r="D2388" s="7" t="s">
        <v>425</v>
      </c>
      <c r="E2388" s="7" t="s">
        <v>36</v>
      </c>
      <c r="F2388" s="7"/>
      <c r="G2388" s="7" t="s">
        <v>38</v>
      </c>
      <c r="H2388" s="7"/>
      <c r="I2388" s="7"/>
      <c r="J2388" s="10">
        <v>44850</v>
      </c>
      <c r="K2388" s="10">
        <v>44852</v>
      </c>
      <c r="L2388" s="10"/>
      <c r="M2388" s="10">
        <v>44882</v>
      </c>
      <c r="N2388" s="7">
        <v>2022</v>
      </c>
      <c r="O2388" s="7" t="s">
        <v>7113</v>
      </c>
      <c r="T2388" s="7" t="s">
        <v>531</v>
      </c>
      <c r="U2388" s="7" t="s">
        <v>532</v>
      </c>
      <c r="W2388" s="6" t="str">
        <f>IFERROR(VLOOKUP(B2388, PlumX_snapshot!$A:$B, 2, FALSE), " ")</f>
        <v xml:space="preserve"> </v>
      </c>
      <c r="X2388" s="6" t="str">
        <f>IFERROR(VLOOKUP(B2388, PlumX_snapshot!$A:$C, 3, FALSE), " ")</f>
        <v xml:space="preserve"> </v>
      </c>
      <c r="Y2388" s="8" t="str">
        <f>IFERROR(VLOOKUP(B2388, PlumX_snapshot!$A:$D, 4, FALSE), " ")</f>
        <v xml:space="preserve"> </v>
      </c>
      <c r="Z2388" s="8" t="str">
        <f>IFERROR(VLOOKUP(B2388, PlumX_snapshot!$A:$E, 5, FALSE), " ")</f>
        <v xml:space="preserve"> </v>
      </c>
      <c r="AA2388" s="8" t="str">
        <f>IFERROR(VLOOKUP(B2388, PlumX_snapshot!$A:$F, 6, FALSE), " ")</f>
        <v xml:space="preserve"> </v>
      </c>
      <c r="AB2388" s="9"/>
    </row>
    <row r="2389" spans="1:29" ht="14.5" x14ac:dyDescent="0.35">
      <c r="A2389" s="7"/>
      <c r="B2389" s="7" t="s">
        <v>7165</v>
      </c>
      <c r="C2389" s="7" t="s">
        <v>424</v>
      </c>
      <c r="D2389" s="7" t="s">
        <v>425</v>
      </c>
      <c r="E2389" s="7" t="s">
        <v>36</v>
      </c>
      <c r="F2389" s="7"/>
      <c r="G2389" s="7" t="s">
        <v>38</v>
      </c>
      <c r="H2389" s="7"/>
      <c r="I2389" s="7"/>
      <c r="J2389" s="10">
        <v>44914</v>
      </c>
      <c r="K2389" s="10">
        <v>44915</v>
      </c>
      <c r="L2389" s="10"/>
      <c r="M2389" s="10">
        <v>44945</v>
      </c>
      <c r="N2389" s="7">
        <v>2022</v>
      </c>
      <c r="O2389" s="7" t="s">
        <v>7113</v>
      </c>
      <c r="T2389" s="7" t="s">
        <v>531</v>
      </c>
      <c r="U2389" s="7" t="s">
        <v>532</v>
      </c>
      <c r="W2389" s="6" t="str">
        <f>IFERROR(VLOOKUP(B2389, PlumX_snapshot!$A:$B, 2, FALSE), " ")</f>
        <v xml:space="preserve"> </v>
      </c>
      <c r="X2389" s="6" t="str">
        <f>IFERROR(VLOOKUP(B2389, PlumX_snapshot!$A:$C, 3, FALSE), " ")</f>
        <v xml:space="preserve"> </v>
      </c>
      <c r="Y2389" s="8" t="str">
        <f>IFERROR(VLOOKUP(B2389, PlumX_snapshot!$A:$D, 4, FALSE), " ")</f>
        <v xml:space="preserve"> </v>
      </c>
      <c r="Z2389" s="8" t="str">
        <f>IFERROR(VLOOKUP(B2389, PlumX_snapshot!$A:$E, 5, FALSE), " ")</f>
        <v xml:space="preserve"> </v>
      </c>
      <c r="AA2389" s="8" t="str">
        <f>IFERROR(VLOOKUP(B2389, PlumX_snapshot!$A:$F, 6, FALSE), " ")</f>
        <v xml:space="preserve"> </v>
      </c>
      <c r="AB2389" s="9"/>
    </row>
    <row r="2390" spans="1:29" ht="14.5" x14ac:dyDescent="0.35">
      <c r="A2390" s="7" t="s">
        <v>7166</v>
      </c>
      <c r="B2390" s="7" t="s">
        <v>7167</v>
      </c>
      <c r="C2390" s="7" t="s">
        <v>7168</v>
      </c>
      <c r="D2390" s="7" t="s">
        <v>598</v>
      </c>
      <c r="E2390" s="11" t="s">
        <v>36</v>
      </c>
      <c r="F2390" s="7" t="s">
        <v>700</v>
      </c>
      <c r="G2390" s="7" t="s">
        <v>38</v>
      </c>
      <c r="H2390" s="7"/>
      <c r="I2390" s="7"/>
      <c r="J2390" s="10">
        <v>44959</v>
      </c>
      <c r="K2390" s="10">
        <v>44964</v>
      </c>
      <c r="L2390" s="10">
        <v>44964</v>
      </c>
      <c r="M2390" s="10"/>
      <c r="N2390" s="7">
        <v>2023</v>
      </c>
      <c r="O2390" s="7" t="s">
        <v>7169</v>
      </c>
      <c r="S2390" s="7" t="s">
        <v>7170</v>
      </c>
      <c r="T2390" s="7" t="s">
        <v>253</v>
      </c>
      <c r="U2390" s="7" t="s">
        <v>7171</v>
      </c>
      <c r="W2390" s="6" t="str">
        <f>IFERROR(VLOOKUP(B2390, PlumX_snapshot!$A:$B, 2, FALSE), " ")</f>
        <v xml:space="preserve"> </v>
      </c>
      <c r="X2390" s="6" t="str">
        <f>IFERROR(VLOOKUP(B2390, PlumX_snapshot!$A:$C, 3, FALSE), " ")</f>
        <v xml:space="preserve"> </v>
      </c>
      <c r="Y2390" s="8" t="str">
        <f>IFERROR(VLOOKUP(B2390, PlumX_snapshot!$A:$D, 4, FALSE), " ")</f>
        <v xml:space="preserve"> </v>
      </c>
      <c r="Z2390" s="8" t="str">
        <f>IFERROR(VLOOKUP(B2390, PlumX_snapshot!$A:$E, 5, FALSE), " ")</f>
        <v xml:space="preserve"> </v>
      </c>
      <c r="AA2390" s="8" t="str">
        <f>IFERROR(VLOOKUP(B2390, PlumX_snapshot!$A:$F, 6, FALSE), " ")</f>
        <v xml:space="preserve"> </v>
      </c>
      <c r="AB2390" s="9"/>
    </row>
    <row r="2391" spans="1:29" ht="14.5" x14ac:dyDescent="0.35">
      <c r="A2391" s="7" t="s">
        <v>7172</v>
      </c>
      <c r="B2391" s="7" t="s">
        <v>7173</v>
      </c>
      <c r="C2391" s="7" t="s">
        <v>683</v>
      </c>
      <c r="D2391" s="7" t="s">
        <v>598</v>
      </c>
      <c r="E2391" s="11" t="s">
        <v>37</v>
      </c>
      <c r="F2391" s="7" t="s">
        <v>37</v>
      </c>
      <c r="G2391" s="7" t="s">
        <v>56</v>
      </c>
      <c r="H2391" s="7" t="s">
        <v>7174</v>
      </c>
      <c r="I2391" s="7" t="s">
        <v>399</v>
      </c>
      <c r="J2391" s="10">
        <v>44945</v>
      </c>
      <c r="K2391" s="10">
        <v>44946</v>
      </c>
      <c r="L2391" s="10">
        <v>44946</v>
      </c>
      <c r="M2391" s="10"/>
      <c r="N2391" s="7">
        <v>2023</v>
      </c>
      <c r="O2391" s="7" t="s">
        <v>7169</v>
      </c>
      <c r="R2391" s="7" t="s">
        <v>513</v>
      </c>
      <c r="T2391" s="7"/>
      <c r="W2391" s="6" t="str">
        <f>IFERROR(VLOOKUP(B2391, PlumX_snapshot!$A:$B, 2, FALSE), " ")</f>
        <v xml:space="preserve"> </v>
      </c>
      <c r="X2391" s="6" t="str">
        <f>IFERROR(VLOOKUP(B2391, PlumX_snapshot!$A:$C, 3, FALSE), " ")</f>
        <v xml:space="preserve"> </v>
      </c>
      <c r="Y2391" s="8" t="str">
        <f>IFERROR(VLOOKUP(B2391, PlumX_snapshot!$A:$D, 4, FALSE), " ")</f>
        <v xml:space="preserve"> </v>
      </c>
      <c r="Z2391" s="8" t="str">
        <f>IFERROR(VLOOKUP(B2391, PlumX_snapshot!$A:$E, 5, FALSE), " ")</f>
        <v xml:space="preserve"> </v>
      </c>
      <c r="AA2391" s="8" t="str">
        <f>IFERROR(VLOOKUP(B2391, PlumX_snapshot!$A:$F, 6, FALSE), " ")</f>
        <v xml:space="preserve"> </v>
      </c>
      <c r="AB2391" s="9"/>
    </row>
    <row r="2392" spans="1:29" ht="14.5" x14ac:dyDescent="0.35">
      <c r="A2392" s="7" t="s">
        <v>7175</v>
      </c>
      <c r="B2392" s="7" t="s">
        <v>7176</v>
      </c>
      <c r="C2392" s="7" t="s">
        <v>625</v>
      </c>
      <c r="D2392" s="7" t="s">
        <v>598</v>
      </c>
      <c r="E2392" s="11" t="s">
        <v>36</v>
      </c>
      <c r="F2392" s="7" t="s">
        <v>37</v>
      </c>
      <c r="G2392" s="7" t="s">
        <v>56</v>
      </c>
      <c r="H2392" s="7" t="s">
        <v>7174</v>
      </c>
      <c r="I2392" s="7" t="s">
        <v>74</v>
      </c>
      <c r="J2392" s="10">
        <v>44935</v>
      </c>
      <c r="K2392" s="10">
        <v>44935</v>
      </c>
      <c r="L2392" s="10">
        <v>44935</v>
      </c>
      <c r="M2392" s="10"/>
      <c r="N2392" s="7">
        <v>2023</v>
      </c>
      <c r="O2392" s="7" t="s">
        <v>7169</v>
      </c>
      <c r="R2392" s="7" t="s">
        <v>7177</v>
      </c>
      <c r="T2392" s="7"/>
      <c r="W2392" s="6" t="str">
        <f>IFERROR(VLOOKUP(B2392, PlumX_snapshot!$A:$B, 2, FALSE), " ")</f>
        <v xml:space="preserve"> </v>
      </c>
      <c r="X2392" s="6" t="str">
        <f>IFERROR(VLOOKUP(B2392, PlumX_snapshot!$A:$C, 3, FALSE), " ")</f>
        <v xml:space="preserve"> </v>
      </c>
      <c r="Y2392" s="8" t="str">
        <f>IFERROR(VLOOKUP(B2392, PlumX_snapshot!$A:$D, 4, FALSE), " ")</f>
        <v xml:space="preserve"> </v>
      </c>
      <c r="Z2392" s="8" t="str">
        <f>IFERROR(VLOOKUP(B2392, PlumX_snapshot!$A:$E, 5, FALSE), " ")</f>
        <v xml:space="preserve"> </v>
      </c>
      <c r="AA2392" s="8" t="str">
        <f>IFERROR(VLOOKUP(B2392, PlumX_snapshot!$A:$F, 6, FALSE), " ")</f>
        <v xml:space="preserve"> </v>
      </c>
      <c r="AB2392" s="9"/>
    </row>
    <row r="2393" spans="1:29" ht="14.5" x14ac:dyDescent="0.35">
      <c r="A2393" s="7" t="s">
        <v>7178</v>
      </c>
      <c r="B2393" s="7" t="s">
        <v>7179</v>
      </c>
      <c r="C2393" s="7" t="s">
        <v>830</v>
      </c>
      <c r="D2393" s="7" t="s">
        <v>598</v>
      </c>
      <c r="E2393" s="11" t="s">
        <v>36</v>
      </c>
      <c r="F2393" s="7" t="s">
        <v>37</v>
      </c>
      <c r="G2393" s="7" t="s">
        <v>56</v>
      </c>
      <c r="H2393" s="7" t="s">
        <v>695</v>
      </c>
      <c r="I2393" s="7" t="s">
        <v>74</v>
      </c>
      <c r="J2393" s="10">
        <v>44911</v>
      </c>
      <c r="K2393" s="10">
        <v>44916</v>
      </c>
      <c r="L2393" s="10">
        <v>44916</v>
      </c>
      <c r="M2393" s="10"/>
      <c r="N2393" s="7">
        <v>2022</v>
      </c>
      <c r="O2393" s="7" t="s">
        <v>7169</v>
      </c>
      <c r="T2393" s="7"/>
      <c r="W2393" s="6" t="str">
        <f>IFERROR(VLOOKUP(B2393, PlumX_snapshot!$A:$B, 2, FALSE), " ")</f>
        <v xml:space="preserve"> </v>
      </c>
      <c r="X2393" s="6" t="str">
        <f>IFERROR(VLOOKUP(B2393, PlumX_snapshot!$A:$C, 3, FALSE), " ")</f>
        <v xml:space="preserve"> </v>
      </c>
      <c r="Y2393" s="8" t="str">
        <f>IFERROR(VLOOKUP(B2393, PlumX_snapshot!$A:$D, 4, FALSE), " ")</f>
        <v xml:space="preserve"> </v>
      </c>
      <c r="Z2393" s="8" t="str">
        <f>IFERROR(VLOOKUP(B2393, PlumX_snapshot!$A:$E, 5, FALSE), " ")</f>
        <v xml:space="preserve"> </v>
      </c>
      <c r="AA2393" s="8" t="str">
        <f>IFERROR(VLOOKUP(B2393, PlumX_snapshot!$A:$F, 6, FALSE), " ")</f>
        <v xml:space="preserve"> </v>
      </c>
      <c r="AB2393" s="9"/>
    </row>
    <row r="2394" spans="1:29" ht="14.5" x14ac:dyDescent="0.35">
      <c r="A2394" s="7" t="s">
        <v>7180</v>
      </c>
      <c r="B2394" s="7" t="s">
        <v>7181</v>
      </c>
      <c r="C2394" s="7" t="s">
        <v>629</v>
      </c>
      <c r="D2394" s="7" t="s">
        <v>598</v>
      </c>
      <c r="E2394" s="11" t="s">
        <v>36</v>
      </c>
      <c r="F2394" s="7" t="s">
        <v>37</v>
      </c>
      <c r="G2394" s="7" t="s">
        <v>56</v>
      </c>
      <c r="H2394" s="7" t="s">
        <v>695</v>
      </c>
      <c r="I2394" s="7" t="s">
        <v>74</v>
      </c>
      <c r="J2394" s="10">
        <v>44837</v>
      </c>
      <c r="K2394" s="10">
        <v>44838</v>
      </c>
      <c r="L2394" s="10">
        <v>44857</v>
      </c>
      <c r="M2394" s="10"/>
      <c r="N2394" s="7">
        <v>2022</v>
      </c>
      <c r="O2394" s="7" t="s">
        <v>7169</v>
      </c>
      <c r="P2394" s="7" t="s">
        <v>56</v>
      </c>
      <c r="Q2394" s="7" t="s">
        <v>56</v>
      </c>
      <c r="R2394" s="7" t="s">
        <v>7182</v>
      </c>
      <c r="T2394" s="7"/>
      <c r="U2394" s="7"/>
      <c r="W2394" s="6" t="str">
        <f>IFERROR(VLOOKUP(B2394, PlumX_snapshot!$A:$B, 2, FALSE), " ")</f>
        <v xml:space="preserve"> </v>
      </c>
      <c r="X2394" s="6" t="str">
        <f>IFERROR(VLOOKUP(B2394, PlumX_snapshot!$A:$C, 3, FALSE), " ")</f>
        <v xml:space="preserve"> </v>
      </c>
      <c r="Y2394" s="8" t="str">
        <f>IFERROR(VLOOKUP(B2394, PlumX_snapshot!$A:$D, 4, FALSE), " ")</f>
        <v xml:space="preserve"> </v>
      </c>
      <c r="Z2394" s="8" t="str">
        <f>IFERROR(VLOOKUP(B2394, PlumX_snapshot!$A:$E, 5, FALSE), " ")</f>
        <v xml:space="preserve"> </v>
      </c>
      <c r="AA2394" s="8" t="str">
        <f>IFERROR(VLOOKUP(B2394, PlumX_snapshot!$A:$F, 6, FALSE), " ")</f>
        <v xml:space="preserve"> </v>
      </c>
      <c r="AB2394" s="9"/>
    </row>
    <row r="2395" spans="1:29" ht="14.5" x14ac:dyDescent="0.35">
      <c r="A2395" s="7" t="s">
        <v>7183</v>
      </c>
      <c r="B2395" s="7" t="s">
        <v>7184</v>
      </c>
      <c r="C2395" s="7" t="s">
        <v>611</v>
      </c>
      <c r="D2395" s="7" t="s">
        <v>598</v>
      </c>
      <c r="E2395" s="11" t="s">
        <v>36</v>
      </c>
      <c r="F2395" s="7" t="s">
        <v>37</v>
      </c>
      <c r="G2395" s="7" t="s">
        <v>56</v>
      </c>
      <c r="H2395" s="7" t="s">
        <v>695</v>
      </c>
      <c r="I2395" s="7" t="s">
        <v>74</v>
      </c>
      <c r="J2395" s="10">
        <v>44748</v>
      </c>
      <c r="K2395" s="10">
        <v>44749</v>
      </c>
      <c r="L2395" s="10">
        <v>44749</v>
      </c>
      <c r="M2395" s="10"/>
      <c r="N2395" s="7">
        <v>2022</v>
      </c>
      <c r="O2395" s="7" t="s">
        <v>7169</v>
      </c>
      <c r="T2395" s="7"/>
      <c r="W2395" s="6" t="str">
        <f>IFERROR(VLOOKUP(B2395, PlumX_snapshot!$A:$B, 2, FALSE), " ")</f>
        <v xml:space="preserve"> </v>
      </c>
      <c r="X2395" s="6" t="str">
        <f>IFERROR(VLOOKUP(B2395, PlumX_snapshot!$A:$C, 3, FALSE), " ")</f>
        <v xml:space="preserve"> </v>
      </c>
      <c r="Y2395" s="8" t="str">
        <f>IFERROR(VLOOKUP(B2395, PlumX_snapshot!$A:$D, 4, FALSE), " ")</f>
        <v xml:space="preserve"> </v>
      </c>
      <c r="Z2395" s="8" t="str">
        <f>IFERROR(VLOOKUP(B2395, PlumX_snapshot!$A:$E, 5, FALSE), " ")</f>
        <v xml:space="preserve"> </v>
      </c>
      <c r="AA2395" s="8" t="str">
        <f>IFERROR(VLOOKUP(B2395, PlumX_snapshot!$A:$F, 6, FALSE), " ")</f>
        <v xml:space="preserve"> </v>
      </c>
      <c r="AB2395" s="9"/>
    </row>
    <row r="2396" spans="1:29" ht="14.5" x14ac:dyDescent="0.35">
      <c r="A2396" s="7" t="s">
        <v>7185</v>
      </c>
      <c r="B2396" s="7" t="s">
        <v>7186</v>
      </c>
      <c r="C2396" s="7" t="s">
        <v>7187</v>
      </c>
      <c r="D2396" s="7" t="s">
        <v>598</v>
      </c>
      <c r="E2396" s="11" t="s">
        <v>36</v>
      </c>
      <c r="F2396" s="7" t="s">
        <v>37</v>
      </c>
      <c r="G2396" s="7" t="s">
        <v>56</v>
      </c>
      <c r="H2396" s="7" t="s">
        <v>695</v>
      </c>
      <c r="I2396" s="7" t="s">
        <v>74</v>
      </c>
      <c r="J2396" s="10">
        <v>44704</v>
      </c>
      <c r="K2396" s="10">
        <v>44706</v>
      </c>
      <c r="L2396" s="10">
        <v>44706</v>
      </c>
      <c r="M2396" s="10"/>
      <c r="N2396" s="7">
        <v>2022</v>
      </c>
      <c r="O2396" s="7" t="s">
        <v>7169</v>
      </c>
      <c r="T2396" s="7"/>
      <c r="W2396" s="6" t="str">
        <f>IFERROR(VLOOKUP(B2396, PlumX_snapshot!$A:$B, 2, FALSE), " ")</f>
        <v xml:space="preserve"> </v>
      </c>
      <c r="X2396" s="6" t="str">
        <f>IFERROR(VLOOKUP(B2396, PlumX_snapshot!$A:$C, 3, FALSE), " ")</f>
        <v xml:space="preserve"> </v>
      </c>
      <c r="Y2396" s="8" t="str">
        <f>IFERROR(VLOOKUP(B2396, PlumX_snapshot!$A:$D, 4, FALSE), " ")</f>
        <v xml:space="preserve"> </v>
      </c>
      <c r="Z2396" s="8" t="str">
        <f>IFERROR(VLOOKUP(B2396, PlumX_snapshot!$A:$E, 5, FALSE), " ")</f>
        <v xml:space="preserve"> </v>
      </c>
      <c r="AA2396" s="8" t="str">
        <f>IFERROR(VLOOKUP(B2396, PlumX_snapshot!$A:$F, 6, FALSE), " ")</f>
        <v xml:space="preserve"> </v>
      </c>
      <c r="AB2396" s="9"/>
    </row>
    <row r="2397" spans="1:29" ht="14.5" x14ac:dyDescent="0.35">
      <c r="A2397" s="7" t="s">
        <v>7188</v>
      </c>
      <c r="B2397" s="7" t="s">
        <v>7189</v>
      </c>
      <c r="C2397" s="7" t="s">
        <v>7190</v>
      </c>
      <c r="D2397" s="7" t="s">
        <v>862</v>
      </c>
      <c r="E2397" s="7" t="s">
        <v>36</v>
      </c>
      <c r="F2397" s="7" t="s">
        <v>37</v>
      </c>
      <c r="G2397" s="7" t="s">
        <v>56</v>
      </c>
      <c r="H2397" s="7" t="s">
        <v>1479</v>
      </c>
      <c r="I2397" s="7" t="s">
        <v>399</v>
      </c>
      <c r="J2397" s="10"/>
      <c r="K2397" s="10"/>
      <c r="L2397" s="10">
        <v>44917</v>
      </c>
      <c r="M2397" s="10"/>
      <c r="N2397" s="7">
        <v>2022</v>
      </c>
      <c r="O2397" s="7" t="s">
        <v>7191</v>
      </c>
      <c r="T2397" s="7"/>
      <c r="W2397" s="6" t="str">
        <f>IFERROR(VLOOKUP(B2397, PlumX_snapshot!$A:$B, 2, FALSE), " ")</f>
        <v xml:space="preserve"> </v>
      </c>
      <c r="X2397" s="6" t="str">
        <f>IFERROR(VLOOKUP(B2397, PlumX_snapshot!$A:$C, 3, FALSE), " ")</f>
        <v xml:space="preserve"> </v>
      </c>
      <c r="Y2397" s="8" t="str">
        <f>IFERROR(VLOOKUP(B2397, PlumX_snapshot!$A:$D, 4, FALSE), " ")</f>
        <v xml:space="preserve"> </v>
      </c>
      <c r="Z2397" s="8" t="str">
        <f>IFERROR(VLOOKUP(B2397, PlumX_snapshot!$A:$E, 5, FALSE), " ")</f>
        <v xml:space="preserve"> </v>
      </c>
      <c r="AA2397" s="8" t="str">
        <f>IFERROR(VLOOKUP(B2397, PlumX_snapshot!$A:$F, 6, FALSE), " ")</f>
        <v xml:space="preserve"> </v>
      </c>
      <c r="AB2397" s="9"/>
      <c r="AC2397" s="7" t="s">
        <v>7192</v>
      </c>
    </row>
    <row r="2398" spans="1:29" ht="14.5" x14ac:dyDescent="0.35">
      <c r="A2398" s="7" t="s">
        <v>7193</v>
      </c>
      <c r="B2398" s="7" t="s">
        <v>7194</v>
      </c>
      <c r="C2398" s="7" t="s">
        <v>1028</v>
      </c>
      <c r="D2398" s="7" t="s">
        <v>862</v>
      </c>
      <c r="E2398" s="7" t="s">
        <v>36</v>
      </c>
      <c r="F2398" s="7" t="s">
        <v>37</v>
      </c>
      <c r="G2398" s="7" t="s">
        <v>56</v>
      </c>
      <c r="H2398" s="7" t="s">
        <v>7195</v>
      </c>
      <c r="I2398" s="7" t="s">
        <v>501</v>
      </c>
      <c r="J2398" s="10"/>
      <c r="K2398" s="10"/>
      <c r="L2398" s="10">
        <v>44942</v>
      </c>
      <c r="M2398" s="10"/>
      <c r="N2398" s="7">
        <v>2023</v>
      </c>
      <c r="O2398" s="7" t="s">
        <v>7191</v>
      </c>
      <c r="T2398" s="7"/>
      <c r="W2398" s="6" t="str">
        <f>IFERROR(VLOOKUP(B2398, PlumX_snapshot!$A:$B, 2, FALSE), " ")</f>
        <v xml:space="preserve"> </v>
      </c>
      <c r="X2398" s="6" t="str">
        <f>IFERROR(VLOOKUP(B2398, PlumX_snapshot!$A:$C, 3, FALSE), " ")</f>
        <v xml:space="preserve"> </v>
      </c>
      <c r="Y2398" s="8" t="str">
        <f>IFERROR(VLOOKUP(B2398, PlumX_snapshot!$A:$D, 4, FALSE), " ")</f>
        <v xml:space="preserve"> </v>
      </c>
      <c r="Z2398" s="8" t="str">
        <f>IFERROR(VLOOKUP(B2398, PlumX_snapshot!$A:$E, 5, FALSE), " ")</f>
        <v xml:space="preserve"> </v>
      </c>
      <c r="AA2398" s="8" t="str">
        <f>IFERROR(VLOOKUP(B2398, PlumX_snapshot!$A:$F, 6, FALSE), " ")</f>
        <v xml:space="preserve"> </v>
      </c>
      <c r="AB2398" s="9"/>
      <c r="AC2398" s="7" t="s">
        <v>7196</v>
      </c>
    </row>
    <row r="2399" spans="1:29" ht="14.5" x14ac:dyDescent="0.35">
      <c r="A2399" s="7" t="s">
        <v>7197</v>
      </c>
      <c r="B2399" s="7" t="s">
        <v>7198</v>
      </c>
      <c r="C2399" s="7" t="s">
        <v>7199</v>
      </c>
      <c r="D2399" s="7" t="s">
        <v>862</v>
      </c>
      <c r="E2399" s="7" t="s">
        <v>36</v>
      </c>
      <c r="F2399" s="7" t="s">
        <v>37</v>
      </c>
      <c r="G2399" s="7" t="s">
        <v>56</v>
      </c>
      <c r="H2399" s="7" t="s">
        <v>7195</v>
      </c>
      <c r="I2399" s="7" t="s">
        <v>74</v>
      </c>
      <c r="J2399" s="10"/>
      <c r="K2399" s="10"/>
      <c r="L2399" s="10">
        <v>44970</v>
      </c>
      <c r="M2399" s="10"/>
      <c r="N2399" s="7">
        <v>2023</v>
      </c>
      <c r="O2399" s="7" t="s">
        <v>7191</v>
      </c>
      <c r="P2399" s="7" t="s">
        <v>56</v>
      </c>
      <c r="R2399" s="7" t="s">
        <v>7200</v>
      </c>
      <c r="T2399" s="7"/>
      <c r="W2399" s="6" t="str">
        <f>IFERROR(VLOOKUP(B2399, PlumX_snapshot!$A:$B, 2, FALSE), " ")</f>
        <v xml:space="preserve"> </v>
      </c>
      <c r="X2399" s="6" t="str">
        <f>IFERROR(VLOOKUP(B2399, PlumX_snapshot!$A:$C, 3, FALSE), " ")</f>
        <v xml:space="preserve"> </v>
      </c>
      <c r="Y2399" s="8" t="str">
        <f>IFERROR(VLOOKUP(B2399, PlumX_snapshot!$A:$D, 4, FALSE), " ")</f>
        <v xml:space="preserve"> </v>
      </c>
      <c r="Z2399" s="8" t="str">
        <f>IFERROR(VLOOKUP(B2399, PlumX_snapshot!$A:$E, 5, FALSE), " ")</f>
        <v xml:space="preserve"> </v>
      </c>
      <c r="AA2399" s="8" t="str">
        <f>IFERROR(VLOOKUP(B2399, PlumX_snapshot!$A:$F, 6, FALSE), " ")</f>
        <v xml:space="preserve"> </v>
      </c>
      <c r="AB2399" s="9"/>
      <c r="AC2399" s="7" t="s">
        <v>7201</v>
      </c>
    </row>
    <row r="2400" spans="1:29" ht="14.5" x14ac:dyDescent="0.35">
      <c r="A2400" s="7" t="s">
        <v>7202</v>
      </c>
      <c r="B2400" s="7" t="s">
        <v>7203</v>
      </c>
      <c r="C2400" s="7" t="s">
        <v>7204</v>
      </c>
      <c r="D2400" s="7" t="s">
        <v>862</v>
      </c>
      <c r="E2400" s="7" t="s">
        <v>36</v>
      </c>
      <c r="F2400" s="7" t="s">
        <v>37</v>
      </c>
      <c r="G2400" s="7" t="s">
        <v>56</v>
      </c>
      <c r="H2400" s="7" t="s">
        <v>1479</v>
      </c>
      <c r="I2400" s="7" t="s">
        <v>74</v>
      </c>
      <c r="J2400" s="10"/>
      <c r="K2400" s="10"/>
      <c r="L2400" s="10">
        <v>44760</v>
      </c>
      <c r="M2400" s="10"/>
      <c r="N2400" s="7">
        <v>2022</v>
      </c>
      <c r="O2400" s="7" t="s">
        <v>7191</v>
      </c>
      <c r="T2400" s="7"/>
      <c r="W2400" s="6" t="str">
        <f>IFERROR(VLOOKUP(B2400, PlumX_snapshot!$A:$B, 2, FALSE), " ")</f>
        <v xml:space="preserve"> </v>
      </c>
      <c r="X2400" s="6" t="str">
        <f>IFERROR(VLOOKUP(B2400, PlumX_snapshot!$A:$C, 3, FALSE), " ")</f>
        <v xml:space="preserve"> </v>
      </c>
      <c r="Y2400" s="8" t="str">
        <f>IFERROR(VLOOKUP(B2400, PlumX_snapshot!$A:$D, 4, FALSE), " ")</f>
        <v xml:space="preserve"> </v>
      </c>
      <c r="Z2400" s="8" t="str">
        <f>IFERROR(VLOOKUP(B2400, PlumX_snapshot!$A:$E, 5, FALSE), " ")</f>
        <v xml:space="preserve"> </v>
      </c>
      <c r="AA2400" s="8" t="str">
        <f>IFERROR(VLOOKUP(B2400, PlumX_snapshot!$A:$F, 6, FALSE), " ")</f>
        <v xml:space="preserve"> </v>
      </c>
      <c r="AB2400" s="9"/>
      <c r="AC2400" s="7" t="s">
        <v>7205</v>
      </c>
    </row>
    <row r="2401" spans="1:29" ht="14.5" x14ac:dyDescent="0.35">
      <c r="A2401" s="7" t="s">
        <v>7206</v>
      </c>
      <c r="B2401" s="7" t="s">
        <v>7207</v>
      </c>
      <c r="C2401" s="7" t="s">
        <v>1211</v>
      </c>
      <c r="D2401" s="7" t="s">
        <v>862</v>
      </c>
      <c r="E2401" s="7" t="s">
        <v>36</v>
      </c>
      <c r="F2401" s="7" t="s">
        <v>37</v>
      </c>
      <c r="G2401" s="7" t="s">
        <v>56</v>
      </c>
      <c r="H2401" s="7" t="s">
        <v>1479</v>
      </c>
      <c r="I2401" s="7" t="s">
        <v>501</v>
      </c>
      <c r="J2401" s="10"/>
      <c r="K2401" s="10"/>
      <c r="L2401" s="10">
        <v>44865</v>
      </c>
      <c r="M2401" s="10"/>
      <c r="N2401" s="7">
        <v>2022</v>
      </c>
      <c r="O2401" s="7" t="s">
        <v>7191</v>
      </c>
      <c r="T2401" s="7"/>
      <c r="W2401" s="6" t="str">
        <f>IFERROR(VLOOKUP(B2401, PlumX_snapshot!$A:$B, 2, FALSE), " ")</f>
        <v xml:space="preserve"> </v>
      </c>
      <c r="X2401" s="6" t="str">
        <f>IFERROR(VLOOKUP(B2401, PlumX_snapshot!$A:$C, 3, FALSE), " ")</f>
        <v xml:space="preserve"> </v>
      </c>
      <c r="Y2401" s="8" t="str">
        <f>IFERROR(VLOOKUP(B2401, PlumX_snapshot!$A:$D, 4, FALSE), " ")</f>
        <v xml:space="preserve"> </v>
      </c>
      <c r="Z2401" s="8" t="str">
        <f>IFERROR(VLOOKUP(B2401, PlumX_snapshot!$A:$E, 5, FALSE), " ")</f>
        <v xml:space="preserve"> </v>
      </c>
      <c r="AA2401" s="8" t="str">
        <f>IFERROR(VLOOKUP(B2401, PlumX_snapshot!$A:$F, 6, FALSE), " ")</f>
        <v xml:space="preserve"> </v>
      </c>
      <c r="AB2401" s="9"/>
      <c r="AC2401" s="7" t="s">
        <v>7208</v>
      </c>
    </row>
    <row r="2402" spans="1:29" ht="14.5" x14ac:dyDescent="0.35">
      <c r="A2402" s="7" t="s">
        <v>7209</v>
      </c>
      <c r="B2402" s="7" t="s">
        <v>7210</v>
      </c>
      <c r="C2402" s="7" t="s">
        <v>7211</v>
      </c>
      <c r="D2402" s="7" t="s">
        <v>862</v>
      </c>
      <c r="E2402" s="7" t="s">
        <v>36</v>
      </c>
      <c r="F2402" s="7" t="s">
        <v>37</v>
      </c>
      <c r="G2402" s="7" t="s">
        <v>56</v>
      </c>
      <c r="H2402" s="7" t="s">
        <v>1479</v>
      </c>
      <c r="I2402" s="7" t="s">
        <v>74</v>
      </c>
      <c r="J2402" s="10"/>
      <c r="K2402" s="10"/>
      <c r="L2402" s="10">
        <v>44893</v>
      </c>
      <c r="M2402" s="10"/>
      <c r="N2402" s="7">
        <v>2022</v>
      </c>
      <c r="O2402" s="7" t="s">
        <v>7191</v>
      </c>
      <c r="T2402" s="7"/>
      <c r="W2402" s="6" t="str">
        <f>IFERROR(VLOOKUP(B2402, PlumX_snapshot!$A:$B, 2, FALSE), " ")</f>
        <v xml:space="preserve"> </v>
      </c>
      <c r="X2402" s="6" t="str">
        <f>IFERROR(VLOOKUP(B2402, PlumX_snapshot!$A:$C, 3, FALSE), " ")</f>
        <v xml:space="preserve"> </v>
      </c>
      <c r="Y2402" s="8" t="str">
        <f>IFERROR(VLOOKUP(B2402, PlumX_snapshot!$A:$D, 4, FALSE), " ")</f>
        <v xml:space="preserve"> </v>
      </c>
      <c r="Z2402" s="8" t="str">
        <f>IFERROR(VLOOKUP(B2402, PlumX_snapshot!$A:$E, 5, FALSE), " ")</f>
        <v xml:space="preserve"> </v>
      </c>
      <c r="AA2402" s="8" t="str">
        <f>IFERROR(VLOOKUP(B2402, PlumX_snapshot!$A:$F, 6, FALSE), " ")</f>
        <v xml:space="preserve"> </v>
      </c>
      <c r="AB2402" s="9"/>
      <c r="AC2402" s="7" t="s">
        <v>7212</v>
      </c>
    </row>
    <row r="2403" spans="1:29" ht="14.5" x14ac:dyDescent="0.35">
      <c r="A2403" s="7" t="s">
        <v>7213</v>
      </c>
      <c r="B2403" s="7" t="s">
        <v>7214</v>
      </c>
      <c r="C2403" s="7" t="s">
        <v>7215</v>
      </c>
      <c r="D2403" s="7" t="s">
        <v>862</v>
      </c>
      <c r="E2403" s="7" t="s">
        <v>36</v>
      </c>
      <c r="F2403" s="7" t="s">
        <v>37</v>
      </c>
      <c r="G2403" s="7" t="s">
        <v>56</v>
      </c>
      <c r="H2403" s="7" t="s">
        <v>1479</v>
      </c>
      <c r="I2403" s="7" t="s">
        <v>74</v>
      </c>
      <c r="J2403" s="10"/>
      <c r="K2403" s="10"/>
      <c r="L2403" s="10">
        <v>44903</v>
      </c>
      <c r="M2403" s="10"/>
      <c r="N2403" s="7">
        <v>2022</v>
      </c>
      <c r="O2403" s="7" t="s">
        <v>7191</v>
      </c>
      <c r="P2403" s="7" t="s">
        <v>56</v>
      </c>
      <c r="R2403" s="7" t="s">
        <v>7216</v>
      </c>
      <c r="T2403" s="7"/>
      <c r="W2403" s="6" t="str">
        <f>IFERROR(VLOOKUP(B2403, PlumX_snapshot!$A:$B, 2, FALSE), " ")</f>
        <v xml:space="preserve"> </v>
      </c>
      <c r="X2403" s="6" t="str">
        <f>IFERROR(VLOOKUP(B2403, PlumX_snapshot!$A:$C, 3, FALSE), " ")</f>
        <v xml:space="preserve"> </v>
      </c>
      <c r="Y2403" s="8" t="str">
        <f>IFERROR(VLOOKUP(B2403, PlumX_snapshot!$A:$D, 4, FALSE), " ")</f>
        <v xml:space="preserve"> </v>
      </c>
      <c r="Z2403" s="8" t="str">
        <f>IFERROR(VLOOKUP(B2403, PlumX_snapshot!$A:$E, 5, FALSE), " ")</f>
        <v xml:space="preserve"> </v>
      </c>
      <c r="AA2403" s="8" t="str">
        <f>IFERROR(VLOOKUP(B2403, PlumX_snapshot!$A:$F, 6, FALSE), " ")</f>
        <v xml:space="preserve"> </v>
      </c>
      <c r="AB2403" s="9"/>
      <c r="AC2403" s="7" t="s">
        <v>7217</v>
      </c>
    </row>
    <row r="2404" spans="1:29" ht="14.5" x14ac:dyDescent="0.35">
      <c r="A2404" s="7" t="s">
        <v>7218</v>
      </c>
      <c r="B2404" s="7" t="s">
        <v>7219</v>
      </c>
      <c r="C2404" s="7" t="s">
        <v>1659</v>
      </c>
      <c r="D2404" s="7" t="s">
        <v>862</v>
      </c>
      <c r="E2404" s="7" t="s">
        <v>36</v>
      </c>
      <c r="F2404" s="7" t="s">
        <v>37</v>
      </c>
      <c r="G2404" s="7" t="s">
        <v>56</v>
      </c>
      <c r="H2404" s="7" t="s">
        <v>1479</v>
      </c>
      <c r="I2404" s="7" t="s">
        <v>74</v>
      </c>
      <c r="J2404" s="10"/>
      <c r="K2404" s="10"/>
      <c r="L2404" s="10">
        <v>44911</v>
      </c>
      <c r="M2404" s="10"/>
      <c r="N2404" s="7">
        <v>2022</v>
      </c>
      <c r="O2404" s="7" t="s">
        <v>7191</v>
      </c>
      <c r="R2404" s="7" t="s">
        <v>7220</v>
      </c>
      <c r="T2404" s="7"/>
      <c r="W2404" s="6" t="str">
        <f>IFERROR(VLOOKUP(B2404, PlumX_snapshot!$A:$B, 2, FALSE), " ")</f>
        <v xml:space="preserve"> </v>
      </c>
      <c r="X2404" s="6" t="str">
        <f>IFERROR(VLOOKUP(B2404, PlumX_snapshot!$A:$C, 3, FALSE), " ")</f>
        <v xml:space="preserve"> </v>
      </c>
      <c r="Y2404" s="8" t="str">
        <f>IFERROR(VLOOKUP(B2404, PlumX_snapshot!$A:$D, 4, FALSE), " ")</f>
        <v xml:space="preserve"> </v>
      </c>
      <c r="Z2404" s="8" t="str">
        <f>IFERROR(VLOOKUP(B2404, PlumX_snapshot!$A:$E, 5, FALSE), " ")</f>
        <v xml:space="preserve"> </v>
      </c>
      <c r="AA2404" s="8" t="str">
        <f>IFERROR(VLOOKUP(B2404, PlumX_snapshot!$A:$F, 6, FALSE), " ")</f>
        <v xml:space="preserve"> </v>
      </c>
      <c r="AB2404" s="9"/>
      <c r="AC2404" s="7" t="s">
        <v>7221</v>
      </c>
    </row>
    <row r="2405" spans="1:29" ht="14.5" x14ac:dyDescent="0.35">
      <c r="A2405" s="7" t="s">
        <v>7222</v>
      </c>
      <c r="B2405" s="7" t="s">
        <v>7223</v>
      </c>
      <c r="C2405" s="7" t="s">
        <v>1340</v>
      </c>
      <c r="D2405" s="7" t="s">
        <v>862</v>
      </c>
      <c r="E2405" s="7" t="s">
        <v>36</v>
      </c>
      <c r="F2405" s="7" t="s">
        <v>37</v>
      </c>
      <c r="G2405" s="7" t="s">
        <v>56</v>
      </c>
      <c r="H2405" s="7" t="s">
        <v>7195</v>
      </c>
      <c r="I2405" s="7" t="s">
        <v>74</v>
      </c>
      <c r="J2405" s="10"/>
      <c r="K2405" s="10"/>
      <c r="L2405" s="10">
        <v>44929</v>
      </c>
      <c r="M2405" s="10"/>
      <c r="N2405" s="7">
        <v>2023</v>
      </c>
      <c r="O2405" s="7" t="s">
        <v>7191</v>
      </c>
      <c r="P2405" s="7" t="s">
        <v>56</v>
      </c>
      <c r="R2405" s="7" t="s">
        <v>7224</v>
      </c>
      <c r="T2405" s="7"/>
      <c r="W2405" s="6" t="str">
        <f>IFERROR(VLOOKUP(B2405, PlumX_snapshot!$A:$B, 2, FALSE), " ")</f>
        <v xml:space="preserve"> </v>
      </c>
      <c r="X2405" s="6" t="str">
        <f>IFERROR(VLOOKUP(B2405, PlumX_snapshot!$A:$C, 3, FALSE), " ")</f>
        <v xml:space="preserve"> </v>
      </c>
      <c r="Y2405" s="8" t="str">
        <f>IFERROR(VLOOKUP(B2405, PlumX_snapshot!$A:$D, 4, FALSE), " ")</f>
        <v xml:space="preserve"> </v>
      </c>
      <c r="Z2405" s="8" t="str">
        <f>IFERROR(VLOOKUP(B2405, PlumX_snapshot!$A:$E, 5, FALSE), " ")</f>
        <v xml:space="preserve"> </v>
      </c>
      <c r="AA2405" s="8" t="str">
        <f>IFERROR(VLOOKUP(B2405, PlumX_snapshot!$A:$F, 6, FALSE), " ")</f>
        <v xml:space="preserve"> </v>
      </c>
      <c r="AB2405" s="9"/>
      <c r="AC2405" s="7" t="s">
        <v>7225</v>
      </c>
    </row>
    <row r="2406" spans="1:29" ht="14.5" x14ac:dyDescent="0.35">
      <c r="A2406" s="7" t="s">
        <v>7226</v>
      </c>
      <c r="B2406" s="7" t="s">
        <v>7227</v>
      </c>
      <c r="C2406" s="7" t="s">
        <v>1123</v>
      </c>
      <c r="D2406" s="7" t="s">
        <v>862</v>
      </c>
      <c r="E2406" s="7" t="s">
        <v>36</v>
      </c>
      <c r="F2406" s="7" t="s">
        <v>37</v>
      </c>
      <c r="G2406" s="7" t="s">
        <v>56</v>
      </c>
      <c r="H2406" s="7" t="s">
        <v>7195</v>
      </c>
      <c r="I2406" s="7" t="s">
        <v>74</v>
      </c>
      <c r="J2406" s="10"/>
      <c r="K2406" s="10"/>
      <c r="L2406" s="10">
        <v>44946</v>
      </c>
      <c r="M2406" s="10"/>
      <c r="N2406" s="7">
        <v>2023</v>
      </c>
      <c r="O2406" s="7" t="s">
        <v>7191</v>
      </c>
      <c r="R2406" s="7" t="s">
        <v>7228</v>
      </c>
      <c r="T2406" s="7"/>
      <c r="W2406" s="6" t="str">
        <f>IFERROR(VLOOKUP(B2406, PlumX_snapshot!$A:$B, 2, FALSE), " ")</f>
        <v xml:space="preserve"> </v>
      </c>
      <c r="X2406" s="6" t="str">
        <f>IFERROR(VLOOKUP(B2406, PlumX_snapshot!$A:$C, 3, FALSE), " ")</f>
        <v xml:space="preserve"> </v>
      </c>
      <c r="Y2406" s="8" t="str">
        <f>IFERROR(VLOOKUP(B2406, PlumX_snapshot!$A:$D, 4, FALSE), " ")</f>
        <v xml:space="preserve"> </v>
      </c>
      <c r="Z2406" s="8" t="str">
        <f>IFERROR(VLOOKUP(B2406, PlumX_snapshot!$A:$E, 5, FALSE), " ")</f>
        <v xml:space="preserve"> </v>
      </c>
      <c r="AA2406" s="8" t="str">
        <f>IFERROR(VLOOKUP(B2406, PlumX_snapshot!$A:$F, 6, FALSE), " ")</f>
        <v xml:space="preserve"> </v>
      </c>
      <c r="AB2406" s="9"/>
      <c r="AC2406" s="7" t="s">
        <v>7229</v>
      </c>
    </row>
    <row r="2407" spans="1:29" ht="14.5" x14ac:dyDescent="0.35">
      <c r="A2407" s="7" t="s">
        <v>7230</v>
      </c>
      <c r="B2407" s="7" t="s">
        <v>7231</v>
      </c>
      <c r="C2407" s="7" t="s">
        <v>7232</v>
      </c>
      <c r="D2407" s="7" t="s">
        <v>862</v>
      </c>
      <c r="E2407" s="7" t="s">
        <v>36</v>
      </c>
      <c r="F2407" s="7" t="s">
        <v>37</v>
      </c>
      <c r="G2407" s="7" t="s">
        <v>56</v>
      </c>
      <c r="H2407" s="7" t="s">
        <v>1479</v>
      </c>
      <c r="I2407" s="7" t="s">
        <v>74</v>
      </c>
      <c r="J2407" s="10"/>
      <c r="K2407" s="10"/>
      <c r="L2407" s="10">
        <v>44719</v>
      </c>
      <c r="M2407" s="10"/>
      <c r="N2407" s="7">
        <v>2022</v>
      </c>
      <c r="O2407" s="7" t="s">
        <v>7191</v>
      </c>
      <c r="R2407" s="7" t="s">
        <v>7233</v>
      </c>
      <c r="T2407" s="7"/>
      <c r="W2407" s="6" t="str">
        <f>IFERROR(VLOOKUP(B2407, PlumX_snapshot!$A:$B, 2, FALSE), " ")</f>
        <v xml:space="preserve"> </v>
      </c>
      <c r="X2407" s="6" t="str">
        <f>IFERROR(VLOOKUP(B2407, PlumX_snapshot!$A:$C, 3, FALSE), " ")</f>
        <v xml:space="preserve"> </v>
      </c>
      <c r="Y2407" s="8" t="str">
        <f>IFERROR(VLOOKUP(B2407, PlumX_snapshot!$A:$D, 4, FALSE), " ")</f>
        <v xml:space="preserve"> </v>
      </c>
      <c r="Z2407" s="8" t="str">
        <f>IFERROR(VLOOKUP(B2407, PlumX_snapshot!$A:$E, 5, FALSE), " ")</f>
        <v xml:space="preserve"> </v>
      </c>
      <c r="AA2407" s="8" t="str">
        <f>IFERROR(VLOOKUP(B2407, PlumX_snapshot!$A:$F, 6, FALSE), " ")</f>
        <v xml:space="preserve"> </v>
      </c>
      <c r="AB2407" s="9"/>
      <c r="AC2407" s="7" t="s">
        <v>7234</v>
      </c>
    </row>
    <row r="2408" spans="1:29" ht="14.5" x14ac:dyDescent="0.35">
      <c r="A2408" s="7" t="s">
        <v>7235</v>
      </c>
      <c r="B2408" s="7" t="s">
        <v>7236</v>
      </c>
      <c r="C2408" s="7" t="s">
        <v>1050</v>
      </c>
      <c r="D2408" s="7" t="s">
        <v>862</v>
      </c>
      <c r="E2408" s="7" t="s">
        <v>36</v>
      </c>
      <c r="F2408" s="7" t="s">
        <v>37</v>
      </c>
      <c r="G2408" s="7" t="s">
        <v>56</v>
      </c>
      <c r="H2408" s="7" t="s">
        <v>7195</v>
      </c>
      <c r="I2408" s="7" t="s">
        <v>74</v>
      </c>
      <c r="J2408" s="10"/>
      <c r="K2408" s="10"/>
      <c r="L2408" s="10">
        <v>44959</v>
      </c>
      <c r="M2408" s="10"/>
      <c r="N2408" s="7">
        <v>2023</v>
      </c>
      <c r="O2408" s="7" t="s">
        <v>7191</v>
      </c>
      <c r="R2408" s="7" t="s">
        <v>7237</v>
      </c>
      <c r="T2408" s="7"/>
      <c r="W2408" s="6" t="str">
        <f>IFERROR(VLOOKUP(B2408, PlumX_snapshot!$A:$B, 2, FALSE), " ")</f>
        <v xml:space="preserve"> </v>
      </c>
      <c r="X2408" s="6" t="str">
        <f>IFERROR(VLOOKUP(B2408, PlumX_snapshot!$A:$C, 3, FALSE), " ")</f>
        <v xml:space="preserve"> </v>
      </c>
      <c r="Y2408" s="8" t="str">
        <f>IFERROR(VLOOKUP(B2408, PlumX_snapshot!$A:$D, 4, FALSE), " ")</f>
        <v xml:space="preserve"> </v>
      </c>
      <c r="Z2408" s="8" t="str">
        <f>IFERROR(VLOOKUP(B2408, PlumX_snapshot!$A:$E, 5, FALSE), " ")</f>
        <v xml:space="preserve"> </v>
      </c>
      <c r="AA2408" s="8" t="str">
        <f>IFERROR(VLOOKUP(B2408, PlumX_snapshot!$A:$F, 6, FALSE), " ")</f>
        <v xml:space="preserve"> </v>
      </c>
      <c r="AB2408" s="9"/>
      <c r="AC2408" s="7" t="s">
        <v>7238</v>
      </c>
    </row>
    <row r="2409" spans="1:29" ht="14.5" x14ac:dyDescent="0.35">
      <c r="A2409" s="7" t="s">
        <v>7239</v>
      </c>
      <c r="B2409" s="7" t="s">
        <v>7240</v>
      </c>
      <c r="C2409" s="7" t="s">
        <v>7241</v>
      </c>
      <c r="D2409" s="7" t="s">
        <v>862</v>
      </c>
      <c r="E2409" s="7" t="s">
        <v>37</v>
      </c>
      <c r="F2409" s="7" t="s">
        <v>37</v>
      </c>
      <c r="G2409" s="7" t="s">
        <v>38</v>
      </c>
      <c r="H2409" s="7"/>
      <c r="I2409" s="7" t="s">
        <v>74</v>
      </c>
      <c r="J2409" s="10"/>
      <c r="K2409" s="10"/>
      <c r="L2409" s="10">
        <v>44893</v>
      </c>
      <c r="M2409" s="10"/>
      <c r="N2409" s="7">
        <v>2022</v>
      </c>
      <c r="O2409" s="7" t="s">
        <v>7191</v>
      </c>
      <c r="P2409" s="7" t="s">
        <v>56</v>
      </c>
      <c r="R2409" s="7" t="s">
        <v>7242</v>
      </c>
      <c r="T2409" s="7" t="s">
        <v>491</v>
      </c>
      <c r="U2409" s="7" t="s">
        <v>7243</v>
      </c>
      <c r="W2409" s="6" t="str">
        <f>IFERROR(VLOOKUP(B2409, PlumX_snapshot!$A:$B, 2, FALSE), " ")</f>
        <v xml:space="preserve"> </v>
      </c>
      <c r="X2409" s="6" t="str">
        <f>IFERROR(VLOOKUP(B2409, PlumX_snapshot!$A:$C, 3, FALSE), " ")</f>
        <v xml:space="preserve"> </v>
      </c>
      <c r="Y2409" s="8" t="str">
        <f>IFERROR(VLOOKUP(B2409, PlumX_snapshot!$A:$D, 4, FALSE), " ")</f>
        <v xml:space="preserve"> </v>
      </c>
      <c r="Z2409" s="8" t="str">
        <f>IFERROR(VLOOKUP(B2409, PlumX_snapshot!$A:$E, 5, FALSE), " ")</f>
        <v xml:space="preserve"> </v>
      </c>
      <c r="AA2409" s="8" t="str">
        <f>IFERROR(VLOOKUP(B2409, PlumX_snapshot!$A:$F, 6, FALSE), " ")</f>
        <v xml:space="preserve"> </v>
      </c>
      <c r="AB2409" s="9"/>
      <c r="AC2409" s="7" t="s">
        <v>7244</v>
      </c>
    </row>
    <row r="2410" spans="1:29" ht="14.5" x14ac:dyDescent="0.35">
      <c r="A2410" s="7" t="s">
        <v>7245</v>
      </c>
      <c r="B2410" s="7" t="s">
        <v>7246</v>
      </c>
      <c r="C2410" s="7" t="s">
        <v>896</v>
      </c>
      <c r="D2410" s="7" t="s">
        <v>862</v>
      </c>
      <c r="E2410" s="7" t="s">
        <v>36</v>
      </c>
      <c r="F2410" s="7" t="s">
        <v>37</v>
      </c>
      <c r="G2410" s="7" t="s">
        <v>56</v>
      </c>
      <c r="H2410" s="7" t="s">
        <v>7195</v>
      </c>
      <c r="I2410" s="7" t="s">
        <v>74</v>
      </c>
      <c r="J2410" s="10"/>
      <c r="K2410" s="10"/>
      <c r="L2410" s="10">
        <v>44929</v>
      </c>
      <c r="M2410" s="10"/>
      <c r="N2410" s="7">
        <v>2023</v>
      </c>
      <c r="O2410" s="7" t="s">
        <v>7191</v>
      </c>
      <c r="R2410" s="7" t="s">
        <v>7247</v>
      </c>
      <c r="T2410" s="7"/>
      <c r="W2410" s="6" t="str">
        <f>IFERROR(VLOOKUP(B2410, PlumX_snapshot!$A:$B, 2, FALSE), " ")</f>
        <v xml:space="preserve"> </v>
      </c>
      <c r="X2410" s="6" t="str">
        <f>IFERROR(VLOOKUP(B2410, PlumX_snapshot!$A:$C, 3, FALSE), " ")</f>
        <v xml:space="preserve"> </v>
      </c>
      <c r="Y2410" s="8" t="str">
        <f>IFERROR(VLOOKUP(B2410, PlumX_snapshot!$A:$D, 4, FALSE), " ")</f>
        <v xml:space="preserve"> </v>
      </c>
      <c r="Z2410" s="8" t="str">
        <f>IFERROR(VLOOKUP(B2410, PlumX_snapshot!$A:$E, 5, FALSE), " ")</f>
        <v xml:space="preserve"> </v>
      </c>
      <c r="AA2410" s="8" t="str">
        <f>IFERROR(VLOOKUP(B2410, PlumX_snapshot!$A:$F, 6, FALSE), " ")</f>
        <v xml:space="preserve"> </v>
      </c>
      <c r="AB2410" s="9"/>
      <c r="AC2410" s="7" t="s">
        <v>7248</v>
      </c>
    </row>
    <row r="2411" spans="1:29" ht="14.5" x14ac:dyDescent="0.35">
      <c r="A2411" s="7" t="s">
        <v>7249</v>
      </c>
      <c r="B2411" s="7" t="s">
        <v>7250</v>
      </c>
      <c r="C2411" s="7" t="s">
        <v>1085</v>
      </c>
      <c r="D2411" s="7" t="s">
        <v>862</v>
      </c>
      <c r="E2411" s="7" t="s">
        <v>36</v>
      </c>
      <c r="F2411" s="7" t="s">
        <v>37</v>
      </c>
      <c r="G2411" s="7" t="s">
        <v>56</v>
      </c>
      <c r="H2411" s="7" t="s">
        <v>7195</v>
      </c>
      <c r="I2411" s="7" t="s">
        <v>74</v>
      </c>
      <c r="J2411" s="10"/>
      <c r="K2411" s="10"/>
      <c r="L2411" s="10">
        <v>44943</v>
      </c>
      <c r="M2411" s="10"/>
      <c r="N2411" s="7">
        <v>2023</v>
      </c>
      <c r="O2411" s="7" t="s">
        <v>7191</v>
      </c>
      <c r="R2411" s="7" t="s">
        <v>7251</v>
      </c>
      <c r="T2411" s="7"/>
      <c r="W2411" s="6" t="str">
        <f>IFERROR(VLOOKUP(B2411, PlumX_snapshot!$A:$B, 2, FALSE), " ")</f>
        <v xml:space="preserve"> </v>
      </c>
      <c r="X2411" s="6" t="str">
        <f>IFERROR(VLOOKUP(B2411, PlumX_snapshot!$A:$C, 3, FALSE), " ")</f>
        <v xml:space="preserve"> </v>
      </c>
      <c r="Y2411" s="8" t="str">
        <f>IFERROR(VLOOKUP(B2411, PlumX_snapshot!$A:$D, 4, FALSE), " ")</f>
        <v xml:space="preserve"> </v>
      </c>
      <c r="Z2411" s="8" t="str">
        <f>IFERROR(VLOOKUP(B2411, PlumX_snapshot!$A:$E, 5, FALSE), " ")</f>
        <v xml:space="preserve"> </v>
      </c>
      <c r="AA2411" s="8" t="str">
        <f>IFERROR(VLOOKUP(B2411, PlumX_snapshot!$A:$F, 6, FALSE), " ")</f>
        <v xml:space="preserve"> </v>
      </c>
      <c r="AB2411" s="9"/>
      <c r="AC2411" s="7" t="s">
        <v>7252</v>
      </c>
    </row>
    <row r="2412" spans="1:29" ht="14.5" x14ac:dyDescent="0.35">
      <c r="A2412" s="7" t="s">
        <v>7253</v>
      </c>
      <c r="B2412" s="7" t="s">
        <v>7254</v>
      </c>
      <c r="C2412" s="7" t="s">
        <v>1154</v>
      </c>
      <c r="D2412" s="7" t="s">
        <v>862</v>
      </c>
      <c r="E2412" s="7" t="s">
        <v>37</v>
      </c>
      <c r="F2412" s="7" t="s">
        <v>37</v>
      </c>
      <c r="G2412" s="7" t="s">
        <v>38</v>
      </c>
      <c r="H2412" s="7"/>
      <c r="I2412" s="7" t="s">
        <v>501</v>
      </c>
      <c r="J2412" s="10"/>
      <c r="K2412" s="10"/>
      <c r="L2412" s="10">
        <v>44950</v>
      </c>
      <c r="M2412" s="10"/>
      <c r="N2412" s="7">
        <v>2023</v>
      </c>
      <c r="O2412" s="7" t="s">
        <v>7191</v>
      </c>
      <c r="T2412" s="7" t="s">
        <v>491</v>
      </c>
      <c r="U2412" s="7" t="s">
        <v>7243</v>
      </c>
      <c r="W2412" s="6" t="str">
        <f>IFERROR(VLOOKUP(B2412, PlumX_snapshot!$A:$B, 2, FALSE), " ")</f>
        <v xml:space="preserve"> </v>
      </c>
      <c r="X2412" s="6" t="str">
        <f>IFERROR(VLOOKUP(B2412, PlumX_snapshot!$A:$C, 3, FALSE), " ")</f>
        <v xml:space="preserve"> </v>
      </c>
      <c r="Y2412" s="8" t="str">
        <f>IFERROR(VLOOKUP(B2412, PlumX_snapshot!$A:$D, 4, FALSE), " ")</f>
        <v xml:space="preserve"> </v>
      </c>
      <c r="Z2412" s="8" t="str">
        <f>IFERROR(VLOOKUP(B2412, PlumX_snapshot!$A:$E, 5, FALSE), " ")</f>
        <v xml:space="preserve"> </v>
      </c>
      <c r="AA2412" s="8" t="str">
        <f>IFERROR(VLOOKUP(B2412, PlumX_snapshot!$A:$F, 6, FALSE), " ")</f>
        <v xml:space="preserve"> </v>
      </c>
      <c r="AB2412" s="9"/>
      <c r="AC2412" s="7" t="s">
        <v>7255</v>
      </c>
    </row>
    <row r="2413" spans="1:29" ht="14.5" x14ac:dyDescent="0.35">
      <c r="A2413" s="7" t="s">
        <v>7256</v>
      </c>
      <c r="B2413" s="7" t="s">
        <v>7257</v>
      </c>
      <c r="C2413" s="7" t="s">
        <v>7258</v>
      </c>
      <c r="D2413" s="7" t="s">
        <v>862</v>
      </c>
      <c r="E2413" s="7" t="s">
        <v>36</v>
      </c>
      <c r="F2413" s="7" t="s">
        <v>37</v>
      </c>
      <c r="G2413" s="7" t="s">
        <v>56</v>
      </c>
      <c r="H2413" s="7" t="s">
        <v>1479</v>
      </c>
      <c r="I2413" s="7" t="s">
        <v>74</v>
      </c>
      <c r="J2413" s="10"/>
      <c r="K2413" s="10"/>
      <c r="L2413" s="10">
        <v>44718</v>
      </c>
      <c r="M2413" s="10"/>
      <c r="N2413" s="7">
        <v>2022</v>
      </c>
      <c r="O2413" s="7" t="s">
        <v>7191</v>
      </c>
      <c r="R2413" s="7" t="s">
        <v>7259</v>
      </c>
      <c r="T2413" s="7"/>
      <c r="W2413" s="6" t="str">
        <f>IFERROR(VLOOKUP(B2413, PlumX_snapshot!$A:$B, 2, FALSE), " ")</f>
        <v xml:space="preserve"> </v>
      </c>
      <c r="X2413" s="6" t="str">
        <f>IFERROR(VLOOKUP(B2413, PlumX_snapshot!$A:$C, 3, FALSE), " ")</f>
        <v xml:space="preserve"> </v>
      </c>
      <c r="Y2413" s="8" t="str">
        <f>IFERROR(VLOOKUP(B2413, PlumX_snapshot!$A:$D, 4, FALSE), " ")</f>
        <v xml:space="preserve"> </v>
      </c>
      <c r="Z2413" s="8" t="str">
        <f>IFERROR(VLOOKUP(B2413, PlumX_snapshot!$A:$E, 5, FALSE), " ")</f>
        <v xml:space="preserve"> </v>
      </c>
      <c r="AA2413" s="8" t="str">
        <f>IFERROR(VLOOKUP(B2413, PlumX_snapshot!$A:$F, 6, FALSE), " ")</f>
        <v xml:space="preserve"> </v>
      </c>
      <c r="AB2413" s="9"/>
      <c r="AC2413" s="7" t="s">
        <v>7260</v>
      </c>
    </row>
    <row r="2414" spans="1:29" ht="14.5" x14ac:dyDescent="0.35">
      <c r="A2414" s="7" t="s">
        <v>7261</v>
      </c>
      <c r="B2414" s="7" t="s">
        <v>7262</v>
      </c>
      <c r="C2414" s="7" t="s">
        <v>7263</v>
      </c>
      <c r="D2414" s="7" t="s">
        <v>862</v>
      </c>
      <c r="E2414" s="7" t="s">
        <v>37</v>
      </c>
      <c r="F2414" s="7" t="s">
        <v>37</v>
      </c>
      <c r="G2414" s="7" t="s">
        <v>38</v>
      </c>
      <c r="H2414" s="7"/>
      <c r="I2414" s="7" t="s">
        <v>74</v>
      </c>
      <c r="J2414" s="10"/>
      <c r="K2414" s="10"/>
      <c r="L2414" s="10">
        <v>44866</v>
      </c>
      <c r="M2414" s="10"/>
      <c r="N2414" s="7">
        <v>2022</v>
      </c>
      <c r="O2414" s="7" t="s">
        <v>7191</v>
      </c>
      <c r="P2414" s="7" t="s">
        <v>56</v>
      </c>
      <c r="R2414" s="7" t="s">
        <v>7264</v>
      </c>
      <c r="T2414" s="7" t="s">
        <v>491</v>
      </c>
      <c r="U2414" s="7" t="s">
        <v>7243</v>
      </c>
      <c r="W2414" s="6" t="str">
        <f>IFERROR(VLOOKUP(B2414, PlumX_snapshot!$A:$B, 2, FALSE), " ")</f>
        <v xml:space="preserve"> </v>
      </c>
      <c r="X2414" s="6" t="str">
        <f>IFERROR(VLOOKUP(B2414, PlumX_snapshot!$A:$C, 3, FALSE), " ")</f>
        <v xml:space="preserve"> </v>
      </c>
      <c r="Y2414" s="8" t="str">
        <f>IFERROR(VLOOKUP(B2414, PlumX_snapshot!$A:$D, 4, FALSE), " ")</f>
        <v xml:space="preserve"> </v>
      </c>
      <c r="Z2414" s="8" t="str">
        <f>IFERROR(VLOOKUP(B2414, PlumX_snapshot!$A:$E, 5, FALSE), " ")</f>
        <v xml:space="preserve"> </v>
      </c>
      <c r="AA2414" s="8" t="str">
        <f>IFERROR(VLOOKUP(B2414, PlumX_snapshot!$A:$F, 6, FALSE), " ")</f>
        <v xml:space="preserve"> </v>
      </c>
      <c r="AB2414" s="9"/>
      <c r="AC2414" s="7" t="s">
        <v>7265</v>
      </c>
    </row>
    <row r="2415" spans="1:29" ht="14.5" x14ac:dyDescent="0.35">
      <c r="A2415" s="7" t="s">
        <v>7266</v>
      </c>
      <c r="B2415" s="7" t="s">
        <v>7267</v>
      </c>
      <c r="C2415" s="7" t="s">
        <v>1030</v>
      </c>
      <c r="D2415" s="7" t="s">
        <v>862</v>
      </c>
      <c r="E2415" s="7" t="s">
        <v>36</v>
      </c>
      <c r="F2415" s="7" t="s">
        <v>37</v>
      </c>
      <c r="G2415" s="7" t="s">
        <v>56</v>
      </c>
      <c r="H2415" s="7" t="s">
        <v>1479</v>
      </c>
      <c r="I2415" s="7" t="s">
        <v>74</v>
      </c>
      <c r="J2415" s="10"/>
      <c r="K2415" s="10"/>
      <c r="L2415" s="10">
        <v>44866</v>
      </c>
      <c r="M2415" s="10"/>
      <c r="N2415" s="7">
        <v>2022</v>
      </c>
      <c r="O2415" s="7" t="s">
        <v>7191</v>
      </c>
      <c r="R2415" s="7" t="s">
        <v>7268</v>
      </c>
      <c r="T2415" s="7"/>
      <c r="W2415" s="6" t="str">
        <f>IFERROR(VLOOKUP(B2415, PlumX_snapshot!$A:$B, 2, FALSE), " ")</f>
        <v xml:space="preserve"> </v>
      </c>
      <c r="X2415" s="6" t="str">
        <f>IFERROR(VLOOKUP(B2415, PlumX_snapshot!$A:$C, 3, FALSE), " ")</f>
        <v xml:space="preserve"> </v>
      </c>
      <c r="Y2415" s="8" t="str">
        <f>IFERROR(VLOOKUP(B2415, PlumX_snapshot!$A:$D, 4, FALSE), " ")</f>
        <v xml:space="preserve"> </v>
      </c>
      <c r="Z2415" s="8" t="str">
        <f>IFERROR(VLOOKUP(B2415, PlumX_snapshot!$A:$E, 5, FALSE), " ")</f>
        <v xml:space="preserve"> </v>
      </c>
      <c r="AA2415" s="8" t="str">
        <f>IFERROR(VLOOKUP(B2415, PlumX_snapshot!$A:$F, 6, FALSE), " ")</f>
        <v xml:space="preserve"> </v>
      </c>
      <c r="AB2415" s="9"/>
      <c r="AC2415" s="7" t="s">
        <v>7269</v>
      </c>
    </row>
    <row r="2416" spans="1:29" ht="14.5" x14ac:dyDescent="0.35">
      <c r="A2416" s="7" t="s">
        <v>7270</v>
      </c>
      <c r="B2416" s="7" t="s">
        <v>7271</v>
      </c>
      <c r="C2416" s="7" t="s">
        <v>1030</v>
      </c>
      <c r="D2416" s="7" t="s">
        <v>862</v>
      </c>
      <c r="E2416" s="7" t="s">
        <v>36</v>
      </c>
      <c r="F2416" s="7" t="s">
        <v>37</v>
      </c>
      <c r="G2416" s="7" t="s">
        <v>56</v>
      </c>
      <c r="H2416" s="7" t="s">
        <v>1479</v>
      </c>
      <c r="I2416" s="7" t="s">
        <v>74</v>
      </c>
      <c r="J2416" s="10"/>
      <c r="K2416" s="10"/>
      <c r="L2416" s="10">
        <v>44883</v>
      </c>
      <c r="M2416" s="10"/>
      <c r="N2416" s="7">
        <v>2022</v>
      </c>
      <c r="O2416" s="7" t="s">
        <v>7191</v>
      </c>
      <c r="T2416" s="7"/>
      <c r="W2416" s="6" t="str">
        <f>IFERROR(VLOOKUP(B2416, PlumX_snapshot!$A:$B, 2, FALSE), " ")</f>
        <v xml:space="preserve"> </v>
      </c>
      <c r="X2416" s="6" t="str">
        <f>IFERROR(VLOOKUP(B2416, PlumX_snapshot!$A:$C, 3, FALSE), " ")</f>
        <v xml:space="preserve"> </v>
      </c>
      <c r="Y2416" s="8" t="str">
        <f>IFERROR(VLOOKUP(B2416, PlumX_snapshot!$A:$D, 4, FALSE), " ")</f>
        <v xml:space="preserve"> </v>
      </c>
      <c r="Z2416" s="8" t="str">
        <f>IFERROR(VLOOKUP(B2416, PlumX_snapshot!$A:$E, 5, FALSE), " ")</f>
        <v xml:space="preserve"> </v>
      </c>
      <c r="AA2416" s="8" t="str">
        <f>IFERROR(VLOOKUP(B2416, PlumX_snapshot!$A:$F, 6, FALSE), " ")</f>
        <v xml:space="preserve"> </v>
      </c>
      <c r="AB2416" s="9"/>
      <c r="AC2416" s="7" t="s">
        <v>7272</v>
      </c>
    </row>
    <row r="2417" spans="1:29" ht="14.5" x14ac:dyDescent="0.35">
      <c r="A2417" s="7" t="s">
        <v>7273</v>
      </c>
      <c r="B2417" s="7" t="s">
        <v>7274</v>
      </c>
      <c r="C2417" s="7" t="s">
        <v>7275</v>
      </c>
      <c r="D2417" s="7" t="s">
        <v>862</v>
      </c>
      <c r="E2417" s="7" t="s">
        <v>36</v>
      </c>
      <c r="F2417" s="7" t="s">
        <v>37</v>
      </c>
      <c r="G2417" s="7" t="s">
        <v>56</v>
      </c>
      <c r="H2417" s="7" t="s">
        <v>1479</v>
      </c>
      <c r="I2417" s="7" t="s">
        <v>74</v>
      </c>
      <c r="J2417" s="10"/>
      <c r="K2417" s="10"/>
      <c r="L2417" s="10">
        <v>44903</v>
      </c>
      <c r="M2417" s="10"/>
      <c r="N2417" s="7">
        <v>2022</v>
      </c>
      <c r="O2417" s="7" t="s">
        <v>7191</v>
      </c>
      <c r="R2417" s="7" t="s">
        <v>7276</v>
      </c>
      <c r="T2417" s="7"/>
      <c r="W2417" s="6" t="str">
        <f>IFERROR(VLOOKUP(B2417, PlumX_snapshot!$A:$B, 2, FALSE), " ")</f>
        <v xml:space="preserve"> </v>
      </c>
      <c r="X2417" s="6" t="str">
        <f>IFERROR(VLOOKUP(B2417, PlumX_snapshot!$A:$C, 3, FALSE), " ")</f>
        <v xml:space="preserve"> </v>
      </c>
      <c r="Y2417" s="8" t="str">
        <f>IFERROR(VLOOKUP(B2417, PlumX_snapshot!$A:$D, 4, FALSE), " ")</f>
        <v xml:space="preserve"> </v>
      </c>
      <c r="Z2417" s="8" t="str">
        <f>IFERROR(VLOOKUP(B2417, PlumX_snapshot!$A:$E, 5, FALSE), " ")</f>
        <v xml:space="preserve"> </v>
      </c>
      <c r="AA2417" s="8" t="str">
        <f>IFERROR(VLOOKUP(B2417, PlumX_snapshot!$A:$F, 6, FALSE), " ")</f>
        <v xml:space="preserve"> </v>
      </c>
      <c r="AB2417" s="9"/>
      <c r="AC2417" s="7" t="s">
        <v>7277</v>
      </c>
    </row>
    <row r="2418" spans="1:29" ht="14.5" x14ac:dyDescent="0.35">
      <c r="A2418" s="7" t="s">
        <v>7278</v>
      </c>
      <c r="B2418" s="7" t="s">
        <v>7279</v>
      </c>
      <c r="C2418" s="7" t="s">
        <v>1177</v>
      </c>
      <c r="D2418" s="7" t="s">
        <v>862</v>
      </c>
      <c r="E2418" s="7" t="s">
        <v>36</v>
      </c>
      <c r="F2418" s="7" t="s">
        <v>37</v>
      </c>
      <c r="G2418" s="7" t="s">
        <v>56</v>
      </c>
      <c r="H2418" s="7" t="s">
        <v>1479</v>
      </c>
      <c r="I2418" s="7" t="s">
        <v>74</v>
      </c>
      <c r="J2418" s="10"/>
      <c r="K2418" s="10"/>
      <c r="L2418" s="10">
        <v>44901</v>
      </c>
      <c r="M2418" s="10"/>
      <c r="N2418" s="7">
        <v>2022</v>
      </c>
      <c r="O2418" s="7" t="s">
        <v>7191</v>
      </c>
      <c r="R2418" s="7" t="s">
        <v>7280</v>
      </c>
      <c r="T2418" s="7"/>
      <c r="W2418" s="6" t="str">
        <f>IFERROR(VLOOKUP(B2418, PlumX_snapshot!$A:$B, 2, FALSE), " ")</f>
        <v xml:space="preserve"> </v>
      </c>
      <c r="X2418" s="6" t="str">
        <f>IFERROR(VLOOKUP(B2418, PlumX_snapshot!$A:$C, 3, FALSE), " ")</f>
        <v xml:space="preserve"> </v>
      </c>
      <c r="Y2418" s="8" t="str">
        <f>IFERROR(VLOOKUP(B2418, PlumX_snapshot!$A:$D, 4, FALSE), " ")</f>
        <v xml:space="preserve"> </v>
      </c>
      <c r="Z2418" s="8" t="str">
        <f>IFERROR(VLOOKUP(B2418, PlumX_snapshot!$A:$E, 5, FALSE), " ")</f>
        <v xml:space="preserve"> </v>
      </c>
      <c r="AA2418" s="8" t="str">
        <f>IFERROR(VLOOKUP(B2418, PlumX_snapshot!$A:$F, 6, FALSE), " ")</f>
        <v xml:space="preserve"> </v>
      </c>
      <c r="AB2418" s="9"/>
      <c r="AC2418" s="7" t="s">
        <v>7281</v>
      </c>
    </row>
    <row r="2419" spans="1:29" ht="14.5" x14ac:dyDescent="0.35">
      <c r="A2419" s="7" t="s">
        <v>7282</v>
      </c>
      <c r="B2419" s="7" t="s">
        <v>7283</v>
      </c>
      <c r="C2419" s="7" t="s">
        <v>937</v>
      </c>
      <c r="D2419" s="7" t="s">
        <v>862</v>
      </c>
      <c r="E2419" s="7" t="s">
        <v>36</v>
      </c>
      <c r="F2419" s="7" t="s">
        <v>37</v>
      </c>
      <c r="G2419" s="7" t="s">
        <v>56</v>
      </c>
      <c r="H2419" s="7" t="s">
        <v>1479</v>
      </c>
      <c r="I2419" s="7" t="s">
        <v>501</v>
      </c>
      <c r="J2419" s="10"/>
      <c r="K2419" s="10"/>
      <c r="L2419" s="10">
        <v>44900</v>
      </c>
      <c r="M2419" s="10"/>
      <c r="N2419" s="7">
        <v>2022</v>
      </c>
      <c r="O2419" s="7" t="s">
        <v>7191</v>
      </c>
      <c r="T2419" s="7"/>
      <c r="W2419" s="6" t="str">
        <f>IFERROR(VLOOKUP(B2419, PlumX_snapshot!$A:$B, 2, FALSE), " ")</f>
        <v xml:space="preserve"> </v>
      </c>
      <c r="X2419" s="6" t="str">
        <f>IFERROR(VLOOKUP(B2419, PlumX_snapshot!$A:$C, 3, FALSE), " ")</f>
        <v xml:space="preserve"> </v>
      </c>
      <c r="Y2419" s="8" t="str">
        <f>IFERROR(VLOOKUP(B2419, PlumX_snapshot!$A:$D, 4, FALSE), " ")</f>
        <v xml:space="preserve"> </v>
      </c>
      <c r="Z2419" s="8" t="str">
        <f>IFERROR(VLOOKUP(B2419, PlumX_snapshot!$A:$E, 5, FALSE), " ")</f>
        <v xml:space="preserve"> </v>
      </c>
      <c r="AA2419" s="8" t="str">
        <f>IFERROR(VLOOKUP(B2419, PlumX_snapshot!$A:$F, 6, FALSE), " ")</f>
        <v xml:space="preserve"> </v>
      </c>
      <c r="AB2419" s="9"/>
      <c r="AC2419" s="7" t="s">
        <v>7284</v>
      </c>
    </row>
    <row r="2420" spans="1:29" ht="14.5" x14ac:dyDescent="0.35">
      <c r="A2420" s="7" t="s">
        <v>7285</v>
      </c>
      <c r="B2420" s="7" t="s">
        <v>7286</v>
      </c>
      <c r="C2420" s="7" t="s">
        <v>7287</v>
      </c>
      <c r="D2420" s="7" t="s">
        <v>862</v>
      </c>
      <c r="E2420" s="7" t="s">
        <v>36</v>
      </c>
      <c r="F2420" s="7" t="s">
        <v>37</v>
      </c>
      <c r="G2420" s="7" t="s">
        <v>56</v>
      </c>
      <c r="H2420" s="7" t="s">
        <v>7195</v>
      </c>
      <c r="I2420" s="7" t="s">
        <v>74</v>
      </c>
      <c r="J2420" s="10"/>
      <c r="K2420" s="10"/>
      <c r="L2420" s="10">
        <v>44932</v>
      </c>
      <c r="M2420" s="10"/>
      <c r="N2420" s="7">
        <v>2023</v>
      </c>
      <c r="O2420" s="7" t="s">
        <v>7191</v>
      </c>
      <c r="R2420" s="7" t="s">
        <v>7288</v>
      </c>
      <c r="T2420" s="7"/>
      <c r="W2420" s="6" t="str">
        <f>IFERROR(VLOOKUP(B2420, PlumX_snapshot!$A:$B, 2, FALSE), " ")</f>
        <v xml:space="preserve"> </v>
      </c>
      <c r="X2420" s="6" t="str">
        <f>IFERROR(VLOOKUP(B2420, PlumX_snapshot!$A:$C, 3, FALSE), " ")</f>
        <v xml:space="preserve"> </v>
      </c>
      <c r="Y2420" s="8" t="str">
        <f>IFERROR(VLOOKUP(B2420, PlumX_snapshot!$A:$D, 4, FALSE), " ")</f>
        <v xml:space="preserve"> </v>
      </c>
      <c r="Z2420" s="8" t="str">
        <f>IFERROR(VLOOKUP(B2420, PlumX_snapshot!$A:$E, 5, FALSE), " ")</f>
        <v xml:space="preserve"> </v>
      </c>
      <c r="AA2420" s="8" t="str">
        <f>IFERROR(VLOOKUP(B2420, PlumX_snapshot!$A:$F, 6, FALSE), " ")</f>
        <v xml:space="preserve"> </v>
      </c>
      <c r="AB2420" s="9"/>
      <c r="AC2420" s="7" t="s">
        <v>1691</v>
      </c>
    </row>
    <row r="2421" spans="1:29" ht="14.5" x14ac:dyDescent="0.35">
      <c r="A2421" s="7" t="s">
        <v>7289</v>
      </c>
      <c r="B2421" s="7" t="s">
        <v>7290</v>
      </c>
      <c r="C2421" s="7" t="s">
        <v>7291</v>
      </c>
      <c r="D2421" s="7" t="s">
        <v>862</v>
      </c>
      <c r="E2421" s="7" t="s">
        <v>37</v>
      </c>
      <c r="F2421" s="7" t="s">
        <v>37</v>
      </c>
      <c r="G2421" s="7" t="s">
        <v>38</v>
      </c>
      <c r="H2421" s="7"/>
      <c r="I2421" s="7" t="s">
        <v>74</v>
      </c>
      <c r="J2421" s="10"/>
      <c r="K2421" s="10"/>
      <c r="L2421" s="10">
        <v>44937</v>
      </c>
      <c r="M2421" s="10"/>
      <c r="N2421" s="7">
        <v>2023</v>
      </c>
      <c r="O2421" s="7" t="s">
        <v>7191</v>
      </c>
      <c r="P2421" s="7" t="s">
        <v>56</v>
      </c>
      <c r="R2421" s="7" t="s">
        <v>7292</v>
      </c>
      <c r="T2421" s="7" t="s">
        <v>491</v>
      </c>
      <c r="U2421" s="7" t="s">
        <v>7243</v>
      </c>
      <c r="W2421" s="6" t="str">
        <f>IFERROR(VLOOKUP(B2421, PlumX_snapshot!$A:$B, 2, FALSE), " ")</f>
        <v xml:space="preserve"> </v>
      </c>
      <c r="X2421" s="6" t="str">
        <f>IFERROR(VLOOKUP(B2421, PlumX_snapshot!$A:$C, 3, FALSE), " ")</f>
        <v xml:space="preserve"> </v>
      </c>
      <c r="Y2421" s="8" t="str">
        <f>IFERROR(VLOOKUP(B2421, PlumX_snapshot!$A:$D, 4, FALSE), " ")</f>
        <v xml:space="preserve"> </v>
      </c>
      <c r="Z2421" s="8" t="str">
        <f>IFERROR(VLOOKUP(B2421, PlumX_snapshot!$A:$E, 5, FALSE), " ")</f>
        <v xml:space="preserve"> </v>
      </c>
      <c r="AA2421" s="8" t="str">
        <f>IFERROR(VLOOKUP(B2421, PlumX_snapshot!$A:$F, 6, FALSE), " ")</f>
        <v xml:space="preserve"> </v>
      </c>
      <c r="AB2421" s="9"/>
      <c r="AC2421" s="7" t="s">
        <v>7293</v>
      </c>
    </row>
    <row r="2422" spans="1:29" ht="14.5" x14ac:dyDescent="0.35">
      <c r="A2422" s="7" t="s">
        <v>7294</v>
      </c>
      <c r="B2422" s="7" t="s">
        <v>7295</v>
      </c>
      <c r="C2422" s="7" t="s">
        <v>7296</v>
      </c>
      <c r="D2422" s="7" t="s">
        <v>862</v>
      </c>
      <c r="E2422" s="7" t="s">
        <v>36</v>
      </c>
      <c r="F2422" s="7" t="s">
        <v>37</v>
      </c>
      <c r="G2422" s="7" t="s">
        <v>56</v>
      </c>
      <c r="H2422" s="7" t="s">
        <v>7195</v>
      </c>
      <c r="I2422" s="7" t="s">
        <v>74</v>
      </c>
      <c r="J2422" s="10"/>
      <c r="K2422" s="10"/>
      <c r="L2422" s="10">
        <v>44957</v>
      </c>
      <c r="M2422" s="10"/>
      <c r="N2422" s="7">
        <v>2023</v>
      </c>
      <c r="O2422" s="7" t="s">
        <v>7191</v>
      </c>
      <c r="P2422" s="7" t="s">
        <v>56</v>
      </c>
      <c r="R2422" s="7" t="s">
        <v>7297</v>
      </c>
      <c r="T2422" s="7"/>
      <c r="W2422" s="6" t="str">
        <f>IFERROR(VLOOKUP(B2422, PlumX_snapshot!$A:$B, 2, FALSE), " ")</f>
        <v xml:space="preserve"> </v>
      </c>
      <c r="X2422" s="6" t="str">
        <f>IFERROR(VLOOKUP(B2422, PlumX_snapshot!$A:$C, 3, FALSE), " ")</f>
        <v xml:space="preserve"> </v>
      </c>
      <c r="Y2422" s="8" t="str">
        <f>IFERROR(VLOOKUP(B2422, PlumX_snapshot!$A:$D, 4, FALSE), " ")</f>
        <v xml:space="preserve"> </v>
      </c>
      <c r="Z2422" s="8" t="str">
        <f>IFERROR(VLOOKUP(B2422, PlumX_snapshot!$A:$E, 5, FALSE), " ")</f>
        <v xml:space="preserve"> </v>
      </c>
      <c r="AA2422" s="8" t="str">
        <f>IFERROR(VLOOKUP(B2422, PlumX_snapshot!$A:$F, 6, FALSE), " ")</f>
        <v xml:space="preserve"> </v>
      </c>
      <c r="AB2422" s="9"/>
      <c r="AC2422" s="7" t="s">
        <v>7298</v>
      </c>
    </row>
    <row r="2423" spans="1:29" ht="14.5" x14ac:dyDescent="0.35">
      <c r="A2423" s="7" t="s">
        <v>7299</v>
      </c>
      <c r="B2423" s="7" t="s">
        <v>7300</v>
      </c>
      <c r="C2423" s="7" t="s">
        <v>878</v>
      </c>
      <c r="D2423" s="7" t="s">
        <v>862</v>
      </c>
      <c r="E2423" s="7" t="s">
        <v>36</v>
      </c>
      <c r="F2423" s="7" t="s">
        <v>37</v>
      </c>
      <c r="G2423" s="7" t="s">
        <v>56</v>
      </c>
      <c r="H2423" s="7" t="s">
        <v>1479</v>
      </c>
      <c r="I2423" s="7" t="s">
        <v>74</v>
      </c>
      <c r="J2423" s="10"/>
      <c r="K2423" s="10"/>
      <c r="L2423" s="10">
        <v>44868</v>
      </c>
      <c r="M2423" s="10"/>
      <c r="N2423" s="7">
        <v>2022</v>
      </c>
      <c r="O2423" s="7" t="s">
        <v>7191</v>
      </c>
      <c r="T2423" s="7"/>
      <c r="W2423" s="6" t="str">
        <f>IFERROR(VLOOKUP(B2423, PlumX_snapshot!$A:$B, 2, FALSE), " ")</f>
        <v xml:space="preserve"> </v>
      </c>
      <c r="X2423" s="6" t="str">
        <f>IFERROR(VLOOKUP(B2423, PlumX_snapshot!$A:$C, 3, FALSE), " ")</f>
        <v xml:space="preserve"> </v>
      </c>
      <c r="Y2423" s="8" t="str">
        <f>IFERROR(VLOOKUP(B2423, PlumX_snapshot!$A:$D, 4, FALSE), " ")</f>
        <v xml:space="preserve"> </v>
      </c>
      <c r="Z2423" s="8" t="str">
        <f>IFERROR(VLOOKUP(B2423, PlumX_snapshot!$A:$E, 5, FALSE), " ")</f>
        <v xml:space="preserve"> </v>
      </c>
      <c r="AA2423" s="8" t="str">
        <f>IFERROR(VLOOKUP(B2423, PlumX_snapshot!$A:$F, 6, FALSE), " ")</f>
        <v xml:space="preserve"> </v>
      </c>
      <c r="AB2423" s="9"/>
      <c r="AC2423" s="7" t="s">
        <v>7301</v>
      </c>
    </row>
    <row r="2424" spans="1:29" ht="14.5" x14ac:dyDescent="0.35">
      <c r="A2424" s="7" t="s">
        <v>7302</v>
      </c>
      <c r="B2424" s="7" t="s">
        <v>7303</v>
      </c>
      <c r="C2424" s="7" t="s">
        <v>1324</v>
      </c>
      <c r="D2424" s="7" t="s">
        <v>862</v>
      </c>
      <c r="E2424" s="7" t="s">
        <v>36</v>
      </c>
      <c r="F2424" s="7" t="s">
        <v>37</v>
      </c>
      <c r="G2424" s="7" t="s">
        <v>56</v>
      </c>
      <c r="H2424" s="7" t="s">
        <v>1479</v>
      </c>
      <c r="I2424" s="7" t="s">
        <v>501</v>
      </c>
      <c r="J2424" s="10"/>
      <c r="K2424" s="10"/>
      <c r="L2424" s="10">
        <v>44879</v>
      </c>
      <c r="M2424" s="10"/>
      <c r="N2424" s="7">
        <v>2022</v>
      </c>
      <c r="O2424" s="7" t="s">
        <v>7191</v>
      </c>
      <c r="R2424" s="7" t="s">
        <v>7304</v>
      </c>
      <c r="T2424" s="7"/>
      <c r="W2424" s="6" t="str">
        <f>IFERROR(VLOOKUP(B2424, PlumX_snapshot!$A:$B, 2, FALSE), " ")</f>
        <v xml:space="preserve"> </v>
      </c>
      <c r="X2424" s="6" t="str">
        <f>IFERROR(VLOOKUP(B2424, PlumX_snapshot!$A:$C, 3, FALSE), " ")</f>
        <v xml:space="preserve"> </v>
      </c>
      <c r="Y2424" s="8" t="str">
        <f>IFERROR(VLOOKUP(B2424, PlumX_snapshot!$A:$D, 4, FALSE), " ")</f>
        <v xml:space="preserve"> </v>
      </c>
      <c r="Z2424" s="8" t="str">
        <f>IFERROR(VLOOKUP(B2424, PlumX_snapshot!$A:$E, 5, FALSE), " ")</f>
        <v xml:space="preserve"> </v>
      </c>
      <c r="AA2424" s="8" t="str">
        <f>IFERROR(VLOOKUP(B2424, PlumX_snapshot!$A:$F, 6, FALSE), " ")</f>
        <v xml:space="preserve"> </v>
      </c>
      <c r="AB2424" s="9"/>
      <c r="AC2424" s="7" t="s">
        <v>7305</v>
      </c>
    </row>
    <row r="2425" spans="1:29" ht="14.5" x14ac:dyDescent="0.35">
      <c r="A2425" s="7" t="s">
        <v>7306</v>
      </c>
      <c r="B2425" s="7" t="s">
        <v>7307</v>
      </c>
      <c r="C2425" s="7" t="s">
        <v>7308</v>
      </c>
      <c r="D2425" s="7" t="s">
        <v>862</v>
      </c>
      <c r="E2425" s="7" t="s">
        <v>37</v>
      </c>
      <c r="F2425" s="7" t="s">
        <v>37</v>
      </c>
      <c r="G2425" s="7" t="s">
        <v>38</v>
      </c>
      <c r="H2425" s="7"/>
      <c r="I2425" s="7" t="s">
        <v>74</v>
      </c>
      <c r="J2425" s="10"/>
      <c r="K2425" s="10"/>
      <c r="L2425" s="10">
        <v>44882</v>
      </c>
      <c r="M2425" s="10"/>
      <c r="N2425" s="7">
        <v>2022</v>
      </c>
      <c r="O2425" s="7" t="s">
        <v>7191</v>
      </c>
      <c r="P2425" s="7" t="s">
        <v>56</v>
      </c>
      <c r="R2425" s="7" t="s">
        <v>7309</v>
      </c>
      <c r="T2425" s="7" t="s">
        <v>491</v>
      </c>
      <c r="U2425" s="7" t="s">
        <v>7243</v>
      </c>
      <c r="W2425" s="6" t="str">
        <f>IFERROR(VLOOKUP(B2425, PlumX_snapshot!$A:$B, 2, FALSE), " ")</f>
        <v xml:space="preserve"> </v>
      </c>
      <c r="X2425" s="6" t="str">
        <f>IFERROR(VLOOKUP(B2425, PlumX_snapshot!$A:$C, 3, FALSE), " ")</f>
        <v xml:space="preserve"> </v>
      </c>
      <c r="Y2425" s="8" t="str">
        <f>IFERROR(VLOOKUP(B2425, PlumX_snapshot!$A:$D, 4, FALSE), " ")</f>
        <v xml:space="preserve"> </v>
      </c>
      <c r="Z2425" s="8" t="str">
        <f>IFERROR(VLOOKUP(B2425, PlumX_snapshot!$A:$E, 5, FALSE), " ")</f>
        <v xml:space="preserve"> </v>
      </c>
      <c r="AA2425" s="8" t="str">
        <f>IFERROR(VLOOKUP(B2425, PlumX_snapshot!$A:$F, 6, FALSE), " ")</f>
        <v xml:space="preserve"> </v>
      </c>
      <c r="AB2425" s="9"/>
      <c r="AC2425" s="7" t="s">
        <v>7310</v>
      </c>
    </row>
    <row r="2426" spans="1:29" ht="14.5" x14ac:dyDescent="0.35">
      <c r="A2426" s="7" t="s">
        <v>7311</v>
      </c>
      <c r="B2426" s="7" t="s">
        <v>7312</v>
      </c>
      <c r="C2426" s="7" t="s">
        <v>7313</v>
      </c>
      <c r="D2426" s="7" t="s">
        <v>862</v>
      </c>
      <c r="E2426" s="7" t="s">
        <v>36</v>
      </c>
      <c r="F2426" s="7" t="s">
        <v>37</v>
      </c>
      <c r="G2426" s="7" t="s">
        <v>56</v>
      </c>
      <c r="H2426" s="7" t="s">
        <v>1479</v>
      </c>
      <c r="I2426" s="7" t="s">
        <v>74</v>
      </c>
      <c r="J2426" s="10"/>
      <c r="K2426" s="10"/>
      <c r="L2426" s="10">
        <v>44901</v>
      </c>
      <c r="M2426" s="10"/>
      <c r="N2426" s="7">
        <v>2022</v>
      </c>
      <c r="O2426" s="7" t="s">
        <v>7191</v>
      </c>
      <c r="R2426" s="7" t="s">
        <v>7314</v>
      </c>
      <c r="T2426" s="7"/>
      <c r="W2426" s="6" t="str">
        <f>IFERROR(VLOOKUP(B2426, PlumX_snapshot!$A:$B, 2, FALSE), " ")</f>
        <v xml:space="preserve"> </v>
      </c>
      <c r="X2426" s="6" t="str">
        <f>IFERROR(VLOOKUP(B2426, PlumX_snapshot!$A:$C, 3, FALSE), " ")</f>
        <v xml:space="preserve"> </v>
      </c>
      <c r="Y2426" s="8" t="str">
        <f>IFERROR(VLOOKUP(B2426, PlumX_snapshot!$A:$D, 4, FALSE), " ")</f>
        <v xml:space="preserve"> </v>
      </c>
      <c r="Z2426" s="8" t="str">
        <f>IFERROR(VLOOKUP(B2426, PlumX_snapshot!$A:$E, 5, FALSE), " ")</f>
        <v xml:space="preserve"> </v>
      </c>
      <c r="AA2426" s="8" t="str">
        <f>IFERROR(VLOOKUP(B2426, PlumX_snapshot!$A:$F, 6, FALSE), " ")</f>
        <v xml:space="preserve"> </v>
      </c>
      <c r="AB2426" s="9"/>
      <c r="AC2426" s="7" t="s">
        <v>7315</v>
      </c>
    </row>
    <row r="2427" spans="1:29" ht="14.5" x14ac:dyDescent="0.35">
      <c r="A2427" s="7" t="s">
        <v>7316</v>
      </c>
      <c r="B2427" s="7" t="s">
        <v>7317</v>
      </c>
      <c r="C2427" s="7" t="s">
        <v>7318</v>
      </c>
      <c r="D2427" s="7" t="s">
        <v>862</v>
      </c>
      <c r="E2427" s="7" t="s">
        <v>36</v>
      </c>
      <c r="F2427" s="7" t="s">
        <v>37</v>
      </c>
      <c r="G2427" s="7" t="s">
        <v>56</v>
      </c>
      <c r="H2427" s="7" t="s">
        <v>7195</v>
      </c>
      <c r="I2427" s="7" t="s">
        <v>501</v>
      </c>
      <c r="J2427" s="10"/>
      <c r="K2427" s="10"/>
      <c r="L2427" s="10">
        <v>44929</v>
      </c>
      <c r="M2427" s="10"/>
      <c r="N2427" s="7">
        <v>2023</v>
      </c>
      <c r="O2427" s="7" t="s">
        <v>7191</v>
      </c>
      <c r="T2427" s="7"/>
      <c r="W2427" s="6" t="str">
        <f>IFERROR(VLOOKUP(B2427, PlumX_snapshot!$A:$B, 2, FALSE), " ")</f>
        <v xml:space="preserve"> </v>
      </c>
      <c r="X2427" s="6" t="str">
        <f>IFERROR(VLOOKUP(B2427, PlumX_snapshot!$A:$C, 3, FALSE), " ")</f>
        <v xml:space="preserve"> </v>
      </c>
      <c r="Y2427" s="8" t="str">
        <f>IFERROR(VLOOKUP(B2427, PlumX_snapshot!$A:$D, 4, FALSE), " ")</f>
        <v xml:space="preserve"> </v>
      </c>
      <c r="Z2427" s="8" t="str">
        <f>IFERROR(VLOOKUP(B2427, PlumX_snapshot!$A:$E, 5, FALSE), " ")</f>
        <v xml:space="preserve"> </v>
      </c>
      <c r="AA2427" s="8" t="str">
        <f>IFERROR(VLOOKUP(B2427, PlumX_snapshot!$A:$F, 6, FALSE), " ")</f>
        <v xml:space="preserve"> </v>
      </c>
      <c r="AB2427" s="9"/>
      <c r="AC2427" s="7" t="s">
        <v>7319</v>
      </c>
    </row>
    <row r="2428" spans="1:29" ht="14.5" x14ac:dyDescent="0.35">
      <c r="A2428" s="7" t="s">
        <v>7320</v>
      </c>
      <c r="B2428" s="7" t="s">
        <v>7321</v>
      </c>
      <c r="C2428" s="7" t="s">
        <v>1169</v>
      </c>
      <c r="D2428" s="7" t="s">
        <v>862</v>
      </c>
      <c r="E2428" s="7" t="s">
        <v>36</v>
      </c>
      <c r="F2428" s="7" t="s">
        <v>37</v>
      </c>
      <c r="G2428" s="7" t="s">
        <v>56</v>
      </c>
      <c r="H2428" s="7" t="s">
        <v>7195</v>
      </c>
      <c r="I2428" s="7" t="s">
        <v>74</v>
      </c>
      <c r="J2428" s="10"/>
      <c r="K2428" s="10"/>
      <c r="L2428" s="10">
        <v>44932</v>
      </c>
      <c r="M2428" s="10"/>
      <c r="N2428" s="7">
        <v>2023</v>
      </c>
      <c r="O2428" s="7" t="s">
        <v>7191</v>
      </c>
      <c r="P2428" s="7" t="s">
        <v>56</v>
      </c>
      <c r="R2428" s="7" t="s">
        <v>7322</v>
      </c>
      <c r="T2428" s="7"/>
      <c r="W2428" s="6" t="str">
        <f>IFERROR(VLOOKUP(B2428, PlumX_snapshot!$A:$B, 2, FALSE), " ")</f>
        <v xml:space="preserve"> </v>
      </c>
      <c r="X2428" s="6" t="str">
        <f>IFERROR(VLOOKUP(B2428, PlumX_snapshot!$A:$C, 3, FALSE), " ")</f>
        <v xml:space="preserve"> </v>
      </c>
      <c r="Y2428" s="8" t="str">
        <f>IFERROR(VLOOKUP(B2428, PlumX_snapshot!$A:$D, 4, FALSE), " ")</f>
        <v xml:space="preserve"> </v>
      </c>
      <c r="Z2428" s="8" t="str">
        <f>IFERROR(VLOOKUP(B2428, PlumX_snapshot!$A:$E, 5, FALSE), " ")</f>
        <v xml:space="preserve"> </v>
      </c>
      <c r="AA2428" s="8" t="str">
        <f>IFERROR(VLOOKUP(B2428, PlumX_snapshot!$A:$F, 6, FALSE), " ")</f>
        <v xml:space="preserve"> </v>
      </c>
      <c r="AB2428" s="9"/>
      <c r="AC2428" s="7" t="s">
        <v>7323</v>
      </c>
    </row>
    <row r="2429" spans="1:29" ht="14.5" x14ac:dyDescent="0.35">
      <c r="A2429" s="7" t="s">
        <v>7324</v>
      </c>
      <c r="B2429" s="7" t="s">
        <v>7325</v>
      </c>
      <c r="C2429" s="7" t="s">
        <v>7326</v>
      </c>
      <c r="D2429" s="7" t="s">
        <v>862</v>
      </c>
      <c r="E2429" s="7" t="s">
        <v>36</v>
      </c>
      <c r="F2429" s="7" t="s">
        <v>37</v>
      </c>
      <c r="G2429" s="7" t="s">
        <v>56</v>
      </c>
      <c r="H2429" s="7" t="s">
        <v>7195</v>
      </c>
      <c r="I2429" s="7" t="s">
        <v>74</v>
      </c>
      <c r="J2429" s="10"/>
      <c r="K2429" s="10"/>
      <c r="L2429" s="10">
        <v>44951</v>
      </c>
      <c r="M2429" s="10"/>
      <c r="N2429" s="7">
        <v>2023</v>
      </c>
      <c r="O2429" s="7" t="s">
        <v>7191</v>
      </c>
      <c r="P2429" s="7" t="s">
        <v>56</v>
      </c>
      <c r="R2429" s="7" t="s">
        <v>7327</v>
      </c>
      <c r="T2429" s="7"/>
      <c r="W2429" s="6" t="str">
        <f>IFERROR(VLOOKUP(B2429, PlumX_snapshot!$A:$B, 2, FALSE), " ")</f>
        <v xml:space="preserve"> </v>
      </c>
      <c r="X2429" s="6" t="str">
        <f>IFERROR(VLOOKUP(B2429, PlumX_snapshot!$A:$C, 3, FALSE), " ")</f>
        <v xml:space="preserve"> </v>
      </c>
      <c r="Y2429" s="8" t="str">
        <f>IFERROR(VLOOKUP(B2429, PlumX_snapshot!$A:$D, 4, FALSE), " ")</f>
        <v xml:space="preserve"> </v>
      </c>
      <c r="Z2429" s="8" t="str">
        <f>IFERROR(VLOOKUP(B2429, PlumX_snapshot!$A:$E, 5, FALSE), " ")</f>
        <v xml:space="preserve"> </v>
      </c>
      <c r="AA2429" s="8" t="str">
        <f>IFERROR(VLOOKUP(B2429, PlumX_snapshot!$A:$F, 6, FALSE), " ")</f>
        <v xml:space="preserve"> </v>
      </c>
      <c r="AB2429" s="9"/>
      <c r="AC2429" s="7" t="s">
        <v>7328</v>
      </c>
    </row>
    <row r="2430" spans="1:29" ht="14.5" x14ac:dyDescent="0.35">
      <c r="A2430" s="7" t="s">
        <v>7329</v>
      </c>
      <c r="B2430" s="7" t="s">
        <v>7330</v>
      </c>
      <c r="C2430" s="7" t="s">
        <v>7331</v>
      </c>
      <c r="D2430" s="7" t="s">
        <v>862</v>
      </c>
      <c r="E2430" s="7" t="s">
        <v>36</v>
      </c>
      <c r="F2430" s="7" t="s">
        <v>37</v>
      </c>
      <c r="G2430" s="7" t="s">
        <v>56</v>
      </c>
      <c r="H2430" s="7" t="s">
        <v>7195</v>
      </c>
      <c r="I2430" s="7" t="s">
        <v>501</v>
      </c>
      <c r="J2430" s="10"/>
      <c r="K2430" s="10"/>
      <c r="L2430" s="10">
        <v>44967</v>
      </c>
      <c r="M2430" s="10"/>
      <c r="N2430" s="7">
        <v>2023</v>
      </c>
      <c r="O2430" s="7" t="s">
        <v>7191</v>
      </c>
      <c r="R2430" s="7" t="s">
        <v>7332</v>
      </c>
      <c r="T2430" s="7"/>
      <c r="W2430" s="6" t="str">
        <f>IFERROR(VLOOKUP(B2430, PlumX_snapshot!$A:$B, 2, FALSE), " ")</f>
        <v xml:space="preserve"> </v>
      </c>
      <c r="X2430" s="6" t="str">
        <f>IFERROR(VLOOKUP(B2430, PlumX_snapshot!$A:$C, 3, FALSE), " ")</f>
        <v xml:space="preserve"> </v>
      </c>
      <c r="Y2430" s="8" t="str">
        <f>IFERROR(VLOOKUP(B2430, PlumX_snapshot!$A:$D, 4, FALSE), " ")</f>
        <v xml:space="preserve"> </v>
      </c>
      <c r="Z2430" s="8" t="str">
        <f>IFERROR(VLOOKUP(B2430, PlumX_snapshot!$A:$E, 5, FALSE), " ")</f>
        <v xml:space="preserve"> </v>
      </c>
      <c r="AA2430" s="8" t="str">
        <f>IFERROR(VLOOKUP(B2430, PlumX_snapshot!$A:$F, 6, FALSE), " ")</f>
        <v xml:space="preserve"> </v>
      </c>
      <c r="AB2430" s="9"/>
      <c r="AC2430" s="7" t="s">
        <v>7333</v>
      </c>
    </row>
    <row r="2431" spans="1:29" ht="14.5" x14ac:dyDescent="0.35">
      <c r="A2431" s="7" t="s">
        <v>7334</v>
      </c>
      <c r="B2431" s="7" t="s">
        <v>7335</v>
      </c>
      <c r="C2431" s="7" t="s">
        <v>7204</v>
      </c>
      <c r="D2431" s="7" t="s">
        <v>862</v>
      </c>
      <c r="E2431" s="7" t="s">
        <v>36</v>
      </c>
      <c r="F2431" s="7" t="s">
        <v>37</v>
      </c>
      <c r="G2431" s="7" t="s">
        <v>56</v>
      </c>
      <c r="H2431" s="7" t="s">
        <v>1479</v>
      </c>
      <c r="I2431" s="7" t="s">
        <v>74</v>
      </c>
      <c r="J2431" s="10"/>
      <c r="K2431" s="10"/>
      <c r="L2431" s="10">
        <v>44760</v>
      </c>
      <c r="M2431" s="10"/>
      <c r="N2431" s="7">
        <v>2022</v>
      </c>
      <c r="O2431" s="7" t="s">
        <v>7191</v>
      </c>
      <c r="T2431" s="7"/>
      <c r="W2431" s="6" t="str">
        <f>IFERROR(VLOOKUP(B2431, PlumX_snapshot!$A:$B, 2, FALSE), " ")</f>
        <v xml:space="preserve"> </v>
      </c>
      <c r="X2431" s="6" t="str">
        <f>IFERROR(VLOOKUP(B2431, PlumX_snapshot!$A:$C, 3, FALSE), " ")</f>
        <v xml:space="preserve"> </v>
      </c>
      <c r="Y2431" s="8" t="str">
        <f>IFERROR(VLOOKUP(B2431, PlumX_snapshot!$A:$D, 4, FALSE), " ")</f>
        <v xml:space="preserve"> </v>
      </c>
      <c r="Z2431" s="8" t="str">
        <f>IFERROR(VLOOKUP(B2431, PlumX_snapshot!$A:$E, 5, FALSE), " ")</f>
        <v xml:space="preserve"> </v>
      </c>
      <c r="AA2431" s="8" t="str">
        <f>IFERROR(VLOOKUP(B2431, PlumX_snapshot!$A:$F, 6, FALSE), " ")</f>
        <v xml:space="preserve"> </v>
      </c>
      <c r="AB2431" s="9"/>
      <c r="AC2431" s="7" t="s">
        <v>7205</v>
      </c>
    </row>
    <row r="2432" spans="1:29" ht="14.5" x14ac:dyDescent="0.35">
      <c r="A2432" s="7" t="s">
        <v>7336</v>
      </c>
      <c r="B2432" s="7" t="s">
        <v>7337</v>
      </c>
      <c r="C2432" s="7" t="s">
        <v>7338</v>
      </c>
      <c r="D2432" s="7" t="s">
        <v>862</v>
      </c>
      <c r="E2432" s="7" t="s">
        <v>36</v>
      </c>
      <c r="F2432" s="7" t="s">
        <v>37</v>
      </c>
      <c r="G2432" s="7" t="s">
        <v>56</v>
      </c>
      <c r="H2432" s="7" t="s">
        <v>1479</v>
      </c>
      <c r="I2432" s="7" t="s">
        <v>74</v>
      </c>
      <c r="J2432" s="10"/>
      <c r="K2432" s="10"/>
      <c r="L2432" s="10">
        <v>44875</v>
      </c>
      <c r="M2432" s="10"/>
      <c r="N2432" s="7">
        <v>2022</v>
      </c>
      <c r="O2432" s="7" t="s">
        <v>7191</v>
      </c>
      <c r="P2432" s="7" t="s">
        <v>56</v>
      </c>
      <c r="R2432" s="7" t="s">
        <v>7339</v>
      </c>
      <c r="T2432" s="7"/>
      <c r="W2432" s="6" t="str">
        <f>IFERROR(VLOOKUP(B2432, PlumX_snapshot!$A:$B, 2, FALSE), " ")</f>
        <v xml:space="preserve"> </v>
      </c>
      <c r="X2432" s="6" t="str">
        <f>IFERROR(VLOOKUP(B2432, PlumX_snapshot!$A:$C, 3, FALSE), " ")</f>
        <v xml:space="preserve"> </v>
      </c>
      <c r="Y2432" s="8" t="str">
        <f>IFERROR(VLOOKUP(B2432, PlumX_snapshot!$A:$D, 4, FALSE), " ")</f>
        <v xml:space="preserve"> </v>
      </c>
      <c r="Z2432" s="8" t="str">
        <f>IFERROR(VLOOKUP(B2432, PlumX_snapshot!$A:$E, 5, FALSE), " ")</f>
        <v xml:space="preserve"> </v>
      </c>
      <c r="AA2432" s="8" t="str">
        <f>IFERROR(VLOOKUP(B2432, PlumX_snapshot!$A:$F, 6, FALSE), " ")</f>
        <v xml:space="preserve"> </v>
      </c>
      <c r="AB2432" s="9"/>
      <c r="AC2432" s="7" t="s">
        <v>7340</v>
      </c>
    </row>
    <row r="2433" spans="1:29" ht="14.5" x14ac:dyDescent="0.35">
      <c r="A2433" s="7" t="s">
        <v>7341</v>
      </c>
      <c r="B2433" s="7" t="s">
        <v>7342</v>
      </c>
      <c r="C2433" s="7" t="s">
        <v>7343</v>
      </c>
      <c r="D2433" s="7" t="s">
        <v>862</v>
      </c>
      <c r="E2433" s="7" t="s">
        <v>36</v>
      </c>
      <c r="F2433" s="7" t="s">
        <v>37</v>
      </c>
      <c r="G2433" s="7" t="s">
        <v>56</v>
      </c>
      <c r="H2433" s="7" t="s">
        <v>1479</v>
      </c>
      <c r="I2433" s="7" t="s">
        <v>74</v>
      </c>
      <c r="J2433" s="10"/>
      <c r="K2433" s="10"/>
      <c r="L2433" s="10">
        <v>44900</v>
      </c>
      <c r="M2433" s="10"/>
      <c r="N2433" s="7">
        <v>2022</v>
      </c>
      <c r="O2433" s="7" t="s">
        <v>7191</v>
      </c>
      <c r="R2433" s="7" t="s">
        <v>7344</v>
      </c>
      <c r="T2433" s="7"/>
      <c r="W2433" s="6" t="str">
        <f>IFERROR(VLOOKUP(B2433, PlumX_snapshot!$A:$B, 2, FALSE), " ")</f>
        <v xml:space="preserve"> </v>
      </c>
      <c r="X2433" s="6" t="str">
        <f>IFERROR(VLOOKUP(B2433, PlumX_snapshot!$A:$C, 3, FALSE), " ")</f>
        <v xml:space="preserve"> </v>
      </c>
      <c r="Y2433" s="8" t="str">
        <f>IFERROR(VLOOKUP(B2433, PlumX_snapshot!$A:$D, 4, FALSE), " ")</f>
        <v xml:space="preserve"> </v>
      </c>
      <c r="Z2433" s="8" t="str">
        <f>IFERROR(VLOOKUP(B2433, PlumX_snapshot!$A:$E, 5, FALSE), " ")</f>
        <v xml:space="preserve"> </v>
      </c>
      <c r="AA2433" s="8" t="str">
        <f>IFERROR(VLOOKUP(B2433, PlumX_snapshot!$A:$F, 6, FALSE), " ")</f>
        <v xml:space="preserve"> </v>
      </c>
      <c r="AB2433" s="9"/>
      <c r="AC2433" s="7" t="s">
        <v>1623</v>
      </c>
    </row>
    <row r="2434" spans="1:29" ht="14.5" x14ac:dyDescent="0.35">
      <c r="A2434" s="7" t="s">
        <v>7345</v>
      </c>
      <c r="B2434" s="7" t="s">
        <v>7346</v>
      </c>
      <c r="C2434" s="7" t="s">
        <v>7347</v>
      </c>
      <c r="D2434" s="7" t="s">
        <v>862</v>
      </c>
      <c r="E2434" s="7" t="s">
        <v>36</v>
      </c>
      <c r="F2434" s="7" t="s">
        <v>37</v>
      </c>
      <c r="G2434" s="7" t="s">
        <v>56</v>
      </c>
      <c r="H2434" s="7" t="s">
        <v>7195</v>
      </c>
      <c r="I2434" s="7" t="s">
        <v>74</v>
      </c>
      <c r="J2434" s="10"/>
      <c r="K2434" s="10"/>
      <c r="L2434" s="10">
        <v>44957</v>
      </c>
      <c r="M2434" s="10"/>
      <c r="N2434" s="7">
        <v>2023</v>
      </c>
      <c r="O2434" s="7" t="s">
        <v>7191</v>
      </c>
      <c r="P2434" s="7" t="s">
        <v>56</v>
      </c>
      <c r="R2434" s="7" t="s">
        <v>7348</v>
      </c>
      <c r="T2434" s="7"/>
      <c r="W2434" s="6" t="str">
        <f>IFERROR(VLOOKUP(B2434, PlumX_snapshot!$A:$B, 2, FALSE), " ")</f>
        <v xml:space="preserve"> </v>
      </c>
      <c r="X2434" s="6" t="str">
        <f>IFERROR(VLOOKUP(B2434, PlumX_snapshot!$A:$C, 3, FALSE), " ")</f>
        <v xml:space="preserve"> </v>
      </c>
      <c r="Y2434" s="8" t="str">
        <f>IFERROR(VLOOKUP(B2434, PlumX_snapshot!$A:$D, 4, FALSE), " ")</f>
        <v xml:space="preserve"> </v>
      </c>
      <c r="Z2434" s="8" t="str">
        <f>IFERROR(VLOOKUP(B2434, PlumX_snapshot!$A:$E, 5, FALSE), " ")</f>
        <v xml:space="preserve"> </v>
      </c>
      <c r="AA2434" s="8" t="str">
        <f>IFERROR(VLOOKUP(B2434, PlumX_snapshot!$A:$F, 6, FALSE), " ")</f>
        <v xml:space="preserve"> </v>
      </c>
      <c r="AB2434" s="9"/>
      <c r="AC2434" s="7" t="s">
        <v>7349</v>
      </c>
    </row>
    <row r="2435" spans="1:29" ht="14.5" x14ac:dyDescent="0.35">
      <c r="A2435" s="7" t="s">
        <v>7350</v>
      </c>
      <c r="B2435" s="7" t="s">
        <v>7351</v>
      </c>
      <c r="C2435" s="7" t="s">
        <v>7275</v>
      </c>
      <c r="D2435" s="7" t="s">
        <v>862</v>
      </c>
      <c r="E2435" s="7" t="s">
        <v>36</v>
      </c>
      <c r="F2435" s="7" t="s">
        <v>37</v>
      </c>
      <c r="G2435" s="7" t="s">
        <v>56</v>
      </c>
      <c r="H2435" s="7" t="s">
        <v>7195</v>
      </c>
      <c r="I2435" s="7" t="s">
        <v>74</v>
      </c>
      <c r="J2435" s="10"/>
      <c r="K2435" s="10"/>
      <c r="L2435" s="10">
        <v>44959</v>
      </c>
      <c r="M2435" s="10"/>
      <c r="N2435" s="7">
        <v>2023</v>
      </c>
      <c r="O2435" s="7" t="s">
        <v>7191</v>
      </c>
      <c r="T2435" s="7"/>
      <c r="W2435" s="6" t="str">
        <f>IFERROR(VLOOKUP(B2435, PlumX_snapshot!$A:$B, 2, FALSE), " ")</f>
        <v xml:space="preserve"> </v>
      </c>
      <c r="X2435" s="6" t="str">
        <f>IFERROR(VLOOKUP(B2435, PlumX_snapshot!$A:$C, 3, FALSE), " ")</f>
        <v xml:space="preserve"> </v>
      </c>
      <c r="Y2435" s="8" t="str">
        <f>IFERROR(VLOOKUP(B2435, PlumX_snapshot!$A:$D, 4, FALSE), " ")</f>
        <v xml:space="preserve"> </v>
      </c>
      <c r="Z2435" s="8" t="str">
        <f>IFERROR(VLOOKUP(B2435, PlumX_snapshot!$A:$E, 5, FALSE), " ")</f>
        <v xml:space="preserve"> </v>
      </c>
      <c r="AA2435" s="8" t="str">
        <f>IFERROR(VLOOKUP(B2435, PlumX_snapshot!$A:$F, 6, FALSE), " ")</f>
        <v xml:space="preserve"> </v>
      </c>
      <c r="AB2435" s="9"/>
      <c r="AC2435" s="7" t="s">
        <v>7277</v>
      </c>
    </row>
    <row r="2436" spans="1:29" ht="14.5" x14ac:dyDescent="0.35">
      <c r="A2436" s="7" t="s">
        <v>7352</v>
      </c>
      <c r="B2436" s="7" t="s">
        <v>7353</v>
      </c>
      <c r="C2436" s="7" t="s">
        <v>905</v>
      </c>
      <c r="D2436" s="7" t="s">
        <v>862</v>
      </c>
      <c r="E2436" s="7" t="s">
        <v>36</v>
      </c>
      <c r="F2436" s="7" t="s">
        <v>37</v>
      </c>
      <c r="G2436" s="7" t="s">
        <v>56</v>
      </c>
      <c r="H2436" s="7" t="s">
        <v>1479</v>
      </c>
      <c r="I2436" s="7" t="s">
        <v>74</v>
      </c>
      <c r="J2436" s="10"/>
      <c r="K2436" s="10"/>
      <c r="L2436" s="10">
        <v>44750</v>
      </c>
      <c r="M2436" s="10"/>
      <c r="N2436" s="7">
        <v>2022</v>
      </c>
      <c r="O2436" s="7" t="s">
        <v>7191</v>
      </c>
      <c r="T2436" s="7"/>
      <c r="W2436" s="6" t="str">
        <f>IFERROR(VLOOKUP(B2436, PlumX_snapshot!$A:$B, 2, FALSE), " ")</f>
        <v xml:space="preserve"> </v>
      </c>
      <c r="X2436" s="6" t="str">
        <f>IFERROR(VLOOKUP(B2436, PlumX_snapshot!$A:$C, 3, FALSE), " ")</f>
        <v xml:space="preserve"> </v>
      </c>
      <c r="Y2436" s="8" t="str">
        <f>IFERROR(VLOOKUP(B2436, PlumX_snapshot!$A:$D, 4, FALSE), " ")</f>
        <v xml:space="preserve"> </v>
      </c>
      <c r="Z2436" s="8" t="str">
        <f>IFERROR(VLOOKUP(B2436, PlumX_snapshot!$A:$E, 5, FALSE), " ")</f>
        <v xml:space="preserve"> </v>
      </c>
      <c r="AA2436" s="8" t="str">
        <f>IFERROR(VLOOKUP(B2436, PlumX_snapshot!$A:$F, 6, FALSE), " ")</f>
        <v xml:space="preserve"> </v>
      </c>
      <c r="AB2436" s="9"/>
      <c r="AC2436" s="7" t="s">
        <v>7354</v>
      </c>
    </row>
    <row r="2437" spans="1:29" ht="14.5" x14ac:dyDescent="0.35">
      <c r="A2437" s="7" t="s">
        <v>7355</v>
      </c>
      <c r="B2437" s="7" t="s">
        <v>7356</v>
      </c>
      <c r="C2437" s="7" t="s">
        <v>7357</v>
      </c>
      <c r="D2437" s="7" t="s">
        <v>862</v>
      </c>
      <c r="E2437" s="7" t="s">
        <v>36</v>
      </c>
      <c r="F2437" s="7" t="s">
        <v>37</v>
      </c>
      <c r="G2437" s="7" t="s">
        <v>56</v>
      </c>
      <c r="H2437" s="7" t="s">
        <v>1479</v>
      </c>
      <c r="I2437" s="7" t="s">
        <v>74</v>
      </c>
      <c r="J2437" s="10"/>
      <c r="K2437" s="10"/>
      <c r="L2437" s="10">
        <v>44868</v>
      </c>
      <c r="M2437" s="10"/>
      <c r="N2437" s="7">
        <v>2022</v>
      </c>
      <c r="O2437" s="7" t="s">
        <v>7191</v>
      </c>
      <c r="T2437" s="7"/>
      <c r="W2437" s="6" t="str">
        <f>IFERROR(VLOOKUP(B2437, PlumX_snapshot!$A:$B, 2, FALSE), " ")</f>
        <v xml:space="preserve"> </v>
      </c>
      <c r="X2437" s="6" t="str">
        <f>IFERROR(VLOOKUP(B2437, PlumX_snapshot!$A:$C, 3, FALSE), " ")</f>
        <v xml:space="preserve"> </v>
      </c>
      <c r="Y2437" s="8" t="str">
        <f>IFERROR(VLOOKUP(B2437, PlumX_snapshot!$A:$D, 4, FALSE), " ")</f>
        <v xml:space="preserve"> </v>
      </c>
      <c r="Z2437" s="8" t="str">
        <f>IFERROR(VLOOKUP(B2437, PlumX_snapshot!$A:$E, 5, FALSE), " ")</f>
        <v xml:space="preserve"> </v>
      </c>
      <c r="AA2437" s="8" t="str">
        <f>IFERROR(VLOOKUP(B2437, PlumX_snapshot!$A:$F, 6, FALSE), " ")</f>
        <v xml:space="preserve"> </v>
      </c>
      <c r="AB2437" s="9"/>
      <c r="AC2437" s="7" t="s">
        <v>1590</v>
      </c>
    </row>
    <row r="2438" spans="1:29" ht="14.5" x14ac:dyDescent="0.35">
      <c r="A2438" s="7" t="s">
        <v>7358</v>
      </c>
      <c r="B2438" s="7" t="s">
        <v>7359</v>
      </c>
      <c r="C2438" s="7" t="s">
        <v>884</v>
      </c>
      <c r="D2438" s="7" t="s">
        <v>862</v>
      </c>
      <c r="E2438" s="7" t="s">
        <v>36</v>
      </c>
      <c r="F2438" s="7" t="s">
        <v>37</v>
      </c>
      <c r="G2438" s="7" t="s">
        <v>56</v>
      </c>
      <c r="H2438" s="7" t="s">
        <v>1479</v>
      </c>
      <c r="I2438" s="7" t="s">
        <v>74</v>
      </c>
      <c r="J2438" s="10"/>
      <c r="K2438" s="10"/>
      <c r="L2438" s="10">
        <v>44872</v>
      </c>
      <c r="M2438" s="10"/>
      <c r="N2438" s="7">
        <v>2022</v>
      </c>
      <c r="O2438" s="7" t="s">
        <v>7191</v>
      </c>
      <c r="P2438" s="7" t="s">
        <v>56</v>
      </c>
      <c r="R2438" s="7" t="s">
        <v>7360</v>
      </c>
      <c r="T2438" s="7"/>
      <c r="W2438" s="6" t="str">
        <f>IFERROR(VLOOKUP(B2438, PlumX_snapshot!$A:$B, 2, FALSE), " ")</f>
        <v xml:space="preserve"> </v>
      </c>
      <c r="X2438" s="6" t="str">
        <f>IFERROR(VLOOKUP(B2438, PlumX_snapshot!$A:$C, 3, FALSE), " ")</f>
        <v xml:space="preserve"> </v>
      </c>
      <c r="Y2438" s="8" t="str">
        <f>IFERROR(VLOOKUP(B2438, PlumX_snapshot!$A:$D, 4, FALSE), " ")</f>
        <v xml:space="preserve"> </v>
      </c>
      <c r="Z2438" s="8" t="str">
        <f>IFERROR(VLOOKUP(B2438, PlumX_snapshot!$A:$E, 5, FALSE), " ")</f>
        <v xml:space="preserve"> </v>
      </c>
      <c r="AA2438" s="8" t="str">
        <f>IFERROR(VLOOKUP(B2438, PlumX_snapshot!$A:$F, 6, FALSE), " ")</f>
        <v xml:space="preserve"> </v>
      </c>
      <c r="AB2438" s="9"/>
      <c r="AC2438" s="7" t="s">
        <v>7361</v>
      </c>
    </row>
    <row r="2439" spans="1:29" ht="14.5" x14ac:dyDescent="0.35">
      <c r="A2439" s="7" t="s">
        <v>7362</v>
      </c>
      <c r="B2439" s="7" t="s">
        <v>7363</v>
      </c>
      <c r="C2439" s="7" t="s">
        <v>7364</v>
      </c>
      <c r="D2439" s="7" t="s">
        <v>862</v>
      </c>
      <c r="E2439" s="7" t="s">
        <v>36</v>
      </c>
      <c r="F2439" s="7" t="s">
        <v>37</v>
      </c>
      <c r="G2439" s="7" t="s">
        <v>56</v>
      </c>
      <c r="H2439" s="7" t="s">
        <v>1479</v>
      </c>
      <c r="I2439" s="7" t="s">
        <v>74</v>
      </c>
      <c r="J2439" s="10"/>
      <c r="K2439" s="10"/>
      <c r="L2439" s="10">
        <v>44869</v>
      </c>
      <c r="M2439" s="10"/>
      <c r="N2439" s="7">
        <v>2022</v>
      </c>
      <c r="O2439" s="7" t="s">
        <v>7191</v>
      </c>
      <c r="P2439" s="7" t="s">
        <v>56</v>
      </c>
      <c r="R2439" s="7" t="s">
        <v>7365</v>
      </c>
      <c r="T2439" s="7"/>
      <c r="W2439" s="6" t="str">
        <f>IFERROR(VLOOKUP(B2439, PlumX_snapshot!$A:$B, 2, FALSE), " ")</f>
        <v xml:space="preserve"> </v>
      </c>
      <c r="X2439" s="6" t="str">
        <f>IFERROR(VLOOKUP(B2439, PlumX_snapshot!$A:$C, 3, FALSE), " ")</f>
        <v xml:space="preserve"> </v>
      </c>
      <c r="Y2439" s="8" t="str">
        <f>IFERROR(VLOOKUP(B2439, PlumX_snapshot!$A:$D, 4, FALSE), " ")</f>
        <v xml:space="preserve"> </v>
      </c>
      <c r="Z2439" s="8" t="str">
        <f>IFERROR(VLOOKUP(B2439, PlumX_snapshot!$A:$E, 5, FALSE), " ")</f>
        <v xml:space="preserve"> </v>
      </c>
      <c r="AA2439" s="8" t="str">
        <f>IFERROR(VLOOKUP(B2439, PlumX_snapshot!$A:$F, 6, FALSE), " ")</f>
        <v xml:space="preserve"> </v>
      </c>
      <c r="AB2439" s="9"/>
      <c r="AC2439" s="7" t="s">
        <v>7366</v>
      </c>
    </row>
    <row r="2440" spans="1:29" ht="14.5" x14ac:dyDescent="0.35">
      <c r="A2440" s="7" t="s">
        <v>7367</v>
      </c>
      <c r="B2440" s="7" t="s">
        <v>7368</v>
      </c>
      <c r="C2440" s="7" t="s">
        <v>7369</v>
      </c>
      <c r="D2440" s="7" t="s">
        <v>862</v>
      </c>
      <c r="E2440" s="7" t="s">
        <v>36</v>
      </c>
      <c r="F2440" s="7" t="s">
        <v>37</v>
      </c>
      <c r="G2440" s="7" t="s">
        <v>56</v>
      </c>
      <c r="H2440" s="7" t="s">
        <v>1479</v>
      </c>
      <c r="I2440" s="7" t="s">
        <v>74</v>
      </c>
      <c r="J2440" s="10"/>
      <c r="K2440" s="10"/>
      <c r="L2440" s="10">
        <v>44903</v>
      </c>
      <c r="M2440" s="10"/>
      <c r="N2440" s="7">
        <v>2022</v>
      </c>
      <c r="O2440" s="7" t="s">
        <v>7191</v>
      </c>
      <c r="P2440" s="7" t="s">
        <v>56</v>
      </c>
      <c r="R2440" s="7" t="s">
        <v>7370</v>
      </c>
      <c r="T2440" s="7"/>
      <c r="W2440" s="6" t="str">
        <f>IFERROR(VLOOKUP(B2440, PlumX_snapshot!$A:$B, 2, FALSE), " ")</f>
        <v xml:space="preserve"> </v>
      </c>
      <c r="X2440" s="6" t="str">
        <f>IFERROR(VLOOKUP(B2440, PlumX_snapshot!$A:$C, 3, FALSE), " ")</f>
        <v xml:space="preserve"> </v>
      </c>
      <c r="Y2440" s="8" t="str">
        <f>IFERROR(VLOOKUP(B2440, PlumX_snapshot!$A:$D, 4, FALSE), " ")</f>
        <v xml:space="preserve"> </v>
      </c>
      <c r="Z2440" s="8" t="str">
        <f>IFERROR(VLOOKUP(B2440, PlumX_snapshot!$A:$E, 5, FALSE), " ")</f>
        <v xml:space="preserve"> </v>
      </c>
      <c r="AA2440" s="8" t="str">
        <f>IFERROR(VLOOKUP(B2440, PlumX_snapshot!$A:$F, 6, FALSE), " ")</f>
        <v xml:space="preserve"> </v>
      </c>
      <c r="AB2440" s="9"/>
      <c r="AC2440" s="7" t="s">
        <v>7371</v>
      </c>
    </row>
    <row r="2441" spans="1:29" ht="14.5" x14ac:dyDescent="0.35">
      <c r="A2441" s="7" t="s">
        <v>7372</v>
      </c>
      <c r="B2441" s="7" t="s">
        <v>7373</v>
      </c>
      <c r="C2441" s="7" t="s">
        <v>1136</v>
      </c>
      <c r="D2441" s="7" t="s">
        <v>862</v>
      </c>
      <c r="E2441" s="7" t="s">
        <v>37</v>
      </c>
      <c r="F2441" s="7" t="s">
        <v>37</v>
      </c>
      <c r="G2441" s="7" t="s">
        <v>38</v>
      </c>
      <c r="H2441" s="7"/>
      <c r="I2441" s="7" t="s">
        <v>501</v>
      </c>
      <c r="J2441" s="10"/>
      <c r="K2441" s="10"/>
      <c r="L2441" s="10">
        <v>44971</v>
      </c>
      <c r="M2441" s="10"/>
      <c r="N2441" s="7">
        <v>2023</v>
      </c>
      <c r="O2441" s="7" t="s">
        <v>7191</v>
      </c>
      <c r="R2441" s="7" t="s">
        <v>7374</v>
      </c>
      <c r="S2441" s="7" t="s">
        <v>7375</v>
      </c>
      <c r="T2441" s="7" t="s">
        <v>491</v>
      </c>
      <c r="U2441" s="7" t="s">
        <v>7243</v>
      </c>
      <c r="W2441" s="6" t="str">
        <f>IFERROR(VLOOKUP(B2441, PlumX_snapshot!$A:$B, 2, FALSE), " ")</f>
        <v xml:space="preserve"> </v>
      </c>
      <c r="X2441" s="6" t="str">
        <f>IFERROR(VLOOKUP(B2441, PlumX_snapshot!$A:$C, 3, FALSE), " ")</f>
        <v xml:space="preserve"> </v>
      </c>
      <c r="Y2441" s="8" t="str">
        <f>IFERROR(VLOOKUP(B2441, PlumX_snapshot!$A:$D, 4, FALSE), " ")</f>
        <v xml:space="preserve"> </v>
      </c>
      <c r="Z2441" s="8" t="str">
        <f>IFERROR(VLOOKUP(B2441, PlumX_snapshot!$A:$E, 5, FALSE), " ")</f>
        <v xml:space="preserve"> </v>
      </c>
      <c r="AA2441" s="8" t="str">
        <f>IFERROR(VLOOKUP(B2441, PlumX_snapshot!$A:$F, 6, FALSE), " ")</f>
        <v xml:space="preserve"> </v>
      </c>
      <c r="AB2441" s="9"/>
      <c r="AC2441" s="7" t="s">
        <v>7376</v>
      </c>
    </row>
    <row r="2442" spans="1:29" ht="14.5" x14ac:dyDescent="0.35">
      <c r="A2442" s="7" t="s">
        <v>7377</v>
      </c>
      <c r="B2442" s="7" t="s">
        <v>7378</v>
      </c>
      <c r="C2442" s="7" t="s">
        <v>7379</v>
      </c>
      <c r="D2442" s="7" t="s">
        <v>862</v>
      </c>
      <c r="E2442" s="7" t="s">
        <v>37</v>
      </c>
      <c r="F2442" s="7" t="s">
        <v>37</v>
      </c>
      <c r="G2442" s="7" t="s">
        <v>38</v>
      </c>
      <c r="H2442" s="7"/>
      <c r="I2442" s="7" t="s">
        <v>74</v>
      </c>
      <c r="J2442" s="10"/>
      <c r="K2442" s="10"/>
      <c r="L2442" s="10">
        <v>44902</v>
      </c>
      <c r="M2442" s="10"/>
      <c r="N2442" s="7">
        <v>2022</v>
      </c>
      <c r="O2442" s="7" t="s">
        <v>7191</v>
      </c>
      <c r="P2442" s="7" t="s">
        <v>56</v>
      </c>
      <c r="R2442" s="7" t="s">
        <v>7380</v>
      </c>
      <c r="T2442" s="7" t="s">
        <v>491</v>
      </c>
      <c r="U2442" s="7" t="s">
        <v>7243</v>
      </c>
      <c r="W2442" s="6" t="str">
        <f>IFERROR(VLOOKUP(B2442, PlumX_snapshot!$A:$B, 2, FALSE), " ")</f>
        <v xml:space="preserve"> </v>
      </c>
      <c r="X2442" s="6" t="str">
        <f>IFERROR(VLOOKUP(B2442, PlumX_snapshot!$A:$C, 3, FALSE), " ")</f>
        <v xml:space="preserve"> </v>
      </c>
      <c r="Y2442" s="8" t="str">
        <f>IFERROR(VLOOKUP(B2442, PlumX_snapshot!$A:$D, 4, FALSE), " ")</f>
        <v xml:space="preserve"> </v>
      </c>
      <c r="Z2442" s="8" t="str">
        <f>IFERROR(VLOOKUP(B2442, PlumX_snapshot!$A:$E, 5, FALSE), " ")</f>
        <v xml:space="preserve"> </v>
      </c>
      <c r="AA2442" s="8" t="str">
        <f>IFERROR(VLOOKUP(B2442, PlumX_snapshot!$A:$F, 6, FALSE), " ")</f>
        <v xml:space="preserve"> </v>
      </c>
      <c r="AB2442" s="9"/>
      <c r="AC2442" s="7" t="s">
        <v>7381</v>
      </c>
    </row>
    <row r="2443" spans="1:29" ht="14.5" x14ac:dyDescent="0.35">
      <c r="A2443" s="7" t="s">
        <v>7382</v>
      </c>
      <c r="B2443" s="7" t="s">
        <v>7383</v>
      </c>
      <c r="C2443" s="7" t="s">
        <v>1460</v>
      </c>
      <c r="D2443" s="7" t="s">
        <v>862</v>
      </c>
      <c r="E2443" s="7" t="s">
        <v>37</v>
      </c>
      <c r="F2443" s="7" t="s">
        <v>37</v>
      </c>
      <c r="G2443" s="7" t="s">
        <v>38</v>
      </c>
      <c r="H2443" s="7"/>
      <c r="I2443" s="7" t="s">
        <v>74</v>
      </c>
      <c r="J2443" s="10"/>
      <c r="K2443" s="10"/>
      <c r="L2443" s="10">
        <v>44865</v>
      </c>
      <c r="M2443" s="10"/>
      <c r="N2443" s="7">
        <v>2022</v>
      </c>
      <c r="O2443" s="7" t="s">
        <v>7191</v>
      </c>
      <c r="S2443" s="7" t="s">
        <v>7384</v>
      </c>
      <c r="T2443" s="7" t="s">
        <v>491</v>
      </c>
      <c r="U2443" s="7" t="s">
        <v>7243</v>
      </c>
      <c r="W2443" s="6" t="str">
        <f>IFERROR(VLOOKUP(B2443, PlumX_snapshot!$A:$B, 2, FALSE), " ")</f>
        <v xml:space="preserve"> </v>
      </c>
      <c r="X2443" s="6" t="str">
        <f>IFERROR(VLOOKUP(B2443, PlumX_snapshot!$A:$C, 3, FALSE), " ")</f>
        <v xml:space="preserve"> </v>
      </c>
      <c r="Y2443" s="8" t="str">
        <f>IFERROR(VLOOKUP(B2443, PlumX_snapshot!$A:$D, 4, FALSE), " ")</f>
        <v xml:space="preserve"> </v>
      </c>
      <c r="Z2443" s="8" t="str">
        <f>IFERROR(VLOOKUP(B2443, PlumX_snapshot!$A:$E, 5, FALSE), " ")</f>
        <v xml:space="preserve"> </v>
      </c>
      <c r="AA2443" s="8" t="str">
        <f>IFERROR(VLOOKUP(B2443, PlumX_snapshot!$A:$F, 6, FALSE), " ")</f>
        <v xml:space="preserve"> </v>
      </c>
      <c r="AB2443" s="9"/>
      <c r="AC2443" s="7" t="s">
        <v>1661</v>
      </c>
    </row>
    <row r="2444" spans="1:29" ht="14.5" x14ac:dyDescent="0.35">
      <c r="A2444" s="7" t="s">
        <v>7385</v>
      </c>
      <c r="B2444" s="7" t="s">
        <v>7386</v>
      </c>
      <c r="C2444" s="7" t="s">
        <v>1447</v>
      </c>
      <c r="D2444" s="7" t="s">
        <v>862</v>
      </c>
      <c r="E2444" s="7" t="s">
        <v>37</v>
      </c>
      <c r="F2444" s="7" t="s">
        <v>37</v>
      </c>
      <c r="G2444" s="7" t="s">
        <v>38</v>
      </c>
      <c r="H2444" s="7"/>
      <c r="I2444" s="7" t="s">
        <v>74</v>
      </c>
      <c r="J2444" s="10"/>
      <c r="K2444" s="10"/>
      <c r="L2444" s="10">
        <v>44866</v>
      </c>
      <c r="M2444" s="10"/>
      <c r="N2444" s="7">
        <v>2022</v>
      </c>
      <c r="O2444" s="7" t="s">
        <v>7191</v>
      </c>
      <c r="R2444" s="7" t="s">
        <v>7387</v>
      </c>
      <c r="S2444" s="7" t="s">
        <v>7384</v>
      </c>
      <c r="T2444" s="7" t="s">
        <v>491</v>
      </c>
      <c r="U2444" s="7" t="s">
        <v>7243</v>
      </c>
      <c r="W2444" s="6" t="str">
        <f>IFERROR(VLOOKUP(B2444, PlumX_snapshot!$A:$B, 2, FALSE), " ")</f>
        <v xml:space="preserve"> </v>
      </c>
      <c r="X2444" s="6" t="str">
        <f>IFERROR(VLOOKUP(B2444, PlumX_snapshot!$A:$C, 3, FALSE), " ")</f>
        <v xml:space="preserve"> </v>
      </c>
      <c r="Y2444" s="8" t="str">
        <f>IFERROR(VLOOKUP(B2444, PlumX_snapshot!$A:$D, 4, FALSE), " ")</f>
        <v xml:space="preserve"> </v>
      </c>
      <c r="Z2444" s="8" t="str">
        <f>IFERROR(VLOOKUP(B2444, PlumX_snapshot!$A:$E, 5, FALSE), " ")</f>
        <v xml:space="preserve"> </v>
      </c>
      <c r="AA2444" s="8" t="str">
        <f>IFERROR(VLOOKUP(B2444, PlumX_snapshot!$A:$F, 6, FALSE), " ")</f>
        <v xml:space="preserve"> </v>
      </c>
      <c r="AB2444" s="9"/>
      <c r="AC2444" s="7" t="s">
        <v>7388</v>
      </c>
    </row>
    <row r="2445" spans="1:29" ht="14.5" x14ac:dyDescent="0.35">
      <c r="A2445" s="7" t="s">
        <v>7389</v>
      </c>
      <c r="B2445" s="7" t="s">
        <v>7390</v>
      </c>
      <c r="C2445" s="7" t="s">
        <v>7391</v>
      </c>
      <c r="D2445" s="7" t="s">
        <v>862</v>
      </c>
      <c r="E2445" s="7" t="s">
        <v>37</v>
      </c>
      <c r="F2445" s="7" t="s">
        <v>37</v>
      </c>
      <c r="G2445" s="7" t="s">
        <v>38</v>
      </c>
      <c r="H2445" s="7"/>
      <c r="I2445" s="7" t="s">
        <v>501</v>
      </c>
      <c r="J2445" s="10"/>
      <c r="K2445" s="10"/>
      <c r="L2445" s="10">
        <v>44816</v>
      </c>
      <c r="M2445" s="10"/>
      <c r="N2445" s="7">
        <v>2022</v>
      </c>
      <c r="O2445" s="7" t="s">
        <v>7191</v>
      </c>
      <c r="R2445" s="7" t="s">
        <v>7392</v>
      </c>
      <c r="S2445" s="7" t="s">
        <v>7384</v>
      </c>
      <c r="T2445" s="7" t="s">
        <v>491</v>
      </c>
      <c r="U2445" s="7" t="s">
        <v>7243</v>
      </c>
      <c r="W2445" s="6" t="str">
        <f>IFERROR(VLOOKUP(B2445, PlumX_snapshot!$A:$B, 2, FALSE), " ")</f>
        <v xml:space="preserve"> </v>
      </c>
      <c r="X2445" s="6" t="str">
        <f>IFERROR(VLOOKUP(B2445, PlumX_snapshot!$A:$C, 3, FALSE), " ")</f>
        <v xml:space="preserve"> </v>
      </c>
      <c r="Y2445" s="8" t="str">
        <f>IFERROR(VLOOKUP(B2445, PlumX_snapshot!$A:$D, 4, FALSE), " ")</f>
        <v xml:space="preserve"> </v>
      </c>
      <c r="Z2445" s="8" t="str">
        <f>IFERROR(VLOOKUP(B2445, PlumX_snapshot!$A:$E, 5, FALSE), " ")</f>
        <v xml:space="preserve"> </v>
      </c>
      <c r="AA2445" s="8" t="str">
        <f>IFERROR(VLOOKUP(B2445, PlumX_snapshot!$A:$F, 6, FALSE), " ")</f>
        <v xml:space="preserve"> </v>
      </c>
      <c r="AB2445" s="9"/>
      <c r="AC2445" s="7" t="s">
        <v>7393</v>
      </c>
    </row>
    <row r="2446" spans="1:29" ht="14.5" x14ac:dyDescent="0.35">
      <c r="A2446" s="7" t="s">
        <v>7394</v>
      </c>
      <c r="B2446" s="7" t="s">
        <v>7395</v>
      </c>
      <c r="C2446" s="7" t="s">
        <v>2362</v>
      </c>
      <c r="D2446" s="7" t="s">
        <v>2348</v>
      </c>
      <c r="E2446" s="11" t="s">
        <v>37</v>
      </c>
      <c r="F2446" s="7" t="s">
        <v>37</v>
      </c>
      <c r="G2446" s="7" t="s">
        <v>56</v>
      </c>
      <c r="H2446" s="7" t="s">
        <v>7396</v>
      </c>
      <c r="I2446" s="7" t="s">
        <v>700</v>
      </c>
      <c r="J2446" s="10">
        <v>44866</v>
      </c>
      <c r="K2446" s="10">
        <v>44964</v>
      </c>
      <c r="L2446" s="10">
        <v>44964</v>
      </c>
      <c r="M2446" s="10"/>
      <c r="N2446" s="7">
        <v>2023</v>
      </c>
      <c r="O2446" s="7" t="s">
        <v>7397</v>
      </c>
      <c r="P2446" s="7" t="s">
        <v>56</v>
      </c>
      <c r="R2446" s="7" t="s">
        <v>195</v>
      </c>
      <c r="T2446" s="7"/>
      <c r="W2446" s="6" t="str">
        <f>IFERROR(VLOOKUP(B2446, PlumX_snapshot!$A:$B, 2, FALSE), " ")</f>
        <v xml:space="preserve"> </v>
      </c>
      <c r="X2446" s="6" t="str">
        <f>IFERROR(VLOOKUP(B2446, PlumX_snapshot!$A:$C, 3, FALSE), " ")</f>
        <v xml:space="preserve"> </v>
      </c>
      <c r="Y2446" s="8" t="str">
        <f>IFERROR(VLOOKUP(B2446, PlumX_snapshot!$A:$D, 4, FALSE), " ")</f>
        <v xml:space="preserve"> </v>
      </c>
      <c r="Z2446" s="8" t="str">
        <f>IFERROR(VLOOKUP(B2446, PlumX_snapshot!$A:$E, 5, FALSE), " ")</f>
        <v xml:space="preserve"> </v>
      </c>
      <c r="AA2446" s="8" t="str">
        <f>IFERROR(VLOOKUP(B2446, PlumX_snapshot!$A:$F, 6, FALSE), " ")</f>
        <v xml:space="preserve"> </v>
      </c>
      <c r="AB2446" s="9"/>
    </row>
    <row r="2447" spans="1:29" ht="14.5" x14ac:dyDescent="0.35">
      <c r="A2447" s="7" t="s">
        <v>7398</v>
      </c>
      <c r="B2447" s="7" t="s">
        <v>7399</v>
      </c>
      <c r="C2447" s="7" t="s">
        <v>2362</v>
      </c>
      <c r="D2447" s="7" t="s">
        <v>2348</v>
      </c>
      <c r="E2447" s="11" t="s">
        <v>36</v>
      </c>
      <c r="F2447" s="7" t="s">
        <v>37</v>
      </c>
      <c r="G2447" s="7" t="s">
        <v>56</v>
      </c>
      <c r="H2447" s="7" t="s">
        <v>2400</v>
      </c>
      <c r="I2447" s="7" t="s">
        <v>74</v>
      </c>
      <c r="J2447" s="10">
        <v>44901</v>
      </c>
      <c r="K2447" s="10">
        <v>44903</v>
      </c>
      <c r="L2447" s="10">
        <v>44903</v>
      </c>
      <c r="M2447" s="10"/>
      <c r="N2447" s="7">
        <v>2022</v>
      </c>
      <c r="O2447" s="7" t="s">
        <v>7397</v>
      </c>
      <c r="T2447" s="7"/>
      <c r="W2447" s="6" t="str">
        <f>IFERROR(VLOOKUP(B2447, PlumX_snapshot!$A:$B, 2, FALSE), " ")</f>
        <v xml:space="preserve"> </v>
      </c>
      <c r="X2447" s="6" t="str">
        <f>IFERROR(VLOOKUP(B2447, PlumX_snapshot!$A:$C, 3, FALSE), " ")</f>
        <v xml:space="preserve"> </v>
      </c>
      <c r="Y2447" s="8" t="str">
        <f>IFERROR(VLOOKUP(B2447, PlumX_snapshot!$A:$D, 4, FALSE), " ")</f>
        <v xml:space="preserve"> </v>
      </c>
      <c r="Z2447" s="8" t="str">
        <f>IFERROR(VLOOKUP(B2447, PlumX_snapshot!$A:$E, 5, FALSE), " ")</f>
        <v xml:space="preserve"> </v>
      </c>
      <c r="AA2447" s="8" t="str">
        <f>IFERROR(VLOOKUP(B2447, PlumX_snapshot!$A:$F, 6, FALSE), " ")</f>
        <v xml:space="preserve"> </v>
      </c>
      <c r="AB2447" s="9"/>
    </row>
    <row r="2448" spans="1:29" ht="14.5" x14ac:dyDescent="0.35">
      <c r="A2448" s="7" t="s">
        <v>7400</v>
      </c>
      <c r="B2448" s="7" t="s">
        <v>7401</v>
      </c>
      <c r="C2448" s="7" t="s">
        <v>2362</v>
      </c>
      <c r="D2448" s="7" t="s">
        <v>2348</v>
      </c>
      <c r="E2448" s="11" t="s">
        <v>36</v>
      </c>
      <c r="F2448" s="7" t="s">
        <v>37</v>
      </c>
      <c r="G2448" s="7" t="s">
        <v>56</v>
      </c>
      <c r="H2448" s="7" t="s">
        <v>2400</v>
      </c>
      <c r="I2448" s="7" t="s">
        <v>74</v>
      </c>
      <c r="J2448" s="10">
        <v>44841</v>
      </c>
      <c r="K2448" s="10">
        <v>44879</v>
      </c>
      <c r="L2448" s="10">
        <v>44879</v>
      </c>
      <c r="M2448" s="10"/>
      <c r="N2448" s="7">
        <v>2022</v>
      </c>
      <c r="O2448" s="7" t="s">
        <v>7397</v>
      </c>
      <c r="P2448" s="7" t="s">
        <v>56</v>
      </c>
      <c r="R2448" s="7" t="s">
        <v>195</v>
      </c>
      <c r="T2448" s="7"/>
      <c r="W2448" s="6" t="str">
        <f>IFERROR(VLOOKUP(B2448, PlumX_snapshot!$A:$B, 2, FALSE), " ")</f>
        <v xml:space="preserve"> </v>
      </c>
      <c r="X2448" s="6" t="str">
        <f>IFERROR(VLOOKUP(B2448, PlumX_snapshot!$A:$C, 3, FALSE), " ")</f>
        <v xml:space="preserve"> </v>
      </c>
      <c r="Y2448" s="8" t="str">
        <f>IFERROR(VLOOKUP(B2448, PlumX_snapshot!$A:$D, 4, FALSE), " ")</f>
        <v xml:space="preserve"> </v>
      </c>
      <c r="Z2448" s="8" t="str">
        <f>IFERROR(VLOOKUP(B2448, PlumX_snapshot!$A:$E, 5, FALSE), " ")</f>
        <v xml:space="preserve"> </v>
      </c>
      <c r="AA2448" s="8" t="str">
        <f>IFERROR(VLOOKUP(B2448, PlumX_snapshot!$A:$F, 6, FALSE), " ")</f>
        <v xml:space="preserve"> </v>
      </c>
      <c r="AB2448" s="9"/>
    </row>
    <row r="2449" spans="1:28" ht="14.5" x14ac:dyDescent="0.35">
      <c r="A2449" s="7" t="s">
        <v>7402</v>
      </c>
      <c r="B2449" s="7" t="s">
        <v>7403</v>
      </c>
      <c r="C2449" s="7" t="s">
        <v>7404</v>
      </c>
      <c r="D2449" s="7" t="s">
        <v>2067</v>
      </c>
      <c r="E2449" s="7" t="s">
        <v>36</v>
      </c>
      <c r="F2449" s="7" t="s">
        <v>64</v>
      </c>
      <c r="G2449" s="7" t="s">
        <v>38</v>
      </c>
      <c r="H2449" s="7"/>
      <c r="I2449" s="7" t="s">
        <v>2074</v>
      </c>
      <c r="J2449" s="10"/>
      <c r="K2449" s="10">
        <v>44805</v>
      </c>
      <c r="L2449" s="10"/>
      <c r="M2449" s="10"/>
      <c r="N2449" s="7">
        <v>2022</v>
      </c>
      <c r="O2449" s="7" t="s">
        <v>7405</v>
      </c>
      <c r="R2449" s="7" t="e">
        <v>#N/A</v>
      </c>
      <c r="T2449" s="7"/>
      <c r="W2449" s="6" t="str">
        <f>IFERROR(VLOOKUP(B2449, PlumX_snapshot!$A:$B, 2, FALSE), " ")</f>
        <v xml:space="preserve"> </v>
      </c>
      <c r="X2449" s="6" t="str">
        <f>IFERROR(VLOOKUP(B2449, PlumX_snapshot!$A:$C, 3, FALSE), " ")</f>
        <v xml:space="preserve"> </v>
      </c>
      <c r="Y2449" s="8" t="str">
        <f>IFERROR(VLOOKUP(B2449, PlumX_snapshot!$A:$D, 4, FALSE), " ")</f>
        <v xml:space="preserve"> </v>
      </c>
      <c r="Z2449" s="8" t="str">
        <f>IFERROR(VLOOKUP(B2449, PlumX_snapshot!$A:$E, 5, FALSE), " ")</f>
        <v xml:space="preserve"> </v>
      </c>
      <c r="AA2449" s="8" t="str">
        <f>IFERROR(VLOOKUP(B2449, PlumX_snapshot!$A:$F, 6, FALSE), " ")</f>
        <v xml:space="preserve"> </v>
      </c>
      <c r="AB2449" s="9"/>
    </row>
    <row r="2450" spans="1:28" ht="14.5" x14ac:dyDescent="0.35">
      <c r="A2450" s="7" t="s">
        <v>7406</v>
      </c>
      <c r="B2450" s="7" t="s">
        <v>7407</v>
      </c>
      <c r="C2450" s="7" t="s">
        <v>7404</v>
      </c>
      <c r="D2450" s="7" t="s">
        <v>2067</v>
      </c>
      <c r="E2450" s="7" t="s">
        <v>36</v>
      </c>
      <c r="F2450" s="7" t="s">
        <v>64</v>
      </c>
      <c r="G2450" s="7" t="s">
        <v>38</v>
      </c>
      <c r="H2450" s="7"/>
      <c r="I2450" s="7" t="s">
        <v>2074</v>
      </c>
      <c r="J2450" s="10"/>
      <c r="K2450" s="10">
        <v>44805</v>
      </c>
      <c r="L2450" s="10"/>
      <c r="M2450" s="10"/>
      <c r="N2450" s="7">
        <v>2022</v>
      </c>
      <c r="O2450" s="7" t="s">
        <v>7405</v>
      </c>
      <c r="R2450" s="7" t="e">
        <v>#N/A</v>
      </c>
      <c r="T2450" s="7"/>
      <c r="W2450" s="6" t="str">
        <f>IFERROR(VLOOKUP(B2450, PlumX_snapshot!$A:$B, 2, FALSE), " ")</f>
        <v xml:space="preserve"> </v>
      </c>
      <c r="X2450" s="6" t="str">
        <f>IFERROR(VLOOKUP(B2450, PlumX_snapshot!$A:$C, 3, FALSE), " ")</f>
        <v xml:space="preserve"> </v>
      </c>
      <c r="Y2450" s="8" t="str">
        <f>IFERROR(VLOOKUP(B2450, PlumX_snapshot!$A:$D, 4, FALSE), " ")</f>
        <v xml:space="preserve"> </v>
      </c>
      <c r="Z2450" s="8" t="str">
        <f>IFERROR(VLOOKUP(B2450, PlumX_snapshot!$A:$E, 5, FALSE), " ")</f>
        <v xml:space="preserve"> </v>
      </c>
      <c r="AA2450" s="8" t="str">
        <f>IFERROR(VLOOKUP(B2450, PlumX_snapshot!$A:$F, 6, FALSE), " ")</f>
        <v xml:space="preserve"> </v>
      </c>
      <c r="AB2450" s="9"/>
    </row>
    <row r="2451" spans="1:28" ht="14.5" x14ac:dyDescent="0.35">
      <c r="A2451" s="7" t="s">
        <v>7408</v>
      </c>
      <c r="B2451" s="7" t="s">
        <v>7409</v>
      </c>
      <c r="C2451" s="7" t="s">
        <v>2126</v>
      </c>
      <c r="D2451" s="7" t="s">
        <v>2067</v>
      </c>
      <c r="E2451" s="7" t="s">
        <v>36</v>
      </c>
      <c r="F2451" s="7"/>
      <c r="G2451" s="7" t="s">
        <v>56</v>
      </c>
      <c r="H2451" s="7" t="s">
        <v>2276</v>
      </c>
      <c r="I2451" s="7" t="s">
        <v>74</v>
      </c>
      <c r="J2451" s="10"/>
      <c r="K2451" s="10">
        <v>44824</v>
      </c>
      <c r="L2451" s="10"/>
      <c r="M2451" s="10"/>
      <c r="N2451" s="7">
        <v>2022</v>
      </c>
      <c r="O2451" s="7" t="s">
        <v>7405</v>
      </c>
      <c r="P2451" s="7" t="s">
        <v>56</v>
      </c>
      <c r="R2451" s="7" t="s">
        <v>7410</v>
      </c>
      <c r="T2451" s="7"/>
      <c r="W2451" s="6" t="str">
        <f>IFERROR(VLOOKUP(B2451, PlumX_snapshot!$A:$B, 2, FALSE), " ")</f>
        <v xml:space="preserve"> </v>
      </c>
      <c r="X2451" s="6" t="str">
        <f>IFERROR(VLOOKUP(B2451, PlumX_snapshot!$A:$C, 3, FALSE), " ")</f>
        <v xml:space="preserve"> </v>
      </c>
      <c r="Y2451" s="8" t="str">
        <f>IFERROR(VLOOKUP(B2451, PlumX_snapshot!$A:$D, 4, FALSE), " ")</f>
        <v xml:space="preserve"> </v>
      </c>
      <c r="Z2451" s="8" t="str">
        <f>IFERROR(VLOOKUP(B2451, PlumX_snapshot!$A:$E, 5, FALSE), " ")</f>
        <v xml:space="preserve"> </v>
      </c>
      <c r="AA2451" s="8" t="str">
        <f>IFERROR(VLOOKUP(B2451, PlumX_snapshot!$A:$F, 6, FALSE), " ")</f>
        <v xml:space="preserve"> </v>
      </c>
      <c r="AB2451" s="9"/>
    </row>
    <row r="2452" spans="1:28" ht="14.5" x14ac:dyDescent="0.35">
      <c r="A2452" s="7" t="s">
        <v>7411</v>
      </c>
      <c r="B2452" s="7" t="s">
        <v>7412</v>
      </c>
      <c r="C2452" s="7" t="s">
        <v>2172</v>
      </c>
      <c r="D2452" s="7" t="s">
        <v>2067</v>
      </c>
      <c r="E2452" s="7" t="s">
        <v>36</v>
      </c>
      <c r="F2452" s="7"/>
      <c r="G2452" s="7" t="s">
        <v>56</v>
      </c>
      <c r="H2452" s="7" t="s">
        <v>2276</v>
      </c>
      <c r="I2452" s="7" t="s">
        <v>74</v>
      </c>
      <c r="J2452" s="10"/>
      <c r="K2452" s="10">
        <v>44846</v>
      </c>
      <c r="L2452" s="10"/>
      <c r="M2452" s="10"/>
      <c r="N2452" s="7">
        <v>2022</v>
      </c>
      <c r="O2452" s="7" t="s">
        <v>7405</v>
      </c>
      <c r="R2452" s="7" t="s">
        <v>513</v>
      </c>
      <c r="T2452" s="7"/>
      <c r="W2452" s="6" t="str">
        <f>IFERROR(VLOOKUP(B2452, PlumX_snapshot!$A:$B, 2, FALSE), " ")</f>
        <v xml:space="preserve"> </v>
      </c>
      <c r="X2452" s="6" t="str">
        <f>IFERROR(VLOOKUP(B2452, PlumX_snapshot!$A:$C, 3, FALSE), " ")</f>
        <v xml:space="preserve"> </v>
      </c>
      <c r="Y2452" s="8" t="str">
        <f>IFERROR(VLOOKUP(B2452, PlumX_snapshot!$A:$D, 4, FALSE), " ")</f>
        <v xml:space="preserve"> </v>
      </c>
      <c r="Z2452" s="8" t="str">
        <f>IFERROR(VLOOKUP(B2452, PlumX_snapshot!$A:$E, 5, FALSE), " ")</f>
        <v xml:space="preserve"> </v>
      </c>
      <c r="AA2452" s="8" t="str">
        <f>IFERROR(VLOOKUP(B2452, PlumX_snapshot!$A:$F, 6, FALSE), " ")</f>
        <v xml:space="preserve"> </v>
      </c>
      <c r="AB2452" s="9"/>
    </row>
    <row r="2453" spans="1:28" ht="14.5" x14ac:dyDescent="0.35">
      <c r="A2453" s="7" t="s">
        <v>7413</v>
      </c>
      <c r="B2453" s="7" t="s">
        <v>7414</v>
      </c>
      <c r="C2453" s="7" t="s">
        <v>2193</v>
      </c>
      <c r="D2453" s="7" t="s">
        <v>2067</v>
      </c>
      <c r="E2453" s="7" t="s">
        <v>36</v>
      </c>
      <c r="F2453" s="7"/>
      <c r="G2453" s="7" t="s">
        <v>56</v>
      </c>
      <c r="H2453" s="7" t="s">
        <v>2276</v>
      </c>
      <c r="I2453" s="7" t="s">
        <v>74</v>
      </c>
      <c r="J2453" s="10"/>
      <c r="K2453" s="10">
        <v>44848</v>
      </c>
      <c r="L2453" s="10"/>
      <c r="M2453" s="10"/>
      <c r="N2453" s="7">
        <v>2022</v>
      </c>
      <c r="O2453" s="7" t="s">
        <v>7405</v>
      </c>
      <c r="P2453" s="7" t="s">
        <v>56</v>
      </c>
      <c r="R2453" s="7" t="s">
        <v>7415</v>
      </c>
      <c r="T2453" s="7"/>
      <c r="W2453" s="6" t="str">
        <f>IFERROR(VLOOKUP(B2453, PlumX_snapshot!$A:$B, 2, FALSE), " ")</f>
        <v xml:space="preserve"> </v>
      </c>
      <c r="X2453" s="6" t="str">
        <f>IFERROR(VLOOKUP(B2453, PlumX_snapshot!$A:$C, 3, FALSE), " ")</f>
        <v xml:space="preserve"> </v>
      </c>
      <c r="Y2453" s="8" t="str">
        <f>IFERROR(VLOOKUP(B2453, PlumX_snapshot!$A:$D, 4, FALSE), " ")</f>
        <v xml:space="preserve"> </v>
      </c>
      <c r="Z2453" s="8" t="str">
        <f>IFERROR(VLOOKUP(B2453, PlumX_snapshot!$A:$E, 5, FALSE), " ")</f>
        <v xml:space="preserve"> </v>
      </c>
      <c r="AA2453" s="8" t="str">
        <f>IFERROR(VLOOKUP(B2453, PlumX_snapshot!$A:$F, 6, FALSE), " ")</f>
        <v xml:space="preserve"> </v>
      </c>
      <c r="AB2453" s="9"/>
    </row>
    <row r="2454" spans="1:28" ht="14.5" x14ac:dyDescent="0.35">
      <c r="A2454" s="7" t="s">
        <v>7416</v>
      </c>
      <c r="B2454" s="7" t="s">
        <v>7417</v>
      </c>
      <c r="C2454" s="7" t="s">
        <v>7418</v>
      </c>
      <c r="D2454" s="7" t="s">
        <v>2067</v>
      </c>
      <c r="E2454" s="7" t="s">
        <v>36</v>
      </c>
      <c r="F2454" s="7" t="s">
        <v>64</v>
      </c>
      <c r="G2454" s="7" t="s">
        <v>38</v>
      </c>
      <c r="H2454" s="7"/>
      <c r="I2454" s="7" t="s">
        <v>2074</v>
      </c>
      <c r="J2454" s="10"/>
      <c r="K2454" s="10">
        <v>44851</v>
      </c>
      <c r="L2454" s="10"/>
      <c r="M2454" s="10"/>
      <c r="N2454" s="7">
        <v>2022</v>
      </c>
      <c r="O2454" s="7" t="s">
        <v>7405</v>
      </c>
      <c r="R2454" s="7" t="e">
        <v>#N/A</v>
      </c>
      <c r="T2454" s="7"/>
      <c r="W2454" s="6" t="str">
        <f>IFERROR(VLOOKUP(B2454, PlumX_snapshot!$A:$B, 2, FALSE), " ")</f>
        <v xml:space="preserve"> </v>
      </c>
      <c r="X2454" s="6" t="str">
        <f>IFERROR(VLOOKUP(B2454, PlumX_snapshot!$A:$C, 3, FALSE), " ")</f>
        <v xml:space="preserve"> </v>
      </c>
      <c r="Y2454" s="8" t="str">
        <f>IFERROR(VLOOKUP(B2454, PlumX_snapshot!$A:$D, 4, FALSE), " ")</f>
        <v xml:space="preserve"> </v>
      </c>
      <c r="Z2454" s="8" t="str">
        <f>IFERROR(VLOOKUP(B2454, PlumX_snapshot!$A:$E, 5, FALSE), " ")</f>
        <v xml:space="preserve"> </v>
      </c>
      <c r="AA2454" s="8" t="str">
        <f>IFERROR(VLOOKUP(B2454, PlumX_snapshot!$A:$F, 6, FALSE), " ")</f>
        <v xml:space="preserve"> </v>
      </c>
      <c r="AB2454" s="9"/>
    </row>
    <row r="2455" spans="1:28" ht="14.5" x14ac:dyDescent="0.35">
      <c r="A2455" s="7" t="s">
        <v>7419</v>
      </c>
      <c r="B2455" s="7" t="s">
        <v>7420</v>
      </c>
      <c r="C2455" s="7" t="s">
        <v>2344</v>
      </c>
      <c r="D2455" s="7" t="s">
        <v>2067</v>
      </c>
      <c r="E2455" s="7" t="s">
        <v>36</v>
      </c>
      <c r="F2455" s="7" t="s">
        <v>64</v>
      </c>
      <c r="G2455" s="7" t="s">
        <v>38</v>
      </c>
      <c r="H2455" s="7"/>
      <c r="I2455" s="7" t="s">
        <v>2074</v>
      </c>
      <c r="J2455" s="10"/>
      <c r="K2455" s="10">
        <v>44855</v>
      </c>
      <c r="L2455" s="10"/>
      <c r="M2455" s="10"/>
      <c r="N2455" s="7">
        <v>2022</v>
      </c>
      <c r="O2455" s="7" t="s">
        <v>7405</v>
      </c>
      <c r="R2455" s="7" t="e">
        <v>#N/A</v>
      </c>
      <c r="T2455" s="7"/>
      <c r="W2455" s="6" t="str">
        <f>IFERROR(VLOOKUP(B2455, PlumX_snapshot!$A:$B, 2, FALSE), " ")</f>
        <v xml:space="preserve"> </v>
      </c>
      <c r="X2455" s="6" t="str">
        <f>IFERROR(VLOOKUP(B2455, PlumX_snapshot!$A:$C, 3, FALSE), " ")</f>
        <v xml:space="preserve"> </v>
      </c>
      <c r="Y2455" s="8" t="str">
        <f>IFERROR(VLOOKUP(B2455, PlumX_snapshot!$A:$D, 4, FALSE), " ")</f>
        <v xml:space="preserve"> </v>
      </c>
      <c r="Z2455" s="8" t="str">
        <f>IFERROR(VLOOKUP(B2455, PlumX_snapshot!$A:$E, 5, FALSE), " ")</f>
        <v xml:space="preserve"> </v>
      </c>
      <c r="AA2455" s="8" t="str">
        <f>IFERROR(VLOOKUP(B2455, PlumX_snapshot!$A:$F, 6, FALSE), " ")</f>
        <v xml:space="preserve"> </v>
      </c>
      <c r="AB2455" s="9"/>
    </row>
    <row r="2456" spans="1:28" ht="14.5" x14ac:dyDescent="0.35">
      <c r="A2456" s="7" t="s">
        <v>7421</v>
      </c>
      <c r="B2456" s="7" t="s">
        <v>7422</v>
      </c>
      <c r="C2456" s="7" t="s">
        <v>2323</v>
      </c>
      <c r="D2456" s="7" t="s">
        <v>2067</v>
      </c>
      <c r="E2456" s="7" t="s">
        <v>36</v>
      </c>
      <c r="F2456" s="7"/>
      <c r="G2456" s="7" t="s">
        <v>38</v>
      </c>
      <c r="H2456" s="7"/>
      <c r="I2456" s="7" t="s">
        <v>2139</v>
      </c>
      <c r="J2456" s="10"/>
      <c r="K2456" s="10">
        <v>44859</v>
      </c>
      <c r="L2456" s="10"/>
      <c r="M2456" s="10"/>
      <c r="N2456" s="7">
        <v>2022</v>
      </c>
      <c r="O2456" s="7" t="s">
        <v>7405</v>
      </c>
      <c r="R2456" s="7" t="e">
        <v>#N/A</v>
      </c>
      <c r="T2456" s="7"/>
      <c r="W2456" s="6" t="str">
        <f>IFERROR(VLOOKUP(B2456, PlumX_snapshot!$A:$B, 2, FALSE), " ")</f>
        <v xml:space="preserve"> </v>
      </c>
      <c r="X2456" s="6" t="str">
        <f>IFERROR(VLOOKUP(B2456, PlumX_snapshot!$A:$C, 3, FALSE), " ")</f>
        <v xml:space="preserve"> </v>
      </c>
      <c r="Y2456" s="8" t="str">
        <f>IFERROR(VLOOKUP(B2456, PlumX_snapshot!$A:$D, 4, FALSE), " ")</f>
        <v xml:space="preserve"> </v>
      </c>
      <c r="Z2456" s="8" t="str">
        <f>IFERROR(VLOOKUP(B2456, PlumX_snapshot!$A:$E, 5, FALSE), " ")</f>
        <v xml:space="preserve"> </v>
      </c>
      <c r="AA2456" s="8" t="str">
        <f>IFERROR(VLOOKUP(B2456, PlumX_snapshot!$A:$F, 6, FALSE), " ")</f>
        <v xml:space="preserve"> </v>
      </c>
      <c r="AB2456" s="9"/>
    </row>
    <row r="2457" spans="1:28" ht="14.5" x14ac:dyDescent="0.35">
      <c r="A2457" s="7" t="s">
        <v>7423</v>
      </c>
      <c r="B2457" s="7" t="s">
        <v>7424</v>
      </c>
      <c r="C2457" s="7" t="s">
        <v>2318</v>
      </c>
      <c r="D2457" s="7" t="s">
        <v>2067</v>
      </c>
      <c r="E2457" s="7" t="s">
        <v>36</v>
      </c>
      <c r="F2457" s="7" t="s">
        <v>64</v>
      </c>
      <c r="G2457" s="7" t="s">
        <v>38</v>
      </c>
      <c r="H2457" s="7"/>
      <c r="I2457" s="7" t="s">
        <v>2074</v>
      </c>
      <c r="J2457" s="10"/>
      <c r="K2457" s="10">
        <v>44874</v>
      </c>
      <c r="L2457" s="10"/>
      <c r="M2457" s="10"/>
      <c r="N2457" s="7">
        <v>2022</v>
      </c>
      <c r="O2457" s="7" t="s">
        <v>7405</v>
      </c>
      <c r="R2457" s="7" t="e">
        <v>#N/A</v>
      </c>
      <c r="T2457" s="7"/>
      <c r="W2457" s="6" t="str">
        <f>IFERROR(VLOOKUP(B2457, PlumX_snapshot!$A:$B, 2, FALSE), " ")</f>
        <v xml:space="preserve"> </v>
      </c>
      <c r="X2457" s="6" t="str">
        <f>IFERROR(VLOOKUP(B2457, PlumX_snapshot!$A:$C, 3, FALSE), " ")</f>
        <v xml:space="preserve"> </v>
      </c>
      <c r="Y2457" s="8" t="str">
        <f>IFERROR(VLOOKUP(B2457, PlumX_snapshot!$A:$D, 4, FALSE), " ")</f>
        <v xml:space="preserve"> </v>
      </c>
      <c r="Z2457" s="8" t="str">
        <f>IFERROR(VLOOKUP(B2457, PlumX_snapshot!$A:$E, 5, FALSE), " ")</f>
        <v xml:space="preserve"> </v>
      </c>
      <c r="AA2457" s="8" t="str">
        <f>IFERROR(VLOOKUP(B2457, PlumX_snapshot!$A:$F, 6, FALSE), " ")</f>
        <v xml:space="preserve"> </v>
      </c>
      <c r="AB2457" s="9"/>
    </row>
    <row r="2458" spans="1:28" ht="14.5" x14ac:dyDescent="0.35">
      <c r="A2458" s="7" t="s">
        <v>7425</v>
      </c>
      <c r="B2458" s="7" t="s">
        <v>7426</v>
      </c>
      <c r="C2458" s="7" t="s">
        <v>7427</v>
      </c>
      <c r="D2458" s="7" t="s">
        <v>2067</v>
      </c>
      <c r="E2458" s="7" t="s">
        <v>36</v>
      </c>
      <c r="F2458" s="7"/>
      <c r="G2458" s="7" t="s">
        <v>56</v>
      </c>
      <c r="H2458" s="7" t="s">
        <v>2276</v>
      </c>
      <c r="I2458" s="7" t="s">
        <v>74</v>
      </c>
      <c r="J2458" s="10"/>
      <c r="K2458" s="10">
        <v>44881</v>
      </c>
      <c r="L2458" s="10"/>
      <c r="M2458" s="10"/>
      <c r="N2458" s="7">
        <v>2022</v>
      </c>
      <c r="O2458" s="7" t="s">
        <v>7405</v>
      </c>
      <c r="R2458" s="7" t="s">
        <v>513</v>
      </c>
      <c r="T2458" s="7"/>
      <c r="W2458" s="6" t="str">
        <f>IFERROR(VLOOKUP(B2458, PlumX_snapshot!$A:$B, 2, FALSE), " ")</f>
        <v xml:space="preserve"> </v>
      </c>
      <c r="X2458" s="6" t="str">
        <f>IFERROR(VLOOKUP(B2458, PlumX_snapshot!$A:$C, 3, FALSE), " ")</f>
        <v xml:space="preserve"> </v>
      </c>
      <c r="Y2458" s="8" t="str">
        <f>IFERROR(VLOOKUP(B2458, PlumX_snapshot!$A:$D, 4, FALSE), " ")</f>
        <v xml:space="preserve"> </v>
      </c>
      <c r="Z2458" s="8" t="str">
        <f>IFERROR(VLOOKUP(B2458, PlumX_snapshot!$A:$E, 5, FALSE), " ")</f>
        <v xml:space="preserve"> </v>
      </c>
      <c r="AA2458" s="8" t="str">
        <f>IFERROR(VLOOKUP(B2458, PlumX_snapshot!$A:$F, 6, FALSE), " ")</f>
        <v xml:space="preserve"> </v>
      </c>
      <c r="AB2458" s="9"/>
    </row>
    <row r="2459" spans="1:28" ht="14.5" x14ac:dyDescent="0.35">
      <c r="A2459" s="7" t="s">
        <v>7428</v>
      </c>
      <c r="B2459" s="7" t="s">
        <v>7429</v>
      </c>
      <c r="C2459" s="7" t="s">
        <v>7430</v>
      </c>
      <c r="D2459" s="7" t="s">
        <v>2067</v>
      </c>
      <c r="E2459" s="7" t="s">
        <v>36</v>
      </c>
      <c r="F2459" s="7" t="s">
        <v>64</v>
      </c>
      <c r="G2459" s="7" t="s">
        <v>38</v>
      </c>
      <c r="H2459" s="7"/>
      <c r="I2459" s="7" t="s">
        <v>2074</v>
      </c>
      <c r="J2459" s="10"/>
      <c r="K2459" s="10">
        <v>44893</v>
      </c>
      <c r="L2459" s="10"/>
      <c r="M2459" s="10"/>
      <c r="N2459" s="7">
        <v>2022</v>
      </c>
      <c r="O2459" s="7" t="s">
        <v>7405</v>
      </c>
      <c r="R2459" s="7" t="e">
        <v>#N/A</v>
      </c>
      <c r="T2459" s="7"/>
      <c r="W2459" s="6" t="str">
        <f>IFERROR(VLOOKUP(B2459, PlumX_snapshot!$A:$B, 2, FALSE), " ")</f>
        <v xml:space="preserve"> </v>
      </c>
      <c r="X2459" s="6" t="str">
        <f>IFERROR(VLOOKUP(B2459, PlumX_snapshot!$A:$C, 3, FALSE), " ")</f>
        <v xml:space="preserve"> </v>
      </c>
      <c r="Y2459" s="8" t="str">
        <f>IFERROR(VLOOKUP(B2459, PlumX_snapshot!$A:$D, 4, FALSE), " ")</f>
        <v xml:space="preserve"> </v>
      </c>
      <c r="Z2459" s="8" t="str">
        <f>IFERROR(VLOOKUP(B2459, PlumX_snapshot!$A:$E, 5, FALSE), " ")</f>
        <v xml:space="preserve"> </v>
      </c>
      <c r="AA2459" s="8" t="str">
        <f>IFERROR(VLOOKUP(B2459, PlumX_snapshot!$A:$F, 6, FALSE), " ")</f>
        <v xml:space="preserve"> </v>
      </c>
      <c r="AB2459" s="9"/>
    </row>
    <row r="2460" spans="1:28" ht="14.5" x14ac:dyDescent="0.35">
      <c r="A2460" s="7" t="s">
        <v>7431</v>
      </c>
      <c r="B2460" s="7" t="s">
        <v>7432</v>
      </c>
      <c r="C2460" s="7" t="s">
        <v>2197</v>
      </c>
      <c r="D2460" s="7" t="s">
        <v>2067</v>
      </c>
      <c r="E2460" s="7" t="s">
        <v>36</v>
      </c>
      <c r="F2460" s="7"/>
      <c r="G2460" s="7" t="s">
        <v>56</v>
      </c>
      <c r="H2460" s="7" t="s">
        <v>2276</v>
      </c>
      <c r="I2460" s="7" t="s">
        <v>74</v>
      </c>
      <c r="J2460" s="10"/>
      <c r="K2460" s="10">
        <v>44902</v>
      </c>
      <c r="L2460" s="10"/>
      <c r="M2460" s="10"/>
      <c r="N2460" s="7">
        <v>2022</v>
      </c>
      <c r="O2460" s="7" t="s">
        <v>7405</v>
      </c>
      <c r="R2460" s="7" t="e">
        <v>#N/A</v>
      </c>
      <c r="T2460" s="7"/>
      <c r="W2460" s="6" t="str">
        <f>IFERROR(VLOOKUP(B2460, PlumX_snapshot!$A:$B, 2, FALSE), " ")</f>
        <v xml:space="preserve"> </v>
      </c>
      <c r="X2460" s="6" t="str">
        <f>IFERROR(VLOOKUP(B2460, PlumX_snapshot!$A:$C, 3, FALSE), " ")</f>
        <v xml:space="preserve"> </v>
      </c>
      <c r="Y2460" s="8" t="str">
        <f>IFERROR(VLOOKUP(B2460, PlumX_snapshot!$A:$D, 4, FALSE), " ")</f>
        <v xml:space="preserve"> </v>
      </c>
      <c r="Z2460" s="8" t="str">
        <f>IFERROR(VLOOKUP(B2460, PlumX_snapshot!$A:$E, 5, FALSE), " ")</f>
        <v xml:space="preserve"> </v>
      </c>
      <c r="AA2460" s="8" t="str">
        <f>IFERROR(VLOOKUP(B2460, PlumX_snapshot!$A:$F, 6, FALSE), " ")</f>
        <v xml:space="preserve"> </v>
      </c>
      <c r="AB2460" s="9"/>
    </row>
    <row r="2461" spans="1:28" ht="14.5" x14ac:dyDescent="0.35">
      <c r="A2461" s="7" t="s">
        <v>7433</v>
      </c>
      <c r="B2461" s="7" t="s">
        <v>7434</v>
      </c>
      <c r="C2461" s="7" t="s">
        <v>7435</v>
      </c>
      <c r="D2461" s="7" t="s">
        <v>2067</v>
      </c>
      <c r="E2461" s="7" t="s">
        <v>36</v>
      </c>
      <c r="F2461" s="7"/>
      <c r="G2461" s="7" t="s">
        <v>56</v>
      </c>
      <c r="H2461" s="7" t="s">
        <v>2276</v>
      </c>
      <c r="I2461" s="7" t="s">
        <v>399</v>
      </c>
      <c r="J2461" s="10"/>
      <c r="K2461" s="10">
        <v>44903</v>
      </c>
      <c r="L2461" s="10"/>
      <c r="M2461" s="10"/>
      <c r="N2461" s="7">
        <v>2022</v>
      </c>
      <c r="O2461" s="7" t="s">
        <v>7405</v>
      </c>
      <c r="R2461" s="7" t="e">
        <v>#N/A</v>
      </c>
      <c r="T2461" s="7"/>
      <c r="W2461" s="6" t="str">
        <f>IFERROR(VLOOKUP(B2461, PlumX_snapshot!$A:$B, 2, FALSE), " ")</f>
        <v xml:space="preserve"> </v>
      </c>
      <c r="X2461" s="6" t="str">
        <f>IFERROR(VLOOKUP(B2461, PlumX_snapshot!$A:$C, 3, FALSE), " ")</f>
        <v xml:space="preserve"> </v>
      </c>
      <c r="Y2461" s="8" t="str">
        <f>IFERROR(VLOOKUP(B2461, PlumX_snapshot!$A:$D, 4, FALSE), " ")</f>
        <v xml:space="preserve"> </v>
      </c>
      <c r="Z2461" s="8" t="str">
        <f>IFERROR(VLOOKUP(B2461, PlumX_snapshot!$A:$E, 5, FALSE), " ")</f>
        <v xml:space="preserve"> </v>
      </c>
      <c r="AA2461" s="8" t="str">
        <f>IFERROR(VLOOKUP(B2461, PlumX_snapshot!$A:$F, 6, FALSE), " ")</f>
        <v xml:space="preserve"> </v>
      </c>
      <c r="AB2461" s="9"/>
    </row>
    <row r="2462" spans="1:28" ht="14.5" x14ac:dyDescent="0.35">
      <c r="A2462" s="7" t="s">
        <v>7436</v>
      </c>
      <c r="B2462" s="7" t="s">
        <v>7437</v>
      </c>
      <c r="C2462" s="7" t="s">
        <v>7438</v>
      </c>
      <c r="D2462" s="7" t="s">
        <v>2067</v>
      </c>
      <c r="E2462" s="7" t="s">
        <v>36</v>
      </c>
      <c r="F2462" s="7"/>
      <c r="G2462" s="7" t="s">
        <v>56</v>
      </c>
      <c r="H2462" s="7" t="s">
        <v>2276</v>
      </c>
      <c r="I2462" s="7" t="s">
        <v>74</v>
      </c>
      <c r="J2462" s="10"/>
      <c r="K2462" s="10">
        <v>44911</v>
      </c>
      <c r="L2462" s="10"/>
      <c r="M2462" s="10"/>
      <c r="N2462" s="7">
        <v>2022</v>
      </c>
      <c r="O2462" s="7" t="s">
        <v>7405</v>
      </c>
      <c r="R2462" s="7" t="e">
        <v>#N/A</v>
      </c>
      <c r="T2462" s="7"/>
      <c r="W2462" s="6" t="str">
        <f>IFERROR(VLOOKUP(B2462, PlumX_snapshot!$A:$B, 2, FALSE), " ")</f>
        <v xml:space="preserve"> </v>
      </c>
      <c r="X2462" s="6" t="str">
        <f>IFERROR(VLOOKUP(B2462, PlumX_snapshot!$A:$C, 3, FALSE), " ")</f>
        <v xml:space="preserve"> </v>
      </c>
      <c r="Y2462" s="8" t="str">
        <f>IFERROR(VLOOKUP(B2462, PlumX_snapshot!$A:$D, 4, FALSE), " ")</f>
        <v xml:space="preserve"> </v>
      </c>
      <c r="Z2462" s="8" t="str">
        <f>IFERROR(VLOOKUP(B2462, PlumX_snapshot!$A:$E, 5, FALSE), " ")</f>
        <v xml:space="preserve"> </v>
      </c>
      <c r="AA2462" s="8" t="str">
        <f>IFERROR(VLOOKUP(B2462, PlumX_snapshot!$A:$F, 6, FALSE), " ")</f>
        <v xml:space="preserve"> </v>
      </c>
      <c r="AB2462" s="9"/>
    </row>
    <row r="2463" spans="1:28" ht="14.5" x14ac:dyDescent="0.35">
      <c r="A2463" s="7" t="s">
        <v>7439</v>
      </c>
      <c r="B2463" s="7" t="s">
        <v>7440</v>
      </c>
      <c r="C2463" s="7" t="s">
        <v>2091</v>
      </c>
      <c r="D2463" s="7" t="s">
        <v>2067</v>
      </c>
      <c r="E2463" s="7" t="s">
        <v>36</v>
      </c>
      <c r="F2463" s="7" t="s">
        <v>64</v>
      </c>
      <c r="G2463" s="7" t="s">
        <v>38</v>
      </c>
      <c r="H2463" s="7"/>
      <c r="I2463" s="7" t="s">
        <v>2074</v>
      </c>
      <c r="J2463" s="10"/>
      <c r="K2463" s="10">
        <v>44916</v>
      </c>
      <c r="L2463" s="10"/>
      <c r="M2463" s="10"/>
      <c r="N2463" s="7">
        <v>2022</v>
      </c>
      <c r="O2463" s="7" t="s">
        <v>7405</v>
      </c>
      <c r="R2463" s="7" t="e">
        <v>#N/A</v>
      </c>
      <c r="T2463" s="7"/>
      <c r="W2463" s="6" t="str">
        <f>IFERROR(VLOOKUP(B2463, PlumX_snapshot!$A:$B, 2, FALSE), " ")</f>
        <v xml:space="preserve"> </v>
      </c>
      <c r="X2463" s="6" t="str">
        <f>IFERROR(VLOOKUP(B2463, PlumX_snapshot!$A:$C, 3, FALSE), " ")</f>
        <v xml:space="preserve"> </v>
      </c>
      <c r="Y2463" s="8" t="str">
        <f>IFERROR(VLOOKUP(B2463, PlumX_snapshot!$A:$D, 4, FALSE), " ")</f>
        <v xml:space="preserve"> </v>
      </c>
      <c r="Z2463" s="8" t="str">
        <f>IFERROR(VLOOKUP(B2463, PlumX_snapshot!$A:$E, 5, FALSE), " ")</f>
        <v xml:space="preserve"> </v>
      </c>
      <c r="AA2463" s="8" t="str">
        <f>IFERROR(VLOOKUP(B2463, PlumX_snapshot!$A:$F, 6, FALSE), " ")</f>
        <v xml:space="preserve"> </v>
      </c>
      <c r="AB2463" s="9"/>
    </row>
    <row r="2464" spans="1:28" ht="14.5" x14ac:dyDescent="0.35">
      <c r="A2464" s="7" t="s">
        <v>7441</v>
      </c>
      <c r="B2464" s="7" t="s">
        <v>7442</v>
      </c>
      <c r="C2464" s="7" t="s">
        <v>7443</v>
      </c>
      <c r="D2464" s="7" t="s">
        <v>598</v>
      </c>
      <c r="E2464" s="7" t="s">
        <v>36</v>
      </c>
      <c r="F2464" s="7" t="s">
        <v>64</v>
      </c>
      <c r="G2464" s="7" t="s">
        <v>38</v>
      </c>
      <c r="H2464" s="7"/>
      <c r="J2464" s="10"/>
      <c r="K2464" s="10"/>
      <c r="L2464" s="10"/>
      <c r="M2464" s="10">
        <v>44957</v>
      </c>
      <c r="N2464" s="7">
        <v>2023</v>
      </c>
      <c r="O2464" s="7" t="s">
        <v>7444</v>
      </c>
      <c r="R2464" s="7" t="s">
        <v>315</v>
      </c>
      <c r="S2464" s="7" t="s">
        <v>7445</v>
      </c>
      <c r="T2464" s="7"/>
      <c r="W2464" s="6"/>
      <c r="X2464" s="6"/>
      <c r="Y2464" s="8"/>
      <c r="Z2464" s="8"/>
      <c r="AA2464" s="8"/>
    </row>
    <row r="2465" spans="1:27" ht="14.5" x14ac:dyDescent="0.35">
      <c r="A2465" s="7" t="s">
        <v>7446</v>
      </c>
      <c r="B2465" s="7" t="s">
        <v>7447</v>
      </c>
      <c r="C2465" s="7" t="s">
        <v>2424</v>
      </c>
      <c r="D2465" s="7" t="s">
        <v>2425</v>
      </c>
      <c r="E2465" s="7" t="s">
        <v>37</v>
      </c>
      <c r="F2465" s="7" t="s">
        <v>37</v>
      </c>
      <c r="G2465" s="7" t="s">
        <v>56</v>
      </c>
      <c r="H2465" s="7" t="s">
        <v>2497</v>
      </c>
      <c r="I2465" s="7" t="s">
        <v>74</v>
      </c>
      <c r="J2465" s="10">
        <v>44512</v>
      </c>
      <c r="K2465" s="12">
        <v>44889</v>
      </c>
      <c r="L2465" s="10"/>
      <c r="M2465" s="10"/>
      <c r="N2465" s="7" t="s">
        <v>2498</v>
      </c>
      <c r="O2465" s="7" t="s">
        <v>7448</v>
      </c>
      <c r="R2465" s="7" t="s">
        <v>7449</v>
      </c>
      <c r="T2465" s="7"/>
      <c r="W2465" s="6"/>
      <c r="X2465" s="6"/>
      <c r="Y2465" s="8"/>
      <c r="Z2465" s="8"/>
      <c r="AA2465" s="8"/>
    </row>
    <row r="2466" spans="1:27" ht="14.5" x14ac:dyDescent="0.35">
      <c r="A2466" s="7" t="s">
        <v>7450</v>
      </c>
      <c r="B2466" s="7" t="s">
        <v>7451</v>
      </c>
      <c r="C2466" s="7" t="s">
        <v>2424</v>
      </c>
      <c r="D2466" s="7" t="s">
        <v>2425</v>
      </c>
      <c r="E2466" s="7" t="s">
        <v>37</v>
      </c>
      <c r="F2466" s="7" t="s">
        <v>37</v>
      </c>
      <c r="G2466" s="7" t="s">
        <v>56</v>
      </c>
      <c r="H2466" s="7" t="s">
        <v>2497</v>
      </c>
      <c r="I2466" s="7" t="s">
        <v>74</v>
      </c>
      <c r="J2466" s="10">
        <v>44455</v>
      </c>
      <c r="K2466" s="12">
        <v>44889</v>
      </c>
      <c r="L2466" s="10"/>
      <c r="M2466" s="10"/>
      <c r="N2466" s="7" t="s">
        <v>2498</v>
      </c>
      <c r="O2466" s="7" t="s">
        <v>7448</v>
      </c>
      <c r="R2466" s="7" t="s">
        <v>7452</v>
      </c>
      <c r="T2466" s="7"/>
      <c r="W2466" s="6"/>
      <c r="X2466" s="6"/>
      <c r="Y2466" s="8"/>
      <c r="Z2466" s="8"/>
      <c r="AA2466" s="8"/>
    </row>
    <row r="2467" spans="1:27" ht="14.5" x14ac:dyDescent="0.35">
      <c r="A2467" s="7" t="s">
        <v>7453</v>
      </c>
      <c r="B2467" s="7" t="s">
        <v>7454</v>
      </c>
      <c r="C2467" s="7" t="s">
        <v>2424</v>
      </c>
      <c r="D2467" s="7" t="s">
        <v>2425</v>
      </c>
      <c r="E2467" s="7" t="s">
        <v>37</v>
      </c>
      <c r="F2467" s="7" t="s">
        <v>37</v>
      </c>
      <c r="G2467" s="7" t="s">
        <v>56</v>
      </c>
      <c r="H2467" s="7" t="s">
        <v>2497</v>
      </c>
      <c r="I2467" s="7" t="s">
        <v>74</v>
      </c>
      <c r="J2467" s="10">
        <v>44616</v>
      </c>
      <c r="K2467" s="10">
        <v>44870</v>
      </c>
      <c r="L2467" s="10"/>
      <c r="M2467" s="10"/>
      <c r="N2467" s="7" t="s">
        <v>2498</v>
      </c>
      <c r="O2467" s="7" t="s">
        <v>7448</v>
      </c>
      <c r="R2467" s="7" t="s">
        <v>2492</v>
      </c>
      <c r="T2467" s="7"/>
      <c r="W2467" s="6"/>
      <c r="X2467" s="6"/>
      <c r="Y2467" s="8"/>
      <c r="Z2467" s="8"/>
      <c r="AA2467" s="8"/>
    </row>
    <row r="2468" spans="1:27" ht="14.5" x14ac:dyDescent="0.35">
      <c r="A2468" s="7" t="s">
        <v>7455</v>
      </c>
      <c r="B2468" s="7" t="s">
        <v>7456</v>
      </c>
      <c r="C2468" s="7" t="s">
        <v>2424</v>
      </c>
      <c r="D2468" s="7" t="s">
        <v>2425</v>
      </c>
      <c r="E2468" s="7" t="s">
        <v>37</v>
      </c>
      <c r="F2468" s="7" t="s">
        <v>37</v>
      </c>
      <c r="G2468" s="7" t="s">
        <v>56</v>
      </c>
      <c r="H2468" s="7" t="s">
        <v>2497</v>
      </c>
      <c r="I2468" s="7" t="s">
        <v>74</v>
      </c>
      <c r="J2468" s="10">
        <v>44628</v>
      </c>
      <c r="K2468" s="12">
        <v>44886</v>
      </c>
      <c r="L2468" s="10"/>
      <c r="M2468" s="10"/>
      <c r="N2468" s="7" t="s">
        <v>2498</v>
      </c>
      <c r="O2468" s="7" t="s">
        <v>7448</v>
      </c>
      <c r="R2468" s="7" t="s">
        <v>7457</v>
      </c>
      <c r="T2468" s="7"/>
      <c r="W2468" s="6"/>
      <c r="X2468" s="6"/>
      <c r="Y2468" s="8"/>
      <c r="Z2468" s="8"/>
      <c r="AA2468" s="8"/>
    </row>
    <row r="2469" spans="1:27" ht="14.5" x14ac:dyDescent="0.35">
      <c r="A2469" s="7" t="s">
        <v>7458</v>
      </c>
      <c r="B2469" s="7" t="s">
        <v>7459</v>
      </c>
      <c r="C2469" s="7" t="s">
        <v>2424</v>
      </c>
      <c r="D2469" s="7" t="s">
        <v>2425</v>
      </c>
      <c r="E2469" s="7" t="s">
        <v>37</v>
      </c>
      <c r="F2469" s="7" t="s">
        <v>37</v>
      </c>
      <c r="G2469" s="7" t="s">
        <v>56</v>
      </c>
      <c r="H2469" s="7" t="s">
        <v>2497</v>
      </c>
      <c r="I2469" s="7" t="s">
        <v>74</v>
      </c>
      <c r="J2469" s="10">
        <v>44796</v>
      </c>
      <c r="K2469" s="12">
        <v>44883</v>
      </c>
      <c r="L2469" s="10"/>
      <c r="M2469" s="10"/>
      <c r="N2469" s="7" t="s">
        <v>2498</v>
      </c>
      <c r="O2469" s="7" t="s">
        <v>7448</v>
      </c>
      <c r="R2469" s="7" t="s">
        <v>7460</v>
      </c>
      <c r="T2469" s="7"/>
      <c r="W2469" s="6"/>
      <c r="X2469" s="6"/>
      <c r="Y2469" s="8"/>
      <c r="Z2469" s="8"/>
      <c r="AA2469" s="8"/>
    </row>
    <row r="2470" spans="1:27" ht="14.5" x14ac:dyDescent="0.35">
      <c r="A2470" s="7" t="s">
        <v>7461</v>
      </c>
      <c r="B2470" s="7" t="s">
        <v>7462</v>
      </c>
      <c r="C2470" s="7" t="s">
        <v>2424</v>
      </c>
      <c r="D2470" s="7" t="s">
        <v>2425</v>
      </c>
      <c r="E2470" s="7" t="s">
        <v>37</v>
      </c>
      <c r="F2470" s="7" t="s">
        <v>37</v>
      </c>
      <c r="G2470" s="7" t="s">
        <v>56</v>
      </c>
      <c r="H2470" s="7" t="s">
        <v>2497</v>
      </c>
      <c r="I2470" s="7" t="s">
        <v>74</v>
      </c>
      <c r="J2470" s="12">
        <v>44525</v>
      </c>
      <c r="K2470" s="10">
        <v>44840</v>
      </c>
      <c r="L2470" s="10"/>
      <c r="M2470" s="10"/>
      <c r="N2470" s="7" t="s">
        <v>2498</v>
      </c>
      <c r="O2470" s="7" t="s">
        <v>7463</v>
      </c>
      <c r="P2470" s="7" t="s">
        <v>56</v>
      </c>
      <c r="R2470" s="7" t="s">
        <v>7464</v>
      </c>
      <c r="T2470" s="7"/>
      <c r="W2470" s="6"/>
      <c r="X2470" s="6"/>
      <c r="Y2470" s="8"/>
      <c r="Z2470" s="8"/>
      <c r="AA2470" s="8"/>
    </row>
    <row r="2471" spans="1:27" ht="14.5" x14ac:dyDescent="0.35">
      <c r="A2471" s="7" t="s">
        <v>7465</v>
      </c>
      <c r="B2471" s="7" t="s">
        <v>7466</v>
      </c>
      <c r="C2471" s="7" t="s">
        <v>4916</v>
      </c>
      <c r="D2471" s="7" t="s">
        <v>2425</v>
      </c>
      <c r="E2471" s="7" t="s">
        <v>37</v>
      </c>
      <c r="F2471" s="7" t="s">
        <v>37</v>
      </c>
      <c r="G2471" s="7" t="s">
        <v>56</v>
      </c>
      <c r="H2471" s="7" t="s">
        <v>2497</v>
      </c>
      <c r="I2471" s="7" t="s">
        <v>74</v>
      </c>
      <c r="J2471" s="10">
        <v>44804</v>
      </c>
      <c r="K2471" s="12">
        <v>44923</v>
      </c>
      <c r="L2471" s="10"/>
      <c r="M2471" s="10"/>
      <c r="N2471" s="7" t="s">
        <v>2498</v>
      </c>
      <c r="O2471" s="7" t="s">
        <v>7467</v>
      </c>
      <c r="R2471" s="7" t="s">
        <v>2485</v>
      </c>
      <c r="T2471" s="7"/>
      <c r="W2471" s="6"/>
      <c r="X2471" s="6"/>
      <c r="Y2471" s="8"/>
      <c r="Z2471" s="8"/>
      <c r="AA2471" s="8"/>
    </row>
    <row r="2472" spans="1:27" ht="14.5" x14ac:dyDescent="0.35">
      <c r="A2472" s="7" t="s">
        <v>7468</v>
      </c>
      <c r="B2472" s="7" t="s">
        <v>7469</v>
      </c>
      <c r="C2472" s="7" t="s">
        <v>2424</v>
      </c>
      <c r="D2472" s="7" t="s">
        <v>2425</v>
      </c>
      <c r="E2472" s="7" t="s">
        <v>37</v>
      </c>
      <c r="F2472" s="7" t="s">
        <v>37</v>
      </c>
      <c r="G2472" s="7" t="s">
        <v>56</v>
      </c>
      <c r="H2472" s="7" t="s">
        <v>2497</v>
      </c>
      <c r="I2472" s="7" t="s">
        <v>74</v>
      </c>
      <c r="J2472" s="10">
        <v>44651</v>
      </c>
      <c r="K2472" s="10">
        <v>44901</v>
      </c>
      <c r="L2472" s="10"/>
      <c r="M2472" s="10"/>
      <c r="N2472" s="7" t="s">
        <v>2498</v>
      </c>
      <c r="O2472" s="7" t="s">
        <v>7467</v>
      </c>
      <c r="R2472" s="7" t="s">
        <v>7470</v>
      </c>
      <c r="T2472" s="7"/>
      <c r="W2472" s="6"/>
      <c r="X2472" s="6"/>
      <c r="Y2472" s="8"/>
      <c r="Z2472" s="8"/>
      <c r="AA2472" s="8"/>
    </row>
    <row r="2473" spans="1:27" ht="12.5" x14ac:dyDescent="0.25">
      <c r="A2473" s="7" t="s">
        <v>7471</v>
      </c>
      <c r="B2473" s="7" t="s">
        <v>7472</v>
      </c>
      <c r="C2473" s="7" t="s">
        <v>2424</v>
      </c>
      <c r="D2473" s="7" t="s">
        <v>2425</v>
      </c>
      <c r="E2473" s="7" t="s">
        <v>37</v>
      </c>
      <c r="F2473" s="7" t="s">
        <v>37</v>
      </c>
      <c r="G2473" s="7" t="s">
        <v>56</v>
      </c>
      <c r="H2473" s="7" t="s">
        <v>2497</v>
      </c>
      <c r="I2473" s="7" t="s">
        <v>74</v>
      </c>
      <c r="J2473" s="10">
        <v>44679</v>
      </c>
      <c r="K2473" s="10">
        <v>44907</v>
      </c>
      <c r="L2473" s="10"/>
      <c r="M2473" s="10"/>
      <c r="N2473" s="7" t="s">
        <v>2498</v>
      </c>
      <c r="O2473" s="7" t="s">
        <v>7467</v>
      </c>
      <c r="R2473" s="7" t="s">
        <v>7473</v>
      </c>
      <c r="T2473" s="7"/>
    </row>
    <row r="2474" spans="1:27" ht="12.5" x14ac:dyDescent="0.25">
      <c r="A2474" s="7" t="s">
        <v>7474</v>
      </c>
      <c r="B2474" s="7" t="s">
        <v>7475</v>
      </c>
      <c r="C2474" s="7" t="s">
        <v>2424</v>
      </c>
      <c r="D2474" s="7" t="s">
        <v>2425</v>
      </c>
      <c r="E2474" s="7" t="s">
        <v>37</v>
      </c>
      <c r="F2474" s="7" t="s">
        <v>37</v>
      </c>
      <c r="G2474" s="7" t="s">
        <v>56</v>
      </c>
      <c r="H2474" s="7" t="s">
        <v>2497</v>
      </c>
      <c r="I2474" s="7" t="s">
        <v>74</v>
      </c>
      <c r="J2474" s="10">
        <v>44767</v>
      </c>
      <c r="K2474" s="12">
        <v>44914</v>
      </c>
      <c r="L2474" s="10"/>
      <c r="M2474" s="10"/>
      <c r="N2474" s="7" t="s">
        <v>2498</v>
      </c>
      <c r="O2474" s="7" t="s">
        <v>7467</v>
      </c>
      <c r="R2474" s="7" t="s">
        <v>7476</v>
      </c>
      <c r="T2474" s="7"/>
    </row>
    <row r="2475" spans="1:27" ht="12.5" x14ac:dyDescent="0.25">
      <c r="A2475" s="7" t="s">
        <v>7477</v>
      </c>
      <c r="B2475" s="7" t="s">
        <v>7478</v>
      </c>
      <c r="C2475" s="7" t="s">
        <v>2424</v>
      </c>
      <c r="D2475" s="7" t="s">
        <v>2425</v>
      </c>
      <c r="E2475" s="7" t="s">
        <v>37</v>
      </c>
      <c r="F2475" s="7" t="s">
        <v>37</v>
      </c>
      <c r="G2475" s="7" t="s">
        <v>56</v>
      </c>
      <c r="H2475" s="7" t="s">
        <v>2497</v>
      </c>
      <c r="I2475" s="7" t="s">
        <v>74</v>
      </c>
      <c r="J2475" s="10">
        <v>44777</v>
      </c>
      <c r="K2475" s="12">
        <v>44915</v>
      </c>
      <c r="L2475" s="10"/>
      <c r="M2475" s="10"/>
      <c r="N2475" s="7" t="s">
        <v>2498</v>
      </c>
      <c r="O2475" s="7" t="s">
        <v>7467</v>
      </c>
      <c r="R2475" s="7" t="s">
        <v>7479</v>
      </c>
      <c r="T2475" s="7"/>
    </row>
    <row r="2476" spans="1:27" ht="12.5" x14ac:dyDescent="0.25">
      <c r="A2476" s="7" t="s">
        <v>7480</v>
      </c>
      <c r="B2476" s="7" t="s">
        <v>7481</v>
      </c>
      <c r="C2476" s="7" t="s">
        <v>2755</v>
      </c>
      <c r="D2476" s="7" t="s">
        <v>2756</v>
      </c>
      <c r="E2476" s="11" t="s">
        <v>36</v>
      </c>
      <c r="F2476" s="7" t="s">
        <v>37</v>
      </c>
      <c r="G2476" s="7" t="s">
        <v>56</v>
      </c>
      <c r="H2476" s="7" t="s">
        <v>7482</v>
      </c>
      <c r="I2476" s="7" t="s">
        <v>74</v>
      </c>
      <c r="J2476" s="10">
        <v>44866</v>
      </c>
      <c r="K2476" s="10">
        <v>44929</v>
      </c>
      <c r="L2476" s="10"/>
      <c r="M2476" s="10">
        <v>44938</v>
      </c>
      <c r="N2476" s="7">
        <v>2023</v>
      </c>
      <c r="O2476" s="7" t="s">
        <v>7483</v>
      </c>
      <c r="R2476" s="7" t="s">
        <v>70</v>
      </c>
      <c r="T2476" s="7"/>
    </row>
    <row r="2477" spans="1:27" ht="12.5" x14ac:dyDescent="0.25">
      <c r="A2477" s="7" t="s">
        <v>7484</v>
      </c>
      <c r="B2477" s="7" t="s">
        <v>7485</v>
      </c>
      <c r="C2477" s="7" t="s">
        <v>2833</v>
      </c>
      <c r="D2477" s="7" t="s">
        <v>2756</v>
      </c>
      <c r="E2477" s="11" t="s">
        <v>36</v>
      </c>
      <c r="F2477" s="7" t="s">
        <v>37</v>
      </c>
      <c r="G2477" s="7" t="s">
        <v>56</v>
      </c>
      <c r="H2477" s="7" t="s">
        <v>7482</v>
      </c>
      <c r="I2477" s="7" t="s">
        <v>399</v>
      </c>
      <c r="J2477" s="10">
        <v>44887</v>
      </c>
      <c r="K2477" s="10">
        <v>44938</v>
      </c>
      <c r="L2477" s="10"/>
      <c r="M2477" s="10">
        <v>44945</v>
      </c>
      <c r="N2477" s="7">
        <v>2023</v>
      </c>
      <c r="O2477" s="7" t="s">
        <v>7483</v>
      </c>
      <c r="P2477" s="7" t="s">
        <v>56</v>
      </c>
      <c r="R2477" s="7" t="s">
        <v>7486</v>
      </c>
      <c r="T2477" s="7"/>
    </row>
    <row r="2478" spans="1:27" ht="12.5" x14ac:dyDescent="0.25">
      <c r="A2478" s="7" t="s">
        <v>7487</v>
      </c>
      <c r="B2478" s="7" t="s">
        <v>7488</v>
      </c>
      <c r="C2478" s="7" t="s">
        <v>2778</v>
      </c>
      <c r="D2478" s="7" t="s">
        <v>2756</v>
      </c>
      <c r="E2478" s="11" t="s">
        <v>36</v>
      </c>
      <c r="F2478" s="7" t="s">
        <v>37</v>
      </c>
      <c r="G2478" s="7" t="s">
        <v>56</v>
      </c>
      <c r="H2478" s="7" t="s">
        <v>2982</v>
      </c>
      <c r="I2478" s="7" t="s">
        <v>74</v>
      </c>
      <c r="J2478" s="10">
        <v>44725</v>
      </c>
      <c r="K2478" s="10">
        <v>44801</v>
      </c>
      <c r="L2478" s="10"/>
      <c r="M2478" s="10">
        <v>44812</v>
      </c>
      <c r="N2478" s="7">
        <v>2022</v>
      </c>
      <c r="O2478" s="7" t="s">
        <v>7489</v>
      </c>
      <c r="R2478" s="7" t="s">
        <v>7490</v>
      </c>
      <c r="T2478" s="7"/>
    </row>
    <row r="2479" spans="1:27" ht="12.5" x14ac:dyDescent="0.25">
      <c r="A2479" s="7" t="s">
        <v>7491</v>
      </c>
      <c r="B2479" s="7" t="s">
        <v>7492</v>
      </c>
      <c r="C2479" s="7" t="s">
        <v>2861</v>
      </c>
      <c r="D2479" s="7" t="s">
        <v>2756</v>
      </c>
      <c r="E2479" s="11" t="s">
        <v>36</v>
      </c>
      <c r="F2479" s="7" t="s">
        <v>37</v>
      </c>
      <c r="G2479" s="7" t="s">
        <v>56</v>
      </c>
      <c r="H2479" s="7" t="s">
        <v>2982</v>
      </c>
      <c r="I2479" s="7" t="s">
        <v>74</v>
      </c>
      <c r="J2479" s="10">
        <v>44760</v>
      </c>
      <c r="K2479" s="10">
        <v>44810</v>
      </c>
      <c r="L2479" s="10"/>
      <c r="M2479" s="10">
        <v>44818</v>
      </c>
      <c r="N2479" s="7">
        <v>2022</v>
      </c>
      <c r="O2479" s="7" t="s">
        <v>7489</v>
      </c>
      <c r="R2479" s="7" t="s">
        <v>2756</v>
      </c>
      <c r="T2479" s="7"/>
    </row>
    <row r="2480" spans="1:27" ht="12.5" x14ac:dyDescent="0.25">
      <c r="A2480" s="7" t="s">
        <v>7493</v>
      </c>
      <c r="B2480" s="7" t="s">
        <v>7494</v>
      </c>
      <c r="C2480" s="7" t="s">
        <v>2778</v>
      </c>
      <c r="D2480" s="7" t="s">
        <v>2756</v>
      </c>
      <c r="E2480" s="11" t="s">
        <v>36</v>
      </c>
      <c r="F2480" s="7" t="s">
        <v>37</v>
      </c>
      <c r="G2480" s="7" t="s">
        <v>56</v>
      </c>
      <c r="H2480" s="7" t="s">
        <v>2982</v>
      </c>
      <c r="I2480" s="7" t="s">
        <v>74</v>
      </c>
      <c r="J2480" s="10">
        <v>44812</v>
      </c>
      <c r="K2480" s="10">
        <v>44833</v>
      </c>
      <c r="L2480" s="10"/>
      <c r="M2480" s="10">
        <v>44840</v>
      </c>
      <c r="N2480" s="7">
        <v>2022</v>
      </c>
      <c r="O2480" s="7" t="s">
        <v>7489</v>
      </c>
      <c r="R2480" s="7" t="s">
        <v>7495</v>
      </c>
      <c r="T2480" s="7"/>
    </row>
    <row r="2481" spans="1:32" ht="12.5" x14ac:dyDescent="0.25">
      <c r="A2481" s="7" t="s">
        <v>7496</v>
      </c>
      <c r="B2481" s="7" t="s">
        <v>7497</v>
      </c>
      <c r="C2481" s="7" t="s">
        <v>2833</v>
      </c>
      <c r="D2481" s="7" t="s">
        <v>2756</v>
      </c>
      <c r="E2481" s="11" t="s">
        <v>36</v>
      </c>
      <c r="F2481" s="7" t="s">
        <v>37</v>
      </c>
      <c r="G2481" s="7" t="s">
        <v>56</v>
      </c>
      <c r="H2481" s="7" t="s">
        <v>2982</v>
      </c>
      <c r="I2481" s="7" t="s">
        <v>74</v>
      </c>
      <c r="J2481" s="10">
        <v>44728</v>
      </c>
      <c r="K2481" s="10">
        <v>44820</v>
      </c>
      <c r="L2481" s="10"/>
      <c r="M2481" s="10">
        <v>44831</v>
      </c>
      <c r="N2481" s="7">
        <v>2022</v>
      </c>
      <c r="O2481" s="7" t="s">
        <v>7489</v>
      </c>
      <c r="P2481" s="7" t="s">
        <v>56</v>
      </c>
      <c r="R2481" s="7" t="s">
        <v>2785</v>
      </c>
      <c r="T2481" s="7"/>
    </row>
    <row r="2482" spans="1:32" ht="12.5" x14ac:dyDescent="0.25">
      <c r="A2482" s="7" t="s">
        <v>7498</v>
      </c>
      <c r="B2482" s="7" t="s">
        <v>7499</v>
      </c>
      <c r="C2482" s="7" t="s">
        <v>2870</v>
      </c>
      <c r="D2482" s="7" t="s">
        <v>2756</v>
      </c>
      <c r="E2482" s="11" t="s">
        <v>36</v>
      </c>
      <c r="F2482" s="7" t="s">
        <v>37</v>
      </c>
      <c r="G2482" s="7" t="s">
        <v>56</v>
      </c>
      <c r="H2482" s="7" t="s">
        <v>2982</v>
      </c>
      <c r="I2482" s="7" t="s">
        <v>74</v>
      </c>
      <c r="J2482" s="10">
        <v>44764</v>
      </c>
      <c r="K2482" s="10">
        <v>44830</v>
      </c>
      <c r="L2482" s="10"/>
      <c r="M2482" s="10"/>
      <c r="N2482" s="7">
        <v>2022</v>
      </c>
      <c r="O2482" s="7" t="s">
        <v>7489</v>
      </c>
      <c r="P2482" s="7" t="s">
        <v>56</v>
      </c>
      <c r="R2482" s="7" t="s">
        <v>7500</v>
      </c>
      <c r="T2482" s="7"/>
    </row>
    <row r="2483" spans="1:32" ht="12.5" x14ac:dyDescent="0.25">
      <c r="A2483" s="7" t="s">
        <v>7501</v>
      </c>
      <c r="B2483" s="7" t="s">
        <v>7502</v>
      </c>
      <c r="C2483" s="7" t="s">
        <v>2778</v>
      </c>
      <c r="D2483" s="7" t="s">
        <v>2756</v>
      </c>
      <c r="E2483" s="11" t="s">
        <v>36</v>
      </c>
      <c r="F2483" s="7" t="s">
        <v>37</v>
      </c>
      <c r="G2483" s="7" t="s">
        <v>56</v>
      </c>
      <c r="H2483" s="7" t="s">
        <v>2982</v>
      </c>
      <c r="I2483" s="7" t="s">
        <v>74</v>
      </c>
      <c r="J2483" s="10">
        <v>44726</v>
      </c>
      <c r="K2483" s="10">
        <v>44810</v>
      </c>
      <c r="L2483" s="10"/>
      <c r="M2483" s="10">
        <v>44819</v>
      </c>
      <c r="N2483" s="7">
        <v>2022</v>
      </c>
      <c r="O2483" s="7" t="s">
        <v>7489</v>
      </c>
      <c r="P2483" s="7" t="s">
        <v>56</v>
      </c>
      <c r="R2483" s="7" t="s">
        <v>147</v>
      </c>
      <c r="T2483" s="7"/>
    </row>
    <row r="2484" spans="1:32" ht="12.5" x14ac:dyDescent="0.25">
      <c r="A2484" s="7" t="s">
        <v>7503</v>
      </c>
      <c r="B2484" s="7" t="s">
        <v>7504</v>
      </c>
      <c r="C2484" s="7" t="s">
        <v>2898</v>
      </c>
      <c r="D2484" s="7" t="s">
        <v>2756</v>
      </c>
      <c r="E2484" s="11" t="s">
        <v>36</v>
      </c>
      <c r="F2484" s="7" t="s">
        <v>37</v>
      </c>
      <c r="G2484" s="7" t="s">
        <v>56</v>
      </c>
      <c r="H2484" s="7" t="s">
        <v>2982</v>
      </c>
      <c r="I2484" s="7" t="s">
        <v>74</v>
      </c>
      <c r="J2484" s="10">
        <v>44833</v>
      </c>
      <c r="K2484" s="10">
        <v>44854</v>
      </c>
      <c r="L2484" s="10"/>
      <c r="M2484" s="10">
        <v>44862</v>
      </c>
      <c r="N2484" s="7">
        <v>2022</v>
      </c>
      <c r="O2484" s="7" t="s">
        <v>7489</v>
      </c>
      <c r="R2484" s="7" t="s">
        <v>7505</v>
      </c>
      <c r="T2484" s="7"/>
    </row>
    <row r="2485" spans="1:32" ht="12.5" x14ac:dyDescent="0.25">
      <c r="A2485" s="7" t="s">
        <v>7506</v>
      </c>
      <c r="B2485" s="7" t="s">
        <v>7507</v>
      </c>
      <c r="C2485" s="7" t="s">
        <v>2778</v>
      </c>
      <c r="D2485" s="7" t="s">
        <v>2756</v>
      </c>
      <c r="E2485" s="11" t="s">
        <v>36</v>
      </c>
      <c r="F2485" s="7" t="s">
        <v>37</v>
      </c>
      <c r="G2485" s="7" t="s">
        <v>56</v>
      </c>
      <c r="H2485" s="7" t="s">
        <v>2982</v>
      </c>
      <c r="I2485" s="7" t="s">
        <v>74</v>
      </c>
      <c r="J2485" s="10">
        <v>44792</v>
      </c>
      <c r="K2485" s="10">
        <v>44866</v>
      </c>
      <c r="L2485" s="10"/>
      <c r="M2485" s="10">
        <v>44875</v>
      </c>
      <c r="N2485" s="7">
        <v>2022</v>
      </c>
      <c r="O2485" s="7" t="s">
        <v>7489</v>
      </c>
      <c r="T2485" s="7"/>
    </row>
    <row r="2486" spans="1:32" ht="12.5" x14ac:dyDescent="0.25">
      <c r="A2486" s="7" t="s">
        <v>7508</v>
      </c>
      <c r="B2486" s="7" t="s">
        <v>7509</v>
      </c>
      <c r="C2486" s="7" t="s">
        <v>7510</v>
      </c>
      <c r="D2486" s="7" t="s">
        <v>2756</v>
      </c>
      <c r="E2486" s="11" t="s">
        <v>36</v>
      </c>
      <c r="F2486" s="7" t="s">
        <v>37</v>
      </c>
      <c r="G2486" s="7" t="s">
        <v>56</v>
      </c>
      <c r="H2486" s="7" t="s">
        <v>2982</v>
      </c>
      <c r="I2486" s="7" t="s">
        <v>399</v>
      </c>
      <c r="J2486" s="10">
        <v>44781</v>
      </c>
      <c r="K2486" s="10">
        <v>44921</v>
      </c>
      <c r="L2486" s="10"/>
      <c r="M2486" s="10">
        <v>44939</v>
      </c>
      <c r="N2486" s="7">
        <v>2022</v>
      </c>
      <c r="O2486" s="7" t="s">
        <v>7489</v>
      </c>
      <c r="R2486" s="7" t="s">
        <v>7511</v>
      </c>
      <c r="T2486" s="7"/>
    </row>
    <row r="2487" spans="1:32" ht="12.5" x14ac:dyDescent="0.25">
      <c r="A2487" s="7" t="s">
        <v>7512</v>
      </c>
      <c r="B2487" s="7" t="s">
        <v>7513</v>
      </c>
      <c r="C2487" s="7" t="s">
        <v>7514</v>
      </c>
      <c r="D2487" s="7" t="s">
        <v>4566</v>
      </c>
      <c r="E2487" s="11" t="s">
        <v>36</v>
      </c>
      <c r="F2487" s="7" t="s">
        <v>37</v>
      </c>
      <c r="G2487" s="7" t="s">
        <v>56</v>
      </c>
      <c r="H2487" s="7" t="s">
        <v>7017</v>
      </c>
      <c r="I2487" s="7"/>
      <c r="J2487" s="10">
        <v>44825</v>
      </c>
      <c r="K2487" s="10">
        <v>44981</v>
      </c>
      <c r="L2487" s="10">
        <v>44987</v>
      </c>
      <c r="M2487" s="10"/>
      <c r="N2487" s="7">
        <v>2023</v>
      </c>
      <c r="O2487" s="7" t="s">
        <v>7515</v>
      </c>
      <c r="P2487" s="7" t="s">
        <v>56</v>
      </c>
      <c r="R2487" s="7" t="s">
        <v>1255</v>
      </c>
      <c r="T2487" s="7"/>
    </row>
    <row r="2488" spans="1:32" ht="12.5" x14ac:dyDescent="0.25">
      <c r="A2488" s="7" t="s">
        <v>7516</v>
      </c>
      <c r="B2488" s="7" t="s">
        <v>7517</v>
      </c>
      <c r="C2488" s="7" t="s">
        <v>7518</v>
      </c>
      <c r="D2488" s="7" t="s">
        <v>4566</v>
      </c>
      <c r="E2488" s="11" t="s">
        <v>36</v>
      </c>
      <c r="F2488" s="7" t="s">
        <v>37</v>
      </c>
      <c r="G2488" s="7" t="s">
        <v>56</v>
      </c>
      <c r="H2488" s="7" t="s">
        <v>7017</v>
      </c>
      <c r="I2488" s="7"/>
      <c r="J2488" s="10">
        <v>44805</v>
      </c>
      <c r="K2488" s="10">
        <v>44982</v>
      </c>
      <c r="L2488" s="10">
        <v>44987</v>
      </c>
      <c r="M2488" s="10"/>
      <c r="N2488" s="7">
        <v>2023</v>
      </c>
      <c r="O2488" s="7" t="s">
        <v>7515</v>
      </c>
      <c r="R2488" s="7" t="s">
        <v>7519</v>
      </c>
      <c r="T2488" s="7"/>
    </row>
    <row r="2489" spans="1:32" ht="12.5" x14ac:dyDescent="0.25">
      <c r="A2489" s="7" t="s">
        <v>7520</v>
      </c>
      <c r="B2489" s="7" t="s">
        <v>7521</v>
      </c>
      <c r="C2489" s="7" t="s">
        <v>7522</v>
      </c>
      <c r="D2489" s="7" t="s">
        <v>4566</v>
      </c>
      <c r="E2489" s="11" t="s">
        <v>36</v>
      </c>
      <c r="F2489" s="7" t="s">
        <v>37</v>
      </c>
      <c r="G2489" s="7" t="s">
        <v>56</v>
      </c>
      <c r="H2489" s="7" t="s">
        <v>7017</v>
      </c>
      <c r="I2489" s="7"/>
      <c r="J2489" s="10">
        <v>44915</v>
      </c>
      <c r="K2489" s="10">
        <v>44973</v>
      </c>
      <c r="L2489" s="10">
        <v>44986</v>
      </c>
      <c r="M2489" s="10"/>
      <c r="N2489" s="7">
        <v>2023</v>
      </c>
      <c r="O2489" s="7" t="s">
        <v>7515</v>
      </c>
      <c r="R2489" s="7" t="s">
        <v>7523</v>
      </c>
      <c r="T2489" s="7"/>
    </row>
    <row r="2490" spans="1:32" ht="12.5" x14ac:dyDescent="0.25">
      <c r="A2490" s="7" t="s">
        <v>7524</v>
      </c>
      <c r="B2490" s="7" t="s">
        <v>7525</v>
      </c>
      <c r="C2490" s="7" t="s">
        <v>5042</v>
      </c>
      <c r="D2490" s="7" t="s">
        <v>4566</v>
      </c>
      <c r="E2490" s="11" t="s">
        <v>36</v>
      </c>
      <c r="F2490" s="7" t="s">
        <v>37</v>
      </c>
      <c r="G2490" s="7" t="s">
        <v>56</v>
      </c>
      <c r="H2490" s="7" t="s">
        <v>7017</v>
      </c>
      <c r="I2490" s="7" t="s">
        <v>501</v>
      </c>
      <c r="J2490" s="10">
        <v>44763</v>
      </c>
      <c r="K2490" s="10">
        <v>44946</v>
      </c>
      <c r="L2490" s="10">
        <v>44959</v>
      </c>
      <c r="M2490" s="10"/>
      <c r="N2490" s="7">
        <v>2023</v>
      </c>
      <c r="O2490" s="7" t="s">
        <v>7515</v>
      </c>
      <c r="P2490" s="7" t="s">
        <v>56</v>
      </c>
      <c r="R2490" s="7" t="s">
        <v>872</v>
      </c>
      <c r="T2490" s="7"/>
    </row>
    <row r="2491" spans="1:32" ht="12.5" x14ac:dyDescent="0.25">
      <c r="A2491" s="7" t="s">
        <v>7526</v>
      </c>
      <c r="B2491" s="7" t="s">
        <v>7527</v>
      </c>
      <c r="C2491" s="7" t="s">
        <v>5129</v>
      </c>
      <c r="D2491" s="7" t="s">
        <v>4566</v>
      </c>
      <c r="E2491" s="11" t="s">
        <v>36</v>
      </c>
      <c r="F2491" s="7" t="s">
        <v>37</v>
      </c>
      <c r="G2491" s="7" t="s">
        <v>56</v>
      </c>
      <c r="H2491" s="7" t="s">
        <v>7017</v>
      </c>
      <c r="I2491" s="7" t="s">
        <v>74</v>
      </c>
      <c r="J2491" s="10">
        <v>44328</v>
      </c>
      <c r="K2491" s="10">
        <v>44967</v>
      </c>
      <c r="L2491" s="10">
        <v>44972</v>
      </c>
      <c r="M2491" s="10"/>
      <c r="N2491" s="7">
        <v>2023</v>
      </c>
      <c r="O2491" s="7" t="s">
        <v>7515</v>
      </c>
      <c r="P2491" s="7" t="s">
        <v>56</v>
      </c>
      <c r="R2491" s="7" t="s">
        <v>946</v>
      </c>
      <c r="T2491" s="7"/>
    </row>
    <row r="2492" spans="1:32" ht="12.5" x14ac:dyDescent="0.25">
      <c r="A2492" s="7" t="s">
        <v>7528</v>
      </c>
      <c r="B2492" s="7" t="s">
        <v>7529</v>
      </c>
      <c r="C2492" s="7" t="s">
        <v>4961</v>
      </c>
      <c r="D2492" s="7" t="s">
        <v>4566</v>
      </c>
      <c r="E2492" s="11" t="s">
        <v>36</v>
      </c>
      <c r="F2492" s="7" t="s">
        <v>37</v>
      </c>
      <c r="G2492" s="7" t="s">
        <v>56</v>
      </c>
      <c r="H2492" s="7" t="s">
        <v>7017</v>
      </c>
      <c r="I2492" s="7" t="s">
        <v>501</v>
      </c>
      <c r="J2492" s="10"/>
      <c r="K2492" s="10"/>
      <c r="L2492" s="10">
        <v>44966</v>
      </c>
      <c r="M2492" s="10"/>
      <c r="N2492" s="7">
        <v>2023</v>
      </c>
      <c r="O2492" s="7" t="s">
        <v>7515</v>
      </c>
      <c r="T2492" s="7"/>
    </row>
    <row r="2493" spans="1:32" ht="12.5" x14ac:dyDescent="0.25">
      <c r="A2493" s="7" t="s">
        <v>7530</v>
      </c>
      <c r="B2493" s="7" t="s">
        <v>7531</v>
      </c>
      <c r="C2493" s="7" t="s">
        <v>7532</v>
      </c>
      <c r="D2493" s="7" t="s">
        <v>4566</v>
      </c>
      <c r="E2493" s="11" t="s">
        <v>36</v>
      </c>
      <c r="F2493" s="7" t="s">
        <v>37</v>
      </c>
      <c r="G2493" s="7" t="s">
        <v>56</v>
      </c>
      <c r="H2493" s="7" t="s">
        <v>7017</v>
      </c>
      <c r="I2493" s="7" t="s">
        <v>501</v>
      </c>
      <c r="J2493" s="10">
        <v>44875</v>
      </c>
      <c r="K2493" s="10">
        <v>44958</v>
      </c>
      <c r="L2493" s="10">
        <v>44964</v>
      </c>
      <c r="M2493" s="10"/>
      <c r="N2493" s="7">
        <v>2023</v>
      </c>
      <c r="O2493" s="7" t="s">
        <v>7515</v>
      </c>
      <c r="T2493" s="7"/>
    </row>
    <row r="2494" spans="1:32" ht="12.5" x14ac:dyDescent="0.25">
      <c r="A2494" s="7" t="s">
        <v>7533</v>
      </c>
      <c r="B2494" s="7" t="s">
        <v>7534</v>
      </c>
      <c r="C2494" s="7" t="s">
        <v>7535</v>
      </c>
      <c r="D2494" s="7" t="s">
        <v>7536</v>
      </c>
      <c r="E2494" s="7" t="s">
        <v>36</v>
      </c>
      <c r="F2494" s="7" t="s">
        <v>37</v>
      </c>
      <c r="G2494" s="7" t="s">
        <v>38</v>
      </c>
      <c r="H2494" s="7"/>
      <c r="I2494" s="7" t="s">
        <v>74</v>
      </c>
      <c r="J2494" s="10"/>
      <c r="K2494" s="10">
        <v>44927</v>
      </c>
      <c r="L2494" s="10"/>
      <c r="M2494" s="10">
        <v>44944</v>
      </c>
      <c r="N2494" s="7">
        <v>2023</v>
      </c>
      <c r="O2494" s="7" t="s">
        <v>7537</v>
      </c>
      <c r="R2494" s="7" t="s">
        <v>7538</v>
      </c>
      <c r="T2494" s="7"/>
      <c r="U2494" s="7" t="s">
        <v>7539</v>
      </c>
      <c r="AC2494" s="7"/>
      <c r="AD2494" s="7"/>
      <c r="AE2494" s="7"/>
      <c r="AF2494" s="7"/>
    </row>
    <row r="2495" spans="1:32" ht="12.5" x14ac:dyDescent="0.25">
      <c r="A2495" s="7" t="s">
        <v>7540</v>
      </c>
      <c r="B2495" s="7" t="s">
        <v>7541</v>
      </c>
      <c r="C2495" s="7" t="s">
        <v>7542</v>
      </c>
      <c r="D2495" s="7" t="s">
        <v>7536</v>
      </c>
      <c r="E2495" s="7" t="s">
        <v>36</v>
      </c>
      <c r="F2495" s="7" t="s">
        <v>37</v>
      </c>
      <c r="G2495" s="7" t="s">
        <v>56</v>
      </c>
      <c r="H2495" s="7" t="s">
        <v>7543</v>
      </c>
      <c r="I2495" s="7" t="s">
        <v>74</v>
      </c>
      <c r="J2495" s="10"/>
      <c r="K2495" s="10">
        <v>44949</v>
      </c>
      <c r="M2495" s="10">
        <v>44986</v>
      </c>
      <c r="N2495" s="7">
        <v>2023</v>
      </c>
      <c r="O2495" s="7" t="s">
        <v>7537</v>
      </c>
      <c r="P2495" s="7" t="s">
        <v>56</v>
      </c>
      <c r="R2495" s="7" t="s">
        <v>7544</v>
      </c>
      <c r="T2495" s="7"/>
      <c r="AC2495" s="7"/>
      <c r="AD2495" s="7"/>
      <c r="AE2495" s="7"/>
      <c r="AF2495" s="7"/>
    </row>
    <row r="2496" spans="1:32" ht="12.5" x14ac:dyDescent="0.25">
      <c r="A2496" s="7" t="s">
        <v>7545</v>
      </c>
      <c r="B2496" s="7" t="s">
        <v>7546</v>
      </c>
      <c r="C2496" s="7" t="s">
        <v>1008</v>
      </c>
      <c r="D2496" s="7" t="s">
        <v>862</v>
      </c>
      <c r="E2496" s="7" t="s">
        <v>36</v>
      </c>
      <c r="F2496" s="7" t="s">
        <v>37</v>
      </c>
      <c r="G2496" s="7" t="s">
        <v>56</v>
      </c>
      <c r="H2496" s="7" t="s">
        <v>7195</v>
      </c>
      <c r="I2496" s="7" t="s">
        <v>74</v>
      </c>
      <c r="J2496" s="10"/>
      <c r="K2496" s="10"/>
      <c r="L2496" s="10">
        <v>44981</v>
      </c>
      <c r="M2496" s="10"/>
      <c r="N2496" s="7">
        <v>2023</v>
      </c>
      <c r="O2496" s="7" t="s">
        <v>7547</v>
      </c>
      <c r="P2496" s="7" t="s">
        <v>56</v>
      </c>
      <c r="R2496" s="7" t="s">
        <v>7548</v>
      </c>
      <c r="T2496" s="7"/>
      <c r="AC2496" s="7" t="s">
        <v>7549</v>
      </c>
    </row>
    <row r="2497" spans="1:29" ht="12.5" x14ac:dyDescent="0.25">
      <c r="A2497" s="7" t="s">
        <v>7550</v>
      </c>
      <c r="B2497" s="7" t="s">
        <v>7551</v>
      </c>
      <c r="C2497" s="7" t="s">
        <v>912</v>
      </c>
      <c r="D2497" s="7" t="s">
        <v>862</v>
      </c>
      <c r="E2497" s="7" t="s">
        <v>36</v>
      </c>
      <c r="F2497" s="7" t="s">
        <v>37</v>
      </c>
      <c r="G2497" s="7" t="s">
        <v>56</v>
      </c>
      <c r="H2497" s="7" t="s">
        <v>7195</v>
      </c>
      <c r="I2497" s="7" t="s">
        <v>74</v>
      </c>
      <c r="J2497" s="10"/>
      <c r="K2497" s="10"/>
      <c r="L2497" s="10">
        <v>44999</v>
      </c>
      <c r="M2497" s="10"/>
      <c r="N2497" s="7">
        <v>2023</v>
      </c>
      <c r="O2497" s="7" t="s">
        <v>7547</v>
      </c>
      <c r="T2497" s="7"/>
      <c r="AC2497" s="7" t="s">
        <v>7552</v>
      </c>
    </row>
    <row r="2498" spans="1:29" ht="12.5" x14ac:dyDescent="0.25">
      <c r="A2498" s="7" t="s">
        <v>7553</v>
      </c>
      <c r="B2498" s="7" t="s">
        <v>7554</v>
      </c>
      <c r="C2498" s="7" t="s">
        <v>7555</v>
      </c>
      <c r="D2498" s="7" t="s">
        <v>862</v>
      </c>
      <c r="E2498" s="7" t="s">
        <v>36</v>
      </c>
      <c r="F2498" s="7" t="s">
        <v>37</v>
      </c>
      <c r="G2498" s="7" t="s">
        <v>56</v>
      </c>
      <c r="H2498" s="7" t="s">
        <v>7195</v>
      </c>
      <c r="I2498" s="7" t="s">
        <v>74</v>
      </c>
      <c r="J2498" s="10"/>
      <c r="K2498" s="10"/>
      <c r="L2498" s="10">
        <v>44972</v>
      </c>
      <c r="M2498" s="10"/>
      <c r="N2498" s="7">
        <v>2023</v>
      </c>
      <c r="O2498" s="7" t="s">
        <v>7547</v>
      </c>
      <c r="R2498" s="7" t="s">
        <v>7556</v>
      </c>
      <c r="T2498" s="7"/>
      <c r="AC2498" s="7" t="s">
        <v>7557</v>
      </c>
    </row>
    <row r="2499" spans="1:29" ht="12.5" x14ac:dyDescent="0.25">
      <c r="A2499" s="7" t="s">
        <v>7558</v>
      </c>
      <c r="B2499" s="7" t="s">
        <v>7559</v>
      </c>
      <c r="C2499" s="7" t="s">
        <v>1222</v>
      </c>
      <c r="D2499" s="7" t="s">
        <v>862</v>
      </c>
      <c r="E2499" s="7" t="s">
        <v>36</v>
      </c>
      <c r="F2499" s="7" t="s">
        <v>37</v>
      </c>
      <c r="G2499" s="7" t="s">
        <v>56</v>
      </c>
      <c r="H2499" s="7" t="s">
        <v>7195</v>
      </c>
      <c r="I2499" s="7" t="s">
        <v>74</v>
      </c>
      <c r="J2499" s="10"/>
      <c r="K2499" s="10"/>
      <c r="L2499" s="10">
        <v>44981</v>
      </c>
      <c r="M2499" s="10"/>
      <c r="N2499" s="7">
        <v>2023</v>
      </c>
      <c r="O2499" s="7" t="s">
        <v>7547</v>
      </c>
      <c r="P2499" s="7" t="s">
        <v>56</v>
      </c>
      <c r="R2499" s="7" t="s">
        <v>7560</v>
      </c>
      <c r="T2499" s="7"/>
      <c r="AC2499" s="7" t="s">
        <v>7561</v>
      </c>
    </row>
    <row r="2500" spans="1:29" ht="12.5" x14ac:dyDescent="0.25">
      <c r="A2500" s="7" t="s">
        <v>7562</v>
      </c>
      <c r="B2500" s="7" t="s">
        <v>7563</v>
      </c>
      <c r="C2500" s="7" t="s">
        <v>7564</v>
      </c>
      <c r="D2500" s="7" t="s">
        <v>862</v>
      </c>
      <c r="E2500" s="7" t="s">
        <v>36</v>
      </c>
      <c r="F2500" s="7" t="s">
        <v>37</v>
      </c>
      <c r="G2500" s="7" t="s">
        <v>56</v>
      </c>
      <c r="H2500" s="7" t="s">
        <v>7195</v>
      </c>
      <c r="I2500" s="7" t="s">
        <v>74</v>
      </c>
      <c r="J2500" s="10"/>
      <c r="K2500" s="10"/>
      <c r="L2500" s="10">
        <v>44992</v>
      </c>
      <c r="M2500" s="10"/>
      <c r="N2500" s="7">
        <v>2023</v>
      </c>
      <c r="O2500" s="7" t="s">
        <v>7547</v>
      </c>
      <c r="R2500" s="7" t="s">
        <v>7565</v>
      </c>
      <c r="T2500" s="7"/>
      <c r="AC2500" s="7" t="s">
        <v>7566</v>
      </c>
    </row>
    <row r="2501" spans="1:29" ht="12.5" x14ac:dyDescent="0.25">
      <c r="A2501" s="7" t="s">
        <v>7567</v>
      </c>
      <c r="B2501" s="7" t="s">
        <v>7568</v>
      </c>
      <c r="C2501" s="7" t="s">
        <v>7569</v>
      </c>
      <c r="D2501" s="7" t="s">
        <v>862</v>
      </c>
      <c r="E2501" s="7" t="s">
        <v>36</v>
      </c>
      <c r="F2501" s="7" t="s">
        <v>37</v>
      </c>
      <c r="G2501" s="7" t="s">
        <v>56</v>
      </c>
      <c r="H2501" s="7" t="s">
        <v>7195</v>
      </c>
      <c r="I2501" s="7" t="s">
        <v>74</v>
      </c>
      <c r="J2501" s="10"/>
      <c r="K2501" s="10"/>
      <c r="L2501" s="10">
        <v>44987</v>
      </c>
      <c r="M2501" s="10"/>
      <c r="N2501" s="7">
        <v>2023</v>
      </c>
      <c r="O2501" s="7" t="s">
        <v>7547</v>
      </c>
      <c r="T2501" s="7"/>
      <c r="AC2501" s="7" t="s">
        <v>7570</v>
      </c>
    </row>
    <row r="2502" spans="1:29" ht="12.5" x14ac:dyDescent="0.25">
      <c r="A2502" s="7" t="s">
        <v>1549</v>
      </c>
      <c r="B2502" s="7" t="s">
        <v>7571</v>
      </c>
      <c r="C2502" s="7" t="s">
        <v>1549</v>
      </c>
      <c r="D2502" s="7" t="s">
        <v>862</v>
      </c>
      <c r="E2502" s="7" t="s">
        <v>36</v>
      </c>
      <c r="F2502" s="7" t="s">
        <v>37</v>
      </c>
      <c r="G2502" s="7" t="s">
        <v>56</v>
      </c>
      <c r="H2502" s="7" t="s">
        <v>7195</v>
      </c>
      <c r="I2502" s="7" t="s">
        <v>74</v>
      </c>
      <c r="J2502" s="10"/>
      <c r="K2502" s="10"/>
      <c r="L2502" s="10">
        <v>44987</v>
      </c>
      <c r="M2502" s="10"/>
      <c r="N2502" s="7">
        <v>2023</v>
      </c>
      <c r="O2502" s="7" t="s">
        <v>7547</v>
      </c>
      <c r="R2502" s="7" t="s">
        <v>7572</v>
      </c>
      <c r="T2502" s="7"/>
      <c r="AC2502" s="7" t="s">
        <v>7573</v>
      </c>
    </row>
    <row r="2503" spans="1:29" ht="12.5" x14ac:dyDescent="0.25">
      <c r="A2503" s="7" t="s">
        <v>7574</v>
      </c>
      <c r="B2503" s="7" t="s">
        <v>7575</v>
      </c>
      <c r="C2503" s="7" t="s">
        <v>7576</v>
      </c>
      <c r="D2503" s="7" t="s">
        <v>862</v>
      </c>
      <c r="E2503" s="7" t="s">
        <v>36</v>
      </c>
      <c r="F2503" s="7" t="s">
        <v>37</v>
      </c>
      <c r="G2503" s="7" t="s">
        <v>56</v>
      </c>
      <c r="H2503" s="7" t="s">
        <v>7195</v>
      </c>
      <c r="I2503" s="7" t="s">
        <v>74</v>
      </c>
      <c r="J2503" s="10"/>
      <c r="K2503" s="10"/>
      <c r="L2503" s="10">
        <v>44988</v>
      </c>
      <c r="M2503" s="10"/>
      <c r="N2503" s="7">
        <v>2023</v>
      </c>
      <c r="O2503" s="7" t="s">
        <v>7547</v>
      </c>
      <c r="T2503" s="7"/>
      <c r="AC2503" s="7" t="s">
        <v>7577</v>
      </c>
    </row>
    <row r="2504" spans="1:29" ht="12.5" x14ac:dyDescent="0.25">
      <c r="A2504" s="7" t="s">
        <v>7578</v>
      </c>
      <c r="B2504" s="7" t="s">
        <v>7579</v>
      </c>
      <c r="C2504" s="7" t="s">
        <v>892</v>
      </c>
      <c r="D2504" s="7" t="s">
        <v>862</v>
      </c>
      <c r="E2504" s="7" t="s">
        <v>36</v>
      </c>
      <c r="F2504" s="7" t="s">
        <v>37</v>
      </c>
      <c r="G2504" s="7" t="s">
        <v>56</v>
      </c>
      <c r="H2504" s="7" t="s">
        <v>7195</v>
      </c>
      <c r="I2504" s="7" t="s">
        <v>501</v>
      </c>
      <c r="J2504" s="10"/>
      <c r="K2504" s="10"/>
      <c r="L2504" s="10">
        <v>44980</v>
      </c>
      <c r="M2504" s="10"/>
      <c r="N2504" s="7">
        <v>2023</v>
      </c>
      <c r="O2504" s="7" t="s">
        <v>7547</v>
      </c>
      <c r="T2504" s="7"/>
      <c r="AC2504" s="7" t="s">
        <v>7580</v>
      </c>
    </row>
    <row r="2505" spans="1:29" ht="12.5" x14ac:dyDescent="0.25">
      <c r="A2505" s="7" t="s">
        <v>7581</v>
      </c>
      <c r="B2505" s="7" t="s">
        <v>7582</v>
      </c>
      <c r="C2505" s="7" t="s">
        <v>1251</v>
      </c>
      <c r="D2505" s="7" t="s">
        <v>862</v>
      </c>
      <c r="E2505" s="7" t="s">
        <v>36</v>
      </c>
      <c r="F2505" s="7" t="s">
        <v>37</v>
      </c>
      <c r="G2505" s="7" t="s">
        <v>56</v>
      </c>
      <c r="H2505" s="7" t="s">
        <v>7195</v>
      </c>
      <c r="I2505" s="7" t="s">
        <v>399</v>
      </c>
      <c r="J2505" s="10"/>
      <c r="K2505" s="10"/>
      <c r="L2505" s="10">
        <v>44986</v>
      </c>
      <c r="M2505" s="10"/>
      <c r="N2505" s="7">
        <v>2023</v>
      </c>
      <c r="O2505" s="7" t="s">
        <v>7547</v>
      </c>
      <c r="T2505" s="7"/>
      <c r="AC2505" s="7" t="s">
        <v>7583</v>
      </c>
    </row>
    <row r="2506" spans="1:29" ht="12.5" x14ac:dyDescent="0.25">
      <c r="A2506" s="7" t="s">
        <v>7584</v>
      </c>
      <c r="B2506" s="7" t="s">
        <v>7585</v>
      </c>
      <c r="C2506" s="7" t="s">
        <v>7586</v>
      </c>
      <c r="D2506" s="7" t="s">
        <v>862</v>
      </c>
      <c r="E2506" s="7" t="s">
        <v>37</v>
      </c>
      <c r="F2506" s="7" t="s">
        <v>37</v>
      </c>
      <c r="G2506" s="7" t="s">
        <v>38</v>
      </c>
      <c r="H2506" s="7"/>
      <c r="I2506" s="7" t="s">
        <v>74</v>
      </c>
      <c r="J2506" s="10"/>
      <c r="K2506" s="10"/>
      <c r="L2506" s="10">
        <v>44995</v>
      </c>
      <c r="M2506" s="10"/>
      <c r="N2506" s="7">
        <v>2023</v>
      </c>
      <c r="O2506" s="7" t="s">
        <v>7547</v>
      </c>
      <c r="T2506" s="7" t="s">
        <v>491</v>
      </c>
      <c r="U2506" s="7" t="s">
        <v>7243</v>
      </c>
      <c r="AC2506" s="7" t="s">
        <v>7587</v>
      </c>
    </row>
    <row r="2507" spans="1:29" ht="12.5" x14ac:dyDescent="0.25">
      <c r="A2507" s="7" t="s">
        <v>7588</v>
      </c>
      <c r="B2507" s="7" t="s">
        <v>7589</v>
      </c>
      <c r="C2507" s="7" t="s">
        <v>7590</v>
      </c>
      <c r="D2507" s="7" t="s">
        <v>862</v>
      </c>
      <c r="E2507" s="7" t="s">
        <v>36</v>
      </c>
      <c r="F2507" s="7" t="s">
        <v>37</v>
      </c>
      <c r="G2507" s="7" t="s">
        <v>56</v>
      </c>
      <c r="H2507" s="7" t="s">
        <v>7195</v>
      </c>
      <c r="I2507" s="7" t="s">
        <v>74</v>
      </c>
      <c r="J2507" s="10"/>
      <c r="K2507" s="10"/>
      <c r="L2507" s="10">
        <v>44973</v>
      </c>
      <c r="M2507" s="10"/>
      <c r="N2507" s="7">
        <v>2023</v>
      </c>
      <c r="O2507" s="7" t="s">
        <v>7547</v>
      </c>
      <c r="T2507" s="7"/>
      <c r="AC2507" s="7" t="s">
        <v>7591</v>
      </c>
    </row>
    <row r="2508" spans="1:29" ht="12.5" x14ac:dyDescent="0.25">
      <c r="A2508" s="7" t="s">
        <v>7592</v>
      </c>
      <c r="B2508" s="7" t="s">
        <v>7593</v>
      </c>
      <c r="C2508" s="7" t="s">
        <v>1340</v>
      </c>
      <c r="D2508" s="7" t="s">
        <v>862</v>
      </c>
      <c r="E2508" s="7" t="s">
        <v>36</v>
      </c>
      <c r="F2508" s="7" t="s">
        <v>37</v>
      </c>
      <c r="G2508" s="7" t="s">
        <v>56</v>
      </c>
      <c r="H2508" s="7" t="s">
        <v>7195</v>
      </c>
      <c r="I2508" s="7" t="s">
        <v>74</v>
      </c>
      <c r="J2508" s="10"/>
      <c r="K2508" s="10"/>
      <c r="L2508" s="10">
        <v>44973</v>
      </c>
      <c r="M2508" s="10"/>
      <c r="N2508" s="7">
        <v>2023</v>
      </c>
      <c r="O2508" s="7" t="s">
        <v>7547</v>
      </c>
      <c r="P2508" s="7" t="s">
        <v>56</v>
      </c>
      <c r="R2508" s="7" t="s">
        <v>7594</v>
      </c>
      <c r="T2508" s="7"/>
      <c r="AC2508" s="7" t="s">
        <v>7595</v>
      </c>
    </row>
    <row r="2509" spans="1:29" ht="12.5" x14ac:dyDescent="0.25">
      <c r="A2509" s="7" t="s">
        <v>7596</v>
      </c>
      <c r="B2509" s="7" t="s">
        <v>7597</v>
      </c>
      <c r="C2509" s="7" t="s">
        <v>7598</v>
      </c>
      <c r="D2509" s="7" t="s">
        <v>862</v>
      </c>
      <c r="E2509" s="7" t="s">
        <v>36</v>
      </c>
      <c r="F2509" s="7" t="s">
        <v>37</v>
      </c>
      <c r="G2509" s="7" t="s">
        <v>56</v>
      </c>
      <c r="H2509" s="7" t="s">
        <v>7195</v>
      </c>
      <c r="I2509" s="7" t="s">
        <v>74</v>
      </c>
      <c r="J2509" s="10"/>
      <c r="K2509" s="10"/>
      <c r="L2509" s="10">
        <v>44973</v>
      </c>
      <c r="M2509" s="10"/>
      <c r="N2509" s="7">
        <v>2023</v>
      </c>
      <c r="O2509" s="7" t="s">
        <v>7547</v>
      </c>
      <c r="P2509" s="7" t="s">
        <v>56</v>
      </c>
      <c r="R2509" s="7" t="s">
        <v>7599</v>
      </c>
      <c r="T2509" s="7"/>
      <c r="AC2509" s="7" t="s">
        <v>7600</v>
      </c>
    </row>
    <row r="2510" spans="1:29" ht="12.5" x14ac:dyDescent="0.25">
      <c r="A2510" s="7" t="s">
        <v>7601</v>
      </c>
      <c r="B2510" s="7" t="s">
        <v>7602</v>
      </c>
      <c r="C2510" s="7" t="s">
        <v>925</v>
      </c>
      <c r="D2510" s="7" t="s">
        <v>862</v>
      </c>
      <c r="E2510" s="7" t="s">
        <v>36</v>
      </c>
      <c r="F2510" s="7" t="s">
        <v>37</v>
      </c>
      <c r="G2510" s="7" t="s">
        <v>56</v>
      </c>
      <c r="H2510" s="7" t="s">
        <v>7195</v>
      </c>
      <c r="I2510" s="7" t="s">
        <v>74</v>
      </c>
      <c r="J2510" s="10"/>
      <c r="K2510" s="10"/>
      <c r="L2510" s="10">
        <v>44991</v>
      </c>
      <c r="M2510" s="10"/>
      <c r="N2510" s="7">
        <v>2023</v>
      </c>
      <c r="O2510" s="7" t="s">
        <v>7547</v>
      </c>
      <c r="R2510" s="7" t="s">
        <v>7603</v>
      </c>
      <c r="T2510" s="7"/>
      <c r="AC2510" s="7" t="s">
        <v>7604</v>
      </c>
    </row>
    <row r="2511" spans="1:29" ht="12.5" x14ac:dyDescent="0.25">
      <c r="A2511" s="7" t="s">
        <v>7605</v>
      </c>
      <c r="B2511" s="21" t="s">
        <v>7606</v>
      </c>
      <c r="C2511" s="7" t="s">
        <v>7607</v>
      </c>
      <c r="D2511" s="7" t="s">
        <v>377</v>
      </c>
      <c r="E2511" s="7" t="s">
        <v>36</v>
      </c>
      <c r="F2511" s="7" t="s">
        <v>37</v>
      </c>
      <c r="G2511" s="7" t="s">
        <v>56</v>
      </c>
      <c r="H2511" s="7" t="s">
        <v>7608</v>
      </c>
      <c r="I2511" s="7" t="s">
        <v>74</v>
      </c>
      <c r="J2511" s="10"/>
      <c r="K2511" s="10"/>
      <c r="L2511" s="10"/>
      <c r="M2511" s="10">
        <v>44708</v>
      </c>
      <c r="N2511" s="7">
        <v>2022</v>
      </c>
      <c r="O2511" s="7" t="s">
        <v>7609</v>
      </c>
      <c r="R2511" s="7" t="s">
        <v>380</v>
      </c>
      <c r="T2511" s="7"/>
    </row>
    <row r="2512" spans="1:29" ht="12.5" x14ac:dyDescent="0.25">
      <c r="A2512" s="7" t="s">
        <v>7610</v>
      </c>
      <c r="B2512" s="7" t="s">
        <v>7611</v>
      </c>
      <c r="C2512" s="7" t="s">
        <v>7612</v>
      </c>
      <c r="D2512" s="7" t="s">
        <v>377</v>
      </c>
      <c r="E2512" s="7" t="s">
        <v>36</v>
      </c>
      <c r="F2512" s="7" t="s">
        <v>37</v>
      </c>
      <c r="G2512" s="7" t="s">
        <v>56</v>
      </c>
      <c r="H2512" s="7" t="s">
        <v>7608</v>
      </c>
      <c r="I2512" s="7" t="s">
        <v>74</v>
      </c>
      <c r="J2512" s="10"/>
      <c r="K2512" s="10"/>
      <c r="L2512" s="10"/>
      <c r="M2512" s="10">
        <v>44852</v>
      </c>
      <c r="N2512" s="7">
        <v>2022</v>
      </c>
      <c r="O2512" s="7" t="s">
        <v>7609</v>
      </c>
      <c r="R2512" s="7" t="s">
        <v>380</v>
      </c>
      <c r="T2512" s="7"/>
    </row>
    <row r="2513" spans="1:32" ht="12.5" x14ac:dyDescent="0.25">
      <c r="A2513" s="7" t="s">
        <v>7613</v>
      </c>
      <c r="B2513" s="7" t="s">
        <v>7614</v>
      </c>
      <c r="C2513" s="7" t="s">
        <v>7615</v>
      </c>
      <c r="D2513" s="7" t="s">
        <v>377</v>
      </c>
      <c r="E2513" s="7" t="s">
        <v>36</v>
      </c>
      <c r="F2513" s="7" t="s">
        <v>37</v>
      </c>
      <c r="G2513" s="7" t="s">
        <v>56</v>
      </c>
      <c r="H2513" s="7" t="s">
        <v>7608</v>
      </c>
      <c r="I2513" s="7" t="s">
        <v>74</v>
      </c>
      <c r="J2513" s="10"/>
      <c r="K2513" s="10"/>
      <c r="L2513" s="10"/>
      <c r="M2513" s="10">
        <v>44868</v>
      </c>
      <c r="N2513" s="7">
        <v>2022</v>
      </c>
      <c r="O2513" s="7" t="s">
        <v>7609</v>
      </c>
      <c r="R2513" s="7" t="s">
        <v>380</v>
      </c>
      <c r="T2513" s="7"/>
    </row>
    <row r="2514" spans="1:32" ht="12.5" x14ac:dyDescent="0.25">
      <c r="A2514" s="7" t="s">
        <v>7616</v>
      </c>
      <c r="B2514" s="7" t="s">
        <v>7617</v>
      </c>
      <c r="C2514" s="7" t="s">
        <v>7618</v>
      </c>
      <c r="D2514" s="7" t="s">
        <v>377</v>
      </c>
      <c r="E2514" s="7" t="s">
        <v>36</v>
      </c>
      <c r="F2514" s="7" t="s">
        <v>37</v>
      </c>
      <c r="G2514" s="7" t="s">
        <v>56</v>
      </c>
      <c r="H2514" s="7" t="s">
        <v>7608</v>
      </c>
      <c r="I2514" s="7" t="s">
        <v>74</v>
      </c>
      <c r="J2514" s="10"/>
      <c r="K2514" s="10"/>
      <c r="L2514" s="10"/>
      <c r="M2514" s="10">
        <v>44902</v>
      </c>
      <c r="N2514" s="7">
        <v>2022</v>
      </c>
      <c r="O2514" s="7" t="s">
        <v>7609</v>
      </c>
      <c r="R2514" s="7" t="s">
        <v>380</v>
      </c>
      <c r="T2514" s="7"/>
    </row>
    <row r="2515" spans="1:32" ht="12.5" x14ac:dyDescent="0.25">
      <c r="A2515" s="7" t="s">
        <v>7619</v>
      </c>
      <c r="B2515" s="7" t="s">
        <v>7620</v>
      </c>
      <c r="C2515" s="7" t="s">
        <v>7621</v>
      </c>
      <c r="D2515" s="7" t="s">
        <v>7536</v>
      </c>
      <c r="E2515" s="7" t="s">
        <v>36</v>
      </c>
      <c r="F2515" s="7" t="s">
        <v>37</v>
      </c>
      <c r="G2515" s="7" t="s">
        <v>38</v>
      </c>
      <c r="H2515" s="7"/>
      <c r="I2515" s="7" t="s">
        <v>74</v>
      </c>
      <c r="J2515" s="10"/>
      <c r="K2515" s="10"/>
      <c r="L2515" s="10">
        <v>44565</v>
      </c>
      <c r="M2515" s="10">
        <v>44562</v>
      </c>
      <c r="N2515" s="7">
        <v>2022</v>
      </c>
      <c r="O2515" s="7" t="s">
        <v>7622</v>
      </c>
      <c r="T2515" s="7"/>
      <c r="U2515" s="7" t="s">
        <v>7539</v>
      </c>
      <c r="AC2515" s="7"/>
      <c r="AD2515" s="7"/>
      <c r="AE2515" s="7"/>
      <c r="AF2515" s="7"/>
    </row>
    <row r="2516" spans="1:32" ht="25" x14ac:dyDescent="0.25">
      <c r="A2516" s="22" t="s">
        <v>7623</v>
      </c>
      <c r="B2516" s="7" t="s">
        <v>7624</v>
      </c>
      <c r="C2516" s="7" t="s">
        <v>7625</v>
      </c>
      <c r="D2516" s="7" t="s">
        <v>7536</v>
      </c>
      <c r="E2516" s="7" t="s">
        <v>36</v>
      </c>
      <c r="F2516" s="7" t="s">
        <v>37</v>
      </c>
      <c r="G2516" s="7" t="s">
        <v>56</v>
      </c>
      <c r="H2516" s="7" t="s">
        <v>7626</v>
      </c>
      <c r="I2516" s="7" t="s">
        <v>74</v>
      </c>
      <c r="J2516" s="10"/>
      <c r="K2516" s="10"/>
      <c r="L2516" s="10">
        <v>44615</v>
      </c>
      <c r="M2516" s="10">
        <v>44682</v>
      </c>
      <c r="N2516" s="7">
        <v>2022</v>
      </c>
      <c r="O2516" s="7" t="s">
        <v>7622</v>
      </c>
      <c r="P2516" s="7" t="s">
        <v>56</v>
      </c>
      <c r="R2516" s="7" t="s">
        <v>872</v>
      </c>
      <c r="T2516" s="7"/>
      <c r="AC2516" s="7"/>
      <c r="AD2516" s="7"/>
      <c r="AE2516" s="7"/>
      <c r="AF2516" s="7"/>
    </row>
    <row r="2517" spans="1:32" ht="12.5" x14ac:dyDescent="0.25">
      <c r="A2517" s="7" t="s">
        <v>7627</v>
      </c>
      <c r="B2517" s="7" t="s">
        <v>7628</v>
      </c>
      <c r="C2517" s="7" t="s">
        <v>7629</v>
      </c>
      <c r="D2517" s="7" t="s">
        <v>7536</v>
      </c>
      <c r="E2517" s="7" t="s">
        <v>36</v>
      </c>
      <c r="F2517" s="7" t="s">
        <v>37</v>
      </c>
      <c r="G2517" s="7" t="s">
        <v>56</v>
      </c>
      <c r="H2517" s="7" t="s">
        <v>7626</v>
      </c>
      <c r="I2517" s="7" t="s">
        <v>74</v>
      </c>
      <c r="J2517" s="10"/>
      <c r="K2517" s="10"/>
      <c r="L2517" s="10">
        <v>44722</v>
      </c>
      <c r="M2517" s="10">
        <v>44805</v>
      </c>
      <c r="N2517" s="7">
        <v>2022</v>
      </c>
      <c r="O2517" s="7" t="s">
        <v>7622</v>
      </c>
      <c r="R2517" s="7" t="s">
        <v>161</v>
      </c>
      <c r="T2517" s="7"/>
      <c r="AC2517" s="7"/>
      <c r="AD2517" s="7"/>
      <c r="AE2517" s="7"/>
      <c r="AF2517" s="7"/>
    </row>
    <row r="2518" spans="1:32" ht="25" x14ac:dyDescent="0.25">
      <c r="A2518" s="22" t="s">
        <v>7630</v>
      </c>
      <c r="B2518" s="7" t="s">
        <v>7631</v>
      </c>
      <c r="C2518" s="7" t="s">
        <v>7535</v>
      </c>
      <c r="D2518" s="7" t="s">
        <v>7536</v>
      </c>
      <c r="E2518" s="7" t="s">
        <v>36</v>
      </c>
      <c r="F2518" s="7" t="s">
        <v>37</v>
      </c>
      <c r="G2518" s="7" t="s">
        <v>56</v>
      </c>
      <c r="H2518" s="7" t="s">
        <v>7626</v>
      </c>
      <c r="I2518" s="7" t="s">
        <v>74</v>
      </c>
      <c r="J2518" s="10"/>
      <c r="K2518" s="10"/>
      <c r="L2518" s="10">
        <v>44747</v>
      </c>
      <c r="M2518" s="10">
        <v>44743</v>
      </c>
      <c r="N2518" s="7">
        <v>2022</v>
      </c>
      <c r="O2518" s="7" t="s">
        <v>7622</v>
      </c>
      <c r="T2518" s="7"/>
      <c r="AC2518" s="7"/>
      <c r="AD2518" s="7"/>
      <c r="AE2518" s="7"/>
      <c r="AF2518" s="7"/>
    </row>
    <row r="2519" spans="1:32" ht="12.5" x14ac:dyDescent="0.25">
      <c r="A2519" s="22" t="s">
        <v>7632</v>
      </c>
      <c r="B2519" s="7" t="s">
        <v>7633</v>
      </c>
      <c r="C2519" s="7" t="s">
        <v>7634</v>
      </c>
      <c r="D2519" s="7" t="s">
        <v>7536</v>
      </c>
      <c r="E2519" s="7" t="s">
        <v>36</v>
      </c>
      <c r="F2519" s="7" t="s">
        <v>37</v>
      </c>
      <c r="G2519" s="7" t="s">
        <v>56</v>
      </c>
      <c r="H2519" s="7" t="s">
        <v>7626</v>
      </c>
      <c r="I2519" s="7" t="s">
        <v>74</v>
      </c>
      <c r="J2519" s="10"/>
      <c r="K2519" s="10"/>
      <c r="L2519" s="10">
        <v>44748</v>
      </c>
      <c r="M2519" s="10">
        <v>44774</v>
      </c>
      <c r="N2519" s="7">
        <v>2022</v>
      </c>
      <c r="O2519" s="7" t="s">
        <v>7622</v>
      </c>
      <c r="T2519" s="7"/>
      <c r="AC2519" s="7"/>
      <c r="AD2519" s="7"/>
      <c r="AE2519" s="7"/>
      <c r="AF2519" s="7"/>
    </row>
    <row r="2520" spans="1:32" ht="12.5" x14ac:dyDescent="0.25">
      <c r="A2520" s="22" t="s">
        <v>7635</v>
      </c>
      <c r="B2520" s="7" t="s">
        <v>7636</v>
      </c>
      <c r="C2520" s="7" t="s">
        <v>7637</v>
      </c>
      <c r="D2520" s="7" t="s">
        <v>7536</v>
      </c>
      <c r="E2520" s="7" t="s">
        <v>36</v>
      </c>
      <c r="F2520" s="7" t="s">
        <v>37</v>
      </c>
      <c r="G2520" s="7" t="s">
        <v>56</v>
      </c>
      <c r="H2520" s="7" t="s">
        <v>7626</v>
      </c>
      <c r="I2520" s="7" t="s">
        <v>74</v>
      </c>
      <c r="J2520" s="10"/>
      <c r="K2520" s="10"/>
      <c r="L2520" s="10">
        <v>44785</v>
      </c>
      <c r="M2520" s="10">
        <v>44818</v>
      </c>
      <c r="N2520" s="7">
        <v>2022</v>
      </c>
      <c r="O2520" s="7" t="s">
        <v>7622</v>
      </c>
      <c r="T2520" s="7"/>
      <c r="AC2520" s="7"/>
      <c r="AD2520" s="7"/>
      <c r="AE2520" s="7"/>
      <c r="AF2520" s="7"/>
    </row>
    <row r="2521" spans="1:32" ht="12.5" x14ac:dyDescent="0.25">
      <c r="A2521" s="7" t="s">
        <v>7638</v>
      </c>
      <c r="B2521" s="7" t="s">
        <v>7639</v>
      </c>
      <c r="C2521" s="7" t="s">
        <v>7637</v>
      </c>
      <c r="D2521" s="7" t="s">
        <v>7536</v>
      </c>
      <c r="E2521" s="7" t="s">
        <v>36</v>
      </c>
      <c r="F2521" s="7" t="s">
        <v>37</v>
      </c>
      <c r="G2521" s="7" t="s">
        <v>56</v>
      </c>
      <c r="H2521" s="7" t="s">
        <v>7626</v>
      </c>
      <c r="I2521" s="7" t="s">
        <v>74</v>
      </c>
      <c r="J2521" s="10"/>
      <c r="K2521" s="10"/>
      <c r="L2521" s="10">
        <v>44845</v>
      </c>
      <c r="M2521" s="10">
        <v>44872</v>
      </c>
      <c r="N2521" s="7">
        <v>2022</v>
      </c>
      <c r="O2521" s="7" t="s">
        <v>7622</v>
      </c>
      <c r="T2521" s="7"/>
      <c r="AC2521" s="7"/>
      <c r="AD2521" s="7"/>
      <c r="AE2521" s="7"/>
      <c r="AF2521" s="7"/>
    </row>
    <row r="2522" spans="1:32" ht="25" x14ac:dyDescent="0.25">
      <c r="A2522" s="22" t="s">
        <v>7640</v>
      </c>
      <c r="B2522" s="7" t="s">
        <v>7641</v>
      </c>
      <c r="C2522" s="7" t="s">
        <v>7642</v>
      </c>
      <c r="D2522" s="7" t="s">
        <v>7536</v>
      </c>
      <c r="E2522" s="7" t="s">
        <v>36</v>
      </c>
      <c r="F2522" s="7" t="s">
        <v>37</v>
      </c>
      <c r="G2522" s="7" t="s">
        <v>56</v>
      </c>
      <c r="H2522" s="7" t="s">
        <v>7626</v>
      </c>
      <c r="I2522" s="7" t="s">
        <v>74</v>
      </c>
      <c r="J2522" s="10"/>
      <c r="K2522" s="10"/>
      <c r="L2522" s="10">
        <v>44868</v>
      </c>
      <c r="M2522" s="10">
        <v>44774</v>
      </c>
      <c r="N2522" s="7">
        <v>2022</v>
      </c>
      <c r="O2522" s="7" t="s">
        <v>7622</v>
      </c>
      <c r="R2522" s="7" t="s">
        <v>161</v>
      </c>
      <c r="T2522" s="7"/>
      <c r="AC2522" s="7"/>
      <c r="AD2522" s="7"/>
      <c r="AE2522" s="7"/>
      <c r="AF2522" s="7"/>
    </row>
    <row r="2523" spans="1:32" ht="62.5" x14ac:dyDescent="0.25">
      <c r="A2523" s="22" t="s">
        <v>7643</v>
      </c>
      <c r="B2523" s="7" t="s">
        <v>7644</v>
      </c>
      <c r="C2523" s="7" t="s">
        <v>7645</v>
      </c>
      <c r="D2523" s="7" t="s">
        <v>7536</v>
      </c>
      <c r="E2523" s="7" t="s">
        <v>36</v>
      </c>
      <c r="F2523" s="7" t="s">
        <v>37</v>
      </c>
      <c r="G2523" s="7" t="s">
        <v>56</v>
      </c>
      <c r="H2523" s="7" t="s">
        <v>7626</v>
      </c>
      <c r="I2523" s="7" t="s">
        <v>74</v>
      </c>
      <c r="J2523" s="10"/>
      <c r="K2523" s="10"/>
      <c r="L2523" s="10">
        <v>44902</v>
      </c>
      <c r="M2523" s="10">
        <v>44494</v>
      </c>
      <c r="N2523" s="7">
        <v>2022</v>
      </c>
      <c r="O2523" s="7" t="s">
        <v>7622</v>
      </c>
      <c r="P2523" s="7" t="s">
        <v>56</v>
      </c>
      <c r="R2523" s="22" t="s">
        <v>7646</v>
      </c>
      <c r="T2523" s="7"/>
      <c r="AC2523" s="7"/>
      <c r="AD2523" s="7"/>
      <c r="AE2523" s="7"/>
      <c r="AF2523" s="7"/>
    </row>
    <row r="2524" spans="1:32" ht="12.5" x14ac:dyDescent="0.25">
      <c r="A2524" s="7" t="s">
        <v>7647</v>
      </c>
      <c r="B2524" s="7" t="s">
        <v>7648</v>
      </c>
      <c r="C2524" s="7" t="s">
        <v>7634</v>
      </c>
      <c r="D2524" s="7" t="s">
        <v>7536</v>
      </c>
      <c r="E2524" s="7" t="s">
        <v>36</v>
      </c>
      <c r="F2524" s="7" t="s">
        <v>37</v>
      </c>
      <c r="G2524" s="7" t="s">
        <v>56</v>
      </c>
      <c r="H2524" s="7" t="s">
        <v>7626</v>
      </c>
      <c r="I2524" s="7" t="s">
        <v>74</v>
      </c>
      <c r="J2524" s="10"/>
      <c r="K2524" s="10"/>
      <c r="L2524" s="10">
        <v>44903</v>
      </c>
      <c r="M2524" s="10">
        <v>44256</v>
      </c>
      <c r="N2524" s="7">
        <v>2022</v>
      </c>
      <c r="O2524" s="7" t="s">
        <v>7622</v>
      </c>
      <c r="R2524" s="7" t="s">
        <v>315</v>
      </c>
      <c r="T2524" s="7"/>
      <c r="AC2524" s="7"/>
      <c r="AD2524" s="7"/>
      <c r="AE2524" s="7"/>
      <c r="AF2524" s="7"/>
    </row>
    <row r="2525" spans="1:32" ht="25" x14ac:dyDescent="0.25">
      <c r="A2525" s="22" t="s">
        <v>7649</v>
      </c>
      <c r="B2525" s="7" t="s">
        <v>7650</v>
      </c>
      <c r="C2525" s="7" t="s">
        <v>7651</v>
      </c>
      <c r="D2525" s="7" t="s">
        <v>7536</v>
      </c>
      <c r="E2525" s="7" t="s">
        <v>36</v>
      </c>
      <c r="F2525" s="7" t="s">
        <v>37</v>
      </c>
      <c r="G2525" s="7" t="s">
        <v>56</v>
      </c>
      <c r="H2525" s="7" t="s">
        <v>7626</v>
      </c>
      <c r="I2525" s="7" t="s">
        <v>74</v>
      </c>
      <c r="J2525" s="10"/>
      <c r="K2525" s="10"/>
      <c r="L2525" s="10">
        <v>44903</v>
      </c>
      <c r="M2525" s="10">
        <v>44470</v>
      </c>
      <c r="N2525" s="7">
        <v>2022</v>
      </c>
      <c r="O2525" s="7" t="s">
        <v>7622</v>
      </c>
      <c r="P2525" s="7" t="s">
        <v>56</v>
      </c>
      <c r="R2525" s="7" t="s">
        <v>7652</v>
      </c>
      <c r="T2525" s="7"/>
      <c r="AC2525" s="7"/>
      <c r="AD2525" s="7"/>
      <c r="AE2525" s="7"/>
      <c r="AF2525" s="7"/>
    </row>
    <row r="2526" spans="1:32" ht="12.5" x14ac:dyDescent="0.25">
      <c r="A2526" s="7" t="s">
        <v>7653</v>
      </c>
      <c r="B2526" s="7" t="s">
        <v>7654</v>
      </c>
      <c r="C2526" s="7" t="s">
        <v>7634</v>
      </c>
      <c r="D2526" s="7" t="s">
        <v>7536</v>
      </c>
      <c r="E2526" s="7" t="s">
        <v>36</v>
      </c>
      <c r="F2526" s="7" t="s">
        <v>37</v>
      </c>
      <c r="G2526" s="7" t="s">
        <v>56</v>
      </c>
      <c r="H2526" s="7" t="s">
        <v>7626</v>
      </c>
      <c r="I2526" s="7" t="s">
        <v>74</v>
      </c>
      <c r="J2526" s="10"/>
      <c r="K2526" s="10"/>
      <c r="L2526" s="10">
        <v>44917</v>
      </c>
      <c r="M2526" s="10">
        <v>44896</v>
      </c>
      <c r="N2526" s="7">
        <v>2022</v>
      </c>
      <c r="O2526" s="7" t="s">
        <v>7622</v>
      </c>
      <c r="P2526" s="7" t="s">
        <v>56</v>
      </c>
      <c r="R2526" s="7" t="s">
        <v>872</v>
      </c>
      <c r="T2526" s="7"/>
      <c r="AC2526" s="7"/>
      <c r="AD2526" s="7"/>
      <c r="AE2526" s="7"/>
      <c r="AF2526" s="7"/>
    </row>
    <row r="2527" spans="1:32" ht="12.5" x14ac:dyDescent="0.25">
      <c r="A2527" s="7" t="s">
        <v>7655</v>
      </c>
      <c r="B2527" s="7" t="s">
        <v>7656</v>
      </c>
      <c r="C2527" s="7" t="s">
        <v>7657</v>
      </c>
      <c r="D2527" s="7" t="s">
        <v>7536</v>
      </c>
      <c r="E2527" s="7" t="s">
        <v>36</v>
      </c>
      <c r="F2527" s="7" t="s">
        <v>37</v>
      </c>
      <c r="G2527" s="7" t="s">
        <v>56</v>
      </c>
      <c r="H2527" s="7" t="s">
        <v>7626</v>
      </c>
      <c r="I2527" s="7" t="s">
        <v>74</v>
      </c>
      <c r="J2527" s="10"/>
      <c r="K2527" s="10"/>
      <c r="L2527" s="10">
        <v>44917</v>
      </c>
      <c r="M2527" s="10">
        <v>44893</v>
      </c>
      <c r="N2527" s="7">
        <v>2022</v>
      </c>
      <c r="O2527" s="7" t="s">
        <v>7622</v>
      </c>
      <c r="P2527" s="7" t="s">
        <v>56</v>
      </c>
      <c r="R2527" s="7" t="s">
        <v>872</v>
      </c>
      <c r="T2527" s="7"/>
      <c r="AC2527" s="7"/>
      <c r="AD2527" s="7"/>
      <c r="AE2527" s="7"/>
      <c r="AF2527" s="7"/>
    </row>
    <row r="2528" spans="1:32" ht="12.5" x14ac:dyDescent="0.25">
      <c r="A2528" s="7" t="s">
        <v>7658</v>
      </c>
      <c r="B2528" s="7" t="s">
        <v>7659</v>
      </c>
      <c r="C2528" s="7" t="s">
        <v>7657</v>
      </c>
      <c r="D2528" s="7" t="s">
        <v>7536</v>
      </c>
      <c r="E2528" s="7" t="s">
        <v>36</v>
      </c>
      <c r="F2528" s="7" t="s">
        <v>37</v>
      </c>
      <c r="G2528" s="7" t="s">
        <v>56</v>
      </c>
      <c r="H2528" s="7" t="s">
        <v>7626</v>
      </c>
      <c r="I2528" s="7" t="s">
        <v>74</v>
      </c>
      <c r="J2528" s="10"/>
      <c r="K2528" s="10"/>
      <c r="L2528" s="10">
        <v>44922</v>
      </c>
      <c r="M2528" s="10">
        <v>44947</v>
      </c>
      <c r="N2528" s="7">
        <v>2022</v>
      </c>
      <c r="O2528" s="7" t="s">
        <v>7622</v>
      </c>
      <c r="P2528" s="7" t="s">
        <v>56</v>
      </c>
      <c r="R2528" s="7" t="s">
        <v>872</v>
      </c>
      <c r="T2528" s="7"/>
      <c r="AC2528" s="7"/>
      <c r="AD2528" s="7"/>
      <c r="AE2528" s="7"/>
      <c r="AF2528" s="7"/>
    </row>
    <row r="2529" spans="1:55" ht="12.5" x14ac:dyDescent="0.25">
      <c r="A2529" s="7" t="s">
        <v>7660</v>
      </c>
      <c r="B2529" s="7" t="s">
        <v>7661</v>
      </c>
      <c r="C2529" s="7" t="s">
        <v>7662</v>
      </c>
      <c r="D2529" s="7" t="s">
        <v>598</v>
      </c>
      <c r="E2529" s="7" t="s">
        <v>36</v>
      </c>
      <c r="F2529" s="7" t="s">
        <v>37</v>
      </c>
      <c r="G2529" s="7" t="s">
        <v>56</v>
      </c>
      <c r="H2529" s="7" t="s">
        <v>7174</v>
      </c>
      <c r="I2529" s="7" t="s">
        <v>74</v>
      </c>
      <c r="J2529" s="10"/>
      <c r="K2529" s="10"/>
      <c r="L2529" s="10"/>
      <c r="M2529" s="10">
        <v>44965</v>
      </c>
      <c r="N2529" s="7">
        <v>2023</v>
      </c>
      <c r="O2529" s="7" t="s">
        <v>7663</v>
      </c>
      <c r="R2529" s="7" t="s">
        <v>315</v>
      </c>
      <c r="T2529" s="7"/>
    </row>
    <row r="2530" spans="1:55" ht="12.5" x14ac:dyDescent="0.25">
      <c r="A2530" s="7" t="s">
        <v>7664</v>
      </c>
      <c r="B2530" s="7" t="s">
        <v>7665</v>
      </c>
      <c r="C2530" s="7" t="s">
        <v>7666</v>
      </c>
      <c r="D2530" s="7" t="s">
        <v>598</v>
      </c>
      <c r="E2530" s="7" t="s">
        <v>36</v>
      </c>
      <c r="F2530" s="7" t="s">
        <v>64</v>
      </c>
      <c r="G2530" s="7" t="s">
        <v>38</v>
      </c>
      <c r="H2530" s="7"/>
      <c r="I2530" s="7"/>
      <c r="J2530" s="10"/>
      <c r="K2530" s="10"/>
      <c r="L2530" s="10"/>
      <c r="M2530" s="10">
        <v>45002</v>
      </c>
      <c r="N2530" s="7">
        <v>2023</v>
      </c>
      <c r="O2530" s="7" t="s">
        <v>7667</v>
      </c>
      <c r="T2530" s="7" t="s">
        <v>820</v>
      </c>
      <c r="U2530" s="7" t="s">
        <v>821</v>
      </c>
    </row>
    <row r="2531" spans="1:55" ht="12.5" x14ac:dyDescent="0.25">
      <c r="A2531" s="23" t="s">
        <v>7668</v>
      </c>
      <c r="B2531" s="7" t="s">
        <v>7669</v>
      </c>
      <c r="C2531" s="7" t="s">
        <v>7670</v>
      </c>
      <c r="D2531" s="7" t="s">
        <v>2003</v>
      </c>
      <c r="E2531" s="7" t="s">
        <v>36</v>
      </c>
      <c r="F2531" s="7" t="s">
        <v>64</v>
      </c>
      <c r="G2531" s="7" t="s">
        <v>38</v>
      </c>
      <c r="H2531" s="7"/>
      <c r="I2531" s="7"/>
      <c r="J2531" s="10">
        <v>43601</v>
      </c>
      <c r="K2531" s="10">
        <v>43845</v>
      </c>
      <c r="L2531" s="10"/>
      <c r="M2531" s="10">
        <v>43914</v>
      </c>
      <c r="N2531" s="7">
        <v>2020</v>
      </c>
      <c r="O2531" s="7" t="s">
        <v>7671</v>
      </c>
      <c r="R2531" s="7" t="s">
        <v>2009</v>
      </c>
      <c r="T2531" s="7" t="s">
        <v>427</v>
      </c>
    </row>
    <row r="2532" spans="1:55" ht="12.5" x14ac:dyDescent="0.25">
      <c r="A2532" s="23" t="s">
        <v>7672</v>
      </c>
      <c r="B2532" s="15" t="s">
        <v>7673</v>
      </c>
      <c r="C2532" s="15" t="s">
        <v>7674</v>
      </c>
      <c r="D2532" s="15" t="s">
        <v>2003</v>
      </c>
      <c r="E2532" s="15" t="s">
        <v>36</v>
      </c>
      <c r="F2532" s="15" t="s">
        <v>37</v>
      </c>
      <c r="G2532" s="15" t="s">
        <v>56</v>
      </c>
      <c r="H2532" s="15" t="s">
        <v>7675</v>
      </c>
      <c r="I2532" s="15"/>
      <c r="J2532" s="14">
        <v>44594</v>
      </c>
      <c r="K2532" s="14">
        <v>44750</v>
      </c>
      <c r="L2532" s="14"/>
      <c r="M2532" s="14">
        <v>44865</v>
      </c>
      <c r="N2532" s="15">
        <v>2022</v>
      </c>
      <c r="O2532" s="15" t="s">
        <v>7671</v>
      </c>
      <c r="P2532" s="15"/>
      <c r="Q2532" s="15"/>
      <c r="R2532" s="15" t="s">
        <v>2026</v>
      </c>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c r="AP2532" s="15"/>
      <c r="AQ2532" s="15"/>
      <c r="AR2532" s="15"/>
      <c r="AS2532" s="15"/>
      <c r="AT2532" s="15"/>
      <c r="AU2532" s="15"/>
      <c r="AV2532" s="15"/>
      <c r="AW2532" s="15"/>
      <c r="AX2532" s="15"/>
      <c r="AY2532" s="15"/>
      <c r="AZ2532" s="15"/>
      <c r="BA2532" s="15"/>
      <c r="BB2532" s="15"/>
      <c r="BC2532" s="15"/>
    </row>
    <row r="2533" spans="1:55" ht="12.5" x14ac:dyDescent="0.25">
      <c r="A2533" s="7" t="s">
        <v>7676</v>
      </c>
      <c r="B2533" s="7" t="s">
        <v>7677</v>
      </c>
      <c r="C2533" s="7" t="s">
        <v>3095</v>
      </c>
      <c r="D2533" s="7" t="s">
        <v>3028</v>
      </c>
      <c r="E2533" s="7" t="s">
        <v>36</v>
      </c>
      <c r="F2533" s="7" t="s">
        <v>37</v>
      </c>
      <c r="G2533" s="7" t="s">
        <v>56</v>
      </c>
      <c r="H2533" s="7" t="s">
        <v>3038</v>
      </c>
      <c r="I2533" s="7" t="s">
        <v>74</v>
      </c>
      <c r="J2533" s="10"/>
      <c r="K2533" s="10"/>
      <c r="L2533" s="10"/>
      <c r="M2533" s="10">
        <v>44252</v>
      </c>
      <c r="N2533" s="7">
        <v>2021</v>
      </c>
      <c r="O2533" s="7" t="s">
        <v>7678</v>
      </c>
      <c r="T2533" s="7"/>
      <c r="AC2533" s="7" t="s">
        <v>7679</v>
      </c>
      <c r="AD2533" s="7" t="s">
        <v>7680</v>
      </c>
    </row>
    <row r="2534" spans="1:55" ht="12.5" x14ac:dyDescent="0.25">
      <c r="A2534" s="7" t="s">
        <v>7681</v>
      </c>
      <c r="B2534" s="7" t="s">
        <v>7682</v>
      </c>
      <c r="C2534" s="7" t="s">
        <v>7683</v>
      </c>
      <c r="D2534" s="7" t="s">
        <v>3028</v>
      </c>
      <c r="E2534" s="7" t="s">
        <v>36</v>
      </c>
      <c r="F2534" s="7" t="s">
        <v>37</v>
      </c>
      <c r="G2534" s="7" t="s">
        <v>56</v>
      </c>
      <c r="H2534" s="7" t="s">
        <v>3038</v>
      </c>
      <c r="I2534" s="7" t="s">
        <v>74</v>
      </c>
      <c r="J2534" s="10"/>
      <c r="K2534" s="10"/>
      <c r="L2534" s="10"/>
      <c r="M2534" s="10">
        <v>44211</v>
      </c>
      <c r="N2534" s="7">
        <v>2021</v>
      </c>
      <c r="O2534" s="7" t="s">
        <v>7678</v>
      </c>
      <c r="R2534" s="7" t="s">
        <v>4906</v>
      </c>
      <c r="T2534" s="7"/>
      <c r="AC2534" s="7" t="s">
        <v>7684</v>
      </c>
      <c r="AD2534" s="7" t="s">
        <v>7685</v>
      </c>
    </row>
    <row r="2535" spans="1:55" ht="12.5" x14ac:dyDescent="0.25">
      <c r="A2535" s="7" t="s">
        <v>7686</v>
      </c>
      <c r="B2535" s="7" t="s">
        <v>7687</v>
      </c>
      <c r="C2535" s="7" t="s">
        <v>7688</v>
      </c>
      <c r="D2535" s="7" t="s">
        <v>3028</v>
      </c>
      <c r="E2535" s="7" t="s">
        <v>36</v>
      </c>
      <c r="F2535" s="7" t="s">
        <v>37</v>
      </c>
      <c r="G2535" s="7" t="s">
        <v>56</v>
      </c>
      <c r="H2535" s="7" t="s">
        <v>3038</v>
      </c>
      <c r="I2535" s="7" t="s">
        <v>74</v>
      </c>
      <c r="J2535" s="10"/>
      <c r="K2535" s="10"/>
      <c r="L2535" s="10"/>
      <c r="M2535" s="10">
        <v>44258</v>
      </c>
      <c r="N2535" s="7">
        <v>2021</v>
      </c>
      <c r="O2535" s="7" t="s">
        <v>7678</v>
      </c>
      <c r="P2535" s="7" t="s">
        <v>56</v>
      </c>
      <c r="R2535" s="7" t="s">
        <v>7689</v>
      </c>
      <c r="T2535" s="7"/>
      <c r="AC2535" s="7" t="s">
        <v>7690</v>
      </c>
      <c r="AD2535" s="7" t="s">
        <v>7691</v>
      </c>
    </row>
    <row r="2536" spans="1:55" ht="12.5" x14ac:dyDescent="0.25">
      <c r="A2536" s="7" t="s">
        <v>7692</v>
      </c>
      <c r="B2536" s="7" t="s">
        <v>7693</v>
      </c>
      <c r="C2536" s="7" t="s">
        <v>7694</v>
      </c>
      <c r="D2536" s="7" t="s">
        <v>3028</v>
      </c>
      <c r="E2536" s="7" t="s">
        <v>36</v>
      </c>
      <c r="F2536" s="7" t="s">
        <v>37</v>
      </c>
      <c r="G2536" s="7" t="s">
        <v>56</v>
      </c>
      <c r="H2536" s="7" t="s">
        <v>3038</v>
      </c>
      <c r="I2536" s="7" t="s">
        <v>74</v>
      </c>
      <c r="J2536" s="10"/>
      <c r="K2536" s="10"/>
      <c r="L2536" s="10"/>
      <c r="M2536" s="10">
        <v>44410</v>
      </c>
      <c r="N2536" s="7">
        <v>2021</v>
      </c>
      <c r="O2536" s="7" t="s">
        <v>7678</v>
      </c>
      <c r="R2536" s="7" t="s">
        <v>161</v>
      </c>
      <c r="T2536" s="7"/>
      <c r="AC2536" s="7" t="s">
        <v>7695</v>
      </c>
      <c r="AD2536" s="7" t="s">
        <v>7696</v>
      </c>
    </row>
    <row r="2537" spans="1:55" ht="12.5" x14ac:dyDescent="0.25">
      <c r="A2537" s="7" t="s">
        <v>7697</v>
      </c>
      <c r="B2537" s="7" t="s">
        <v>7698</v>
      </c>
      <c r="C2537" s="7" t="s">
        <v>7699</v>
      </c>
      <c r="D2537" s="7" t="s">
        <v>3028</v>
      </c>
      <c r="E2537" s="7" t="s">
        <v>36</v>
      </c>
      <c r="F2537" s="7" t="s">
        <v>37</v>
      </c>
      <c r="G2537" s="7" t="s">
        <v>56</v>
      </c>
      <c r="H2537" s="7" t="s">
        <v>3038</v>
      </c>
      <c r="I2537" s="7" t="s">
        <v>74</v>
      </c>
      <c r="J2537" s="10"/>
      <c r="K2537" s="10"/>
      <c r="L2537" s="10"/>
      <c r="M2537" s="10">
        <v>44329</v>
      </c>
      <c r="N2537" s="7">
        <v>2021</v>
      </c>
      <c r="O2537" s="7" t="s">
        <v>7678</v>
      </c>
      <c r="R2537" s="7" t="s">
        <v>4906</v>
      </c>
      <c r="T2537" s="7"/>
      <c r="AC2537" s="7" t="s">
        <v>7700</v>
      </c>
      <c r="AD2537" s="7" t="s">
        <v>7701</v>
      </c>
    </row>
    <row r="2538" spans="1:55" ht="12.5" x14ac:dyDescent="0.25">
      <c r="A2538" s="7" t="s">
        <v>7702</v>
      </c>
      <c r="B2538" s="7" t="s">
        <v>7703</v>
      </c>
      <c r="C2538" s="7" t="s">
        <v>7704</v>
      </c>
      <c r="D2538" s="7" t="s">
        <v>3028</v>
      </c>
      <c r="E2538" s="7" t="s">
        <v>36</v>
      </c>
      <c r="F2538" s="7" t="s">
        <v>37</v>
      </c>
      <c r="G2538" s="7" t="s">
        <v>56</v>
      </c>
      <c r="H2538" s="7" t="s">
        <v>3038</v>
      </c>
      <c r="I2538" s="7" t="s">
        <v>74</v>
      </c>
      <c r="J2538" s="10"/>
      <c r="K2538" s="10"/>
      <c r="L2538" s="10"/>
      <c r="M2538" s="10">
        <v>44509</v>
      </c>
      <c r="N2538" s="7">
        <v>2021</v>
      </c>
      <c r="O2538" s="7" t="s">
        <v>7678</v>
      </c>
      <c r="P2538" s="7" t="s">
        <v>56</v>
      </c>
      <c r="R2538" s="7" t="s">
        <v>946</v>
      </c>
      <c r="T2538" s="7"/>
      <c r="AC2538" s="7" t="s">
        <v>5951</v>
      </c>
      <c r="AD2538" s="7" t="s">
        <v>7705</v>
      </c>
    </row>
    <row r="2539" spans="1:55" ht="12.5" x14ac:dyDescent="0.25">
      <c r="A2539" s="7" t="s">
        <v>7706</v>
      </c>
      <c r="B2539" s="7" t="s">
        <v>7707</v>
      </c>
      <c r="C2539" s="7" t="s">
        <v>3095</v>
      </c>
      <c r="D2539" s="7" t="s">
        <v>3028</v>
      </c>
      <c r="E2539" s="7" t="s">
        <v>36</v>
      </c>
      <c r="F2539" s="7" t="s">
        <v>37</v>
      </c>
      <c r="G2539" s="7" t="s">
        <v>56</v>
      </c>
      <c r="H2539" s="7" t="s">
        <v>3038</v>
      </c>
      <c r="I2539" s="7" t="s">
        <v>399</v>
      </c>
      <c r="J2539" s="10"/>
      <c r="K2539" s="10"/>
      <c r="L2539" s="10"/>
      <c r="M2539" s="10">
        <v>44343</v>
      </c>
      <c r="N2539" s="7">
        <v>2021</v>
      </c>
      <c r="O2539" s="7" t="s">
        <v>7678</v>
      </c>
      <c r="R2539" s="7" t="s">
        <v>7708</v>
      </c>
      <c r="T2539" s="7"/>
      <c r="AC2539" s="7" t="s">
        <v>7709</v>
      </c>
      <c r="AD2539" s="7" t="s">
        <v>7710</v>
      </c>
    </row>
    <row r="2540" spans="1:55" ht="12.5" x14ac:dyDescent="0.25">
      <c r="A2540" s="7" t="s">
        <v>7711</v>
      </c>
      <c r="B2540" s="7" t="s">
        <v>7712</v>
      </c>
      <c r="C2540" s="7" t="s">
        <v>7713</v>
      </c>
      <c r="D2540" s="7" t="s">
        <v>3028</v>
      </c>
      <c r="E2540" s="7" t="s">
        <v>36</v>
      </c>
      <c r="F2540" s="7" t="s">
        <v>37</v>
      </c>
      <c r="G2540" s="7" t="s">
        <v>56</v>
      </c>
      <c r="H2540" s="7" t="s">
        <v>3038</v>
      </c>
      <c r="I2540" s="7" t="s">
        <v>74</v>
      </c>
      <c r="J2540" s="10"/>
      <c r="K2540" s="10"/>
      <c r="L2540" s="10"/>
      <c r="M2540" s="10">
        <v>44328</v>
      </c>
      <c r="N2540" s="7">
        <v>2021</v>
      </c>
      <c r="O2540" s="7" t="s">
        <v>7678</v>
      </c>
      <c r="T2540" s="7"/>
      <c r="AC2540" s="7" t="s">
        <v>7714</v>
      </c>
      <c r="AD2540" s="7" t="s">
        <v>7715</v>
      </c>
    </row>
    <row r="2541" spans="1:55" ht="12.5" x14ac:dyDescent="0.25">
      <c r="A2541" s="7" t="s">
        <v>7716</v>
      </c>
      <c r="B2541" s="7" t="s">
        <v>7717</v>
      </c>
      <c r="C2541" s="7" t="s">
        <v>7718</v>
      </c>
      <c r="D2541" s="7" t="s">
        <v>3028</v>
      </c>
      <c r="E2541" s="7" t="s">
        <v>7719</v>
      </c>
      <c r="F2541" s="7" t="s">
        <v>37</v>
      </c>
      <c r="G2541" s="7" t="s">
        <v>56</v>
      </c>
      <c r="H2541" s="7" t="s">
        <v>3038</v>
      </c>
      <c r="I2541" s="7" t="s">
        <v>399</v>
      </c>
      <c r="J2541" s="10"/>
      <c r="K2541" s="10"/>
      <c r="L2541" s="10"/>
      <c r="M2541" s="10">
        <v>44342</v>
      </c>
      <c r="N2541" s="7">
        <v>2021</v>
      </c>
      <c r="O2541" s="7" t="s">
        <v>7678</v>
      </c>
      <c r="T2541" s="7"/>
      <c r="AC2541" s="7" t="s">
        <v>7720</v>
      </c>
      <c r="AD2541" s="7" t="s">
        <v>7721</v>
      </c>
    </row>
    <row r="2542" spans="1:55" ht="12.5" x14ac:dyDescent="0.25">
      <c r="A2542" s="7" t="s">
        <v>7722</v>
      </c>
      <c r="B2542" s="7" t="s">
        <v>7723</v>
      </c>
      <c r="C2542" s="7" t="s">
        <v>7699</v>
      </c>
      <c r="D2542" s="7" t="s">
        <v>3028</v>
      </c>
      <c r="E2542" s="7" t="s">
        <v>36</v>
      </c>
      <c r="F2542" s="7" t="s">
        <v>37</v>
      </c>
      <c r="G2542" s="7" t="s">
        <v>56</v>
      </c>
      <c r="H2542" s="7" t="s">
        <v>3038</v>
      </c>
      <c r="I2542" s="7" t="s">
        <v>399</v>
      </c>
      <c r="J2542" s="10"/>
      <c r="K2542" s="10"/>
      <c r="L2542" s="10"/>
      <c r="M2542" s="10">
        <v>44357</v>
      </c>
      <c r="N2542" s="7">
        <v>2021</v>
      </c>
      <c r="O2542" s="7" t="s">
        <v>7678</v>
      </c>
      <c r="T2542" s="7"/>
      <c r="AC2542" s="7" t="s">
        <v>7724</v>
      </c>
      <c r="AD2542" s="7" t="s">
        <v>7725</v>
      </c>
    </row>
    <row r="2543" spans="1:55" ht="12.5" x14ac:dyDescent="0.25">
      <c r="A2543" s="7" t="s">
        <v>7726</v>
      </c>
      <c r="B2543" s="7" t="s">
        <v>7727</v>
      </c>
      <c r="C2543" s="7" t="s">
        <v>7728</v>
      </c>
      <c r="D2543" s="7" t="s">
        <v>3028</v>
      </c>
      <c r="E2543" s="7" t="s">
        <v>36</v>
      </c>
      <c r="F2543" s="7" t="s">
        <v>37</v>
      </c>
      <c r="G2543" s="7" t="s">
        <v>56</v>
      </c>
      <c r="H2543" s="7" t="s">
        <v>3038</v>
      </c>
      <c r="I2543" s="7" t="s">
        <v>74</v>
      </c>
      <c r="J2543" s="10"/>
      <c r="K2543" s="10"/>
      <c r="L2543" s="10"/>
      <c r="M2543" s="10">
        <v>44358</v>
      </c>
      <c r="N2543" s="7">
        <v>2021</v>
      </c>
      <c r="O2543" s="7" t="s">
        <v>7678</v>
      </c>
      <c r="P2543" s="7" t="s">
        <v>56</v>
      </c>
      <c r="R2543" s="7" t="s">
        <v>7729</v>
      </c>
      <c r="T2543" s="7"/>
      <c r="AC2543" s="7" t="s">
        <v>5637</v>
      </c>
      <c r="AD2543" s="7" t="s">
        <v>5638</v>
      </c>
    </row>
    <row r="2544" spans="1:55" ht="12.5" x14ac:dyDescent="0.25">
      <c r="A2544" s="7" t="s">
        <v>7730</v>
      </c>
      <c r="B2544" s="7" t="s">
        <v>7731</v>
      </c>
      <c r="C2544" s="7" t="s">
        <v>7732</v>
      </c>
      <c r="D2544" s="7" t="s">
        <v>3028</v>
      </c>
      <c r="E2544" s="7" t="s">
        <v>36</v>
      </c>
      <c r="F2544" s="7" t="s">
        <v>64</v>
      </c>
      <c r="G2544" s="7" t="s">
        <v>38</v>
      </c>
      <c r="H2544" s="7"/>
      <c r="I2544" s="7"/>
      <c r="J2544" s="10"/>
      <c r="K2544" s="10"/>
      <c r="L2544" s="10"/>
      <c r="M2544" s="10"/>
      <c r="N2544" s="7"/>
      <c r="O2544" s="7" t="s">
        <v>7678</v>
      </c>
      <c r="T2544" s="7" t="s">
        <v>7733</v>
      </c>
      <c r="U2544" s="7" t="s">
        <v>7734</v>
      </c>
      <c r="AC2544" s="7" t="s">
        <v>7735</v>
      </c>
      <c r="AD2544" s="7" t="s">
        <v>7736</v>
      </c>
    </row>
    <row r="2545" spans="1:30" ht="12.5" x14ac:dyDescent="0.25">
      <c r="A2545" s="7" t="s">
        <v>7737</v>
      </c>
      <c r="B2545" s="7" t="s">
        <v>7738</v>
      </c>
      <c r="C2545" s="7" t="s">
        <v>7739</v>
      </c>
      <c r="D2545" s="7" t="s">
        <v>3028</v>
      </c>
      <c r="E2545" s="7" t="s">
        <v>36</v>
      </c>
      <c r="F2545" s="7" t="s">
        <v>37</v>
      </c>
      <c r="G2545" s="7" t="s">
        <v>56</v>
      </c>
      <c r="H2545" s="7" t="s">
        <v>3038</v>
      </c>
      <c r="I2545" s="7" t="s">
        <v>74</v>
      </c>
      <c r="J2545" s="10"/>
      <c r="K2545" s="10"/>
      <c r="L2545" s="10"/>
      <c r="M2545" s="10">
        <v>44376</v>
      </c>
      <c r="N2545" s="7">
        <v>2021</v>
      </c>
      <c r="O2545" s="7" t="s">
        <v>7678</v>
      </c>
      <c r="P2545" s="7" t="s">
        <v>56</v>
      </c>
      <c r="R2545" s="7" t="s">
        <v>1061</v>
      </c>
      <c r="T2545" s="7"/>
      <c r="AC2545" s="7" t="s">
        <v>6567</v>
      </c>
      <c r="AD2545" s="7" t="s">
        <v>6568</v>
      </c>
    </row>
    <row r="2546" spans="1:30" ht="12.5" x14ac:dyDescent="0.25">
      <c r="A2546" s="7" t="s">
        <v>7740</v>
      </c>
      <c r="B2546" s="7" t="s">
        <v>7741</v>
      </c>
      <c r="C2546" s="7" t="s">
        <v>7742</v>
      </c>
      <c r="D2546" s="7" t="s">
        <v>3028</v>
      </c>
      <c r="E2546" s="7" t="s">
        <v>36</v>
      </c>
      <c r="F2546" s="7" t="s">
        <v>37</v>
      </c>
      <c r="G2546" s="7" t="s">
        <v>56</v>
      </c>
      <c r="H2546" s="7" t="s">
        <v>3038</v>
      </c>
      <c r="I2546" s="7" t="s">
        <v>74</v>
      </c>
      <c r="J2546" s="10"/>
      <c r="K2546" s="10"/>
      <c r="L2546" s="10"/>
      <c r="M2546" s="10">
        <v>44495</v>
      </c>
      <c r="N2546" s="7">
        <v>2021</v>
      </c>
      <c r="O2546" s="7" t="s">
        <v>7678</v>
      </c>
      <c r="P2546" s="7" t="s">
        <v>56</v>
      </c>
      <c r="R2546" s="7" t="s">
        <v>7743</v>
      </c>
      <c r="T2546" s="7"/>
      <c r="AC2546" s="7" t="s">
        <v>7744</v>
      </c>
      <c r="AD2546" s="7" t="s">
        <v>7745</v>
      </c>
    </row>
    <row r="2547" spans="1:30" ht="12.5" x14ac:dyDescent="0.25">
      <c r="A2547" s="7" t="s">
        <v>7746</v>
      </c>
      <c r="B2547" s="7" t="s">
        <v>7747</v>
      </c>
      <c r="C2547" s="7" t="s">
        <v>7748</v>
      </c>
      <c r="D2547" s="7" t="s">
        <v>3028</v>
      </c>
      <c r="E2547" s="7" t="s">
        <v>36</v>
      </c>
      <c r="F2547" s="7" t="s">
        <v>37</v>
      </c>
      <c r="G2547" s="7" t="s">
        <v>56</v>
      </c>
      <c r="H2547" s="7" t="s">
        <v>3038</v>
      </c>
      <c r="I2547" s="7" t="s">
        <v>74</v>
      </c>
      <c r="J2547" s="10"/>
      <c r="K2547" s="10"/>
      <c r="L2547" s="10"/>
      <c r="M2547" s="10">
        <v>44383</v>
      </c>
      <c r="N2547" s="7">
        <v>2021</v>
      </c>
      <c r="O2547" s="7" t="s">
        <v>7678</v>
      </c>
      <c r="R2547" s="7" t="s">
        <v>522</v>
      </c>
      <c r="T2547" s="7"/>
      <c r="AC2547" s="7" t="s">
        <v>7749</v>
      </c>
      <c r="AD2547" s="7" t="s">
        <v>7750</v>
      </c>
    </row>
    <row r="2548" spans="1:30" ht="12.5" x14ac:dyDescent="0.25">
      <c r="A2548" s="7" t="s">
        <v>7751</v>
      </c>
      <c r="B2548" s="7" t="s">
        <v>7752</v>
      </c>
      <c r="C2548" s="7" t="s">
        <v>7753</v>
      </c>
      <c r="D2548" s="7" t="s">
        <v>3028</v>
      </c>
      <c r="E2548" s="7" t="s">
        <v>36</v>
      </c>
      <c r="F2548" s="7" t="s">
        <v>37</v>
      </c>
      <c r="G2548" s="7" t="s">
        <v>56</v>
      </c>
      <c r="H2548" s="7" t="s">
        <v>3038</v>
      </c>
      <c r="I2548" s="7" t="s">
        <v>74</v>
      </c>
      <c r="J2548" s="10"/>
      <c r="K2548" s="10"/>
      <c r="L2548" s="10"/>
      <c r="M2548" s="10">
        <v>44428</v>
      </c>
      <c r="N2548" s="7">
        <v>2021</v>
      </c>
      <c r="O2548" s="7" t="s">
        <v>7678</v>
      </c>
      <c r="T2548" s="7"/>
      <c r="AC2548" s="7" t="s">
        <v>7754</v>
      </c>
      <c r="AD2548" s="7" t="s">
        <v>7755</v>
      </c>
    </row>
    <row r="2549" spans="1:30" ht="12.5" x14ac:dyDescent="0.25">
      <c r="A2549" s="7" t="s">
        <v>7756</v>
      </c>
      <c r="B2549" s="7" t="s">
        <v>7757</v>
      </c>
      <c r="C2549" s="7" t="s">
        <v>7758</v>
      </c>
      <c r="D2549" s="7" t="s">
        <v>3028</v>
      </c>
      <c r="E2549" s="7" t="s">
        <v>36</v>
      </c>
      <c r="F2549" s="7" t="s">
        <v>37</v>
      </c>
      <c r="G2549" s="7" t="s">
        <v>56</v>
      </c>
      <c r="H2549" s="7" t="s">
        <v>3038</v>
      </c>
      <c r="I2549" s="7" t="s">
        <v>74</v>
      </c>
      <c r="J2549" s="10"/>
      <c r="K2549" s="10"/>
      <c r="L2549" s="10"/>
      <c r="M2549" s="10">
        <v>44374</v>
      </c>
      <c r="N2549" s="7">
        <v>2021</v>
      </c>
      <c r="O2549" s="7" t="s">
        <v>7678</v>
      </c>
      <c r="R2549" s="7" t="s">
        <v>7759</v>
      </c>
      <c r="T2549" s="7"/>
      <c r="AC2549" s="7" t="s">
        <v>7760</v>
      </c>
      <c r="AD2549" s="7" t="s">
        <v>7761</v>
      </c>
    </row>
    <row r="2550" spans="1:30" ht="12.5" x14ac:dyDescent="0.25">
      <c r="A2550" s="7" t="s">
        <v>7762</v>
      </c>
      <c r="B2550" s="7" t="s">
        <v>7763</v>
      </c>
      <c r="C2550" s="7" t="s">
        <v>7764</v>
      </c>
      <c r="D2550" s="7" t="s">
        <v>3028</v>
      </c>
      <c r="E2550" s="7" t="s">
        <v>36</v>
      </c>
      <c r="F2550" s="7" t="s">
        <v>37</v>
      </c>
      <c r="G2550" s="7" t="s">
        <v>56</v>
      </c>
      <c r="H2550" s="7" t="s">
        <v>3038</v>
      </c>
      <c r="I2550" s="7" t="s">
        <v>74</v>
      </c>
      <c r="J2550" s="10"/>
      <c r="K2550" s="10"/>
      <c r="L2550" s="10"/>
      <c r="M2550" s="10">
        <v>44385</v>
      </c>
      <c r="N2550" s="7">
        <v>2021</v>
      </c>
      <c r="O2550" s="7" t="s">
        <v>7678</v>
      </c>
      <c r="R2550" s="7" t="s">
        <v>7765</v>
      </c>
      <c r="T2550" s="7"/>
      <c r="AC2550" s="7" t="s">
        <v>7766</v>
      </c>
      <c r="AD2550" s="7" t="s">
        <v>7767</v>
      </c>
    </row>
    <row r="2551" spans="1:30" ht="12.5" x14ac:dyDescent="0.25">
      <c r="A2551" s="7" t="s">
        <v>7768</v>
      </c>
      <c r="B2551" s="7" t="s">
        <v>7769</v>
      </c>
      <c r="C2551" s="7" t="s">
        <v>7770</v>
      </c>
      <c r="D2551" s="7" t="s">
        <v>3028</v>
      </c>
      <c r="E2551" s="7" t="s">
        <v>36</v>
      </c>
      <c r="F2551" s="7" t="s">
        <v>64</v>
      </c>
      <c r="G2551" s="7" t="s">
        <v>38</v>
      </c>
      <c r="H2551" s="7"/>
      <c r="I2551" s="7"/>
      <c r="J2551" s="10"/>
      <c r="K2551" s="10"/>
      <c r="L2551" s="10"/>
      <c r="M2551" s="10"/>
      <c r="N2551" s="7"/>
      <c r="O2551" s="7" t="s">
        <v>7678</v>
      </c>
      <c r="T2551" s="7" t="s">
        <v>7733</v>
      </c>
      <c r="U2551" s="7" t="s">
        <v>7734</v>
      </c>
      <c r="AC2551" s="7" t="s">
        <v>7771</v>
      </c>
      <c r="AD2551" s="7" t="s">
        <v>7772</v>
      </c>
    </row>
    <row r="2552" spans="1:30" ht="12.5" x14ac:dyDescent="0.25">
      <c r="A2552" s="7" t="s">
        <v>7773</v>
      </c>
      <c r="B2552" s="7" t="s">
        <v>7774</v>
      </c>
      <c r="C2552" s="7" t="s">
        <v>7775</v>
      </c>
      <c r="D2552" s="7" t="s">
        <v>3028</v>
      </c>
      <c r="E2552" s="7" t="s">
        <v>36</v>
      </c>
      <c r="F2552" s="7" t="s">
        <v>37</v>
      </c>
      <c r="G2552" s="7" t="s">
        <v>56</v>
      </c>
      <c r="H2552" s="7" t="s">
        <v>3038</v>
      </c>
      <c r="I2552" s="7" t="s">
        <v>74</v>
      </c>
      <c r="J2552" s="10"/>
      <c r="K2552" s="10"/>
      <c r="L2552" s="10"/>
      <c r="M2552" s="10">
        <v>44377</v>
      </c>
      <c r="N2552" s="7">
        <v>2021</v>
      </c>
      <c r="O2552" s="7" t="s">
        <v>7678</v>
      </c>
      <c r="P2552" s="7" t="s">
        <v>56</v>
      </c>
      <c r="R2552" s="7" t="s">
        <v>946</v>
      </c>
      <c r="T2552" s="7"/>
      <c r="AC2552" s="7" t="s">
        <v>7776</v>
      </c>
      <c r="AD2552" s="7" t="s">
        <v>7777</v>
      </c>
    </row>
    <row r="2553" spans="1:30" ht="12.5" x14ac:dyDescent="0.25">
      <c r="A2553" s="7" t="s">
        <v>7778</v>
      </c>
      <c r="B2553" s="7" t="s">
        <v>7779</v>
      </c>
      <c r="C2553" s="7" t="s">
        <v>7780</v>
      </c>
      <c r="D2553" s="7" t="s">
        <v>3028</v>
      </c>
      <c r="E2553" s="7" t="s">
        <v>36</v>
      </c>
      <c r="F2553" s="7" t="s">
        <v>37</v>
      </c>
      <c r="G2553" s="7" t="s">
        <v>56</v>
      </c>
      <c r="H2553" s="7" t="s">
        <v>3038</v>
      </c>
      <c r="I2553" s="7" t="s">
        <v>74</v>
      </c>
      <c r="J2553" s="10"/>
      <c r="K2553" s="10"/>
      <c r="L2553" s="10"/>
      <c r="M2553" s="10">
        <v>44384</v>
      </c>
      <c r="N2553" s="7">
        <v>2021</v>
      </c>
      <c r="O2553" s="7" t="s">
        <v>7678</v>
      </c>
      <c r="T2553" s="7"/>
      <c r="AC2553" s="7" t="s">
        <v>7781</v>
      </c>
      <c r="AD2553" s="7" t="s">
        <v>7782</v>
      </c>
    </row>
    <row r="2554" spans="1:30" ht="12.5" x14ac:dyDescent="0.25">
      <c r="A2554" s="7" t="s">
        <v>7783</v>
      </c>
      <c r="B2554" s="7" t="s">
        <v>7784</v>
      </c>
      <c r="C2554" s="7" t="s">
        <v>3095</v>
      </c>
      <c r="D2554" s="7" t="s">
        <v>3028</v>
      </c>
      <c r="E2554" s="7" t="s">
        <v>36</v>
      </c>
      <c r="F2554" s="7" t="s">
        <v>37</v>
      </c>
      <c r="G2554" s="7" t="s">
        <v>56</v>
      </c>
      <c r="H2554" s="7" t="s">
        <v>3038</v>
      </c>
      <c r="I2554" s="7" t="s">
        <v>74</v>
      </c>
      <c r="J2554" s="10"/>
      <c r="K2554" s="10"/>
      <c r="L2554" s="10"/>
      <c r="M2554" s="10">
        <v>44394</v>
      </c>
      <c r="N2554" s="7">
        <v>2021</v>
      </c>
      <c r="O2554" s="7" t="s">
        <v>7678</v>
      </c>
      <c r="P2554" s="7" t="s">
        <v>56</v>
      </c>
      <c r="R2554" s="7" t="s">
        <v>502</v>
      </c>
      <c r="T2554" s="7"/>
      <c r="AC2554" s="7" t="s">
        <v>7785</v>
      </c>
      <c r="AD2554" s="7" t="s">
        <v>7786</v>
      </c>
    </row>
    <row r="2555" spans="1:30" ht="12.5" x14ac:dyDescent="0.25">
      <c r="A2555" s="7" t="s">
        <v>7787</v>
      </c>
      <c r="B2555" s="7" t="s">
        <v>7788</v>
      </c>
      <c r="C2555" s="7" t="s">
        <v>7789</v>
      </c>
      <c r="D2555" s="7" t="s">
        <v>3028</v>
      </c>
      <c r="E2555" s="7" t="s">
        <v>36</v>
      </c>
      <c r="F2555" s="7" t="s">
        <v>37</v>
      </c>
      <c r="G2555" s="7" t="s">
        <v>56</v>
      </c>
      <c r="H2555" s="7" t="s">
        <v>3038</v>
      </c>
      <c r="I2555" s="7" t="s">
        <v>74</v>
      </c>
      <c r="J2555" s="10"/>
      <c r="K2555" s="10"/>
      <c r="L2555" s="10"/>
      <c r="M2555" s="10">
        <v>44427</v>
      </c>
      <c r="N2555" s="7">
        <v>2021</v>
      </c>
      <c r="O2555" s="7" t="s">
        <v>7678</v>
      </c>
      <c r="R2555" s="7" t="s">
        <v>7790</v>
      </c>
      <c r="T2555" s="7"/>
      <c r="AC2555" s="7" t="s">
        <v>7791</v>
      </c>
      <c r="AD2555" s="7" t="s">
        <v>7792</v>
      </c>
    </row>
    <row r="2556" spans="1:30" ht="12.5" x14ac:dyDescent="0.25">
      <c r="A2556" s="7" t="s">
        <v>7793</v>
      </c>
      <c r="B2556" s="7" t="s">
        <v>7794</v>
      </c>
      <c r="C2556" s="7" t="s">
        <v>3052</v>
      </c>
      <c r="D2556" s="7" t="s">
        <v>3028</v>
      </c>
      <c r="E2556" s="7" t="s">
        <v>36</v>
      </c>
      <c r="F2556" s="7" t="s">
        <v>37</v>
      </c>
      <c r="G2556" s="7" t="s">
        <v>56</v>
      </c>
      <c r="H2556" s="7" t="s">
        <v>3038</v>
      </c>
      <c r="I2556" s="7" t="s">
        <v>74</v>
      </c>
      <c r="J2556" s="10"/>
      <c r="K2556" s="10"/>
      <c r="L2556" s="10"/>
      <c r="M2556" s="10">
        <v>44452</v>
      </c>
      <c r="N2556" s="7">
        <v>2021</v>
      </c>
      <c r="O2556" s="7" t="s">
        <v>7678</v>
      </c>
      <c r="P2556" s="7" t="s">
        <v>56</v>
      </c>
      <c r="R2556" s="7" t="s">
        <v>7689</v>
      </c>
      <c r="T2556" s="7"/>
      <c r="AC2556" s="7" t="s">
        <v>7690</v>
      </c>
      <c r="AD2556" s="7" t="s">
        <v>7691</v>
      </c>
    </row>
    <row r="2557" spans="1:30" ht="12.5" x14ac:dyDescent="0.25">
      <c r="A2557" s="7" t="s">
        <v>7795</v>
      </c>
      <c r="B2557" s="7" t="s">
        <v>7796</v>
      </c>
      <c r="C2557" s="7" t="s">
        <v>7797</v>
      </c>
      <c r="D2557" s="7" t="s">
        <v>3028</v>
      </c>
      <c r="E2557" s="7" t="s">
        <v>36</v>
      </c>
      <c r="F2557" s="7" t="s">
        <v>37</v>
      </c>
      <c r="G2557" s="7" t="s">
        <v>56</v>
      </c>
      <c r="H2557" s="7" t="s">
        <v>3038</v>
      </c>
      <c r="I2557" s="7" t="s">
        <v>399</v>
      </c>
      <c r="J2557" s="10"/>
      <c r="K2557" s="10"/>
      <c r="L2557" s="10"/>
      <c r="M2557" s="10">
        <v>44401</v>
      </c>
      <c r="N2557" s="7">
        <v>2021</v>
      </c>
      <c r="O2557" s="7" t="s">
        <v>7678</v>
      </c>
      <c r="R2557" s="7" t="s">
        <v>7798</v>
      </c>
      <c r="T2557" s="7"/>
      <c r="AC2557" s="7" t="s">
        <v>7799</v>
      </c>
      <c r="AD2557" s="7" t="s">
        <v>7800</v>
      </c>
    </row>
    <row r="2558" spans="1:30" ht="12.5" x14ac:dyDescent="0.25">
      <c r="A2558" s="7" t="s">
        <v>7801</v>
      </c>
      <c r="B2558" s="7" t="s">
        <v>7802</v>
      </c>
      <c r="C2558" s="7" t="s">
        <v>3221</v>
      </c>
      <c r="D2558" s="7" t="s">
        <v>3028</v>
      </c>
      <c r="E2558" s="7" t="s">
        <v>36</v>
      </c>
      <c r="F2558" s="7" t="s">
        <v>64</v>
      </c>
      <c r="G2558" s="7" t="s">
        <v>38</v>
      </c>
      <c r="H2558" s="7"/>
      <c r="I2558" s="7"/>
      <c r="J2558" s="10"/>
      <c r="K2558" s="10"/>
      <c r="L2558" s="10"/>
      <c r="M2558" s="10"/>
      <c r="N2558" s="7"/>
      <c r="O2558" s="7" t="s">
        <v>7678</v>
      </c>
      <c r="P2558" s="7" t="s">
        <v>56</v>
      </c>
      <c r="R2558" s="7" t="s">
        <v>7803</v>
      </c>
      <c r="T2558" s="7" t="s">
        <v>7733</v>
      </c>
      <c r="U2558" s="7" t="s">
        <v>7734</v>
      </c>
      <c r="AC2558" s="7" t="s">
        <v>7804</v>
      </c>
      <c r="AD2558" s="7" t="s">
        <v>7805</v>
      </c>
    </row>
    <row r="2559" spans="1:30" ht="12.5" x14ac:dyDescent="0.25">
      <c r="A2559" s="7" t="s">
        <v>7806</v>
      </c>
      <c r="B2559" s="7" t="s">
        <v>7807</v>
      </c>
      <c r="C2559" s="7" t="s">
        <v>3234</v>
      </c>
      <c r="D2559" s="7" t="s">
        <v>3028</v>
      </c>
      <c r="E2559" s="7" t="s">
        <v>36</v>
      </c>
      <c r="F2559" s="7" t="s">
        <v>37</v>
      </c>
      <c r="G2559" s="7" t="s">
        <v>56</v>
      </c>
      <c r="H2559" s="7" t="s">
        <v>3038</v>
      </c>
      <c r="I2559" s="7" t="s">
        <v>399</v>
      </c>
      <c r="J2559" s="10"/>
      <c r="K2559" s="10"/>
      <c r="L2559" s="10"/>
      <c r="M2559" s="10">
        <v>44456</v>
      </c>
      <c r="N2559" s="7">
        <v>2021</v>
      </c>
      <c r="O2559" s="7" t="s">
        <v>7678</v>
      </c>
      <c r="T2559" s="7"/>
      <c r="AC2559" s="7" t="s">
        <v>7808</v>
      </c>
      <c r="AD2559" s="7" t="s">
        <v>7809</v>
      </c>
    </row>
    <row r="2560" spans="1:30" ht="12.5" x14ac:dyDescent="0.25">
      <c r="A2560" s="7" t="s">
        <v>7810</v>
      </c>
      <c r="B2560" s="7" t="s">
        <v>7811</v>
      </c>
      <c r="C2560" s="7" t="s">
        <v>3131</v>
      </c>
      <c r="D2560" s="7" t="s">
        <v>3028</v>
      </c>
      <c r="E2560" s="7" t="s">
        <v>36</v>
      </c>
      <c r="F2560" s="7" t="s">
        <v>64</v>
      </c>
      <c r="G2560" s="7" t="s">
        <v>38</v>
      </c>
      <c r="H2560" s="7"/>
      <c r="I2560" s="7"/>
      <c r="J2560" s="10"/>
      <c r="K2560" s="10"/>
      <c r="L2560" s="10"/>
      <c r="M2560" s="10"/>
      <c r="N2560" s="7"/>
      <c r="O2560" s="7" t="s">
        <v>7678</v>
      </c>
      <c r="T2560" s="7" t="s">
        <v>7733</v>
      </c>
      <c r="U2560" s="7" t="s">
        <v>7812</v>
      </c>
      <c r="AC2560" s="7" t="s">
        <v>7813</v>
      </c>
      <c r="AD2560" s="7" t="s">
        <v>7814</v>
      </c>
    </row>
    <row r="2561" spans="1:30" ht="12.5" x14ac:dyDescent="0.25">
      <c r="A2561" s="7" t="s">
        <v>7815</v>
      </c>
      <c r="B2561" s="7" t="s">
        <v>7816</v>
      </c>
      <c r="C2561" s="7" t="s">
        <v>7817</v>
      </c>
      <c r="D2561" s="7" t="s">
        <v>3028</v>
      </c>
      <c r="E2561" s="7" t="s">
        <v>36</v>
      </c>
      <c r="F2561" s="7" t="s">
        <v>37</v>
      </c>
      <c r="G2561" s="7" t="s">
        <v>56</v>
      </c>
      <c r="H2561" s="7" t="s">
        <v>3038</v>
      </c>
      <c r="I2561" s="7" t="s">
        <v>74</v>
      </c>
      <c r="J2561" s="10"/>
      <c r="K2561" s="10"/>
      <c r="L2561" s="10"/>
      <c r="M2561" s="10">
        <v>44440</v>
      </c>
      <c r="N2561" s="7">
        <v>2021</v>
      </c>
      <c r="O2561" s="7" t="s">
        <v>7678</v>
      </c>
      <c r="T2561" s="7"/>
      <c r="AC2561" s="7" t="s">
        <v>5728</v>
      </c>
      <c r="AD2561" s="7" t="s">
        <v>5729</v>
      </c>
    </row>
    <row r="2562" spans="1:30" ht="12.5" x14ac:dyDescent="0.25">
      <c r="A2562" s="7" t="s">
        <v>7818</v>
      </c>
      <c r="B2562" s="7" t="s">
        <v>7819</v>
      </c>
      <c r="C2562" s="7" t="s">
        <v>7820</v>
      </c>
      <c r="D2562" s="7" t="s">
        <v>3028</v>
      </c>
      <c r="E2562" s="7" t="s">
        <v>36</v>
      </c>
      <c r="F2562" s="7" t="s">
        <v>37</v>
      </c>
      <c r="G2562" s="7" t="s">
        <v>56</v>
      </c>
      <c r="H2562" s="7" t="s">
        <v>7821</v>
      </c>
      <c r="I2562" s="7" t="s">
        <v>74</v>
      </c>
      <c r="J2562" s="10"/>
      <c r="K2562" s="10"/>
      <c r="L2562" s="10"/>
      <c r="M2562" s="10">
        <v>44602</v>
      </c>
      <c r="N2562" s="7">
        <v>2022</v>
      </c>
      <c r="O2562" s="7" t="s">
        <v>7678</v>
      </c>
      <c r="P2562" s="7" t="s">
        <v>56</v>
      </c>
      <c r="R2562" s="7" t="s">
        <v>946</v>
      </c>
      <c r="T2562" s="7"/>
      <c r="AC2562" s="7" t="s">
        <v>7822</v>
      </c>
      <c r="AD2562" s="7" t="s">
        <v>7823</v>
      </c>
    </row>
    <row r="2563" spans="1:30" ht="12.5" x14ac:dyDescent="0.25">
      <c r="A2563" s="7" t="s">
        <v>7824</v>
      </c>
      <c r="B2563" s="7" t="s">
        <v>7825</v>
      </c>
      <c r="C2563" s="7" t="s">
        <v>7826</v>
      </c>
      <c r="D2563" s="7" t="s">
        <v>3028</v>
      </c>
      <c r="E2563" s="7" t="s">
        <v>36</v>
      </c>
      <c r="F2563" s="7" t="s">
        <v>37</v>
      </c>
      <c r="G2563" s="7" t="s">
        <v>56</v>
      </c>
      <c r="H2563" s="7" t="s">
        <v>3038</v>
      </c>
      <c r="I2563" s="7" t="s">
        <v>399</v>
      </c>
      <c r="J2563" s="10"/>
      <c r="K2563" s="10"/>
      <c r="L2563" s="10"/>
      <c r="M2563" s="10">
        <v>44489</v>
      </c>
      <c r="N2563" s="7">
        <v>2021</v>
      </c>
      <c r="O2563" s="7" t="s">
        <v>7678</v>
      </c>
      <c r="R2563" s="7" t="s">
        <v>7827</v>
      </c>
      <c r="T2563" s="7"/>
      <c r="AC2563" s="7" t="s">
        <v>7828</v>
      </c>
      <c r="AD2563" s="7" t="s">
        <v>7829</v>
      </c>
    </row>
    <row r="2564" spans="1:30" ht="12.5" x14ac:dyDescent="0.25">
      <c r="A2564" s="7" t="s">
        <v>7830</v>
      </c>
      <c r="B2564" s="7" t="s">
        <v>7831</v>
      </c>
      <c r="C2564" s="7" t="s">
        <v>3175</v>
      </c>
      <c r="D2564" s="7" t="s">
        <v>3028</v>
      </c>
      <c r="E2564" s="7" t="s">
        <v>36</v>
      </c>
      <c r="F2564" s="7" t="s">
        <v>37</v>
      </c>
      <c r="G2564" s="7" t="s">
        <v>56</v>
      </c>
      <c r="H2564" s="7" t="s">
        <v>3038</v>
      </c>
      <c r="I2564" s="7" t="s">
        <v>74</v>
      </c>
      <c r="J2564" s="10"/>
      <c r="K2564" s="10"/>
      <c r="L2564" s="10"/>
      <c r="M2564" s="10">
        <v>44503</v>
      </c>
      <c r="N2564" s="7">
        <v>2021</v>
      </c>
      <c r="O2564" s="7" t="s">
        <v>7678</v>
      </c>
      <c r="T2564" s="7"/>
      <c r="AC2564" s="7" t="s">
        <v>7832</v>
      </c>
      <c r="AD2564" s="7" t="s">
        <v>7833</v>
      </c>
    </row>
    <row r="2565" spans="1:30" ht="12.5" x14ac:dyDescent="0.25">
      <c r="A2565" s="7" t="s">
        <v>7834</v>
      </c>
      <c r="B2565" s="7" t="s">
        <v>7835</v>
      </c>
      <c r="C2565" s="7" t="s">
        <v>7836</v>
      </c>
      <c r="D2565" s="7" t="s">
        <v>3028</v>
      </c>
      <c r="E2565" s="7" t="s">
        <v>36</v>
      </c>
      <c r="F2565" s="7" t="s">
        <v>64</v>
      </c>
      <c r="G2565" s="7" t="s">
        <v>38</v>
      </c>
      <c r="H2565" s="7"/>
      <c r="I2565" s="7"/>
      <c r="J2565" s="10"/>
      <c r="K2565" s="10"/>
      <c r="L2565" s="10"/>
      <c r="M2565" s="10"/>
      <c r="N2565" s="7"/>
      <c r="O2565" s="7" t="s">
        <v>7678</v>
      </c>
      <c r="T2565" s="7" t="s">
        <v>7733</v>
      </c>
      <c r="U2565" s="7" t="s">
        <v>7734</v>
      </c>
      <c r="AC2565" s="7" t="s">
        <v>7837</v>
      </c>
      <c r="AD2565" s="7" t="s">
        <v>7838</v>
      </c>
    </row>
    <row r="2566" spans="1:30" ht="12.5" x14ac:dyDescent="0.25">
      <c r="A2566" s="7" t="s">
        <v>7839</v>
      </c>
      <c r="B2566" s="7" t="s">
        <v>7840</v>
      </c>
      <c r="C2566" s="7" t="s">
        <v>7753</v>
      </c>
      <c r="D2566" s="7" t="s">
        <v>3028</v>
      </c>
      <c r="E2566" s="7" t="s">
        <v>36</v>
      </c>
      <c r="F2566" s="7" t="s">
        <v>37</v>
      </c>
      <c r="G2566" s="7" t="s">
        <v>56</v>
      </c>
      <c r="H2566" s="7" t="s">
        <v>3038</v>
      </c>
      <c r="I2566" s="7" t="s">
        <v>74</v>
      </c>
      <c r="J2566" s="10"/>
      <c r="K2566" s="10"/>
      <c r="L2566" s="10"/>
      <c r="M2566" s="10">
        <v>44501</v>
      </c>
      <c r="N2566" s="7">
        <v>2021</v>
      </c>
      <c r="O2566" s="7" t="s">
        <v>7678</v>
      </c>
      <c r="T2566" s="7"/>
      <c r="AC2566" s="7" t="s">
        <v>7841</v>
      </c>
      <c r="AD2566" s="7" t="s">
        <v>7842</v>
      </c>
    </row>
    <row r="2567" spans="1:30" ht="12.5" x14ac:dyDescent="0.25">
      <c r="A2567" s="7" t="s">
        <v>7843</v>
      </c>
      <c r="B2567" s="7" t="s">
        <v>7844</v>
      </c>
      <c r="C2567" s="7" t="s">
        <v>7845</v>
      </c>
      <c r="D2567" s="7" t="s">
        <v>3028</v>
      </c>
      <c r="E2567" s="7" t="s">
        <v>36</v>
      </c>
      <c r="F2567" s="7" t="s">
        <v>37</v>
      </c>
      <c r="G2567" s="7" t="s">
        <v>56</v>
      </c>
      <c r="H2567" s="7" t="s">
        <v>3038</v>
      </c>
      <c r="I2567" s="7" t="s">
        <v>399</v>
      </c>
      <c r="J2567" s="10"/>
      <c r="K2567" s="10"/>
      <c r="L2567" s="10"/>
      <c r="M2567" s="10">
        <v>44532</v>
      </c>
      <c r="N2567" s="7">
        <v>2021</v>
      </c>
      <c r="O2567" s="7" t="s">
        <v>7678</v>
      </c>
      <c r="T2567" s="7"/>
      <c r="AC2567" s="7" t="s">
        <v>6751</v>
      </c>
      <c r="AD2567" s="7" t="s">
        <v>6752</v>
      </c>
    </row>
    <row r="2568" spans="1:30" ht="12.5" x14ac:dyDescent="0.25">
      <c r="A2568" s="7" t="s">
        <v>7846</v>
      </c>
      <c r="B2568" s="7" t="s">
        <v>7847</v>
      </c>
      <c r="C2568" s="7" t="s">
        <v>7848</v>
      </c>
      <c r="D2568" s="7" t="s">
        <v>3028</v>
      </c>
      <c r="E2568" s="7" t="s">
        <v>36</v>
      </c>
      <c r="F2568" s="7" t="s">
        <v>37</v>
      </c>
      <c r="G2568" s="7" t="s">
        <v>56</v>
      </c>
      <c r="H2568" s="7" t="s">
        <v>3038</v>
      </c>
      <c r="I2568" s="7" t="s">
        <v>74</v>
      </c>
      <c r="J2568" s="10"/>
      <c r="K2568" s="10"/>
      <c r="L2568" s="10"/>
      <c r="M2568" s="10">
        <v>44494</v>
      </c>
      <c r="N2568" s="7">
        <v>2021</v>
      </c>
      <c r="O2568" s="7" t="s">
        <v>7678</v>
      </c>
      <c r="T2568" s="7"/>
      <c r="AC2568" s="7" t="s">
        <v>7849</v>
      </c>
      <c r="AD2568" s="7" t="s">
        <v>7850</v>
      </c>
    </row>
    <row r="2569" spans="1:30" ht="12.5" x14ac:dyDescent="0.25">
      <c r="A2569" s="7" t="s">
        <v>7851</v>
      </c>
      <c r="B2569" s="7" t="s">
        <v>7852</v>
      </c>
      <c r="C2569" s="7" t="s">
        <v>7853</v>
      </c>
      <c r="D2569" s="7" t="s">
        <v>3028</v>
      </c>
      <c r="E2569" s="7" t="s">
        <v>36</v>
      </c>
      <c r="F2569" s="7" t="s">
        <v>64</v>
      </c>
      <c r="G2569" s="7" t="s">
        <v>38</v>
      </c>
      <c r="H2569" s="7"/>
      <c r="I2569" s="7"/>
      <c r="J2569" s="10"/>
      <c r="K2569" s="10"/>
      <c r="L2569" s="10"/>
      <c r="M2569" s="10"/>
      <c r="N2569" s="7"/>
      <c r="O2569" s="7" t="s">
        <v>7678</v>
      </c>
      <c r="T2569" s="7" t="s">
        <v>7733</v>
      </c>
      <c r="U2569" s="7" t="s">
        <v>7734</v>
      </c>
      <c r="AC2569" s="7" t="s">
        <v>7854</v>
      </c>
      <c r="AD2569" s="7" t="s">
        <v>7855</v>
      </c>
    </row>
    <row r="2570" spans="1:30" ht="12.5" x14ac:dyDescent="0.25">
      <c r="A2570" s="7" t="s">
        <v>7856</v>
      </c>
      <c r="B2570" s="7" t="s">
        <v>7857</v>
      </c>
      <c r="C2570" s="7" t="s">
        <v>3079</v>
      </c>
      <c r="D2570" s="7" t="s">
        <v>3028</v>
      </c>
      <c r="E2570" s="7" t="s">
        <v>36</v>
      </c>
      <c r="F2570" s="7" t="s">
        <v>37</v>
      </c>
      <c r="G2570" s="7" t="s">
        <v>56</v>
      </c>
      <c r="H2570" s="7" t="s">
        <v>7821</v>
      </c>
      <c r="I2570" s="7" t="s">
        <v>74</v>
      </c>
      <c r="J2570" s="10"/>
      <c r="K2570" s="10"/>
      <c r="L2570" s="10"/>
      <c r="M2570" s="10">
        <v>44586</v>
      </c>
      <c r="N2570" s="7">
        <v>2022</v>
      </c>
      <c r="O2570" s="7" t="s">
        <v>7678</v>
      </c>
      <c r="R2570" s="7" t="s">
        <v>7858</v>
      </c>
      <c r="T2570" s="7"/>
      <c r="AC2570" s="7" t="s">
        <v>7859</v>
      </c>
      <c r="AD2570" s="7" t="s">
        <v>7860</v>
      </c>
    </row>
    <row r="2571" spans="1:30" ht="12.5" x14ac:dyDescent="0.25">
      <c r="A2571" s="7" t="s">
        <v>7861</v>
      </c>
      <c r="B2571" s="7" t="s">
        <v>7862</v>
      </c>
      <c r="C2571" s="7" t="s">
        <v>7863</v>
      </c>
      <c r="D2571" s="7" t="s">
        <v>3028</v>
      </c>
      <c r="E2571" s="7" t="s">
        <v>36</v>
      </c>
      <c r="F2571" s="7" t="s">
        <v>37</v>
      </c>
      <c r="G2571" s="7" t="s">
        <v>56</v>
      </c>
      <c r="H2571" s="7" t="s">
        <v>7821</v>
      </c>
      <c r="I2571" s="7" t="s">
        <v>399</v>
      </c>
      <c r="J2571" s="10"/>
      <c r="K2571" s="10"/>
      <c r="L2571" s="10"/>
      <c r="M2571" s="10">
        <v>44564</v>
      </c>
      <c r="N2571" s="7">
        <v>2022</v>
      </c>
      <c r="O2571" s="7" t="s">
        <v>7678</v>
      </c>
      <c r="T2571" s="7"/>
      <c r="AC2571" s="7" t="s">
        <v>7864</v>
      </c>
      <c r="AD2571" s="7" t="s">
        <v>7865</v>
      </c>
    </row>
    <row r="2572" spans="1:30" ht="12.5" x14ac:dyDescent="0.25">
      <c r="A2572" s="7" t="s">
        <v>7866</v>
      </c>
      <c r="B2572" s="7" t="s">
        <v>7867</v>
      </c>
      <c r="C2572" s="7" t="s">
        <v>3079</v>
      </c>
      <c r="D2572" s="7" t="s">
        <v>3028</v>
      </c>
      <c r="E2572" s="7" t="s">
        <v>36</v>
      </c>
      <c r="F2572" s="7" t="s">
        <v>37</v>
      </c>
      <c r="G2572" s="7" t="s">
        <v>56</v>
      </c>
      <c r="H2572" s="7" t="s">
        <v>3038</v>
      </c>
      <c r="I2572" s="7" t="s">
        <v>74</v>
      </c>
      <c r="J2572" s="10"/>
      <c r="K2572" s="10"/>
      <c r="L2572" s="10"/>
      <c r="M2572" s="10">
        <v>44551</v>
      </c>
      <c r="N2572" s="7">
        <v>2021</v>
      </c>
      <c r="O2572" s="7" t="s">
        <v>7678</v>
      </c>
      <c r="R2572" s="7" t="s">
        <v>7868</v>
      </c>
      <c r="T2572" s="7"/>
      <c r="AC2572" s="7" t="s">
        <v>7869</v>
      </c>
      <c r="AD2572" s="7" t="s">
        <v>7870</v>
      </c>
    </row>
    <row r="2573" spans="1:30" ht="12.5" x14ac:dyDescent="0.25">
      <c r="A2573" s="7" t="s">
        <v>7871</v>
      </c>
      <c r="B2573" s="7" t="s">
        <v>7872</v>
      </c>
      <c r="C2573" s="7" t="s">
        <v>7873</v>
      </c>
      <c r="D2573" s="7" t="s">
        <v>3028</v>
      </c>
      <c r="E2573" s="7" t="s">
        <v>36</v>
      </c>
      <c r="F2573" s="7" t="s">
        <v>37</v>
      </c>
      <c r="G2573" s="7" t="s">
        <v>56</v>
      </c>
      <c r="H2573" s="7" t="s">
        <v>7821</v>
      </c>
      <c r="I2573" s="7" t="s">
        <v>399</v>
      </c>
      <c r="J2573" s="10"/>
      <c r="K2573" s="10"/>
      <c r="L2573" s="10"/>
      <c r="M2573" s="10">
        <v>44586</v>
      </c>
      <c r="N2573" s="7">
        <v>2022</v>
      </c>
      <c r="O2573" s="7" t="s">
        <v>7678</v>
      </c>
      <c r="T2573" s="7"/>
      <c r="AC2573" s="7" t="s">
        <v>7874</v>
      </c>
      <c r="AD2573" s="7" t="s">
        <v>7875</v>
      </c>
    </row>
    <row r="2574" spans="1:30" ht="12.5" x14ac:dyDescent="0.25">
      <c r="A2574" s="7" t="s">
        <v>7876</v>
      </c>
      <c r="B2574" s="7" t="s">
        <v>7877</v>
      </c>
      <c r="C2574" s="7" t="s">
        <v>3131</v>
      </c>
      <c r="D2574" s="7" t="s">
        <v>3028</v>
      </c>
      <c r="E2574" s="7" t="s">
        <v>36</v>
      </c>
      <c r="F2574" s="7" t="s">
        <v>37</v>
      </c>
      <c r="G2574" s="7" t="s">
        <v>56</v>
      </c>
      <c r="H2574" s="7" t="s">
        <v>7821</v>
      </c>
      <c r="I2574" s="7" t="s">
        <v>399</v>
      </c>
      <c r="J2574" s="10"/>
      <c r="K2574" s="10"/>
      <c r="L2574" s="10"/>
      <c r="M2574" s="10">
        <v>44629</v>
      </c>
      <c r="N2574" s="7">
        <v>2022</v>
      </c>
      <c r="O2574" s="7" t="s">
        <v>7678</v>
      </c>
      <c r="T2574" s="7"/>
      <c r="AC2574" s="7" t="s">
        <v>7878</v>
      </c>
      <c r="AD2574" s="7" t="s">
        <v>7879</v>
      </c>
    </row>
    <row r="2575" spans="1:30" ht="12.5" x14ac:dyDescent="0.25">
      <c r="A2575" s="7" t="s">
        <v>7880</v>
      </c>
      <c r="B2575" s="7" t="s">
        <v>7881</v>
      </c>
      <c r="C2575" s="7" t="s">
        <v>7882</v>
      </c>
      <c r="D2575" s="7" t="s">
        <v>3028</v>
      </c>
      <c r="E2575" s="7" t="s">
        <v>7719</v>
      </c>
      <c r="F2575" s="7" t="s">
        <v>37</v>
      </c>
      <c r="G2575" s="7" t="s">
        <v>56</v>
      </c>
      <c r="H2575" s="7" t="s">
        <v>7821</v>
      </c>
      <c r="I2575" s="7" t="s">
        <v>74</v>
      </c>
      <c r="J2575" s="10"/>
      <c r="K2575" s="10"/>
      <c r="L2575" s="10"/>
      <c r="M2575" s="10">
        <v>44622</v>
      </c>
      <c r="N2575" s="7">
        <v>2022</v>
      </c>
      <c r="O2575" s="7" t="s">
        <v>7678</v>
      </c>
      <c r="T2575" s="7"/>
      <c r="AC2575" s="7" t="s">
        <v>7883</v>
      </c>
      <c r="AD2575" s="7" t="s">
        <v>7884</v>
      </c>
    </row>
    <row r="2576" spans="1:30" ht="12.5" x14ac:dyDescent="0.25">
      <c r="A2576" s="7" t="s">
        <v>7885</v>
      </c>
      <c r="B2576" s="7" t="s">
        <v>7886</v>
      </c>
      <c r="C2576" s="7" t="s">
        <v>7797</v>
      </c>
      <c r="D2576" s="7" t="s">
        <v>3028</v>
      </c>
      <c r="E2576" s="7" t="s">
        <v>36</v>
      </c>
      <c r="F2576" s="7" t="s">
        <v>37</v>
      </c>
      <c r="G2576" s="7" t="s">
        <v>56</v>
      </c>
      <c r="H2576" s="7" t="s">
        <v>7821</v>
      </c>
      <c r="I2576" s="7" t="s">
        <v>399</v>
      </c>
      <c r="J2576" s="10"/>
      <c r="K2576" s="10"/>
      <c r="L2576" s="10"/>
      <c r="M2576" s="10">
        <v>44600</v>
      </c>
      <c r="N2576" s="7">
        <v>2022</v>
      </c>
      <c r="O2576" s="7" t="s">
        <v>7678</v>
      </c>
      <c r="T2576" s="7"/>
      <c r="AC2576" s="7" t="s">
        <v>7799</v>
      </c>
      <c r="AD2576" s="7" t="s">
        <v>7800</v>
      </c>
    </row>
    <row r="2577" spans="1:30" ht="12.5" x14ac:dyDescent="0.25">
      <c r="A2577" s="7" t="s">
        <v>7887</v>
      </c>
      <c r="B2577" s="7" t="s">
        <v>7888</v>
      </c>
      <c r="C2577" s="7" t="s">
        <v>3211</v>
      </c>
      <c r="D2577" s="7" t="s">
        <v>3028</v>
      </c>
      <c r="E2577" s="7" t="s">
        <v>36</v>
      </c>
      <c r="F2577" s="7" t="s">
        <v>37</v>
      </c>
      <c r="G2577" s="7" t="s">
        <v>56</v>
      </c>
      <c r="H2577" s="7" t="s">
        <v>7821</v>
      </c>
      <c r="I2577" s="7" t="s">
        <v>74</v>
      </c>
      <c r="J2577" s="10"/>
      <c r="K2577" s="10"/>
      <c r="L2577" s="10"/>
      <c r="M2577" s="10">
        <v>44663</v>
      </c>
      <c r="N2577" s="7">
        <v>2022</v>
      </c>
      <c r="O2577" s="7" t="s">
        <v>7678</v>
      </c>
      <c r="P2577" s="7" t="s">
        <v>56</v>
      </c>
      <c r="R2577" s="7" t="s">
        <v>946</v>
      </c>
      <c r="T2577" s="7"/>
      <c r="AC2577" s="7" t="s">
        <v>7889</v>
      </c>
      <c r="AD2577" s="7" t="s">
        <v>7890</v>
      </c>
    </row>
    <row r="2578" spans="1:30" ht="12.5" x14ac:dyDescent="0.25">
      <c r="A2578" s="7" t="s">
        <v>7891</v>
      </c>
      <c r="B2578" s="7" t="s">
        <v>7892</v>
      </c>
      <c r="C2578" s="7" t="s">
        <v>3052</v>
      </c>
      <c r="D2578" s="7" t="s">
        <v>3028</v>
      </c>
      <c r="E2578" s="7" t="s">
        <v>36</v>
      </c>
      <c r="F2578" s="7" t="s">
        <v>64</v>
      </c>
      <c r="G2578" s="7" t="s">
        <v>38</v>
      </c>
      <c r="H2578" s="7"/>
      <c r="I2578" s="7"/>
      <c r="J2578" s="10"/>
      <c r="K2578" s="10"/>
      <c r="L2578" s="10"/>
      <c r="M2578" s="10"/>
      <c r="N2578" s="7"/>
      <c r="O2578" s="7" t="s">
        <v>7678</v>
      </c>
      <c r="T2578" s="7" t="s">
        <v>7733</v>
      </c>
      <c r="U2578" s="7" t="s">
        <v>7812</v>
      </c>
      <c r="AC2578" s="7" t="s">
        <v>7893</v>
      </c>
      <c r="AD2578" s="7" t="s">
        <v>7894</v>
      </c>
    </row>
    <row r="2579" spans="1:30" ht="12.5" x14ac:dyDescent="0.25">
      <c r="A2579" s="7" t="s">
        <v>7895</v>
      </c>
      <c r="B2579" s="7" t="s">
        <v>7896</v>
      </c>
      <c r="C2579" s="7" t="s">
        <v>7897</v>
      </c>
      <c r="D2579" s="7" t="s">
        <v>3028</v>
      </c>
      <c r="E2579" s="7" t="s">
        <v>36</v>
      </c>
      <c r="F2579" s="7" t="s">
        <v>37</v>
      </c>
      <c r="G2579" s="7" t="s">
        <v>56</v>
      </c>
      <c r="H2579" s="7" t="s">
        <v>7821</v>
      </c>
      <c r="I2579" s="7" t="s">
        <v>74</v>
      </c>
      <c r="J2579" s="10"/>
      <c r="K2579" s="10"/>
      <c r="L2579" s="10"/>
      <c r="M2579" s="10">
        <v>44662</v>
      </c>
      <c r="N2579" s="7">
        <v>2022</v>
      </c>
      <c r="O2579" s="7" t="s">
        <v>7678</v>
      </c>
      <c r="P2579" s="7" t="s">
        <v>56</v>
      </c>
      <c r="R2579" s="7" t="s">
        <v>1061</v>
      </c>
      <c r="T2579" s="7"/>
      <c r="AC2579" s="7" t="s">
        <v>7898</v>
      </c>
      <c r="AD2579" s="7" t="s">
        <v>7899</v>
      </c>
    </row>
    <row r="2580" spans="1:30" ht="12.5" x14ac:dyDescent="0.25">
      <c r="A2580" s="7" t="s">
        <v>7900</v>
      </c>
      <c r="B2580" s="7" t="s">
        <v>7901</v>
      </c>
      <c r="C2580" s="7" t="s">
        <v>3182</v>
      </c>
      <c r="D2580" s="7" t="s">
        <v>3028</v>
      </c>
      <c r="E2580" s="7" t="s">
        <v>36</v>
      </c>
      <c r="F2580" s="7" t="s">
        <v>37</v>
      </c>
      <c r="G2580" s="7" t="s">
        <v>56</v>
      </c>
      <c r="H2580" s="7" t="s">
        <v>7821</v>
      </c>
      <c r="I2580" s="7" t="s">
        <v>74</v>
      </c>
      <c r="J2580" s="10"/>
      <c r="K2580" s="10"/>
      <c r="L2580" s="10"/>
      <c r="M2580" s="10">
        <v>44719</v>
      </c>
      <c r="N2580" s="7">
        <v>2022</v>
      </c>
      <c r="O2580" s="7" t="s">
        <v>7678</v>
      </c>
      <c r="Q2580" s="7" t="s">
        <v>56</v>
      </c>
      <c r="R2580" s="7" t="s">
        <v>2945</v>
      </c>
      <c r="T2580" s="7"/>
      <c r="AC2580" s="7" t="s">
        <v>5637</v>
      </c>
      <c r="AD2580" s="7" t="s">
        <v>5638</v>
      </c>
    </row>
    <row r="2581" spans="1:30" ht="12.5" x14ac:dyDescent="0.25">
      <c r="A2581" s="7" t="s">
        <v>7902</v>
      </c>
      <c r="B2581" s="7" t="s">
        <v>7903</v>
      </c>
      <c r="C2581" s="7" t="s">
        <v>7904</v>
      </c>
      <c r="D2581" s="7" t="s">
        <v>3028</v>
      </c>
      <c r="E2581" s="7" t="s">
        <v>36</v>
      </c>
      <c r="F2581" s="7" t="s">
        <v>37</v>
      </c>
      <c r="G2581" s="7" t="s">
        <v>56</v>
      </c>
      <c r="H2581" s="7" t="s">
        <v>7821</v>
      </c>
      <c r="I2581" s="7" t="s">
        <v>74</v>
      </c>
      <c r="J2581" s="10"/>
      <c r="K2581" s="10"/>
      <c r="L2581" s="10"/>
      <c r="M2581" s="10">
        <v>44874</v>
      </c>
      <c r="N2581" s="7">
        <v>2022</v>
      </c>
      <c r="O2581" s="7" t="s">
        <v>7678</v>
      </c>
      <c r="T2581" s="7"/>
      <c r="AC2581" s="7" t="s">
        <v>7849</v>
      </c>
      <c r="AD2581" s="7" t="s">
        <v>7850</v>
      </c>
    </row>
    <row r="2582" spans="1:30" ht="12.5" x14ac:dyDescent="0.25">
      <c r="A2582" s="7" t="s">
        <v>7905</v>
      </c>
      <c r="B2582" s="7" t="s">
        <v>7906</v>
      </c>
      <c r="C2582" s="7" t="s">
        <v>3131</v>
      </c>
      <c r="D2582" s="7" t="s">
        <v>3028</v>
      </c>
      <c r="E2582" s="7" t="s">
        <v>36</v>
      </c>
      <c r="F2582" s="7" t="s">
        <v>37</v>
      </c>
      <c r="G2582" s="7" t="s">
        <v>56</v>
      </c>
      <c r="H2582" s="7" t="s">
        <v>7821</v>
      </c>
      <c r="I2582" s="7" t="s">
        <v>74</v>
      </c>
      <c r="J2582" s="10"/>
      <c r="K2582" s="10"/>
      <c r="L2582" s="10"/>
      <c r="M2582" s="10">
        <v>44725</v>
      </c>
      <c r="N2582" s="7">
        <v>2022</v>
      </c>
      <c r="O2582" s="7" t="s">
        <v>7678</v>
      </c>
      <c r="R2582" s="7" t="s">
        <v>7907</v>
      </c>
      <c r="T2582" s="7"/>
      <c r="AC2582" s="7" t="s">
        <v>7908</v>
      </c>
      <c r="AD2582" s="7" t="s">
        <v>7909</v>
      </c>
    </row>
    <row r="2583" spans="1:30" ht="12.5" x14ac:dyDescent="0.25">
      <c r="A2583" s="7" t="s">
        <v>7910</v>
      </c>
      <c r="B2583" s="7" t="s">
        <v>7911</v>
      </c>
      <c r="C2583" s="7" t="s">
        <v>3182</v>
      </c>
      <c r="D2583" s="7" t="s">
        <v>3028</v>
      </c>
      <c r="E2583" s="7" t="s">
        <v>36</v>
      </c>
      <c r="F2583" s="7" t="s">
        <v>37</v>
      </c>
      <c r="G2583" s="7" t="s">
        <v>56</v>
      </c>
      <c r="H2583" s="7" t="s">
        <v>7821</v>
      </c>
      <c r="I2583" s="7" t="s">
        <v>74</v>
      </c>
      <c r="J2583" s="10"/>
      <c r="K2583" s="10"/>
      <c r="L2583" s="10"/>
      <c r="M2583" s="10">
        <v>44719</v>
      </c>
      <c r="N2583" s="7">
        <v>2022</v>
      </c>
      <c r="O2583" s="7" t="s">
        <v>7678</v>
      </c>
      <c r="Q2583" s="7" t="s">
        <v>56</v>
      </c>
      <c r="R2583" s="7" t="s">
        <v>2945</v>
      </c>
      <c r="T2583" s="7"/>
      <c r="AC2583" s="7" t="s">
        <v>5637</v>
      </c>
      <c r="AD2583" s="7" t="s">
        <v>5638</v>
      </c>
    </row>
    <row r="2584" spans="1:30" ht="12.5" x14ac:dyDescent="0.25">
      <c r="A2584" s="7" t="s">
        <v>7912</v>
      </c>
      <c r="B2584" s="7" t="s">
        <v>7913</v>
      </c>
      <c r="C2584" s="7" t="s">
        <v>7775</v>
      </c>
      <c r="D2584" s="7" t="s">
        <v>3028</v>
      </c>
      <c r="E2584" s="7" t="s">
        <v>36</v>
      </c>
      <c r="F2584" s="7" t="s">
        <v>37</v>
      </c>
      <c r="G2584" s="7" t="s">
        <v>56</v>
      </c>
      <c r="H2584" s="7" t="s">
        <v>7821</v>
      </c>
      <c r="I2584" s="7" t="s">
        <v>74</v>
      </c>
      <c r="J2584" s="10"/>
      <c r="K2584" s="10"/>
      <c r="L2584" s="10"/>
      <c r="M2584" s="10">
        <v>44663</v>
      </c>
      <c r="N2584" s="7">
        <v>2022</v>
      </c>
      <c r="O2584" s="7" t="s">
        <v>7678</v>
      </c>
      <c r="P2584" s="7" t="s">
        <v>56</v>
      </c>
      <c r="R2584" s="7" t="s">
        <v>946</v>
      </c>
      <c r="T2584" s="7"/>
      <c r="AC2584" s="7" t="s">
        <v>7914</v>
      </c>
      <c r="AD2584" s="7" t="s">
        <v>7915</v>
      </c>
    </row>
    <row r="2585" spans="1:30" ht="12.5" x14ac:dyDescent="0.25">
      <c r="A2585" s="7" t="s">
        <v>7916</v>
      </c>
      <c r="B2585" s="7" t="s">
        <v>7917</v>
      </c>
      <c r="C2585" s="7" t="s">
        <v>7863</v>
      </c>
      <c r="D2585" s="7" t="s">
        <v>3028</v>
      </c>
      <c r="E2585" s="7" t="s">
        <v>36</v>
      </c>
      <c r="F2585" s="7" t="s">
        <v>37</v>
      </c>
      <c r="G2585" s="7" t="s">
        <v>56</v>
      </c>
      <c r="H2585" s="7" t="s">
        <v>7821</v>
      </c>
      <c r="I2585" s="7" t="s">
        <v>74</v>
      </c>
      <c r="J2585" s="10"/>
      <c r="K2585" s="10"/>
      <c r="L2585" s="10"/>
      <c r="M2585" s="10">
        <v>44722</v>
      </c>
      <c r="N2585" s="7">
        <v>2022</v>
      </c>
      <c r="O2585" s="7" t="s">
        <v>7678</v>
      </c>
      <c r="P2585" s="7" t="s">
        <v>56</v>
      </c>
      <c r="R2585" s="7" t="s">
        <v>7918</v>
      </c>
      <c r="T2585" s="7"/>
      <c r="AC2585" s="7" t="s">
        <v>7919</v>
      </c>
      <c r="AD2585" s="7" t="s">
        <v>7920</v>
      </c>
    </row>
    <row r="2586" spans="1:30" ht="12.5" x14ac:dyDescent="0.25">
      <c r="A2586" s="7" t="s">
        <v>7921</v>
      </c>
      <c r="B2586" s="7" t="s">
        <v>7922</v>
      </c>
      <c r="C2586" s="7" t="s">
        <v>3218</v>
      </c>
      <c r="D2586" s="7" t="s">
        <v>3028</v>
      </c>
      <c r="E2586" s="7" t="s">
        <v>36</v>
      </c>
      <c r="F2586" s="7" t="s">
        <v>37</v>
      </c>
      <c r="G2586" s="7" t="s">
        <v>56</v>
      </c>
      <c r="H2586" s="7" t="s">
        <v>7821</v>
      </c>
      <c r="I2586" s="7" t="s">
        <v>74</v>
      </c>
      <c r="J2586" s="10"/>
      <c r="K2586" s="10"/>
      <c r="L2586" s="10"/>
      <c r="M2586" s="10">
        <v>44702</v>
      </c>
      <c r="N2586" s="7">
        <v>2022</v>
      </c>
      <c r="O2586" s="7" t="s">
        <v>7678</v>
      </c>
      <c r="T2586" s="7"/>
      <c r="AC2586" s="7" t="s">
        <v>7923</v>
      </c>
      <c r="AD2586" s="7" t="s">
        <v>7924</v>
      </c>
    </row>
    <row r="2587" spans="1:30" ht="12.5" x14ac:dyDescent="0.25">
      <c r="A2587" s="7" t="s">
        <v>7925</v>
      </c>
      <c r="B2587" s="7" t="s">
        <v>7926</v>
      </c>
      <c r="C2587" s="7" t="s">
        <v>7927</v>
      </c>
      <c r="D2587" s="7" t="s">
        <v>3028</v>
      </c>
      <c r="E2587" s="7" t="s">
        <v>36</v>
      </c>
      <c r="F2587" s="7" t="s">
        <v>37</v>
      </c>
      <c r="G2587" s="7" t="s">
        <v>56</v>
      </c>
      <c r="H2587" s="7" t="s">
        <v>7821</v>
      </c>
      <c r="I2587" s="7" t="s">
        <v>399</v>
      </c>
      <c r="J2587" s="10"/>
      <c r="K2587" s="10"/>
      <c r="L2587" s="10"/>
      <c r="M2587" s="10">
        <v>44685</v>
      </c>
      <c r="N2587" s="7">
        <v>2022</v>
      </c>
      <c r="O2587" s="7" t="s">
        <v>7678</v>
      </c>
      <c r="T2587" s="7"/>
      <c r="AC2587" s="7" t="s">
        <v>7928</v>
      </c>
      <c r="AD2587" s="7" t="s">
        <v>7929</v>
      </c>
    </row>
    <row r="2588" spans="1:30" ht="12.5" x14ac:dyDescent="0.25">
      <c r="A2588" s="7" t="s">
        <v>7930</v>
      </c>
      <c r="B2588" s="7" t="s">
        <v>7931</v>
      </c>
      <c r="C2588" s="7" t="s">
        <v>7699</v>
      </c>
      <c r="D2588" s="7" t="s">
        <v>3028</v>
      </c>
      <c r="E2588" s="7" t="s">
        <v>36</v>
      </c>
      <c r="F2588" s="7" t="s">
        <v>64</v>
      </c>
      <c r="G2588" s="7" t="s">
        <v>38</v>
      </c>
      <c r="H2588" s="7"/>
      <c r="I2588" s="7"/>
      <c r="J2588" s="10"/>
      <c r="K2588" s="10"/>
      <c r="L2588" s="10"/>
      <c r="M2588" s="10"/>
      <c r="N2588" s="7"/>
      <c r="O2588" s="7" t="s">
        <v>7678</v>
      </c>
      <c r="T2588" s="7" t="s">
        <v>7733</v>
      </c>
      <c r="U2588" s="7" t="s">
        <v>7734</v>
      </c>
      <c r="AC2588" s="7" t="s">
        <v>7932</v>
      </c>
      <c r="AD2588" s="7" t="s">
        <v>7933</v>
      </c>
    </row>
    <row r="2589" spans="1:30" ht="12.5" x14ac:dyDescent="0.25">
      <c r="A2589" s="7" t="s">
        <v>7934</v>
      </c>
      <c r="B2589" s="7" t="s">
        <v>7935</v>
      </c>
      <c r="C2589" s="7" t="s">
        <v>7936</v>
      </c>
      <c r="D2589" s="7" t="s">
        <v>3028</v>
      </c>
      <c r="E2589" s="7" t="s">
        <v>36</v>
      </c>
      <c r="F2589" s="7" t="s">
        <v>64</v>
      </c>
      <c r="G2589" s="7" t="s">
        <v>38</v>
      </c>
      <c r="H2589" s="7"/>
      <c r="I2589" s="7"/>
      <c r="J2589" s="10"/>
      <c r="K2589" s="10"/>
      <c r="L2589" s="10"/>
      <c r="M2589" s="10"/>
      <c r="N2589" s="7"/>
      <c r="O2589" s="7" t="s">
        <v>7678</v>
      </c>
      <c r="T2589" s="7" t="s">
        <v>7733</v>
      </c>
      <c r="U2589" s="7" t="s">
        <v>7734</v>
      </c>
      <c r="AC2589" s="7" t="s">
        <v>7937</v>
      </c>
      <c r="AD2589" s="7" t="s">
        <v>7938</v>
      </c>
    </row>
    <row r="2590" spans="1:30" ht="12.5" x14ac:dyDescent="0.25">
      <c r="A2590" s="7" t="s">
        <v>7939</v>
      </c>
      <c r="B2590" s="7" t="s">
        <v>7940</v>
      </c>
      <c r="C2590" s="7" t="s">
        <v>3265</v>
      </c>
      <c r="D2590" s="7" t="s">
        <v>3028</v>
      </c>
      <c r="E2590" s="7" t="s">
        <v>7719</v>
      </c>
      <c r="F2590" s="7" t="s">
        <v>37</v>
      </c>
      <c r="G2590" s="7" t="s">
        <v>56</v>
      </c>
      <c r="H2590" s="7" t="s">
        <v>7821</v>
      </c>
      <c r="I2590" s="7" t="s">
        <v>74</v>
      </c>
      <c r="J2590" s="10"/>
      <c r="K2590" s="10"/>
      <c r="L2590" s="10"/>
      <c r="M2590" s="10">
        <v>44686</v>
      </c>
      <c r="N2590" s="7">
        <v>2022</v>
      </c>
      <c r="O2590" s="7" t="s">
        <v>7678</v>
      </c>
      <c r="R2590" s="7" t="s">
        <v>7941</v>
      </c>
      <c r="T2590" s="7"/>
      <c r="AC2590" s="7" t="s">
        <v>7942</v>
      </c>
      <c r="AD2590" s="7" t="s">
        <v>6925</v>
      </c>
    </row>
    <row r="2591" spans="1:30" ht="12.5" x14ac:dyDescent="0.25">
      <c r="A2591" s="7" t="s">
        <v>7943</v>
      </c>
      <c r="B2591" s="7" t="s">
        <v>7944</v>
      </c>
      <c r="C2591" s="7" t="s">
        <v>7882</v>
      </c>
      <c r="D2591" s="7" t="s">
        <v>3028</v>
      </c>
      <c r="E2591" s="7" t="s">
        <v>7719</v>
      </c>
      <c r="F2591" s="7" t="s">
        <v>37</v>
      </c>
      <c r="G2591" s="7" t="s">
        <v>56</v>
      </c>
      <c r="H2591" s="7" t="s">
        <v>7821</v>
      </c>
      <c r="I2591" s="7" t="s">
        <v>74</v>
      </c>
      <c r="J2591" s="10"/>
      <c r="K2591" s="10"/>
      <c r="L2591" s="10"/>
      <c r="M2591" s="10">
        <v>44710</v>
      </c>
      <c r="N2591" s="7">
        <v>2022</v>
      </c>
      <c r="O2591" s="7" t="s">
        <v>7678</v>
      </c>
      <c r="Q2591" s="7" t="s">
        <v>56</v>
      </c>
      <c r="R2591" s="7" t="s">
        <v>2945</v>
      </c>
      <c r="T2591" s="7"/>
      <c r="AC2591" s="7" t="s">
        <v>6743</v>
      </c>
      <c r="AD2591" s="7" t="s">
        <v>6744</v>
      </c>
    </row>
    <row r="2592" spans="1:30" ht="12.5" x14ac:dyDescent="0.25">
      <c r="A2592" s="7" t="s">
        <v>7945</v>
      </c>
      <c r="B2592" s="7" t="s">
        <v>7946</v>
      </c>
      <c r="C2592" s="7" t="s">
        <v>7947</v>
      </c>
      <c r="D2592" s="7" t="s">
        <v>3028</v>
      </c>
      <c r="E2592" s="7" t="s">
        <v>36</v>
      </c>
      <c r="F2592" s="7" t="s">
        <v>37</v>
      </c>
      <c r="G2592" s="7" t="s">
        <v>56</v>
      </c>
      <c r="H2592" s="7" t="s">
        <v>7821</v>
      </c>
      <c r="I2592" s="7" t="s">
        <v>74</v>
      </c>
      <c r="J2592" s="10"/>
      <c r="K2592" s="10"/>
      <c r="L2592" s="10"/>
      <c r="M2592" s="10">
        <v>44755</v>
      </c>
      <c r="N2592" s="7">
        <v>2022</v>
      </c>
      <c r="O2592" s="7" t="s">
        <v>7678</v>
      </c>
      <c r="P2592" s="7" t="s">
        <v>56</v>
      </c>
      <c r="R2592" s="7" t="s">
        <v>946</v>
      </c>
      <c r="T2592" s="7"/>
      <c r="AC2592" s="7" t="s">
        <v>7948</v>
      </c>
      <c r="AD2592" s="7" t="s">
        <v>7949</v>
      </c>
    </row>
    <row r="2593" spans="1:30" ht="12.5" x14ac:dyDescent="0.25">
      <c r="A2593" s="7" t="s">
        <v>7950</v>
      </c>
      <c r="B2593" s="7" t="s">
        <v>7951</v>
      </c>
      <c r="C2593" s="7" t="s">
        <v>3160</v>
      </c>
      <c r="D2593" s="7" t="s">
        <v>3028</v>
      </c>
      <c r="E2593" s="7" t="s">
        <v>36</v>
      </c>
      <c r="F2593" s="7" t="s">
        <v>37</v>
      </c>
      <c r="G2593" s="7" t="s">
        <v>56</v>
      </c>
      <c r="H2593" s="7" t="s">
        <v>7821</v>
      </c>
      <c r="I2593" s="7" t="s">
        <v>74</v>
      </c>
      <c r="J2593" s="10"/>
      <c r="K2593" s="10"/>
      <c r="L2593" s="10"/>
      <c r="M2593" s="10">
        <v>44714</v>
      </c>
      <c r="N2593" s="7">
        <v>2022</v>
      </c>
      <c r="O2593" s="7" t="s">
        <v>7678</v>
      </c>
      <c r="P2593" s="7" t="s">
        <v>56</v>
      </c>
      <c r="R2593" s="7" t="s">
        <v>1061</v>
      </c>
      <c r="T2593" s="7"/>
      <c r="AC2593" s="7" t="s">
        <v>7952</v>
      </c>
      <c r="AD2593" s="7" t="s">
        <v>7953</v>
      </c>
    </row>
    <row r="2594" spans="1:30" ht="12.5" x14ac:dyDescent="0.25">
      <c r="A2594" s="7" t="s">
        <v>7954</v>
      </c>
      <c r="B2594" s="7" t="s">
        <v>7955</v>
      </c>
      <c r="C2594" s="7" t="s">
        <v>7956</v>
      </c>
      <c r="D2594" s="7" t="s">
        <v>3028</v>
      </c>
      <c r="E2594" s="7" t="s">
        <v>7719</v>
      </c>
      <c r="F2594" s="7" t="s">
        <v>37</v>
      </c>
      <c r="G2594" s="7" t="s">
        <v>56</v>
      </c>
      <c r="H2594" s="7" t="s">
        <v>7821</v>
      </c>
      <c r="I2594" s="7" t="s">
        <v>399</v>
      </c>
      <c r="J2594" s="10"/>
      <c r="K2594" s="10"/>
      <c r="L2594" s="10"/>
      <c r="M2594" s="10">
        <v>44809</v>
      </c>
      <c r="N2594" s="7">
        <v>2022</v>
      </c>
      <c r="O2594" s="7" t="s">
        <v>7678</v>
      </c>
      <c r="T2594" s="7"/>
      <c r="AC2594" s="7" t="s">
        <v>7957</v>
      </c>
      <c r="AD2594" s="7" t="s">
        <v>7958</v>
      </c>
    </row>
    <row r="2595" spans="1:30" ht="12.5" x14ac:dyDescent="0.25">
      <c r="A2595" s="7" t="s">
        <v>7959</v>
      </c>
      <c r="B2595" s="7" t="s">
        <v>7960</v>
      </c>
      <c r="C2595" s="7" t="s">
        <v>7732</v>
      </c>
      <c r="D2595" s="7" t="s">
        <v>3028</v>
      </c>
      <c r="E2595" s="7" t="s">
        <v>36</v>
      </c>
      <c r="F2595" s="7" t="s">
        <v>37</v>
      </c>
      <c r="G2595" s="7" t="s">
        <v>56</v>
      </c>
      <c r="H2595" s="7" t="s">
        <v>7821</v>
      </c>
      <c r="I2595" s="7" t="s">
        <v>74</v>
      </c>
      <c r="J2595" s="10"/>
      <c r="K2595" s="10"/>
      <c r="L2595" s="10"/>
      <c r="M2595" s="10">
        <v>44716</v>
      </c>
      <c r="N2595" s="7">
        <v>2022</v>
      </c>
      <c r="O2595" s="7" t="s">
        <v>7678</v>
      </c>
      <c r="T2595" s="7"/>
      <c r="AC2595" s="7" t="s">
        <v>7961</v>
      </c>
      <c r="AD2595" s="7" t="s">
        <v>7962</v>
      </c>
    </row>
    <row r="2596" spans="1:30" ht="12.5" x14ac:dyDescent="0.25">
      <c r="A2596" s="7" t="s">
        <v>7963</v>
      </c>
      <c r="B2596" s="7" t="s">
        <v>7964</v>
      </c>
      <c r="C2596" s="7" t="s">
        <v>7718</v>
      </c>
      <c r="D2596" s="7" t="s">
        <v>3028</v>
      </c>
      <c r="E2596" s="7" t="s">
        <v>7719</v>
      </c>
      <c r="F2596" s="7" t="s">
        <v>37</v>
      </c>
      <c r="G2596" s="7" t="s">
        <v>56</v>
      </c>
      <c r="H2596" s="7" t="s">
        <v>7821</v>
      </c>
      <c r="I2596" s="7" t="s">
        <v>74</v>
      </c>
      <c r="J2596" s="10"/>
      <c r="K2596" s="10"/>
      <c r="L2596" s="10"/>
      <c r="M2596" s="10">
        <v>44742</v>
      </c>
      <c r="N2596" s="7">
        <v>2022</v>
      </c>
      <c r="O2596" s="7" t="s">
        <v>7678</v>
      </c>
      <c r="R2596" s="7" t="s">
        <v>7965</v>
      </c>
      <c r="T2596" s="7"/>
      <c r="AC2596" s="7" t="s">
        <v>7966</v>
      </c>
      <c r="AD2596" s="7" t="s">
        <v>7967</v>
      </c>
    </row>
    <row r="2597" spans="1:30" ht="12.5" x14ac:dyDescent="0.25">
      <c r="A2597" s="7" t="s">
        <v>7968</v>
      </c>
      <c r="B2597" s="7" t="s">
        <v>7969</v>
      </c>
      <c r="C2597" s="7" t="s">
        <v>7863</v>
      </c>
      <c r="D2597" s="7" t="s">
        <v>3028</v>
      </c>
      <c r="E2597" s="7" t="s">
        <v>36</v>
      </c>
      <c r="F2597" s="7" t="s">
        <v>37</v>
      </c>
      <c r="G2597" s="7" t="s">
        <v>56</v>
      </c>
      <c r="H2597" s="7" t="s">
        <v>7821</v>
      </c>
      <c r="I2597" s="7" t="s">
        <v>74</v>
      </c>
      <c r="J2597" s="10"/>
      <c r="K2597" s="10"/>
      <c r="L2597" s="10"/>
      <c r="M2597" s="10">
        <v>44748</v>
      </c>
      <c r="N2597" s="7">
        <v>2022</v>
      </c>
      <c r="O2597" s="7" t="s">
        <v>7678</v>
      </c>
      <c r="P2597" s="7" t="s">
        <v>56</v>
      </c>
      <c r="R2597" s="7" t="s">
        <v>1255</v>
      </c>
      <c r="T2597" s="7"/>
      <c r="AC2597" s="7" t="s">
        <v>7970</v>
      </c>
      <c r="AD2597" s="7" t="s">
        <v>7971</v>
      </c>
    </row>
    <row r="2598" spans="1:30" ht="12.5" x14ac:dyDescent="0.25">
      <c r="A2598" s="7" t="s">
        <v>7972</v>
      </c>
      <c r="B2598" s="7" t="s">
        <v>7973</v>
      </c>
      <c r="C2598" s="7" t="s">
        <v>7974</v>
      </c>
      <c r="D2598" s="7" t="s">
        <v>3028</v>
      </c>
      <c r="E2598" s="7" t="s">
        <v>36</v>
      </c>
      <c r="F2598" s="7" t="s">
        <v>37</v>
      </c>
      <c r="G2598" s="7" t="s">
        <v>56</v>
      </c>
      <c r="H2598" s="7" t="s">
        <v>7821</v>
      </c>
      <c r="I2598" s="7" t="s">
        <v>399</v>
      </c>
      <c r="J2598" s="10"/>
      <c r="K2598" s="10"/>
      <c r="L2598" s="10"/>
      <c r="M2598" s="10">
        <v>44778</v>
      </c>
      <c r="N2598" s="7">
        <v>2022</v>
      </c>
      <c r="O2598" s="7" t="s">
        <v>7678</v>
      </c>
      <c r="R2598" s="7" t="s">
        <v>7975</v>
      </c>
      <c r="T2598" s="7"/>
      <c r="AC2598" s="7" t="s">
        <v>7976</v>
      </c>
      <c r="AD2598" s="7" t="s">
        <v>7977</v>
      </c>
    </row>
    <row r="2599" spans="1:30" ht="12.5" x14ac:dyDescent="0.25">
      <c r="A2599" s="7" t="s">
        <v>7978</v>
      </c>
      <c r="B2599" s="7" t="s">
        <v>7979</v>
      </c>
      <c r="C2599" s="7" t="s">
        <v>7863</v>
      </c>
      <c r="D2599" s="7" t="s">
        <v>3028</v>
      </c>
      <c r="E2599" s="7" t="s">
        <v>36</v>
      </c>
      <c r="F2599" s="7" t="s">
        <v>37</v>
      </c>
      <c r="G2599" s="7" t="s">
        <v>56</v>
      </c>
      <c r="H2599" s="7" t="s">
        <v>7821</v>
      </c>
      <c r="I2599" s="7" t="s">
        <v>74</v>
      </c>
      <c r="J2599" s="10"/>
      <c r="K2599" s="10"/>
      <c r="L2599" s="10"/>
      <c r="M2599" s="10">
        <v>44727</v>
      </c>
      <c r="N2599" s="7">
        <v>2022</v>
      </c>
      <c r="O2599" s="7" t="s">
        <v>7678</v>
      </c>
      <c r="P2599" s="7" t="s">
        <v>56</v>
      </c>
      <c r="Q2599" s="7" t="s">
        <v>56</v>
      </c>
      <c r="R2599" s="7" t="s">
        <v>7980</v>
      </c>
      <c r="T2599" s="7"/>
      <c r="AC2599" s="7" t="s">
        <v>7981</v>
      </c>
      <c r="AD2599" s="7" t="s">
        <v>7982</v>
      </c>
    </row>
    <row r="2600" spans="1:30" ht="12.5" x14ac:dyDescent="0.25">
      <c r="A2600" s="7" t="s">
        <v>7983</v>
      </c>
      <c r="B2600" s="7" t="s">
        <v>7984</v>
      </c>
      <c r="C2600" s="7" t="s">
        <v>3175</v>
      </c>
      <c r="D2600" s="7" t="s">
        <v>3028</v>
      </c>
      <c r="E2600" s="7" t="s">
        <v>36</v>
      </c>
      <c r="F2600" s="7" t="s">
        <v>37</v>
      </c>
      <c r="G2600" s="7" t="s">
        <v>56</v>
      </c>
      <c r="H2600" s="7" t="s">
        <v>7821</v>
      </c>
      <c r="I2600" s="7" t="s">
        <v>74</v>
      </c>
      <c r="J2600" s="10"/>
      <c r="K2600" s="10"/>
      <c r="L2600" s="10"/>
      <c r="M2600" s="10">
        <v>44872</v>
      </c>
      <c r="N2600" s="7">
        <v>2022</v>
      </c>
      <c r="O2600" s="7" t="s">
        <v>7678</v>
      </c>
      <c r="T2600" s="7"/>
      <c r="AC2600" s="7" t="s">
        <v>7985</v>
      </c>
      <c r="AD2600" s="7" t="s">
        <v>7986</v>
      </c>
    </row>
    <row r="2601" spans="1:30" ht="12.5" x14ac:dyDescent="0.25">
      <c r="A2601" s="7" t="s">
        <v>7987</v>
      </c>
      <c r="B2601" s="7" t="s">
        <v>7988</v>
      </c>
      <c r="C2601" s="7" t="s">
        <v>7699</v>
      </c>
      <c r="D2601" s="7" t="s">
        <v>3028</v>
      </c>
      <c r="E2601" s="7" t="s">
        <v>36</v>
      </c>
      <c r="F2601" s="7" t="s">
        <v>64</v>
      </c>
      <c r="G2601" s="7" t="s">
        <v>38</v>
      </c>
      <c r="H2601" s="7"/>
      <c r="I2601" s="7"/>
      <c r="J2601" s="10"/>
      <c r="K2601" s="10"/>
      <c r="L2601" s="10"/>
      <c r="M2601" s="10">
        <v>44778</v>
      </c>
      <c r="N2601" s="7"/>
      <c r="O2601" s="7" t="s">
        <v>7678</v>
      </c>
      <c r="T2601" s="7" t="s">
        <v>7733</v>
      </c>
      <c r="U2601" s="7" t="s">
        <v>7812</v>
      </c>
      <c r="AC2601" s="7" t="s">
        <v>7989</v>
      </c>
      <c r="AD2601" s="7" t="s">
        <v>7933</v>
      </c>
    </row>
    <row r="2602" spans="1:30" ht="12.5" x14ac:dyDescent="0.25">
      <c r="A2602" s="7" t="s">
        <v>7990</v>
      </c>
      <c r="B2602" s="7" t="s">
        <v>7991</v>
      </c>
      <c r="C2602" s="7" t="s">
        <v>7683</v>
      </c>
      <c r="D2602" s="7" t="s">
        <v>3028</v>
      </c>
      <c r="E2602" s="7" t="s">
        <v>36</v>
      </c>
      <c r="F2602" s="7" t="s">
        <v>37</v>
      </c>
      <c r="G2602" s="7" t="s">
        <v>56</v>
      </c>
      <c r="H2602" s="7" t="s">
        <v>7821</v>
      </c>
      <c r="I2602" s="7" t="s">
        <v>74</v>
      </c>
      <c r="J2602" s="10"/>
      <c r="K2602" s="10"/>
      <c r="L2602" s="10"/>
      <c r="M2602" s="10">
        <v>44760</v>
      </c>
      <c r="N2602" s="7">
        <v>2022</v>
      </c>
      <c r="O2602" s="7" t="s">
        <v>7678</v>
      </c>
      <c r="P2602" s="7" t="s">
        <v>56</v>
      </c>
      <c r="R2602" s="7" t="s">
        <v>946</v>
      </c>
      <c r="T2602" s="7"/>
      <c r="AC2602" s="7" t="s">
        <v>7992</v>
      </c>
      <c r="AD2602" s="7" t="s">
        <v>7993</v>
      </c>
    </row>
    <row r="2603" spans="1:30" ht="12.5" x14ac:dyDescent="0.25">
      <c r="A2603" s="7" t="s">
        <v>7994</v>
      </c>
      <c r="B2603" s="7" t="s">
        <v>7995</v>
      </c>
      <c r="C2603" s="7" t="s">
        <v>3218</v>
      </c>
      <c r="D2603" s="7" t="s">
        <v>3028</v>
      </c>
      <c r="E2603" s="7" t="s">
        <v>36</v>
      </c>
      <c r="F2603" s="7" t="s">
        <v>37</v>
      </c>
      <c r="G2603" s="7" t="s">
        <v>56</v>
      </c>
      <c r="H2603" s="7" t="s">
        <v>7821</v>
      </c>
      <c r="I2603" s="7" t="s">
        <v>399</v>
      </c>
      <c r="J2603" s="10"/>
      <c r="K2603" s="10"/>
      <c r="L2603" s="10"/>
      <c r="M2603" s="10">
        <v>44763</v>
      </c>
      <c r="N2603" s="7">
        <v>2022</v>
      </c>
      <c r="O2603" s="7" t="s">
        <v>7678</v>
      </c>
      <c r="T2603" s="7"/>
      <c r="AC2603" s="7" t="s">
        <v>7923</v>
      </c>
      <c r="AD2603" s="7" t="s">
        <v>7924</v>
      </c>
    </row>
    <row r="2604" spans="1:30" ht="12.5" x14ac:dyDescent="0.25">
      <c r="A2604" s="7" t="s">
        <v>7996</v>
      </c>
      <c r="B2604" s="7" t="s">
        <v>7997</v>
      </c>
      <c r="C2604" s="7" t="s">
        <v>7998</v>
      </c>
      <c r="D2604" s="7" t="s">
        <v>3028</v>
      </c>
      <c r="E2604" s="7" t="s">
        <v>36</v>
      </c>
      <c r="F2604" s="7" t="s">
        <v>37</v>
      </c>
      <c r="G2604" s="7" t="s">
        <v>56</v>
      </c>
      <c r="H2604" s="7" t="s">
        <v>7821</v>
      </c>
      <c r="I2604" s="7" t="s">
        <v>399</v>
      </c>
      <c r="J2604" s="10"/>
      <c r="K2604" s="10"/>
      <c r="L2604" s="10"/>
      <c r="M2604" s="10">
        <v>44755</v>
      </c>
      <c r="N2604" s="7">
        <v>2022</v>
      </c>
      <c r="O2604" s="7" t="s">
        <v>7678</v>
      </c>
      <c r="R2604" s="7" t="s">
        <v>161</v>
      </c>
      <c r="T2604" s="7"/>
      <c r="AC2604" s="7" t="s">
        <v>7999</v>
      </c>
      <c r="AD2604" s="7" t="s">
        <v>8000</v>
      </c>
    </row>
    <row r="2605" spans="1:30" ht="12.5" x14ac:dyDescent="0.25">
      <c r="A2605" s="7" t="s">
        <v>8001</v>
      </c>
      <c r="B2605" s="7" t="s">
        <v>8002</v>
      </c>
      <c r="C2605" s="7" t="s">
        <v>3154</v>
      </c>
      <c r="D2605" s="7" t="s">
        <v>3028</v>
      </c>
      <c r="E2605" s="7" t="s">
        <v>36</v>
      </c>
      <c r="F2605" s="7" t="s">
        <v>37</v>
      </c>
      <c r="G2605" s="7" t="s">
        <v>56</v>
      </c>
      <c r="H2605" s="7" t="s">
        <v>7821</v>
      </c>
      <c r="I2605" s="7" t="s">
        <v>399</v>
      </c>
      <c r="J2605" s="10"/>
      <c r="K2605" s="10"/>
      <c r="L2605" s="10"/>
      <c r="M2605" s="10">
        <v>44788</v>
      </c>
      <c r="N2605" s="7">
        <v>2022</v>
      </c>
      <c r="O2605" s="7" t="s">
        <v>7678</v>
      </c>
      <c r="T2605" s="7"/>
      <c r="AC2605" s="7" t="s">
        <v>8003</v>
      </c>
      <c r="AD2605" s="7" t="s">
        <v>8004</v>
      </c>
    </row>
    <row r="2606" spans="1:30" ht="12.5" x14ac:dyDescent="0.25">
      <c r="A2606" s="7" t="s">
        <v>8005</v>
      </c>
      <c r="B2606" s="7" t="s">
        <v>8006</v>
      </c>
      <c r="C2606" s="7" t="s">
        <v>7699</v>
      </c>
      <c r="D2606" s="7" t="s">
        <v>3028</v>
      </c>
      <c r="E2606" s="7" t="s">
        <v>36</v>
      </c>
      <c r="F2606" s="7" t="s">
        <v>37</v>
      </c>
      <c r="G2606" s="7" t="s">
        <v>56</v>
      </c>
      <c r="H2606" s="7" t="s">
        <v>7821</v>
      </c>
      <c r="I2606" s="7" t="s">
        <v>399</v>
      </c>
      <c r="J2606" s="10"/>
      <c r="K2606" s="10"/>
      <c r="L2606" s="10"/>
      <c r="M2606" s="10">
        <v>44804</v>
      </c>
      <c r="N2606" s="7">
        <v>2022</v>
      </c>
      <c r="O2606" s="7" t="s">
        <v>7678</v>
      </c>
      <c r="P2606" s="7" t="s">
        <v>56</v>
      </c>
      <c r="R2606" s="7" t="s">
        <v>864</v>
      </c>
      <c r="T2606" s="7"/>
      <c r="AC2606" s="7" t="s">
        <v>8007</v>
      </c>
      <c r="AD2606" s="7" t="s">
        <v>8008</v>
      </c>
    </row>
    <row r="2607" spans="1:30" ht="12.5" x14ac:dyDescent="0.25">
      <c r="A2607" s="7" t="s">
        <v>8009</v>
      </c>
      <c r="B2607" s="7" t="s">
        <v>8010</v>
      </c>
      <c r="C2607" s="7" t="s">
        <v>8011</v>
      </c>
      <c r="D2607" s="7" t="s">
        <v>3028</v>
      </c>
      <c r="E2607" s="7" t="s">
        <v>36</v>
      </c>
      <c r="F2607" s="7" t="s">
        <v>37</v>
      </c>
      <c r="G2607" s="7" t="s">
        <v>56</v>
      </c>
      <c r="H2607" s="7" t="s">
        <v>7821</v>
      </c>
      <c r="I2607" s="7" t="s">
        <v>74</v>
      </c>
      <c r="J2607" s="10"/>
      <c r="K2607" s="10"/>
      <c r="L2607" s="10"/>
      <c r="M2607" s="10">
        <v>44816</v>
      </c>
      <c r="N2607" s="7">
        <v>2022</v>
      </c>
      <c r="O2607" s="7" t="s">
        <v>7678</v>
      </c>
      <c r="T2607" s="7"/>
      <c r="AC2607" s="7" t="s">
        <v>8012</v>
      </c>
      <c r="AD2607" s="7" t="s">
        <v>6194</v>
      </c>
    </row>
    <row r="2608" spans="1:30" ht="12.5" x14ac:dyDescent="0.25">
      <c r="A2608" s="7" t="s">
        <v>8013</v>
      </c>
      <c r="B2608" s="7" t="s">
        <v>8014</v>
      </c>
      <c r="C2608" s="7" t="s">
        <v>8015</v>
      </c>
      <c r="D2608" s="7" t="s">
        <v>3028</v>
      </c>
      <c r="E2608" s="7" t="s">
        <v>36</v>
      </c>
      <c r="F2608" s="7" t="s">
        <v>37</v>
      </c>
      <c r="G2608" s="7" t="s">
        <v>56</v>
      </c>
      <c r="H2608" s="7" t="s">
        <v>7821</v>
      </c>
      <c r="I2608" s="7" t="s">
        <v>74</v>
      </c>
      <c r="J2608" s="10"/>
      <c r="K2608" s="10"/>
      <c r="L2608" s="10"/>
      <c r="M2608" s="10">
        <v>44839</v>
      </c>
      <c r="N2608" s="7">
        <v>2022</v>
      </c>
      <c r="O2608" s="7" t="s">
        <v>7678</v>
      </c>
      <c r="T2608" s="7"/>
      <c r="AC2608" s="7" t="s">
        <v>8016</v>
      </c>
      <c r="AD2608" s="7" t="s">
        <v>8017</v>
      </c>
    </row>
    <row r="2609" spans="1:30" ht="12.5" x14ac:dyDescent="0.25">
      <c r="A2609" s="7" t="s">
        <v>8018</v>
      </c>
      <c r="B2609" s="7" t="s">
        <v>8019</v>
      </c>
      <c r="C2609" s="7" t="s">
        <v>8020</v>
      </c>
      <c r="D2609" s="7" t="s">
        <v>3028</v>
      </c>
      <c r="E2609" s="7" t="s">
        <v>36</v>
      </c>
      <c r="F2609" s="7" t="s">
        <v>37</v>
      </c>
      <c r="G2609" s="7" t="s">
        <v>56</v>
      </c>
      <c r="H2609" s="7" t="s">
        <v>7821</v>
      </c>
      <c r="I2609" s="7" t="s">
        <v>74</v>
      </c>
      <c r="J2609" s="10"/>
      <c r="K2609" s="10"/>
      <c r="L2609" s="10"/>
      <c r="M2609" s="10">
        <v>44823</v>
      </c>
      <c r="N2609" s="7">
        <v>2022</v>
      </c>
      <c r="O2609" s="7" t="s">
        <v>7678</v>
      </c>
      <c r="R2609" s="7" t="s">
        <v>8021</v>
      </c>
      <c r="T2609" s="7"/>
      <c r="AC2609" s="7" t="s">
        <v>6743</v>
      </c>
      <c r="AD2609" s="7" t="s">
        <v>6744</v>
      </c>
    </row>
    <row r="2610" spans="1:30" ht="12.5" x14ac:dyDescent="0.25">
      <c r="A2610" s="7" t="s">
        <v>8022</v>
      </c>
      <c r="B2610" s="7" t="s">
        <v>8023</v>
      </c>
      <c r="C2610" s="7" t="s">
        <v>3079</v>
      </c>
      <c r="D2610" s="7" t="s">
        <v>3028</v>
      </c>
      <c r="E2610" s="7" t="s">
        <v>36</v>
      </c>
      <c r="F2610" s="7" t="s">
        <v>37</v>
      </c>
      <c r="G2610" s="7" t="s">
        <v>56</v>
      </c>
      <c r="H2610" s="7" t="s">
        <v>7821</v>
      </c>
      <c r="I2610" s="7" t="s">
        <v>399</v>
      </c>
      <c r="J2610" s="10"/>
      <c r="K2610" s="10"/>
      <c r="L2610" s="10"/>
      <c r="M2610" s="10">
        <v>44819</v>
      </c>
      <c r="N2610" s="7">
        <v>2022</v>
      </c>
      <c r="O2610" s="7" t="s">
        <v>7678</v>
      </c>
      <c r="R2610" s="7" t="s">
        <v>8024</v>
      </c>
      <c r="T2610" s="7"/>
      <c r="AC2610" s="7" t="s">
        <v>8025</v>
      </c>
      <c r="AD2610" s="7" t="s">
        <v>8026</v>
      </c>
    </row>
    <row r="2611" spans="1:30" ht="12.5" x14ac:dyDescent="0.25">
      <c r="A2611" s="7" t="s">
        <v>8027</v>
      </c>
      <c r="B2611" s="7" t="s">
        <v>8028</v>
      </c>
      <c r="C2611" s="7" t="s">
        <v>3052</v>
      </c>
      <c r="D2611" s="7" t="s">
        <v>3028</v>
      </c>
      <c r="E2611" s="7" t="s">
        <v>36</v>
      </c>
      <c r="F2611" s="7" t="s">
        <v>37</v>
      </c>
      <c r="G2611" s="7" t="s">
        <v>56</v>
      </c>
      <c r="H2611" s="7" t="s">
        <v>7821</v>
      </c>
      <c r="I2611" s="7" t="s">
        <v>399</v>
      </c>
      <c r="J2611" s="10"/>
      <c r="K2611" s="10"/>
      <c r="L2611" s="10"/>
      <c r="M2611" s="10">
        <v>44911</v>
      </c>
      <c r="N2611" s="7">
        <v>2022</v>
      </c>
      <c r="O2611" s="7" t="s">
        <v>7678</v>
      </c>
      <c r="T2611" s="7"/>
      <c r="AC2611" s="7" t="s">
        <v>8029</v>
      </c>
      <c r="AD2611" s="7" t="s">
        <v>8030</v>
      </c>
    </row>
    <row r="2612" spans="1:30" ht="12.5" x14ac:dyDescent="0.25">
      <c r="A2612" s="7" t="s">
        <v>8031</v>
      </c>
      <c r="B2612" s="7" t="s">
        <v>8032</v>
      </c>
      <c r="C2612" s="7" t="s">
        <v>3182</v>
      </c>
      <c r="D2612" s="7" t="s">
        <v>3028</v>
      </c>
      <c r="E2612" s="7" t="s">
        <v>36</v>
      </c>
      <c r="F2612" s="7" t="s">
        <v>37</v>
      </c>
      <c r="G2612" s="7" t="s">
        <v>56</v>
      </c>
      <c r="H2612" s="7" t="s">
        <v>7821</v>
      </c>
      <c r="I2612" s="7" t="s">
        <v>74</v>
      </c>
      <c r="J2612" s="10"/>
      <c r="K2612" s="10"/>
      <c r="L2612" s="10"/>
      <c r="M2612" s="10">
        <v>44810</v>
      </c>
      <c r="N2612" s="7">
        <v>2022</v>
      </c>
      <c r="O2612" s="7" t="s">
        <v>7678</v>
      </c>
      <c r="Q2612" s="7" t="s">
        <v>56</v>
      </c>
      <c r="R2612" s="7" t="s">
        <v>2945</v>
      </c>
      <c r="T2612" s="7"/>
      <c r="AC2612" s="7" t="s">
        <v>8033</v>
      </c>
      <c r="AD2612" s="7" t="s">
        <v>8034</v>
      </c>
    </row>
    <row r="2613" spans="1:30" ht="12.5" x14ac:dyDescent="0.25">
      <c r="A2613" s="7" t="s">
        <v>8035</v>
      </c>
      <c r="B2613" s="7" t="s">
        <v>8036</v>
      </c>
      <c r="C2613" s="7" t="s">
        <v>7863</v>
      </c>
      <c r="D2613" s="7" t="s">
        <v>3028</v>
      </c>
      <c r="E2613" s="7" t="s">
        <v>36</v>
      </c>
      <c r="F2613" s="7" t="s">
        <v>37</v>
      </c>
      <c r="G2613" s="7" t="s">
        <v>56</v>
      </c>
      <c r="H2613" s="7" t="s">
        <v>7821</v>
      </c>
      <c r="I2613" s="7" t="s">
        <v>74</v>
      </c>
      <c r="J2613" s="10"/>
      <c r="K2613" s="10"/>
      <c r="L2613" s="10"/>
      <c r="M2613" s="10">
        <v>44826</v>
      </c>
      <c r="N2613" s="7">
        <v>2022</v>
      </c>
      <c r="O2613" s="7" t="s">
        <v>7678</v>
      </c>
      <c r="R2613" s="7" t="s">
        <v>8037</v>
      </c>
      <c r="T2613" s="7"/>
      <c r="AC2613" s="7" t="s">
        <v>8038</v>
      </c>
      <c r="AD2613" s="7" t="s">
        <v>8039</v>
      </c>
    </row>
    <row r="2614" spans="1:30" ht="12.5" x14ac:dyDescent="0.25">
      <c r="A2614" s="7" t="s">
        <v>8040</v>
      </c>
      <c r="B2614" s="7" t="s">
        <v>8041</v>
      </c>
      <c r="C2614" s="7" t="s">
        <v>7699</v>
      </c>
      <c r="D2614" s="7" t="s">
        <v>3028</v>
      </c>
      <c r="E2614" s="7" t="s">
        <v>36</v>
      </c>
      <c r="F2614" s="7" t="s">
        <v>64</v>
      </c>
      <c r="G2614" s="7" t="s">
        <v>38</v>
      </c>
      <c r="H2614" s="7"/>
      <c r="I2614" s="7"/>
      <c r="J2614" s="10"/>
      <c r="K2614" s="10"/>
      <c r="L2614" s="10"/>
      <c r="M2614" s="10"/>
      <c r="N2614" s="7"/>
      <c r="O2614" s="7" t="s">
        <v>7678</v>
      </c>
      <c r="T2614" s="7" t="s">
        <v>7733</v>
      </c>
      <c r="U2614" s="7" t="s">
        <v>7734</v>
      </c>
      <c r="AC2614" s="7" t="s">
        <v>7989</v>
      </c>
      <c r="AD2614" s="7" t="s">
        <v>7933</v>
      </c>
    </row>
    <row r="2615" spans="1:30" ht="12.5" x14ac:dyDescent="0.25">
      <c r="A2615" s="7" t="s">
        <v>8042</v>
      </c>
      <c r="B2615" s="7" t="s">
        <v>8043</v>
      </c>
      <c r="C2615" s="7" t="s">
        <v>8044</v>
      </c>
      <c r="D2615" s="7" t="s">
        <v>3028</v>
      </c>
      <c r="E2615" s="7" t="s">
        <v>36</v>
      </c>
      <c r="F2615" s="7" t="s">
        <v>37</v>
      </c>
      <c r="G2615" s="7" t="s">
        <v>56</v>
      </c>
      <c r="H2615" s="7" t="s">
        <v>7821</v>
      </c>
      <c r="I2615" s="7" t="s">
        <v>399</v>
      </c>
      <c r="J2615" s="10"/>
      <c r="K2615" s="10"/>
      <c r="L2615" s="10"/>
      <c r="M2615" s="10">
        <v>44845</v>
      </c>
      <c r="N2615" s="7">
        <v>2022</v>
      </c>
      <c r="O2615" s="7" t="s">
        <v>7678</v>
      </c>
      <c r="R2615" s="7" t="s">
        <v>8045</v>
      </c>
      <c r="T2615" s="7"/>
      <c r="AC2615" s="7" t="s">
        <v>8046</v>
      </c>
      <c r="AD2615" s="7" t="s">
        <v>8047</v>
      </c>
    </row>
    <row r="2616" spans="1:30" ht="12.5" x14ac:dyDescent="0.25">
      <c r="A2616" s="7" t="s">
        <v>8048</v>
      </c>
      <c r="B2616" s="7" t="s">
        <v>8049</v>
      </c>
      <c r="C2616" s="7" t="s">
        <v>8050</v>
      </c>
      <c r="D2616" s="7" t="s">
        <v>3028</v>
      </c>
      <c r="E2616" s="7" t="s">
        <v>36</v>
      </c>
      <c r="F2616" s="7" t="s">
        <v>37</v>
      </c>
      <c r="G2616" s="7" t="s">
        <v>56</v>
      </c>
      <c r="H2616" s="7" t="s">
        <v>7821</v>
      </c>
      <c r="I2616" s="7" t="s">
        <v>399</v>
      </c>
      <c r="J2616" s="10"/>
      <c r="K2616" s="10"/>
      <c r="L2616" s="10"/>
      <c r="M2616" s="10">
        <v>44861</v>
      </c>
      <c r="N2616" s="7">
        <v>2022</v>
      </c>
      <c r="O2616" s="7" t="s">
        <v>7678</v>
      </c>
      <c r="R2616" s="7" t="s">
        <v>161</v>
      </c>
      <c r="T2616" s="7"/>
      <c r="AC2616" s="7" t="s">
        <v>8051</v>
      </c>
      <c r="AD2616" s="7" t="s">
        <v>8052</v>
      </c>
    </row>
    <row r="2617" spans="1:30" ht="12.5" x14ac:dyDescent="0.25">
      <c r="A2617" s="7" t="s">
        <v>8053</v>
      </c>
      <c r="B2617" s="7" t="s">
        <v>8054</v>
      </c>
      <c r="C2617" s="7" t="s">
        <v>7713</v>
      </c>
      <c r="D2617" s="7" t="s">
        <v>3028</v>
      </c>
      <c r="E2617" s="7" t="s">
        <v>36</v>
      </c>
      <c r="F2617" s="7" t="s">
        <v>37</v>
      </c>
      <c r="G2617" s="7" t="s">
        <v>56</v>
      </c>
      <c r="H2617" s="7" t="s">
        <v>7821</v>
      </c>
      <c r="I2617" s="7" t="s">
        <v>399</v>
      </c>
      <c r="J2617" s="10"/>
      <c r="K2617" s="10"/>
      <c r="L2617" s="10"/>
      <c r="M2617" s="10">
        <v>44880</v>
      </c>
      <c r="N2617" s="7">
        <v>2022</v>
      </c>
      <c r="O2617" s="7" t="s">
        <v>7678</v>
      </c>
      <c r="R2617" s="7" t="s">
        <v>8055</v>
      </c>
      <c r="T2617" s="7"/>
      <c r="AC2617" s="7" t="s">
        <v>8056</v>
      </c>
      <c r="AD2617" s="7" t="s">
        <v>8057</v>
      </c>
    </row>
    <row r="2618" spans="1:30" ht="12.5" x14ac:dyDescent="0.25">
      <c r="A2618" s="7" t="s">
        <v>8058</v>
      </c>
      <c r="B2618" s="7" t="s">
        <v>8059</v>
      </c>
      <c r="C2618" s="7" t="s">
        <v>8060</v>
      </c>
      <c r="D2618" s="7" t="s">
        <v>3028</v>
      </c>
      <c r="E2618" s="7" t="s">
        <v>36</v>
      </c>
      <c r="F2618" s="7" t="s">
        <v>37</v>
      </c>
      <c r="G2618" s="7" t="s">
        <v>56</v>
      </c>
      <c r="H2618" s="7" t="s">
        <v>7821</v>
      </c>
      <c r="I2618" s="7" t="s">
        <v>74</v>
      </c>
      <c r="J2618" s="10"/>
      <c r="K2618" s="10"/>
      <c r="L2618" s="10"/>
      <c r="M2618" s="10">
        <v>44870</v>
      </c>
      <c r="N2618" s="7">
        <v>2022</v>
      </c>
      <c r="O2618" s="7" t="s">
        <v>7678</v>
      </c>
      <c r="R2618" s="7" t="s">
        <v>8061</v>
      </c>
      <c r="T2618" s="7"/>
      <c r="AC2618" s="7" t="s">
        <v>8062</v>
      </c>
      <c r="AD2618" s="7" t="s">
        <v>8063</v>
      </c>
    </row>
    <row r="2619" spans="1:30" ht="12.5" x14ac:dyDescent="0.25">
      <c r="A2619" s="7" t="s">
        <v>8064</v>
      </c>
      <c r="B2619" s="7" t="s">
        <v>8065</v>
      </c>
      <c r="C2619" s="7" t="s">
        <v>3131</v>
      </c>
      <c r="D2619" s="7" t="s">
        <v>3028</v>
      </c>
      <c r="E2619" s="7" t="s">
        <v>36</v>
      </c>
      <c r="F2619" s="7" t="s">
        <v>37</v>
      </c>
      <c r="G2619" s="7" t="s">
        <v>56</v>
      </c>
      <c r="H2619" s="7"/>
      <c r="I2619" s="7" t="s">
        <v>399</v>
      </c>
      <c r="J2619" s="10"/>
      <c r="K2619" s="10"/>
      <c r="L2619" s="10"/>
      <c r="M2619" s="10">
        <v>44960</v>
      </c>
      <c r="N2619" s="7">
        <v>2023</v>
      </c>
      <c r="O2619" s="7" t="s">
        <v>7678</v>
      </c>
      <c r="S2619" s="7" t="s">
        <v>8066</v>
      </c>
      <c r="T2619" s="7"/>
      <c r="AC2619" s="7" t="s">
        <v>8067</v>
      </c>
      <c r="AD2619" s="7" t="s">
        <v>8068</v>
      </c>
    </row>
    <row r="2620" spans="1:30" ht="12.5" x14ac:dyDescent="0.25">
      <c r="A2620" s="7" t="s">
        <v>8069</v>
      </c>
      <c r="B2620" s="7" t="s">
        <v>8070</v>
      </c>
      <c r="C2620" s="7" t="s">
        <v>3175</v>
      </c>
      <c r="D2620" s="7" t="s">
        <v>3028</v>
      </c>
      <c r="E2620" s="7" t="s">
        <v>36</v>
      </c>
      <c r="F2620" s="7" t="s">
        <v>37</v>
      </c>
      <c r="G2620" s="7" t="s">
        <v>56</v>
      </c>
      <c r="H2620" s="7" t="s">
        <v>7821</v>
      </c>
      <c r="I2620" s="7" t="s">
        <v>74</v>
      </c>
      <c r="J2620" s="10"/>
      <c r="K2620" s="10"/>
      <c r="L2620" s="10"/>
      <c r="M2620" s="10">
        <v>44887</v>
      </c>
      <c r="N2620" s="7">
        <v>2022</v>
      </c>
      <c r="O2620" s="7" t="s">
        <v>7678</v>
      </c>
      <c r="R2620" s="7" t="s">
        <v>4256</v>
      </c>
      <c r="T2620" s="7"/>
      <c r="AC2620" s="7" t="s">
        <v>8071</v>
      </c>
      <c r="AD2620" s="7" t="s">
        <v>8072</v>
      </c>
    </row>
    <row r="2621" spans="1:30" ht="12.5" x14ac:dyDescent="0.25">
      <c r="A2621" s="7" t="s">
        <v>8073</v>
      </c>
      <c r="B2621" s="7" t="s">
        <v>8074</v>
      </c>
      <c r="C2621" s="7" t="s">
        <v>7927</v>
      </c>
      <c r="D2621" s="7" t="s">
        <v>3028</v>
      </c>
      <c r="E2621" s="7" t="s">
        <v>36</v>
      </c>
      <c r="F2621" s="7" t="s">
        <v>37</v>
      </c>
      <c r="G2621" s="7" t="s">
        <v>56</v>
      </c>
      <c r="H2621" s="7" t="s">
        <v>7821</v>
      </c>
      <c r="I2621" s="7" t="s">
        <v>74</v>
      </c>
      <c r="J2621" s="10"/>
      <c r="K2621" s="10"/>
      <c r="L2621" s="10"/>
      <c r="M2621" s="10">
        <v>44889</v>
      </c>
      <c r="N2621" s="7">
        <v>2022</v>
      </c>
      <c r="O2621" s="7" t="s">
        <v>7678</v>
      </c>
      <c r="T2621" s="7"/>
      <c r="AC2621" s="7" t="s">
        <v>6841</v>
      </c>
      <c r="AD2621" s="7" t="s">
        <v>6842</v>
      </c>
    </row>
    <row r="2622" spans="1:30" ht="12.5" x14ac:dyDescent="0.25">
      <c r="A2622" s="7" t="s">
        <v>8075</v>
      </c>
      <c r="B2622" s="7" t="s">
        <v>8076</v>
      </c>
      <c r="C2622" s="7" t="s">
        <v>8077</v>
      </c>
      <c r="D2622" s="7" t="s">
        <v>3028</v>
      </c>
      <c r="E2622" s="7" t="s">
        <v>7719</v>
      </c>
      <c r="F2622" s="7" t="s">
        <v>37</v>
      </c>
      <c r="G2622" s="7" t="s">
        <v>56</v>
      </c>
      <c r="H2622" s="7" t="s">
        <v>7821</v>
      </c>
      <c r="I2622" s="7" t="s">
        <v>399</v>
      </c>
      <c r="J2622" s="10"/>
      <c r="K2622" s="10"/>
      <c r="L2622" s="10"/>
      <c r="M2622" s="10">
        <v>44890</v>
      </c>
      <c r="N2622" s="7">
        <v>2022</v>
      </c>
      <c r="O2622" s="7" t="s">
        <v>7678</v>
      </c>
      <c r="R2622" s="7" t="s">
        <v>522</v>
      </c>
      <c r="T2622" s="7"/>
      <c r="AC2622" s="7" t="s">
        <v>8078</v>
      </c>
      <c r="AD2622" s="7" t="s">
        <v>8079</v>
      </c>
    </row>
    <row r="2623" spans="1:30" ht="12.5" x14ac:dyDescent="0.25">
      <c r="A2623" s="7" t="s">
        <v>8080</v>
      </c>
      <c r="B2623" s="7" t="s">
        <v>8081</v>
      </c>
      <c r="C2623" s="7" t="s">
        <v>8082</v>
      </c>
      <c r="D2623" s="7" t="s">
        <v>3028</v>
      </c>
      <c r="E2623" s="7" t="s">
        <v>36</v>
      </c>
      <c r="F2623" s="7" t="s">
        <v>37</v>
      </c>
      <c r="G2623" s="7" t="s">
        <v>56</v>
      </c>
      <c r="H2623" s="7"/>
      <c r="I2623" s="7" t="s">
        <v>74</v>
      </c>
      <c r="J2623" s="10"/>
      <c r="K2623" s="10"/>
      <c r="L2623" s="10"/>
      <c r="M2623" s="10">
        <v>44933</v>
      </c>
      <c r="N2623" s="7">
        <v>2023</v>
      </c>
      <c r="O2623" s="7" t="s">
        <v>7678</v>
      </c>
      <c r="R2623" s="7" t="s">
        <v>8055</v>
      </c>
      <c r="S2623" s="7" t="s">
        <v>8066</v>
      </c>
      <c r="T2623" s="7"/>
      <c r="AC2623" s="7" t="s">
        <v>8083</v>
      </c>
      <c r="AD2623" s="7" t="s">
        <v>8084</v>
      </c>
    </row>
    <row r="2624" spans="1:30" ht="12.5" x14ac:dyDescent="0.25">
      <c r="A2624" s="7" t="s">
        <v>8085</v>
      </c>
      <c r="B2624" s="7" t="s">
        <v>8086</v>
      </c>
      <c r="C2624" s="7" t="s">
        <v>7775</v>
      </c>
      <c r="D2624" s="7" t="s">
        <v>3028</v>
      </c>
      <c r="E2624" s="7" t="s">
        <v>36</v>
      </c>
      <c r="F2624" s="7" t="s">
        <v>37</v>
      </c>
      <c r="G2624" s="7" t="s">
        <v>56</v>
      </c>
      <c r="H2624" s="7" t="s">
        <v>7821</v>
      </c>
      <c r="I2624" s="7" t="s">
        <v>399</v>
      </c>
      <c r="J2624" s="10"/>
      <c r="K2624" s="10"/>
      <c r="L2624" s="10"/>
      <c r="M2624" s="10">
        <v>44910</v>
      </c>
      <c r="N2624" s="7">
        <v>2022</v>
      </c>
      <c r="O2624" s="7" t="s">
        <v>7678</v>
      </c>
      <c r="R2624" s="7" t="s">
        <v>8087</v>
      </c>
      <c r="T2624" s="7"/>
      <c r="AC2624" s="7" t="s">
        <v>8088</v>
      </c>
      <c r="AD2624" s="7" t="s">
        <v>8089</v>
      </c>
    </row>
    <row r="2625" spans="1:30" ht="12.5" x14ac:dyDescent="0.25">
      <c r="A2625" s="7" t="s">
        <v>8090</v>
      </c>
      <c r="B2625" s="7" t="s">
        <v>8091</v>
      </c>
      <c r="C2625" s="7" t="s">
        <v>8092</v>
      </c>
      <c r="D2625" s="7" t="s">
        <v>3028</v>
      </c>
      <c r="E2625" s="7" t="s">
        <v>36</v>
      </c>
      <c r="F2625" s="7" t="s">
        <v>37</v>
      </c>
      <c r="G2625" s="7" t="s">
        <v>56</v>
      </c>
      <c r="H2625" s="7" t="s">
        <v>7821</v>
      </c>
      <c r="I2625" s="7" t="s">
        <v>74</v>
      </c>
      <c r="J2625" s="10"/>
      <c r="K2625" s="10"/>
      <c r="L2625" s="10"/>
      <c r="M2625" s="10">
        <v>44899</v>
      </c>
      <c r="N2625" s="7">
        <v>2022</v>
      </c>
      <c r="O2625" s="7" t="s">
        <v>7678</v>
      </c>
      <c r="T2625" s="7"/>
      <c r="AC2625" s="7" t="s">
        <v>8093</v>
      </c>
      <c r="AD2625" s="7" t="s">
        <v>8094</v>
      </c>
    </row>
    <row r="2626" spans="1:30" ht="12.5" x14ac:dyDescent="0.25">
      <c r="A2626" s="7" t="s">
        <v>8095</v>
      </c>
      <c r="B2626" s="7" t="s">
        <v>8096</v>
      </c>
      <c r="C2626" s="7" t="s">
        <v>3079</v>
      </c>
      <c r="D2626" s="7" t="s">
        <v>3028</v>
      </c>
      <c r="E2626" s="7" t="s">
        <v>36</v>
      </c>
      <c r="F2626" s="7" t="s">
        <v>37</v>
      </c>
      <c r="G2626" s="7" t="s">
        <v>56</v>
      </c>
      <c r="H2626" s="7" t="s">
        <v>7821</v>
      </c>
      <c r="I2626" s="7" t="s">
        <v>399</v>
      </c>
      <c r="J2626" s="10"/>
      <c r="K2626" s="10"/>
      <c r="L2626" s="10"/>
      <c r="M2626" s="10">
        <v>44917</v>
      </c>
      <c r="N2626" s="7">
        <v>2022</v>
      </c>
      <c r="O2626" s="7" t="s">
        <v>7678</v>
      </c>
      <c r="R2626" s="7" t="s">
        <v>522</v>
      </c>
      <c r="T2626" s="7"/>
      <c r="AC2626" s="7" t="s">
        <v>8097</v>
      </c>
      <c r="AD2626" s="7" t="s">
        <v>8098</v>
      </c>
    </row>
    <row r="2627" spans="1:30" ht="12.5" x14ac:dyDescent="0.25">
      <c r="A2627" s="7" t="s">
        <v>8099</v>
      </c>
      <c r="B2627" s="7" t="s">
        <v>8100</v>
      </c>
      <c r="C2627" s="7" t="s">
        <v>8101</v>
      </c>
      <c r="D2627" s="7" t="s">
        <v>3028</v>
      </c>
      <c r="E2627" s="7" t="s">
        <v>36</v>
      </c>
      <c r="F2627" s="7" t="s">
        <v>37</v>
      </c>
      <c r="G2627" s="7" t="s">
        <v>56</v>
      </c>
      <c r="H2627" s="7"/>
      <c r="I2627" s="7" t="s">
        <v>399</v>
      </c>
      <c r="J2627" s="10"/>
      <c r="K2627" s="10"/>
      <c r="L2627" s="10"/>
      <c r="M2627" s="7" t="s">
        <v>700</v>
      </c>
      <c r="N2627" s="7"/>
      <c r="O2627" s="7" t="s">
        <v>7678</v>
      </c>
      <c r="S2627" s="7" t="s">
        <v>8066</v>
      </c>
      <c r="T2627" s="7"/>
      <c r="AC2627" s="7" t="s">
        <v>8102</v>
      </c>
      <c r="AD2627" s="7" t="s">
        <v>8103</v>
      </c>
    </row>
    <row r="2628" spans="1:30" ht="12.5" x14ac:dyDescent="0.25">
      <c r="A2628" s="7" t="s">
        <v>8104</v>
      </c>
      <c r="B2628" s="7" t="s">
        <v>8105</v>
      </c>
      <c r="C2628" s="7" t="s">
        <v>7863</v>
      </c>
      <c r="D2628" s="7" t="s">
        <v>3028</v>
      </c>
      <c r="E2628" s="7" t="s">
        <v>36</v>
      </c>
      <c r="F2628" s="7" t="s">
        <v>37</v>
      </c>
      <c r="G2628" s="7" t="s">
        <v>56</v>
      </c>
      <c r="H2628" s="7" t="s">
        <v>7821</v>
      </c>
      <c r="I2628" s="7" t="s">
        <v>74</v>
      </c>
      <c r="J2628" s="10"/>
      <c r="K2628" s="10"/>
      <c r="L2628" s="10"/>
      <c r="M2628" s="10">
        <v>44916</v>
      </c>
      <c r="N2628" s="7">
        <v>2022</v>
      </c>
      <c r="O2628" s="7" t="s">
        <v>7678</v>
      </c>
      <c r="T2628" s="7"/>
      <c r="AC2628" s="7" t="s">
        <v>8106</v>
      </c>
      <c r="AD2628" s="7" t="s">
        <v>8107</v>
      </c>
    </row>
    <row r="2629" spans="1:30" ht="12.5" x14ac:dyDescent="0.25">
      <c r="A2629" s="7" t="s">
        <v>8108</v>
      </c>
      <c r="B2629" s="7" t="s">
        <v>8109</v>
      </c>
      <c r="C2629" s="7" t="s">
        <v>7863</v>
      </c>
      <c r="D2629" s="7" t="s">
        <v>3028</v>
      </c>
      <c r="E2629" s="7" t="s">
        <v>36</v>
      </c>
      <c r="F2629" s="7" t="s">
        <v>37</v>
      </c>
      <c r="G2629" s="7" t="s">
        <v>56</v>
      </c>
      <c r="H2629" s="7" t="s">
        <v>7821</v>
      </c>
      <c r="I2629" s="7" t="s">
        <v>74</v>
      </c>
      <c r="J2629" s="10"/>
      <c r="K2629" s="10"/>
      <c r="L2629" s="10"/>
      <c r="M2629" s="10">
        <v>44917</v>
      </c>
      <c r="N2629" s="7">
        <v>2022</v>
      </c>
      <c r="O2629" s="7" t="s">
        <v>7678</v>
      </c>
      <c r="P2629" s="7" t="s">
        <v>56</v>
      </c>
      <c r="R2629" s="7" t="s">
        <v>1255</v>
      </c>
      <c r="T2629" s="7"/>
      <c r="AC2629" s="7" t="s">
        <v>8110</v>
      </c>
      <c r="AD2629" s="7" t="s">
        <v>8111</v>
      </c>
    </row>
    <row r="2630" spans="1:30" ht="12.5" x14ac:dyDescent="0.25">
      <c r="A2630" s="7" t="s">
        <v>8112</v>
      </c>
      <c r="B2630" s="7" t="s">
        <v>8113</v>
      </c>
      <c r="C2630" s="7" t="s">
        <v>3079</v>
      </c>
      <c r="D2630" s="7" t="s">
        <v>3028</v>
      </c>
      <c r="E2630" s="7" t="s">
        <v>36</v>
      </c>
      <c r="F2630" s="7" t="s">
        <v>37</v>
      </c>
      <c r="G2630" s="7" t="s">
        <v>56</v>
      </c>
      <c r="H2630" s="7"/>
      <c r="I2630" s="7" t="s">
        <v>74</v>
      </c>
      <c r="J2630" s="10"/>
      <c r="K2630" s="10"/>
      <c r="L2630" s="10"/>
      <c r="M2630" s="10">
        <v>44981</v>
      </c>
      <c r="N2630" s="7">
        <v>2023</v>
      </c>
      <c r="O2630" s="7" t="s">
        <v>7678</v>
      </c>
      <c r="R2630" s="7" t="s">
        <v>8114</v>
      </c>
      <c r="S2630" s="7" t="s">
        <v>8066</v>
      </c>
      <c r="T2630" s="7"/>
      <c r="AC2630" s="7" t="s">
        <v>7859</v>
      </c>
      <c r="AD2630" s="7" t="s">
        <v>7860</v>
      </c>
    </row>
    <row r="2631" spans="1:30" ht="12.5" x14ac:dyDescent="0.25">
      <c r="A2631" s="7" t="s">
        <v>8115</v>
      </c>
      <c r="B2631" s="7" t="s">
        <v>8116</v>
      </c>
      <c r="C2631" s="7" t="s">
        <v>8117</v>
      </c>
      <c r="D2631" s="7" t="s">
        <v>3028</v>
      </c>
      <c r="E2631" s="7" t="s">
        <v>36</v>
      </c>
      <c r="F2631" s="7" t="s">
        <v>37</v>
      </c>
      <c r="G2631" s="7" t="s">
        <v>56</v>
      </c>
      <c r="H2631" s="7"/>
      <c r="I2631" s="7" t="s">
        <v>74</v>
      </c>
      <c r="J2631" s="10"/>
      <c r="K2631" s="10"/>
      <c r="L2631" s="10"/>
      <c r="M2631" s="10">
        <v>44984</v>
      </c>
      <c r="N2631" s="7">
        <v>2023</v>
      </c>
      <c r="O2631" s="7" t="s">
        <v>7678</v>
      </c>
      <c r="R2631" s="7" t="s">
        <v>8118</v>
      </c>
      <c r="S2631" s="7" t="s">
        <v>8066</v>
      </c>
      <c r="T2631" s="7"/>
      <c r="AC2631" s="7" t="s">
        <v>8119</v>
      </c>
      <c r="AD2631" s="7" t="s">
        <v>8120</v>
      </c>
    </row>
    <row r="2632" spans="1:30" ht="12.5" x14ac:dyDescent="0.25">
      <c r="A2632" s="7" t="s">
        <v>8121</v>
      </c>
      <c r="B2632" s="7" t="s">
        <v>8122</v>
      </c>
      <c r="C2632" s="7" t="s">
        <v>7897</v>
      </c>
      <c r="D2632" s="7" t="s">
        <v>3028</v>
      </c>
      <c r="E2632" s="7" t="s">
        <v>36</v>
      </c>
      <c r="F2632" s="7" t="s">
        <v>37</v>
      </c>
      <c r="G2632" s="7" t="s">
        <v>56</v>
      </c>
      <c r="H2632" s="7"/>
      <c r="I2632" s="7" t="s">
        <v>74</v>
      </c>
      <c r="J2632" s="10"/>
      <c r="K2632" s="10"/>
      <c r="L2632" s="10"/>
      <c r="M2632" s="10">
        <v>44970</v>
      </c>
      <c r="N2632" s="7">
        <v>2023</v>
      </c>
      <c r="O2632" s="7" t="s">
        <v>7678</v>
      </c>
      <c r="S2632" s="7" t="s">
        <v>8066</v>
      </c>
      <c r="T2632" s="7"/>
      <c r="AC2632" s="7" t="s">
        <v>8123</v>
      </c>
      <c r="AD2632" s="7" t="s">
        <v>8124</v>
      </c>
    </row>
    <row r="2633" spans="1:30" ht="12.5" x14ac:dyDescent="0.25">
      <c r="A2633" s="7" t="s">
        <v>8125</v>
      </c>
      <c r="B2633" s="7" t="s">
        <v>8126</v>
      </c>
      <c r="C2633" s="7" t="s">
        <v>7683</v>
      </c>
      <c r="D2633" s="7" t="s">
        <v>3028</v>
      </c>
      <c r="E2633" s="7" t="s">
        <v>36</v>
      </c>
      <c r="F2633" s="7" t="s">
        <v>37</v>
      </c>
      <c r="G2633" s="7" t="s">
        <v>56</v>
      </c>
      <c r="H2633" s="7"/>
      <c r="I2633" s="7" t="s">
        <v>74</v>
      </c>
      <c r="J2633" s="10"/>
      <c r="K2633" s="10"/>
      <c r="L2633" s="10"/>
      <c r="M2633" s="7" t="s">
        <v>700</v>
      </c>
      <c r="N2633" s="7"/>
      <c r="O2633" s="7" t="s">
        <v>7678</v>
      </c>
      <c r="S2633" s="7" t="s">
        <v>8066</v>
      </c>
      <c r="T2633" s="7"/>
      <c r="AC2633" s="7" t="s">
        <v>8127</v>
      </c>
      <c r="AD2633" s="7" t="s">
        <v>8128</v>
      </c>
    </row>
    <row r="2634" spans="1:30" ht="12.5" x14ac:dyDescent="0.25">
      <c r="A2634" s="7" t="s">
        <v>8129</v>
      </c>
      <c r="B2634" s="7" t="s">
        <v>8130</v>
      </c>
      <c r="C2634" s="7" t="s">
        <v>8131</v>
      </c>
      <c r="D2634" s="7" t="s">
        <v>3028</v>
      </c>
      <c r="E2634" s="7" t="s">
        <v>36</v>
      </c>
      <c r="F2634" s="7" t="s">
        <v>37</v>
      </c>
      <c r="G2634" s="7" t="s">
        <v>56</v>
      </c>
      <c r="H2634" s="7"/>
      <c r="I2634" s="7" t="s">
        <v>399</v>
      </c>
      <c r="J2634" s="10"/>
      <c r="K2634" s="10"/>
      <c r="L2634" s="10"/>
      <c r="M2634" s="7" t="s">
        <v>700</v>
      </c>
      <c r="N2634" s="7"/>
      <c r="O2634" s="7" t="s">
        <v>7678</v>
      </c>
      <c r="R2634" s="7" t="s">
        <v>8055</v>
      </c>
      <c r="S2634" s="7" t="s">
        <v>8066</v>
      </c>
      <c r="T2634" s="7"/>
      <c r="AC2634" s="7" t="s">
        <v>8132</v>
      </c>
      <c r="AD2634" s="7" t="s">
        <v>8133</v>
      </c>
    </row>
    <row r="2635" spans="1:30" ht="12.5" x14ac:dyDescent="0.25">
      <c r="A2635" s="7" t="s">
        <v>8134</v>
      </c>
      <c r="B2635" s="7" t="s">
        <v>8135</v>
      </c>
      <c r="C2635" s="7" t="s">
        <v>8136</v>
      </c>
      <c r="D2635" s="7" t="s">
        <v>3028</v>
      </c>
      <c r="E2635" s="7" t="s">
        <v>36</v>
      </c>
      <c r="F2635" s="7" t="s">
        <v>37</v>
      </c>
      <c r="G2635" s="7" t="s">
        <v>56</v>
      </c>
      <c r="H2635" s="7"/>
      <c r="I2635" s="7" t="s">
        <v>74</v>
      </c>
      <c r="J2635" s="10"/>
      <c r="K2635" s="10"/>
      <c r="L2635" s="10"/>
      <c r="M2635" s="7" t="s">
        <v>700</v>
      </c>
      <c r="N2635" s="7"/>
      <c r="O2635" s="7" t="s">
        <v>7678</v>
      </c>
      <c r="R2635" s="7" t="s">
        <v>8055</v>
      </c>
      <c r="S2635" s="7" t="s">
        <v>8066</v>
      </c>
      <c r="T2635" s="7"/>
      <c r="AC2635" s="7" t="s">
        <v>8137</v>
      </c>
      <c r="AD2635" s="7" t="s">
        <v>8138</v>
      </c>
    </row>
    <row r="2636" spans="1:30" ht="12.5" x14ac:dyDescent="0.25">
      <c r="A2636" s="7" t="s">
        <v>8139</v>
      </c>
      <c r="B2636" s="7" t="s">
        <v>8140</v>
      </c>
      <c r="C2636" s="7" t="s">
        <v>8141</v>
      </c>
      <c r="D2636" s="7" t="s">
        <v>3028</v>
      </c>
      <c r="E2636" s="7" t="s">
        <v>36</v>
      </c>
      <c r="F2636" s="7" t="s">
        <v>37</v>
      </c>
      <c r="G2636" s="7" t="s">
        <v>56</v>
      </c>
      <c r="H2636" s="7"/>
      <c r="I2636" s="7" t="s">
        <v>399</v>
      </c>
      <c r="J2636" s="10"/>
      <c r="K2636" s="10"/>
      <c r="L2636" s="10"/>
      <c r="M2636" s="10">
        <v>44967</v>
      </c>
      <c r="N2636" s="7">
        <v>2023</v>
      </c>
      <c r="O2636" s="7" t="s">
        <v>7678</v>
      </c>
      <c r="R2636" s="7" t="s">
        <v>8142</v>
      </c>
      <c r="S2636" s="7" t="s">
        <v>8066</v>
      </c>
      <c r="T2636" s="7"/>
      <c r="AC2636" s="7" t="s">
        <v>5869</v>
      </c>
      <c r="AD2636" s="7" t="s">
        <v>5870</v>
      </c>
    </row>
    <row r="2637" spans="1:30" ht="12.5" x14ac:dyDescent="0.25">
      <c r="A2637" s="7" t="s">
        <v>8143</v>
      </c>
      <c r="B2637" s="7" t="s">
        <v>8144</v>
      </c>
      <c r="C2637" s="7" t="s">
        <v>8050</v>
      </c>
      <c r="D2637" s="7" t="s">
        <v>3028</v>
      </c>
      <c r="E2637" s="7" t="s">
        <v>36</v>
      </c>
      <c r="F2637" s="7" t="s">
        <v>37</v>
      </c>
      <c r="G2637" s="7" t="s">
        <v>56</v>
      </c>
      <c r="H2637" s="7"/>
      <c r="I2637" s="7" t="s">
        <v>74</v>
      </c>
      <c r="J2637" s="10"/>
      <c r="K2637" s="10"/>
      <c r="L2637" s="10"/>
      <c r="M2637" s="10">
        <v>45000</v>
      </c>
      <c r="N2637" s="7">
        <v>2023</v>
      </c>
      <c r="O2637" s="7" t="s">
        <v>7678</v>
      </c>
      <c r="R2637" s="7" t="s">
        <v>8145</v>
      </c>
      <c r="S2637" s="7" t="s">
        <v>8066</v>
      </c>
      <c r="T2637" s="7"/>
      <c r="AC2637" s="7" t="s">
        <v>8146</v>
      </c>
      <c r="AD2637" s="7" t="s">
        <v>8147</v>
      </c>
    </row>
    <row r="2638" spans="1:30" ht="12.5" x14ac:dyDescent="0.25">
      <c r="A2638" s="7" t="s">
        <v>8148</v>
      </c>
      <c r="B2638" s="7" t="s">
        <v>8149</v>
      </c>
      <c r="C2638" s="7" t="s">
        <v>3182</v>
      </c>
      <c r="D2638" s="7" t="s">
        <v>3028</v>
      </c>
      <c r="E2638" s="7" t="s">
        <v>36</v>
      </c>
      <c r="F2638" s="7" t="s">
        <v>37</v>
      </c>
      <c r="G2638" s="7" t="s">
        <v>56</v>
      </c>
      <c r="H2638" s="7"/>
      <c r="I2638" s="7" t="s">
        <v>74</v>
      </c>
      <c r="J2638" s="10"/>
      <c r="K2638" s="10"/>
      <c r="L2638" s="10"/>
      <c r="M2638" s="10">
        <v>45000</v>
      </c>
      <c r="N2638" s="7">
        <v>2023</v>
      </c>
      <c r="O2638" s="7" t="s">
        <v>7678</v>
      </c>
      <c r="R2638" s="7" t="s">
        <v>513</v>
      </c>
      <c r="S2638" s="7" t="s">
        <v>8066</v>
      </c>
      <c r="T2638" s="7"/>
      <c r="AC2638" s="7" t="s">
        <v>8150</v>
      </c>
      <c r="AD2638" s="7" t="s">
        <v>8151</v>
      </c>
    </row>
    <row r="2639" spans="1:30" ht="12.5" x14ac:dyDescent="0.25">
      <c r="A2639" s="7" t="s">
        <v>8152</v>
      </c>
      <c r="B2639" s="7" t="s">
        <v>8153</v>
      </c>
      <c r="C2639" s="7" t="s">
        <v>3218</v>
      </c>
      <c r="D2639" s="7" t="s">
        <v>3028</v>
      </c>
      <c r="E2639" s="7" t="s">
        <v>36</v>
      </c>
      <c r="F2639" s="7" t="s">
        <v>37</v>
      </c>
      <c r="G2639" s="7" t="s">
        <v>56</v>
      </c>
      <c r="H2639" s="7"/>
      <c r="I2639" s="7" t="s">
        <v>74</v>
      </c>
      <c r="J2639" s="10"/>
      <c r="K2639" s="10"/>
      <c r="L2639" s="10"/>
      <c r="M2639" s="10">
        <v>44994</v>
      </c>
      <c r="N2639" s="7">
        <v>2023</v>
      </c>
      <c r="O2639" s="7" t="s">
        <v>7678</v>
      </c>
      <c r="R2639" s="7" t="s">
        <v>8154</v>
      </c>
      <c r="S2639" s="7" t="s">
        <v>8066</v>
      </c>
      <c r="T2639" s="7"/>
      <c r="AC2639" s="7" t="s">
        <v>8155</v>
      </c>
      <c r="AD2639" s="7" t="s">
        <v>8156</v>
      </c>
    </row>
    <row r="2640" spans="1:30" ht="12.5" x14ac:dyDescent="0.25">
      <c r="A2640" s="7" t="s">
        <v>8157</v>
      </c>
      <c r="B2640" s="7" t="s">
        <v>8158</v>
      </c>
      <c r="C2640" s="7" t="s">
        <v>8159</v>
      </c>
      <c r="D2640" s="7" t="s">
        <v>3028</v>
      </c>
      <c r="E2640" s="7" t="s">
        <v>36</v>
      </c>
      <c r="F2640" s="7" t="s">
        <v>37</v>
      </c>
      <c r="G2640" s="7" t="s">
        <v>56</v>
      </c>
      <c r="H2640" s="7"/>
      <c r="I2640" s="7" t="s">
        <v>74</v>
      </c>
      <c r="J2640" s="10"/>
      <c r="K2640" s="10"/>
      <c r="L2640" s="10"/>
      <c r="M2640" s="7" t="s">
        <v>700</v>
      </c>
      <c r="N2640" s="7"/>
      <c r="O2640" s="7" t="s">
        <v>7678</v>
      </c>
      <c r="S2640" s="7" t="s">
        <v>8066</v>
      </c>
      <c r="T2640" s="7"/>
      <c r="AC2640" s="7" t="s">
        <v>8160</v>
      </c>
      <c r="AD2640" s="7" t="s">
        <v>8161</v>
      </c>
    </row>
    <row r="2641" spans="1:30" ht="12.5" x14ac:dyDescent="0.25">
      <c r="A2641" s="7" t="s">
        <v>8162</v>
      </c>
      <c r="B2641" s="7" t="s">
        <v>8163</v>
      </c>
      <c r="C2641" s="7" t="s">
        <v>3211</v>
      </c>
      <c r="D2641" s="7" t="s">
        <v>3028</v>
      </c>
      <c r="E2641" s="7" t="s">
        <v>36</v>
      </c>
      <c r="F2641" s="7" t="s">
        <v>37</v>
      </c>
      <c r="G2641" s="7" t="s">
        <v>56</v>
      </c>
      <c r="H2641" s="7"/>
      <c r="I2641" s="7" t="s">
        <v>74</v>
      </c>
      <c r="J2641" s="10"/>
      <c r="K2641" s="10"/>
      <c r="L2641" s="10"/>
      <c r="M2641" s="7" t="s">
        <v>700</v>
      </c>
      <c r="N2641" s="7"/>
      <c r="O2641" s="7" t="s">
        <v>7678</v>
      </c>
      <c r="P2641" s="7" t="s">
        <v>56</v>
      </c>
      <c r="R2641" s="7" t="s">
        <v>946</v>
      </c>
      <c r="S2641" s="7" t="s">
        <v>8066</v>
      </c>
      <c r="T2641" s="7"/>
      <c r="AC2641" s="7" t="s">
        <v>8164</v>
      </c>
      <c r="AD2641" s="7" t="s">
        <v>6766</v>
      </c>
    </row>
    <row r="2642" spans="1:30" ht="12.5" x14ac:dyDescent="0.25">
      <c r="A2642" s="7" t="s">
        <v>8165</v>
      </c>
      <c r="B2642" s="7" t="s">
        <v>8166</v>
      </c>
      <c r="C2642" s="7" t="s">
        <v>3095</v>
      </c>
      <c r="D2642" s="7" t="s">
        <v>3028</v>
      </c>
      <c r="E2642" s="7" t="s">
        <v>36</v>
      </c>
      <c r="F2642" s="7" t="s">
        <v>37</v>
      </c>
      <c r="G2642" s="7" t="s">
        <v>56</v>
      </c>
      <c r="H2642" s="7"/>
      <c r="I2642" s="7" t="s">
        <v>74</v>
      </c>
      <c r="J2642" s="10"/>
      <c r="K2642" s="10"/>
      <c r="L2642" s="10"/>
      <c r="M2642" s="7" t="s">
        <v>700</v>
      </c>
      <c r="N2642" s="7"/>
      <c r="O2642" s="7" t="s">
        <v>7678</v>
      </c>
      <c r="R2642" s="7" t="s">
        <v>8055</v>
      </c>
      <c r="S2642" s="7" t="s">
        <v>8066</v>
      </c>
      <c r="T2642" s="7"/>
      <c r="AC2642" s="7" t="s">
        <v>8167</v>
      </c>
      <c r="AD2642" s="7" t="s">
        <v>8168</v>
      </c>
    </row>
    <row r="2643" spans="1:30" ht="12.5" x14ac:dyDescent="0.25">
      <c r="A2643" s="7" t="s">
        <v>8169</v>
      </c>
      <c r="B2643" s="7" t="s">
        <v>8170</v>
      </c>
      <c r="C2643" s="7" t="s">
        <v>8171</v>
      </c>
      <c r="D2643" s="7" t="s">
        <v>3028</v>
      </c>
      <c r="E2643" s="7" t="s">
        <v>36</v>
      </c>
      <c r="F2643" s="7" t="s">
        <v>37</v>
      </c>
      <c r="G2643" s="7" t="s">
        <v>56</v>
      </c>
      <c r="H2643" s="7"/>
      <c r="I2643" s="7" t="s">
        <v>74</v>
      </c>
      <c r="J2643" s="10"/>
      <c r="K2643" s="10"/>
      <c r="L2643" s="10"/>
      <c r="M2643" s="7" t="s">
        <v>700</v>
      </c>
      <c r="N2643" s="7"/>
      <c r="O2643" s="7" t="s">
        <v>7678</v>
      </c>
      <c r="Q2643" s="7" t="s">
        <v>56</v>
      </c>
      <c r="R2643" s="7" t="s">
        <v>2945</v>
      </c>
      <c r="S2643" s="7" t="s">
        <v>8066</v>
      </c>
      <c r="T2643" s="7"/>
      <c r="AC2643" s="7" t="s">
        <v>8172</v>
      </c>
      <c r="AD2643" s="7" t="s">
        <v>8173</v>
      </c>
    </row>
    <row r="2644" spans="1:30" ht="12.5" x14ac:dyDescent="0.25">
      <c r="A2644" s="7" t="s">
        <v>8174</v>
      </c>
      <c r="B2644" s="7" t="s">
        <v>8175</v>
      </c>
      <c r="C2644" s="7" t="s">
        <v>8176</v>
      </c>
      <c r="D2644" s="7" t="s">
        <v>3028</v>
      </c>
      <c r="E2644" s="7" t="s">
        <v>36</v>
      </c>
      <c r="F2644" s="7" t="s">
        <v>64</v>
      </c>
      <c r="G2644" s="7" t="s">
        <v>38</v>
      </c>
      <c r="H2644" s="7"/>
      <c r="I2644" s="7"/>
      <c r="J2644" s="10"/>
      <c r="K2644" s="10"/>
      <c r="L2644" s="10"/>
      <c r="M2644" s="10"/>
      <c r="N2644" s="7"/>
      <c r="O2644" s="7" t="s">
        <v>7678</v>
      </c>
      <c r="T2644" s="7" t="s">
        <v>7733</v>
      </c>
      <c r="U2644" s="7" t="s">
        <v>8177</v>
      </c>
      <c r="AC2644" s="7" t="s">
        <v>8178</v>
      </c>
      <c r="AD2644" s="7" t="s">
        <v>8179</v>
      </c>
    </row>
    <row r="2645" spans="1:30" ht="12.5" x14ac:dyDescent="0.25">
      <c r="A2645" s="7" t="s">
        <v>8180</v>
      </c>
      <c r="B2645" s="7" t="s">
        <v>8181</v>
      </c>
      <c r="C2645" s="7" t="s">
        <v>8182</v>
      </c>
      <c r="D2645" s="7" t="s">
        <v>3028</v>
      </c>
      <c r="E2645" s="7" t="s">
        <v>36</v>
      </c>
      <c r="F2645" s="7" t="s">
        <v>64</v>
      </c>
      <c r="G2645" s="7" t="s">
        <v>38</v>
      </c>
      <c r="H2645" s="7"/>
      <c r="I2645" s="7"/>
      <c r="J2645" s="10"/>
      <c r="K2645" s="10"/>
      <c r="L2645" s="10"/>
      <c r="M2645" s="10"/>
      <c r="N2645" s="7"/>
      <c r="O2645" s="7" t="s">
        <v>7678</v>
      </c>
      <c r="R2645" s="7" t="s">
        <v>8183</v>
      </c>
      <c r="T2645" s="7" t="s">
        <v>7733</v>
      </c>
      <c r="U2645" s="7" t="s">
        <v>8177</v>
      </c>
      <c r="AC2645" s="7" t="s">
        <v>8184</v>
      </c>
      <c r="AD2645" s="7" t="s">
        <v>8185</v>
      </c>
    </row>
    <row r="2646" spans="1:30" ht="12.5" x14ac:dyDescent="0.25">
      <c r="A2646" s="7"/>
      <c r="B2646" s="7"/>
      <c r="C2646" s="7"/>
      <c r="D2646" s="7"/>
      <c r="E2646" s="7"/>
      <c r="F2646" s="7"/>
      <c r="G2646" s="7"/>
      <c r="H2646" s="7"/>
      <c r="I2646" s="7"/>
      <c r="J2646" s="10"/>
      <c r="K2646" s="10"/>
      <c r="L2646" s="10"/>
      <c r="M2646" s="10"/>
      <c r="N2646" s="7"/>
      <c r="O2646" s="7"/>
      <c r="T2646" s="7"/>
    </row>
    <row r="2647" spans="1:30" ht="12.5" x14ac:dyDescent="0.25">
      <c r="A2647" s="7"/>
      <c r="B2647" s="7"/>
      <c r="C2647" s="7"/>
      <c r="D2647" s="7"/>
      <c r="E2647" s="7"/>
      <c r="F2647" s="7"/>
      <c r="G2647" s="7"/>
      <c r="H2647" s="7"/>
      <c r="I2647" s="7"/>
      <c r="J2647" s="10"/>
      <c r="K2647" s="10"/>
      <c r="L2647" s="10"/>
      <c r="M2647" s="10"/>
      <c r="N2647" s="7"/>
      <c r="O2647" s="7"/>
      <c r="T2647" s="7"/>
    </row>
    <row r="2648" spans="1:30" ht="12.5" x14ac:dyDescent="0.25">
      <c r="A2648" s="7"/>
      <c r="B2648" s="7"/>
      <c r="C2648" s="7"/>
      <c r="D2648" s="7"/>
      <c r="E2648" s="7"/>
      <c r="F2648" s="7"/>
      <c r="G2648" s="7"/>
      <c r="H2648" s="7"/>
      <c r="I2648" s="7"/>
      <c r="J2648" s="10"/>
      <c r="K2648" s="10"/>
      <c r="L2648" s="10"/>
      <c r="M2648" s="10"/>
      <c r="N2648" s="7"/>
      <c r="O2648" s="7"/>
      <c r="T2648" s="7"/>
    </row>
    <row r="2649" spans="1:30" ht="12.5" x14ac:dyDescent="0.25">
      <c r="A2649" s="7"/>
      <c r="B2649" s="7"/>
      <c r="C2649" s="7"/>
      <c r="D2649" s="7"/>
      <c r="E2649" s="7"/>
      <c r="F2649" s="7"/>
      <c r="G2649" s="7"/>
      <c r="H2649" s="7"/>
      <c r="I2649" s="7"/>
      <c r="J2649" s="10"/>
      <c r="K2649" s="10"/>
      <c r="L2649" s="10"/>
      <c r="M2649" s="10"/>
      <c r="N2649" s="7"/>
      <c r="O2649" s="7"/>
      <c r="T2649" s="7"/>
    </row>
    <row r="2650" spans="1:30" ht="12.5" x14ac:dyDescent="0.25">
      <c r="A2650" s="7"/>
      <c r="B2650" s="7"/>
      <c r="C2650" s="7"/>
      <c r="D2650" s="7"/>
      <c r="E2650" s="7"/>
      <c r="F2650" s="7"/>
      <c r="G2650" s="7"/>
      <c r="H2650" s="7"/>
      <c r="I2650" s="7"/>
      <c r="J2650" s="10"/>
      <c r="K2650" s="10"/>
      <c r="L2650" s="10"/>
      <c r="M2650" s="10"/>
      <c r="N2650" s="7"/>
      <c r="O2650" s="7"/>
      <c r="T2650" s="7"/>
    </row>
    <row r="2651" spans="1:30" ht="12.5" x14ac:dyDescent="0.25">
      <c r="A2651" s="7"/>
      <c r="B2651" s="7"/>
      <c r="C2651" s="7"/>
      <c r="D2651" s="7"/>
      <c r="E2651" s="7"/>
      <c r="F2651" s="7"/>
      <c r="G2651" s="7"/>
      <c r="H2651" s="7"/>
      <c r="I2651" s="7"/>
      <c r="J2651" s="10"/>
      <c r="K2651" s="10"/>
      <c r="L2651" s="10"/>
      <c r="M2651" s="10"/>
      <c r="N2651" s="7"/>
      <c r="O2651" s="7"/>
      <c r="T2651" s="7"/>
    </row>
    <row r="2659" spans="1:20" ht="12.5" x14ac:dyDescent="0.25">
      <c r="A2659" s="7"/>
      <c r="B2659" s="7"/>
      <c r="C2659" s="7"/>
      <c r="D2659" s="7"/>
      <c r="E2659" s="7"/>
      <c r="F2659" s="7"/>
      <c r="G2659" s="7"/>
      <c r="H2659" s="7"/>
      <c r="I2659" s="7"/>
      <c r="J2659" s="10"/>
      <c r="K2659" s="10"/>
      <c r="L2659" s="10"/>
      <c r="M2659" s="10"/>
      <c r="N2659" s="7"/>
      <c r="O2659" s="7"/>
      <c r="T2659" s="7"/>
    </row>
    <row r="2660" spans="1:20" ht="12.5" x14ac:dyDescent="0.25">
      <c r="A2660" s="7"/>
      <c r="B2660" s="7"/>
      <c r="C2660" s="7"/>
      <c r="D2660" s="7"/>
      <c r="E2660" s="7"/>
      <c r="F2660" s="7"/>
      <c r="G2660" s="7"/>
      <c r="H2660" s="7"/>
      <c r="I2660" s="7"/>
      <c r="J2660" s="10"/>
      <c r="K2660" s="10"/>
      <c r="L2660" s="10"/>
      <c r="M2660" s="10"/>
      <c r="N2660" s="7"/>
      <c r="O2660" s="7"/>
      <c r="T2660" s="7"/>
    </row>
    <row r="2661" spans="1:20" ht="12.5" x14ac:dyDescent="0.25">
      <c r="A2661" s="7"/>
      <c r="B2661" s="7"/>
      <c r="C2661" s="7"/>
      <c r="D2661" s="7"/>
      <c r="E2661" s="7"/>
      <c r="F2661" s="7"/>
      <c r="G2661" s="7"/>
      <c r="H2661" s="7"/>
      <c r="I2661" s="7"/>
      <c r="J2661" s="10"/>
      <c r="K2661" s="10"/>
      <c r="L2661" s="10"/>
      <c r="M2661" s="10"/>
      <c r="N2661" s="7"/>
      <c r="O2661" s="7"/>
      <c r="T2661" s="7"/>
    </row>
    <row r="2662" spans="1:20" ht="12.5" x14ac:dyDescent="0.25">
      <c r="A2662" s="7"/>
      <c r="B2662" s="7"/>
      <c r="C2662" s="7"/>
      <c r="D2662" s="7"/>
      <c r="E2662" s="7"/>
      <c r="F2662" s="7"/>
      <c r="G2662" s="7"/>
      <c r="H2662" s="7"/>
      <c r="I2662" s="7"/>
      <c r="J2662" s="10"/>
      <c r="K2662" s="10"/>
      <c r="L2662" s="10"/>
      <c r="M2662" s="10"/>
      <c r="N2662" s="7"/>
      <c r="O2662" s="7"/>
      <c r="T2662" s="7"/>
    </row>
    <row r="2663" spans="1:20" ht="12.5" x14ac:dyDescent="0.25">
      <c r="A2663" s="7"/>
      <c r="B2663" s="7"/>
      <c r="C2663" s="7"/>
      <c r="D2663" s="7"/>
      <c r="E2663" s="7"/>
      <c r="F2663" s="7"/>
      <c r="G2663" s="7"/>
      <c r="H2663" s="7"/>
      <c r="I2663" s="7"/>
      <c r="J2663" s="10"/>
      <c r="K2663" s="10"/>
      <c r="L2663" s="10"/>
      <c r="M2663" s="10"/>
      <c r="N2663" s="7"/>
      <c r="O2663" s="7"/>
      <c r="T2663" s="7"/>
    </row>
    <row r="2664" spans="1:20" ht="12.5" x14ac:dyDescent="0.25">
      <c r="A2664" s="7"/>
      <c r="B2664" s="7"/>
      <c r="C2664" s="7"/>
      <c r="D2664" s="7"/>
      <c r="E2664" s="7"/>
      <c r="F2664" s="7"/>
      <c r="G2664" s="7"/>
      <c r="H2664" s="7"/>
      <c r="I2664" s="7"/>
      <c r="J2664" s="10"/>
      <c r="K2664" s="10"/>
      <c r="L2664" s="10"/>
      <c r="M2664" s="10"/>
      <c r="N2664" s="7"/>
      <c r="O2664" s="7"/>
      <c r="T2664" s="7"/>
    </row>
    <row r="2665" spans="1:20" ht="12.5" x14ac:dyDescent="0.25">
      <c r="A2665" s="7"/>
      <c r="B2665" s="7"/>
      <c r="C2665" s="7"/>
      <c r="D2665" s="7"/>
      <c r="E2665" s="7"/>
      <c r="F2665" s="7"/>
      <c r="G2665" s="7"/>
      <c r="H2665" s="7"/>
      <c r="I2665" s="7"/>
      <c r="J2665" s="10"/>
      <c r="K2665" s="10"/>
      <c r="L2665" s="10"/>
      <c r="M2665" s="10"/>
      <c r="N2665" s="7"/>
      <c r="O2665" s="7"/>
      <c r="T2665" s="7"/>
    </row>
    <row r="2666" spans="1:20" ht="12.5" x14ac:dyDescent="0.25">
      <c r="A2666" s="7"/>
      <c r="B2666" s="7"/>
      <c r="C2666" s="7"/>
      <c r="D2666" s="7"/>
      <c r="E2666" s="7"/>
      <c r="F2666" s="7"/>
      <c r="G2666" s="7"/>
      <c r="H2666" s="7"/>
      <c r="I2666" s="7"/>
      <c r="J2666" s="10"/>
      <c r="K2666" s="10"/>
      <c r="L2666" s="10"/>
      <c r="M2666" s="10"/>
      <c r="N2666" s="7"/>
      <c r="O2666" s="7"/>
      <c r="T2666" s="7"/>
    </row>
    <row r="2667" spans="1:20" ht="12.5" x14ac:dyDescent="0.25">
      <c r="A2667" s="7"/>
      <c r="B2667" s="7"/>
      <c r="C2667" s="7"/>
      <c r="D2667" s="7"/>
      <c r="E2667" s="7"/>
      <c r="F2667" s="7"/>
      <c r="G2667" s="7"/>
      <c r="H2667" s="7"/>
      <c r="I2667" s="7"/>
      <c r="J2667" s="10"/>
      <c r="K2667" s="10"/>
      <c r="L2667" s="10"/>
      <c r="M2667" s="10"/>
      <c r="N2667" s="7"/>
      <c r="O2667" s="7"/>
      <c r="T2667" s="7"/>
    </row>
    <row r="2668" spans="1:20" ht="12.5" x14ac:dyDescent="0.25">
      <c r="A2668" s="7"/>
      <c r="B2668" s="7"/>
      <c r="C2668" s="7"/>
      <c r="D2668" s="7"/>
      <c r="E2668" s="7"/>
      <c r="F2668" s="7"/>
      <c r="G2668" s="7"/>
      <c r="H2668" s="7"/>
      <c r="I2668" s="7"/>
      <c r="J2668" s="10"/>
      <c r="K2668" s="10"/>
      <c r="L2668" s="10"/>
      <c r="M2668" s="10"/>
      <c r="N2668" s="7"/>
      <c r="O2668" s="7"/>
      <c r="T2668" s="7"/>
    </row>
    <row r="2669" spans="1:20" ht="12.5" x14ac:dyDescent="0.25">
      <c r="A2669" s="7"/>
      <c r="B2669" s="7"/>
      <c r="C2669" s="7"/>
      <c r="D2669" s="7"/>
      <c r="E2669" s="7"/>
      <c r="F2669" s="7"/>
      <c r="G2669" s="7"/>
      <c r="H2669" s="7"/>
      <c r="I2669" s="7"/>
      <c r="J2669" s="10"/>
      <c r="K2669" s="10"/>
      <c r="L2669" s="10"/>
      <c r="M2669" s="10"/>
      <c r="N2669" s="7"/>
      <c r="O2669" s="7"/>
      <c r="T2669" s="7"/>
    </row>
    <row r="2670" spans="1:20" ht="12.5" x14ac:dyDescent="0.25">
      <c r="A2670" s="7"/>
      <c r="B2670" s="7"/>
      <c r="C2670" s="7"/>
      <c r="D2670" s="7"/>
      <c r="E2670" s="7"/>
      <c r="F2670" s="7"/>
      <c r="G2670" s="7"/>
      <c r="H2670" s="7"/>
      <c r="I2670" s="7"/>
      <c r="J2670" s="10"/>
      <c r="K2670" s="10"/>
      <c r="L2670" s="10"/>
      <c r="M2670" s="10"/>
      <c r="N2670" s="7"/>
      <c r="O2670" s="7"/>
      <c r="T2670" s="7"/>
    </row>
    <row r="2671" spans="1:20" ht="12.5" x14ac:dyDescent="0.25">
      <c r="A2671" s="7"/>
      <c r="B2671" s="7"/>
      <c r="C2671" s="7"/>
      <c r="D2671" s="7"/>
      <c r="E2671" s="7"/>
      <c r="F2671" s="7"/>
      <c r="G2671" s="7"/>
      <c r="H2671" s="7"/>
      <c r="I2671" s="7"/>
      <c r="J2671" s="10"/>
      <c r="K2671" s="10"/>
      <c r="L2671" s="10"/>
      <c r="M2671" s="10"/>
      <c r="N2671" s="7"/>
      <c r="O2671" s="7"/>
      <c r="T2671" s="7"/>
    </row>
    <row r="2672" spans="1:20" ht="12.5" x14ac:dyDescent="0.25">
      <c r="A2672" s="7"/>
      <c r="B2672" s="7"/>
      <c r="C2672" s="7"/>
      <c r="D2672" s="7"/>
      <c r="E2672" s="7"/>
      <c r="F2672" s="7"/>
      <c r="G2672" s="7"/>
      <c r="H2672" s="7"/>
      <c r="I2672" s="7"/>
      <c r="J2672" s="10"/>
      <c r="K2672" s="10"/>
      <c r="L2672" s="10"/>
      <c r="M2672" s="10"/>
      <c r="N2672" s="7"/>
      <c r="O2672" s="7"/>
      <c r="T2672" s="7"/>
    </row>
    <row r="2673" spans="1:20" ht="12.5" x14ac:dyDescent="0.25">
      <c r="A2673" s="7"/>
      <c r="B2673" s="7"/>
      <c r="C2673" s="7"/>
      <c r="D2673" s="7"/>
      <c r="E2673" s="7"/>
      <c r="F2673" s="7"/>
      <c r="G2673" s="7"/>
      <c r="H2673" s="7"/>
      <c r="I2673" s="7"/>
      <c r="J2673" s="10"/>
      <c r="K2673" s="10"/>
      <c r="L2673" s="10"/>
      <c r="M2673" s="10"/>
      <c r="N2673" s="7"/>
      <c r="O2673" s="7"/>
      <c r="T2673" s="7"/>
    </row>
    <row r="2674" spans="1:20" ht="12.5" x14ac:dyDescent="0.25">
      <c r="A2674" s="7"/>
      <c r="B2674" s="7"/>
      <c r="C2674" s="7"/>
      <c r="D2674" s="7"/>
      <c r="E2674" s="7"/>
      <c r="F2674" s="7"/>
      <c r="G2674" s="7"/>
      <c r="H2674" s="7"/>
      <c r="I2674" s="7"/>
      <c r="J2674" s="10"/>
      <c r="K2674" s="10"/>
      <c r="L2674" s="10"/>
      <c r="M2674" s="10"/>
      <c r="N2674" s="7"/>
      <c r="O2674" s="7"/>
      <c r="T2674" s="7"/>
    </row>
    <row r="2675" spans="1:20" ht="12.5" x14ac:dyDescent="0.25">
      <c r="A2675" s="7"/>
      <c r="B2675" s="7"/>
      <c r="C2675" s="7"/>
      <c r="D2675" s="7"/>
      <c r="E2675" s="7"/>
      <c r="F2675" s="7"/>
      <c r="G2675" s="7"/>
      <c r="H2675" s="7"/>
      <c r="I2675" s="7"/>
      <c r="J2675" s="10"/>
      <c r="K2675" s="10"/>
      <c r="L2675" s="10"/>
      <c r="M2675" s="10"/>
      <c r="N2675" s="7"/>
      <c r="O2675" s="7"/>
      <c r="T2675" s="7"/>
    </row>
    <row r="2676" spans="1:20" ht="12.5" x14ac:dyDescent="0.25">
      <c r="A2676" s="7"/>
      <c r="B2676" s="7"/>
      <c r="C2676" s="7"/>
      <c r="D2676" s="7"/>
      <c r="E2676" s="7"/>
      <c r="F2676" s="7"/>
      <c r="G2676" s="7"/>
      <c r="H2676" s="7"/>
      <c r="I2676" s="7"/>
      <c r="J2676" s="10"/>
      <c r="K2676" s="10"/>
      <c r="L2676" s="10"/>
      <c r="M2676" s="10"/>
      <c r="N2676" s="7"/>
      <c r="O2676" s="7"/>
      <c r="T2676" s="7"/>
    </row>
    <row r="2677" spans="1:20" ht="12.5" x14ac:dyDescent="0.25">
      <c r="A2677" s="7"/>
      <c r="B2677" s="7"/>
      <c r="C2677" s="7"/>
      <c r="D2677" s="7"/>
      <c r="E2677" s="7"/>
      <c r="F2677" s="7"/>
      <c r="G2677" s="7"/>
      <c r="H2677" s="7"/>
      <c r="I2677" s="7"/>
      <c r="J2677" s="10"/>
      <c r="K2677" s="10"/>
      <c r="L2677" s="10"/>
      <c r="M2677" s="10"/>
      <c r="N2677" s="7"/>
      <c r="O2677" s="7"/>
      <c r="T2677" s="7"/>
    </row>
    <row r="2678" spans="1:20" ht="12.5" x14ac:dyDescent="0.25">
      <c r="A2678" s="7"/>
      <c r="B2678" s="7"/>
      <c r="C2678" s="7"/>
      <c r="D2678" s="7"/>
      <c r="E2678" s="7"/>
      <c r="F2678" s="7"/>
      <c r="G2678" s="7"/>
      <c r="H2678" s="7"/>
      <c r="I2678" s="7"/>
      <c r="J2678" s="10"/>
      <c r="K2678" s="10"/>
      <c r="L2678" s="10"/>
      <c r="M2678" s="10"/>
      <c r="N2678" s="7"/>
      <c r="O2678" s="7"/>
      <c r="T2678" s="7"/>
    </row>
    <row r="2679" spans="1:20" ht="12.5" x14ac:dyDescent="0.25">
      <c r="A2679" s="7"/>
      <c r="B2679" s="7"/>
      <c r="C2679" s="7"/>
      <c r="D2679" s="7"/>
      <c r="E2679" s="7"/>
      <c r="F2679" s="7"/>
      <c r="G2679" s="7"/>
      <c r="H2679" s="7"/>
      <c r="I2679" s="7"/>
      <c r="J2679" s="10"/>
      <c r="K2679" s="10"/>
      <c r="L2679" s="10"/>
      <c r="M2679" s="10"/>
      <c r="N2679" s="7"/>
      <c r="O2679" s="7"/>
      <c r="T2679" s="7"/>
    </row>
    <row r="2680" spans="1:20" ht="12.5" x14ac:dyDescent="0.25">
      <c r="A2680" s="7"/>
      <c r="B2680" s="7"/>
      <c r="C2680" s="7"/>
      <c r="D2680" s="7"/>
      <c r="E2680" s="7"/>
      <c r="F2680" s="7"/>
      <c r="G2680" s="7"/>
      <c r="H2680" s="7"/>
      <c r="I2680" s="7"/>
      <c r="J2680" s="10"/>
      <c r="K2680" s="10"/>
      <c r="L2680" s="10"/>
      <c r="M2680" s="10"/>
      <c r="N2680" s="7"/>
      <c r="O2680" s="7"/>
      <c r="T2680" s="7"/>
    </row>
    <row r="2681" spans="1:20" ht="12.5" x14ac:dyDescent="0.25">
      <c r="A2681" s="7"/>
      <c r="B2681" s="7"/>
      <c r="C2681" s="7"/>
      <c r="D2681" s="7"/>
      <c r="E2681" s="7"/>
      <c r="F2681" s="7"/>
      <c r="G2681" s="7"/>
      <c r="H2681" s="7"/>
      <c r="I2681" s="7"/>
      <c r="J2681" s="10"/>
      <c r="K2681" s="10"/>
      <c r="L2681" s="10"/>
      <c r="M2681" s="10"/>
      <c r="N2681" s="7"/>
      <c r="O2681" s="7"/>
      <c r="T2681" s="7"/>
    </row>
    <row r="2682" spans="1:20" ht="12.5" x14ac:dyDescent="0.25">
      <c r="A2682" s="7"/>
      <c r="B2682" s="7"/>
      <c r="C2682" s="7"/>
      <c r="D2682" s="7"/>
      <c r="E2682" s="7"/>
      <c r="F2682" s="7"/>
      <c r="G2682" s="7"/>
      <c r="H2682" s="7"/>
      <c r="I2682" s="7"/>
      <c r="J2682" s="10"/>
      <c r="K2682" s="10"/>
      <c r="L2682" s="10"/>
      <c r="M2682" s="10"/>
      <c r="N2682" s="7"/>
      <c r="O2682" s="7"/>
      <c r="T2682" s="7"/>
    </row>
    <row r="2683" spans="1:20" ht="12.5" x14ac:dyDescent="0.25">
      <c r="A2683" s="7"/>
      <c r="B2683" s="7"/>
      <c r="C2683" s="7"/>
      <c r="D2683" s="7"/>
      <c r="E2683" s="7"/>
      <c r="F2683" s="7"/>
      <c r="G2683" s="7"/>
      <c r="H2683" s="7"/>
      <c r="I2683" s="7"/>
      <c r="J2683" s="10"/>
      <c r="K2683" s="10"/>
      <c r="L2683" s="10"/>
      <c r="M2683" s="10"/>
      <c r="N2683" s="7"/>
      <c r="O2683" s="7"/>
      <c r="T2683" s="7"/>
    </row>
    <row r="2684" spans="1:20" ht="12.5" x14ac:dyDescent="0.25">
      <c r="A2684" s="7"/>
      <c r="B2684" s="7"/>
      <c r="C2684" s="7"/>
      <c r="D2684" s="7"/>
      <c r="E2684" s="7"/>
      <c r="F2684" s="7"/>
      <c r="G2684" s="7"/>
      <c r="H2684" s="7"/>
      <c r="I2684" s="7"/>
      <c r="J2684" s="10"/>
      <c r="K2684" s="10"/>
      <c r="L2684" s="10"/>
      <c r="M2684" s="10"/>
      <c r="N2684" s="7"/>
      <c r="O2684" s="7"/>
      <c r="T2684" s="7"/>
    </row>
    <row r="2685" spans="1:20" ht="12.5" x14ac:dyDescent="0.25">
      <c r="A2685" s="7"/>
      <c r="B2685" s="7"/>
      <c r="C2685" s="7"/>
      <c r="D2685" s="7"/>
      <c r="E2685" s="7"/>
      <c r="F2685" s="7"/>
      <c r="G2685" s="7"/>
      <c r="H2685" s="7"/>
      <c r="I2685" s="7"/>
      <c r="J2685" s="10"/>
      <c r="K2685" s="10"/>
      <c r="L2685" s="10"/>
      <c r="M2685" s="10"/>
      <c r="N2685" s="7"/>
      <c r="O2685" s="7"/>
      <c r="T2685" s="7"/>
    </row>
    <row r="2686" spans="1:20" ht="12.5" x14ac:dyDescent="0.25">
      <c r="A2686" s="7"/>
      <c r="B2686" s="7"/>
      <c r="C2686" s="7"/>
      <c r="D2686" s="7"/>
      <c r="E2686" s="7"/>
      <c r="F2686" s="7"/>
      <c r="G2686" s="7"/>
      <c r="H2686" s="7"/>
      <c r="I2686" s="7"/>
      <c r="J2686" s="10"/>
      <c r="K2686" s="10"/>
      <c r="L2686" s="10"/>
      <c r="M2686" s="10"/>
      <c r="N2686" s="7"/>
      <c r="O2686" s="7"/>
      <c r="T2686" s="7"/>
    </row>
    <row r="2687" spans="1:20" ht="12.5" x14ac:dyDescent="0.25">
      <c r="A2687" s="7"/>
      <c r="B2687" s="7"/>
      <c r="C2687" s="7"/>
      <c r="D2687" s="7"/>
      <c r="E2687" s="7"/>
      <c r="F2687" s="7"/>
      <c r="G2687" s="7"/>
      <c r="H2687" s="7"/>
      <c r="I2687" s="7"/>
      <c r="J2687" s="10"/>
      <c r="K2687" s="10"/>
      <c r="L2687" s="10"/>
      <c r="M2687" s="10"/>
      <c r="N2687" s="7"/>
      <c r="O2687" s="7"/>
      <c r="T2687" s="7"/>
    </row>
    <row r="2688" spans="1:20" ht="12.5" x14ac:dyDescent="0.25">
      <c r="A2688" s="7"/>
      <c r="B2688" s="7"/>
      <c r="C2688" s="7"/>
      <c r="D2688" s="7"/>
      <c r="E2688" s="7"/>
      <c r="F2688" s="7"/>
      <c r="G2688" s="7"/>
      <c r="H2688" s="7"/>
      <c r="I2688" s="7"/>
      <c r="J2688" s="10"/>
      <c r="K2688" s="10"/>
      <c r="L2688" s="10"/>
      <c r="M2688" s="10"/>
      <c r="N2688" s="7"/>
      <c r="O2688" s="7"/>
      <c r="T2688" s="7"/>
    </row>
    <row r="2689" spans="1:20" ht="12.5" x14ac:dyDescent="0.25">
      <c r="A2689" s="7"/>
      <c r="B2689" s="7"/>
      <c r="C2689" s="7"/>
      <c r="D2689" s="7"/>
      <c r="E2689" s="7"/>
      <c r="F2689" s="7"/>
      <c r="G2689" s="7"/>
      <c r="H2689" s="7"/>
      <c r="I2689" s="7"/>
      <c r="J2689" s="10"/>
      <c r="K2689" s="10"/>
      <c r="L2689" s="10"/>
      <c r="M2689" s="10"/>
      <c r="N2689" s="7"/>
      <c r="O2689" s="7"/>
      <c r="T2689" s="7"/>
    </row>
    <row r="2690" spans="1:20" ht="12.5" x14ac:dyDescent="0.25">
      <c r="A2690" s="7"/>
      <c r="B2690" s="7"/>
      <c r="C2690" s="7"/>
      <c r="D2690" s="7"/>
      <c r="E2690" s="7"/>
      <c r="F2690" s="7"/>
      <c r="G2690" s="7"/>
      <c r="H2690" s="7"/>
      <c r="I2690" s="7"/>
      <c r="J2690" s="10"/>
      <c r="K2690" s="10"/>
      <c r="L2690" s="10"/>
      <c r="M2690" s="10"/>
      <c r="N2690" s="7"/>
      <c r="O2690" s="7"/>
      <c r="T2690" s="7"/>
    </row>
    <row r="2691" spans="1:20" ht="12.5" x14ac:dyDescent="0.25">
      <c r="A2691" s="7"/>
      <c r="B2691" s="7"/>
      <c r="C2691" s="7"/>
      <c r="D2691" s="7"/>
      <c r="E2691" s="7"/>
      <c r="F2691" s="7"/>
      <c r="G2691" s="7"/>
      <c r="H2691" s="7"/>
      <c r="I2691" s="7"/>
      <c r="J2691" s="10"/>
      <c r="K2691" s="10"/>
      <c r="L2691" s="10"/>
      <c r="M2691" s="10"/>
      <c r="N2691" s="7"/>
      <c r="O2691" s="7"/>
      <c r="T2691" s="7"/>
    </row>
    <row r="2692" spans="1:20" ht="12.5" x14ac:dyDescent="0.25">
      <c r="A2692" s="7"/>
      <c r="B2692" s="7"/>
      <c r="C2692" s="7"/>
      <c r="D2692" s="7"/>
      <c r="E2692" s="7"/>
      <c r="F2692" s="7"/>
      <c r="G2692" s="7"/>
      <c r="H2692" s="7"/>
      <c r="I2692" s="7"/>
      <c r="J2692" s="10"/>
      <c r="K2692" s="10"/>
      <c r="L2692" s="10"/>
      <c r="M2692" s="10"/>
      <c r="N2692" s="7"/>
      <c r="O2692" s="7"/>
      <c r="T2692" s="7"/>
    </row>
    <row r="2693" spans="1:20" ht="12.5" x14ac:dyDescent="0.25">
      <c r="A2693" s="7"/>
      <c r="B2693" s="7"/>
      <c r="C2693" s="7"/>
      <c r="D2693" s="7"/>
      <c r="E2693" s="7"/>
      <c r="F2693" s="7"/>
      <c r="G2693" s="7"/>
      <c r="H2693" s="7"/>
      <c r="I2693" s="7"/>
      <c r="J2693" s="10"/>
      <c r="K2693" s="10"/>
      <c r="L2693" s="10"/>
      <c r="M2693" s="10"/>
      <c r="N2693" s="7"/>
      <c r="O2693" s="7"/>
      <c r="T2693" s="7"/>
    </row>
    <row r="2694" spans="1:20" ht="12.5" x14ac:dyDescent="0.25">
      <c r="A2694" s="7"/>
      <c r="B2694" s="7"/>
      <c r="C2694" s="7"/>
      <c r="D2694" s="7"/>
      <c r="E2694" s="7"/>
      <c r="F2694" s="7"/>
      <c r="G2694" s="7"/>
      <c r="H2694" s="7"/>
      <c r="I2694" s="7"/>
      <c r="J2694" s="10"/>
      <c r="K2694" s="10"/>
      <c r="L2694" s="10"/>
      <c r="M2694" s="10"/>
      <c r="N2694" s="7"/>
      <c r="O2694" s="7"/>
      <c r="T2694" s="7"/>
    </row>
    <row r="2695" spans="1:20" ht="12.5" x14ac:dyDescent="0.25">
      <c r="A2695" s="7"/>
      <c r="B2695" s="7"/>
      <c r="C2695" s="7"/>
      <c r="D2695" s="7"/>
      <c r="E2695" s="7"/>
      <c r="F2695" s="7"/>
      <c r="G2695" s="7"/>
      <c r="H2695" s="7"/>
      <c r="I2695" s="7"/>
      <c r="J2695" s="10"/>
      <c r="K2695" s="10"/>
      <c r="L2695" s="10"/>
      <c r="M2695" s="10"/>
      <c r="N2695" s="7"/>
      <c r="O2695" s="7"/>
      <c r="T2695" s="7"/>
    </row>
    <row r="2696" spans="1:20" ht="12.5" x14ac:dyDescent="0.25">
      <c r="A2696" s="7"/>
      <c r="B2696" s="7"/>
      <c r="C2696" s="7"/>
      <c r="D2696" s="7"/>
      <c r="E2696" s="7"/>
      <c r="F2696" s="7"/>
      <c r="G2696" s="7"/>
      <c r="H2696" s="7"/>
      <c r="I2696" s="7"/>
      <c r="J2696" s="10"/>
      <c r="K2696" s="10"/>
      <c r="L2696" s="10"/>
      <c r="M2696" s="10"/>
      <c r="N2696" s="7"/>
      <c r="O2696" s="7"/>
      <c r="T2696" s="7"/>
    </row>
    <row r="2697" spans="1:20" ht="12.5" x14ac:dyDescent="0.25">
      <c r="A2697" s="7"/>
      <c r="B2697" s="7"/>
      <c r="C2697" s="7"/>
      <c r="D2697" s="7"/>
      <c r="E2697" s="7"/>
      <c r="F2697" s="7"/>
      <c r="G2697" s="7"/>
      <c r="H2697" s="7"/>
      <c r="I2697" s="7"/>
      <c r="J2697" s="10"/>
      <c r="K2697" s="10"/>
      <c r="L2697" s="10"/>
      <c r="M2697" s="10"/>
      <c r="N2697" s="7"/>
      <c r="O2697" s="7"/>
      <c r="T2697" s="7"/>
    </row>
    <row r="2698" spans="1:20" ht="12.5" x14ac:dyDescent="0.25">
      <c r="A2698" s="7"/>
      <c r="B2698" s="7"/>
      <c r="C2698" s="7"/>
      <c r="D2698" s="7"/>
      <c r="E2698" s="7"/>
      <c r="F2698" s="7"/>
      <c r="G2698" s="7"/>
      <c r="H2698" s="7"/>
      <c r="I2698" s="7"/>
      <c r="J2698" s="10"/>
      <c r="K2698" s="10"/>
      <c r="L2698" s="10"/>
      <c r="M2698" s="10"/>
      <c r="N2698" s="7"/>
      <c r="O2698" s="7"/>
      <c r="T2698" s="7"/>
    </row>
    <row r="2699" spans="1:20" ht="12.5" x14ac:dyDescent="0.25">
      <c r="A2699" s="7"/>
      <c r="B2699" s="7"/>
      <c r="C2699" s="7"/>
      <c r="D2699" s="7"/>
      <c r="E2699" s="7"/>
      <c r="F2699" s="7"/>
      <c r="G2699" s="7"/>
      <c r="H2699" s="7"/>
      <c r="I2699" s="7"/>
      <c r="J2699" s="10"/>
      <c r="K2699" s="10"/>
      <c r="L2699" s="10"/>
      <c r="M2699" s="10"/>
      <c r="N2699" s="7"/>
      <c r="O2699" s="7"/>
      <c r="T2699" s="7"/>
    </row>
    <row r="2700" spans="1:20" ht="12.5" x14ac:dyDescent="0.25">
      <c r="A2700" s="7"/>
      <c r="B2700" s="7"/>
      <c r="C2700" s="7"/>
      <c r="D2700" s="7"/>
      <c r="E2700" s="7"/>
      <c r="F2700" s="7"/>
      <c r="G2700" s="7"/>
      <c r="H2700" s="7"/>
      <c r="I2700" s="7"/>
      <c r="J2700" s="10"/>
      <c r="K2700" s="10"/>
      <c r="L2700" s="10"/>
      <c r="M2700" s="10"/>
      <c r="N2700" s="7"/>
      <c r="O2700" s="7"/>
      <c r="T2700" s="7"/>
    </row>
    <row r="2701" spans="1:20" ht="12.5" x14ac:dyDescent="0.25">
      <c r="A2701" s="7"/>
      <c r="B2701" s="7"/>
      <c r="C2701" s="7"/>
      <c r="D2701" s="7"/>
      <c r="E2701" s="7"/>
      <c r="F2701" s="7"/>
      <c r="G2701" s="7"/>
      <c r="H2701" s="7"/>
      <c r="I2701" s="7"/>
      <c r="J2701" s="10"/>
      <c r="K2701" s="10"/>
      <c r="L2701" s="10"/>
      <c r="M2701" s="10"/>
      <c r="N2701" s="7"/>
      <c r="O2701" s="7"/>
      <c r="T2701" s="7"/>
    </row>
    <row r="2702" spans="1:20" ht="12.5" x14ac:dyDescent="0.25">
      <c r="A2702" s="7"/>
      <c r="B2702" s="7"/>
      <c r="C2702" s="7"/>
      <c r="D2702" s="7"/>
      <c r="E2702" s="7"/>
      <c r="F2702" s="7"/>
      <c r="G2702" s="7"/>
      <c r="H2702" s="7"/>
      <c r="I2702" s="7"/>
      <c r="J2702" s="10"/>
      <c r="K2702" s="10"/>
      <c r="L2702" s="10"/>
      <c r="M2702" s="10"/>
      <c r="N2702" s="7"/>
      <c r="O2702" s="7"/>
      <c r="T2702" s="7"/>
    </row>
    <row r="2703" spans="1:20" ht="12.5" x14ac:dyDescent="0.25">
      <c r="A2703" s="7"/>
      <c r="B2703" s="7"/>
      <c r="C2703" s="7"/>
      <c r="D2703" s="7"/>
      <c r="E2703" s="7"/>
      <c r="F2703" s="7"/>
      <c r="G2703" s="7"/>
      <c r="H2703" s="7"/>
      <c r="I2703" s="7"/>
      <c r="J2703" s="10"/>
      <c r="K2703" s="10"/>
      <c r="L2703" s="10"/>
      <c r="M2703" s="10"/>
      <c r="N2703" s="7"/>
      <c r="O2703" s="7"/>
      <c r="T2703" s="7"/>
    </row>
    <row r="2704" spans="1:20" ht="12.5" x14ac:dyDescent="0.25">
      <c r="A2704" s="7"/>
      <c r="B2704" s="7"/>
      <c r="C2704" s="7"/>
      <c r="D2704" s="7"/>
      <c r="E2704" s="7"/>
      <c r="F2704" s="7"/>
      <c r="G2704" s="7"/>
      <c r="H2704" s="7"/>
      <c r="I2704" s="7"/>
      <c r="J2704" s="10"/>
      <c r="K2704" s="10"/>
      <c r="L2704" s="10"/>
      <c r="M2704" s="10"/>
      <c r="N2704" s="7"/>
      <c r="O2704" s="7"/>
      <c r="T2704" s="7"/>
    </row>
    <row r="2705" spans="1:20" ht="12.5" x14ac:dyDescent="0.25">
      <c r="A2705" s="7"/>
      <c r="B2705" s="7"/>
      <c r="C2705" s="7"/>
      <c r="D2705" s="7"/>
      <c r="E2705" s="7"/>
      <c r="F2705" s="7"/>
      <c r="G2705" s="7"/>
      <c r="H2705" s="7"/>
      <c r="I2705" s="7"/>
      <c r="J2705" s="10"/>
      <c r="K2705" s="10"/>
      <c r="L2705" s="10"/>
      <c r="M2705" s="10"/>
      <c r="N2705" s="7"/>
      <c r="O2705" s="7"/>
      <c r="T2705" s="7"/>
    </row>
    <row r="2706" spans="1:20" ht="12.5" x14ac:dyDescent="0.25">
      <c r="A2706" s="7"/>
      <c r="B2706" s="7"/>
      <c r="C2706" s="7"/>
      <c r="D2706" s="7"/>
      <c r="E2706" s="7"/>
      <c r="F2706" s="7"/>
      <c r="G2706" s="7"/>
      <c r="H2706" s="7"/>
      <c r="I2706" s="7"/>
      <c r="J2706" s="10"/>
      <c r="K2706" s="10"/>
      <c r="L2706" s="10"/>
      <c r="M2706" s="10"/>
      <c r="N2706" s="7"/>
      <c r="O2706" s="7"/>
      <c r="T2706" s="7"/>
    </row>
    <row r="2707" spans="1:20" ht="12.5" x14ac:dyDescent="0.25">
      <c r="A2707" s="7"/>
      <c r="B2707" s="7"/>
      <c r="C2707" s="7"/>
      <c r="D2707" s="7"/>
      <c r="E2707" s="7"/>
      <c r="F2707" s="7"/>
      <c r="G2707" s="7"/>
      <c r="H2707" s="7"/>
      <c r="I2707" s="7"/>
      <c r="J2707" s="10"/>
      <c r="K2707" s="10"/>
      <c r="L2707" s="10"/>
      <c r="M2707" s="10"/>
      <c r="N2707" s="7"/>
      <c r="O2707" s="7"/>
      <c r="T2707" s="7"/>
    </row>
    <row r="2708" spans="1:20" ht="12.5" x14ac:dyDescent="0.25">
      <c r="A2708" s="7"/>
      <c r="B2708" s="7"/>
      <c r="C2708" s="7"/>
      <c r="D2708" s="7"/>
      <c r="E2708" s="7"/>
      <c r="F2708" s="7"/>
      <c r="G2708" s="7"/>
      <c r="H2708" s="7"/>
      <c r="I2708" s="7"/>
      <c r="J2708" s="10"/>
      <c r="K2708" s="10"/>
      <c r="L2708" s="10"/>
      <c r="M2708" s="10"/>
      <c r="N2708" s="7"/>
      <c r="O2708" s="7"/>
      <c r="T2708" s="7"/>
    </row>
    <row r="2709" spans="1:20" ht="12.5" x14ac:dyDescent="0.25">
      <c r="A2709" s="7"/>
      <c r="B2709" s="7"/>
      <c r="C2709" s="7"/>
      <c r="D2709" s="7"/>
      <c r="E2709" s="7"/>
      <c r="F2709" s="7"/>
      <c r="G2709" s="7"/>
      <c r="H2709" s="7"/>
      <c r="I2709" s="7"/>
      <c r="J2709" s="10"/>
      <c r="K2709" s="10"/>
      <c r="L2709" s="10"/>
      <c r="M2709" s="10"/>
      <c r="N2709" s="7"/>
      <c r="O2709" s="7"/>
      <c r="T2709" s="7"/>
    </row>
    <row r="2710" spans="1:20" ht="12.5" x14ac:dyDescent="0.25">
      <c r="A2710" s="7"/>
      <c r="B2710" s="7"/>
      <c r="C2710" s="7"/>
      <c r="D2710" s="7"/>
      <c r="E2710" s="7"/>
      <c r="F2710" s="7"/>
      <c r="G2710" s="7"/>
      <c r="H2710" s="7"/>
      <c r="I2710" s="7"/>
      <c r="J2710" s="10"/>
      <c r="K2710" s="10"/>
      <c r="L2710" s="10"/>
      <c r="M2710" s="10"/>
      <c r="N2710" s="7"/>
      <c r="O2710" s="7"/>
      <c r="T2710" s="7"/>
    </row>
    <row r="2711" spans="1:20" ht="12.5" x14ac:dyDescent="0.25">
      <c r="A2711" s="7"/>
      <c r="B2711" s="7"/>
      <c r="C2711" s="7"/>
      <c r="D2711" s="7"/>
      <c r="E2711" s="7"/>
      <c r="F2711" s="7"/>
      <c r="G2711" s="7"/>
      <c r="H2711" s="7"/>
      <c r="I2711" s="7"/>
      <c r="J2711" s="10"/>
      <c r="K2711" s="10"/>
      <c r="L2711" s="10"/>
      <c r="M2711" s="10"/>
      <c r="N2711" s="7"/>
      <c r="O2711" s="7"/>
      <c r="T2711" s="7"/>
    </row>
    <row r="2712" spans="1:20" ht="12.5" x14ac:dyDescent="0.25">
      <c r="A2712" s="7"/>
      <c r="B2712" s="7"/>
      <c r="C2712" s="7"/>
      <c r="D2712" s="7"/>
      <c r="E2712" s="7"/>
      <c r="F2712" s="7"/>
      <c r="G2712" s="7"/>
      <c r="H2712" s="7"/>
      <c r="I2712" s="7"/>
      <c r="J2712" s="10"/>
      <c r="K2712" s="10"/>
      <c r="L2712" s="10"/>
      <c r="M2712" s="10"/>
      <c r="N2712" s="7"/>
      <c r="O2712" s="7"/>
      <c r="T2712" s="7"/>
    </row>
    <row r="2713" spans="1:20" ht="12.5" x14ac:dyDescent="0.25">
      <c r="A2713" s="7"/>
      <c r="B2713" s="7"/>
      <c r="C2713" s="7"/>
      <c r="D2713" s="7"/>
      <c r="E2713" s="7"/>
      <c r="F2713" s="7"/>
      <c r="G2713" s="7"/>
      <c r="H2713" s="7"/>
      <c r="I2713" s="7"/>
      <c r="J2713" s="10"/>
      <c r="K2713" s="10"/>
      <c r="L2713" s="10"/>
      <c r="M2713" s="10"/>
      <c r="N2713" s="7"/>
      <c r="O2713" s="7"/>
      <c r="T2713" s="7"/>
    </row>
    <row r="2714" spans="1:20" ht="12.5" x14ac:dyDescent="0.25">
      <c r="A2714" s="7"/>
      <c r="B2714" s="7"/>
      <c r="C2714" s="7"/>
      <c r="D2714" s="7"/>
      <c r="E2714" s="7"/>
      <c r="F2714" s="7"/>
      <c r="G2714" s="7"/>
      <c r="H2714" s="7"/>
      <c r="I2714" s="7"/>
      <c r="J2714" s="10"/>
      <c r="K2714" s="10"/>
      <c r="L2714" s="10"/>
      <c r="M2714" s="10"/>
      <c r="N2714" s="7"/>
      <c r="O2714" s="7"/>
      <c r="T2714" s="7"/>
    </row>
    <row r="2715" spans="1:20" ht="12.5" x14ac:dyDescent="0.25">
      <c r="A2715" s="7"/>
      <c r="B2715" s="7"/>
      <c r="C2715" s="7"/>
      <c r="D2715" s="7"/>
      <c r="E2715" s="7"/>
      <c r="F2715" s="7"/>
      <c r="G2715" s="7"/>
      <c r="H2715" s="7"/>
      <c r="I2715" s="7"/>
      <c r="J2715" s="10"/>
      <c r="K2715" s="10"/>
      <c r="L2715" s="10"/>
      <c r="M2715" s="10"/>
      <c r="N2715" s="7"/>
      <c r="O2715" s="7"/>
      <c r="T2715" s="7"/>
    </row>
    <row r="2716" spans="1:20" ht="12.5" x14ac:dyDescent="0.25">
      <c r="A2716" s="7"/>
      <c r="B2716" s="7"/>
      <c r="C2716" s="7"/>
      <c r="D2716" s="7"/>
      <c r="E2716" s="7"/>
      <c r="F2716" s="7"/>
      <c r="G2716" s="7"/>
      <c r="H2716" s="7"/>
      <c r="I2716" s="7"/>
      <c r="J2716" s="10"/>
      <c r="K2716" s="10"/>
      <c r="L2716" s="10"/>
      <c r="M2716" s="10"/>
      <c r="N2716" s="7"/>
      <c r="O2716" s="7"/>
      <c r="T2716" s="7"/>
    </row>
    <row r="2717" spans="1:20" ht="12.5" x14ac:dyDescent="0.25">
      <c r="A2717" s="7"/>
      <c r="B2717" s="7"/>
      <c r="C2717" s="7"/>
      <c r="D2717" s="7"/>
      <c r="E2717" s="7"/>
      <c r="F2717" s="7"/>
      <c r="G2717" s="7"/>
      <c r="H2717" s="7"/>
      <c r="I2717" s="7"/>
      <c r="J2717" s="10"/>
      <c r="K2717" s="10"/>
      <c r="L2717" s="10"/>
      <c r="M2717" s="10"/>
      <c r="N2717" s="7"/>
      <c r="O2717" s="7"/>
      <c r="T2717" s="7"/>
    </row>
    <row r="2718" spans="1:20" ht="12.5" x14ac:dyDescent="0.25">
      <c r="A2718" s="7"/>
      <c r="B2718" s="7"/>
      <c r="C2718" s="7"/>
      <c r="D2718" s="7"/>
      <c r="E2718" s="7"/>
      <c r="F2718" s="7"/>
      <c r="G2718" s="7"/>
      <c r="H2718" s="7"/>
      <c r="I2718" s="7"/>
      <c r="J2718" s="10"/>
      <c r="K2718" s="10"/>
      <c r="L2718" s="10"/>
      <c r="M2718" s="10"/>
      <c r="N2718" s="7"/>
      <c r="O2718" s="7"/>
      <c r="T2718" s="7"/>
    </row>
    <row r="2719" spans="1:20" ht="12.5" x14ac:dyDescent="0.25">
      <c r="A2719" s="7"/>
      <c r="B2719" s="7"/>
      <c r="C2719" s="7"/>
      <c r="D2719" s="7"/>
      <c r="E2719" s="7"/>
      <c r="F2719" s="7"/>
      <c r="G2719" s="7"/>
      <c r="H2719" s="7"/>
      <c r="I2719" s="7"/>
      <c r="J2719" s="10"/>
      <c r="K2719" s="10"/>
      <c r="L2719" s="10"/>
      <c r="M2719" s="10"/>
      <c r="N2719" s="7"/>
      <c r="O2719" s="7"/>
      <c r="T2719" s="7"/>
    </row>
    <row r="2720" spans="1:20" ht="12.5" x14ac:dyDescent="0.25">
      <c r="A2720" s="7"/>
      <c r="B2720" s="7"/>
      <c r="C2720" s="7"/>
      <c r="D2720" s="7"/>
      <c r="E2720" s="7"/>
      <c r="F2720" s="7"/>
      <c r="G2720" s="7"/>
      <c r="H2720" s="7"/>
      <c r="I2720" s="7"/>
      <c r="J2720" s="10"/>
      <c r="K2720" s="10"/>
      <c r="L2720" s="10"/>
      <c r="M2720" s="10"/>
      <c r="N2720" s="7"/>
      <c r="O2720" s="7"/>
      <c r="T2720" s="7"/>
    </row>
    <row r="2721" spans="1:20" ht="12.5" x14ac:dyDescent="0.25">
      <c r="A2721" s="7"/>
      <c r="B2721" s="7"/>
      <c r="C2721" s="7"/>
      <c r="D2721" s="7"/>
      <c r="E2721" s="7"/>
      <c r="F2721" s="7"/>
      <c r="G2721" s="7"/>
      <c r="H2721" s="7"/>
      <c r="I2721" s="7"/>
      <c r="J2721" s="10"/>
      <c r="K2721" s="10"/>
      <c r="L2721" s="10"/>
      <c r="M2721" s="10"/>
      <c r="N2721" s="7"/>
      <c r="O2721" s="7"/>
      <c r="T2721" s="7"/>
    </row>
    <row r="2722" spans="1:20" ht="12.5" x14ac:dyDescent="0.25">
      <c r="A2722" s="7"/>
      <c r="B2722" s="7"/>
      <c r="C2722" s="7"/>
      <c r="D2722" s="7"/>
      <c r="E2722" s="7"/>
      <c r="F2722" s="7"/>
      <c r="G2722" s="7"/>
      <c r="H2722" s="7"/>
      <c r="I2722" s="7"/>
      <c r="J2722" s="10"/>
      <c r="K2722" s="10"/>
      <c r="L2722" s="10"/>
      <c r="M2722" s="10"/>
      <c r="N2722" s="7"/>
      <c r="O2722" s="7"/>
      <c r="T2722" s="7"/>
    </row>
    <row r="2723" spans="1:20" ht="12.5" x14ac:dyDescent="0.25">
      <c r="A2723" s="7"/>
      <c r="B2723" s="7"/>
      <c r="C2723" s="7"/>
      <c r="D2723" s="7"/>
      <c r="E2723" s="7"/>
      <c r="F2723" s="7"/>
      <c r="G2723" s="7"/>
      <c r="H2723" s="7"/>
      <c r="I2723" s="7"/>
      <c r="J2723" s="10"/>
      <c r="K2723" s="10"/>
      <c r="L2723" s="10"/>
      <c r="M2723" s="10"/>
      <c r="N2723" s="7"/>
      <c r="O2723" s="7"/>
      <c r="T2723" s="7"/>
    </row>
    <row r="2724" spans="1:20" ht="12.5" x14ac:dyDescent="0.25">
      <c r="A2724" s="7"/>
      <c r="B2724" s="7"/>
      <c r="C2724" s="7"/>
      <c r="D2724" s="7"/>
      <c r="E2724" s="7"/>
      <c r="F2724" s="7"/>
      <c r="G2724" s="7"/>
      <c r="H2724" s="7"/>
      <c r="I2724" s="7"/>
      <c r="J2724" s="10"/>
      <c r="K2724" s="10"/>
      <c r="L2724" s="10"/>
      <c r="M2724" s="10"/>
      <c r="N2724" s="7"/>
      <c r="O2724" s="7"/>
      <c r="T2724" s="7"/>
    </row>
    <row r="2725" spans="1:20" ht="12.5" x14ac:dyDescent="0.25">
      <c r="A2725" s="7"/>
      <c r="B2725" s="7"/>
      <c r="C2725" s="7"/>
      <c r="D2725" s="7"/>
      <c r="E2725" s="7"/>
      <c r="F2725" s="7"/>
      <c r="G2725" s="7"/>
      <c r="H2725" s="7"/>
      <c r="I2725" s="7"/>
      <c r="J2725" s="10"/>
      <c r="K2725" s="10"/>
      <c r="L2725" s="10"/>
      <c r="M2725" s="10"/>
      <c r="N2725" s="7"/>
      <c r="O2725" s="7"/>
      <c r="T2725" s="7"/>
    </row>
    <row r="2726" spans="1:20" ht="12.5" x14ac:dyDescent="0.25">
      <c r="A2726" s="7"/>
      <c r="B2726" s="7"/>
      <c r="C2726" s="7"/>
      <c r="D2726" s="7"/>
      <c r="E2726" s="7"/>
      <c r="F2726" s="7"/>
      <c r="G2726" s="7"/>
      <c r="H2726" s="7"/>
      <c r="I2726" s="7"/>
      <c r="J2726" s="10"/>
      <c r="K2726" s="10"/>
      <c r="L2726" s="10"/>
      <c r="M2726" s="10"/>
      <c r="N2726" s="7"/>
      <c r="O2726" s="7"/>
      <c r="T2726" s="7"/>
    </row>
    <row r="2727" spans="1:20" ht="12.5" x14ac:dyDescent="0.25">
      <c r="A2727" s="7"/>
      <c r="B2727" s="7"/>
      <c r="C2727" s="7"/>
      <c r="D2727" s="7"/>
      <c r="E2727" s="7"/>
      <c r="F2727" s="7"/>
      <c r="G2727" s="7"/>
      <c r="H2727" s="7"/>
      <c r="I2727" s="7"/>
      <c r="J2727" s="10"/>
      <c r="K2727" s="10"/>
      <c r="L2727" s="10"/>
      <c r="M2727" s="10"/>
      <c r="N2727" s="7"/>
      <c r="O2727" s="7"/>
      <c r="T2727" s="7"/>
    </row>
    <row r="2728" spans="1:20" ht="12.5" x14ac:dyDescent="0.25">
      <c r="A2728" s="7"/>
      <c r="B2728" s="7"/>
      <c r="C2728" s="7"/>
      <c r="D2728" s="7"/>
      <c r="E2728" s="7"/>
      <c r="F2728" s="7"/>
      <c r="G2728" s="7"/>
      <c r="H2728" s="7"/>
      <c r="I2728" s="7"/>
      <c r="J2728" s="10"/>
      <c r="K2728" s="10"/>
      <c r="L2728" s="10"/>
      <c r="M2728" s="10"/>
      <c r="N2728" s="7"/>
      <c r="O2728" s="7"/>
      <c r="T2728" s="7"/>
    </row>
    <row r="2729" spans="1:20" ht="12.5" x14ac:dyDescent="0.25">
      <c r="A2729" s="7"/>
      <c r="B2729" s="7"/>
      <c r="C2729" s="7"/>
      <c r="D2729" s="7"/>
      <c r="E2729" s="7"/>
      <c r="F2729" s="7"/>
      <c r="G2729" s="7"/>
      <c r="H2729" s="7"/>
      <c r="I2729" s="7"/>
      <c r="J2729" s="10"/>
      <c r="K2729" s="10"/>
      <c r="L2729" s="10"/>
      <c r="M2729" s="10"/>
      <c r="N2729" s="7"/>
      <c r="O2729" s="7"/>
      <c r="T2729" s="7"/>
    </row>
    <row r="2730" spans="1:20" ht="12.5" x14ac:dyDescent="0.25">
      <c r="A2730" s="7"/>
      <c r="B2730" s="7"/>
      <c r="C2730" s="7"/>
      <c r="D2730" s="7"/>
      <c r="E2730" s="7"/>
      <c r="F2730" s="7"/>
      <c r="G2730" s="7"/>
      <c r="H2730" s="7"/>
      <c r="I2730" s="7"/>
      <c r="J2730" s="10"/>
      <c r="K2730" s="10"/>
      <c r="L2730" s="10"/>
      <c r="M2730" s="10"/>
      <c r="N2730" s="7"/>
      <c r="O2730" s="7"/>
      <c r="T2730" s="7"/>
    </row>
    <row r="2731" spans="1:20" ht="12.5" x14ac:dyDescent="0.25">
      <c r="A2731" s="7"/>
      <c r="B2731" s="7"/>
      <c r="C2731" s="7"/>
      <c r="D2731" s="7"/>
      <c r="E2731" s="7"/>
      <c r="F2731" s="7"/>
      <c r="G2731" s="7"/>
      <c r="H2731" s="7"/>
      <c r="I2731" s="7"/>
      <c r="J2731" s="10"/>
      <c r="K2731" s="10"/>
      <c r="L2731" s="10"/>
      <c r="M2731" s="10"/>
      <c r="N2731" s="7"/>
      <c r="O2731" s="7"/>
      <c r="T2731" s="7"/>
    </row>
    <row r="2732" spans="1:20" ht="12.5" x14ac:dyDescent="0.25">
      <c r="A2732" s="7"/>
      <c r="B2732" s="7"/>
      <c r="C2732" s="7"/>
      <c r="D2732" s="7"/>
      <c r="E2732" s="7"/>
      <c r="F2732" s="7"/>
      <c r="G2732" s="7"/>
      <c r="H2732" s="7"/>
      <c r="I2732" s="7"/>
      <c r="J2732" s="10"/>
      <c r="K2732" s="10"/>
      <c r="L2732" s="10"/>
      <c r="M2732" s="10"/>
      <c r="N2732" s="7"/>
      <c r="O2732" s="7"/>
      <c r="T2732" s="7"/>
    </row>
    <row r="2733" spans="1:20" ht="12.5" x14ac:dyDescent="0.25">
      <c r="A2733" s="7"/>
      <c r="B2733" s="7"/>
      <c r="C2733" s="7"/>
      <c r="D2733" s="7"/>
      <c r="E2733" s="7"/>
      <c r="F2733" s="7"/>
      <c r="G2733" s="7"/>
      <c r="H2733" s="7"/>
      <c r="I2733" s="7"/>
      <c r="J2733" s="10"/>
      <c r="K2733" s="10"/>
      <c r="L2733" s="10"/>
      <c r="M2733" s="10"/>
      <c r="N2733" s="7"/>
      <c r="O2733" s="7"/>
      <c r="T2733" s="7"/>
    </row>
    <row r="2734" spans="1:20" ht="12.5" x14ac:dyDescent="0.25">
      <c r="A2734" s="7"/>
      <c r="B2734" s="7"/>
      <c r="C2734" s="7"/>
      <c r="D2734" s="7"/>
      <c r="E2734" s="7"/>
      <c r="F2734" s="7"/>
      <c r="G2734" s="7"/>
      <c r="H2734" s="7"/>
      <c r="I2734" s="7"/>
      <c r="J2734" s="10"/>
      <c r="K2734" s="10"/>
      <c r="L2734" s="10"/>
      <c r="M2734" s="10"/>
      <c r="N2734" s="7"/>
      <c r="O2734" s="7"/>
      <c r="T2734" s="7"/>
    </row>
    <row r="2735" spans="1:20" ht="12.5" x14ac:dyDescent="0.25">
      <c r="A2735" s="7"/>
      <c r="B2735" s="7"/>
      <c r="C2735" s="7"/>
      <c r="D2735" s="7"/>
      <c r="E2735" s="7"/>
      <c r="F2735" s="7"/>
      <c r="G2735" s="7"/>
      <c r="H2735" s="7"/>
      <c r="I2735" s="7"/>
      <c r="J2735" s="10"/>
      <c r="K2735" s="10"/>
      <c r="L2735" s="10"/>
      <c r="M2735" s="10"/>
      <c r="N2735" s="7"/>
      <c r="O2735" s="7"/>
      <c r="T2735" s="7"/>
    </row>
    <row r="2736" spans="1:20" ht="12.5" x14ac:dyDescent="0.25">
      <c r="A2736" s="7"/>
      <c r="B2736" s="7"/>
      <c r="C2736" s="7"/>
      <c r="D2736" s="7"/>
      <c r="E2736" s="7"/>
      <c r="F2736" s="7"/>
      <c r="G2736" s="7"/>
      <c r="H2736" s="7"/>
      <c r="I2736" s="7"/>
      <c r="J2736" s="10"/>
      <c r="K2736" s="10"/>
      <c r="L2736" s="10"/>
      <c r="M2736" s="10"/>
      <c r="N2736" s="7"/>
      <c r="O2736" s="7"/>
      <c r="T2736" s="7"/>
    </row>
    <row r="2737" spans="1:20" ht="12.5" x14ac:dyDescent="0.25">
      <c r="A2737" s="7"/>
      <c r="B2737" s="7"/>
      <c r="C2737" s="7"/>
      <c r="D2737" s="7"/>
      <c r="E2737" s="7"/>
      <c r="F2737" s="7"/>
      <c r="G2737" s="7"/>
      <c r="H2737" s="7"/>
      <c r="I2737" s="7"/>
      <c r="J2737" s="10"/>
      <c r="K2737" s="10"/>
      <c r="L2737" s="10"/>
      <c r="M2737" s="10"/>
      <c r="N2737" s="7"/>
      <c r="O2737" s="7"/>
      <c r="T2737" s="7"/>
    </row>
    <row r="2738" spans="1:20" ht="12.5" x14ac:dyDescent="0.25">
      <c r="A2738" s="7"/>
      <c r="B2738" s="7"/>
      <c r="C2738" s="7"/>
      <c r="D2738" s="7"/>
      <c r="E2738" s="7"/>
      <c r="F2738" s="7"/>
      <c r="G2738" s="7"/>
      <c r="H2738" s="7"/>
      <c r="I2738" s="7"/>
      <c r="J2738" s="10"/>
      <c r="K2738" s="10"/>
      <c r="L2738" s="10"/>
      <c r="M2738" s="10"/>
      <c r="N2738" s="7"/>
      <c r="O2738" s="7"/>
      <c r="T2738" s="7"/>
    </row>
    <row r="2739" spans="1:20" ht="12.5" x14ac:dyDescent="0.25">
      <c r="A2739" s="7"/>
      <c r="B2739" s="7"/>
      <c r="C2739" s="7"/>
      <c r="D2739" s="7"/>
      <c r="E2739" s="7"/>
      <c r="F2739" s="7"/>
      <c r="G2739" s="7"/>
      <c r="H2739" s="7"/>
      <c r="I2739" s="7"/>
      <c r="J2739" s="10"/>
      <c r="K2739" s="10"/>
      <c r="L2739" s="10"/>
      <c r="M2739" s="10"/>
      <c r="N2739" s="7"/>
      <c r="O2739" s="7"/>
      <c r="T2739" s="7"/>
    </row>
    <row r="2740" spans="1:20" ht="12.5" x14ac:dyDescent="0.25">
      <c r="A2740" s="7"/>
      <c r="B2740" s="7"/>
      <c r="C2740" s="7"/>
      <c r="D2740" s="7"/>
      <c r="E2740" s="7"/>
      <c r="F2740" s="7"/>
      <c r="G2740" s="7"/>
      <c r="H2740" s="7"/>
      <c r="I2740" s="7"/>
      <c r="J2740" s="10"/>
      <c r="K2740" s="10"/>
      <c r="L2740" s="10"/>
      <c r="M2740" s="10"/>
      <c r="N2740" s="7"/>
      <c r="O2740" s="7"/>
      <c r="T2740" s="7"/>
    </row>
    <row r="2741" spans="1:20" ht="12.5" x14ac:dyDescent="0.25">
      <c r="A2741" s="7"/>
      <c r="B2741" s="7"/>
      <c r="C2741" s="7"/>
      <c r="D2741" s="7"/>
      <c r="E2741" s="7"/>
      <c r="F2741" s="7"/>
      <c r="G2741" s="7"/>
      <c r="H2741" s="7"/>
      <c r="I2741" s="7"/>
      <c r="J2741" s="10"/>
      <c r="K2741" s="10"/>
      <c r="L2741" s="10"/>
      <c r="M2741" s="10"/>
      <c r="N2741" s="7"/>
      <c r="O2741" s="7"/>
      <c r="T2741" s="7"/>
    </row>
    <row r="2742" spans="1:20" ht="12.5" x14ac:dyDescent="0.25">
      <c r="A2742" s="7"/>
      <c r="B2742" s="7"/>
      <c r="C2742" s="7"/>
      <c r="D2742" s="7"/>
      <c r="E2742" s="7"/>
      <c r="F2742" s="7"/>
      <c r="G2742" s="7"/>
      <c r="H2742" s="7"/>
      <c r="I2742" s="7"/>
      <c r="J2742" s="10"/>
      <c r="K2742" s="10"/>
      <c r="L2742" s="10"/>
      <c r="M2742" s="10"/>
      <c r="N2742" s="7"/>
      <c r="O2742" s="7"/>
      <c r="T2742" s="7"/>
    </row>
    <row r="2743" spans="1:20" ht="12.5" x14ac:dyDescent="0.25">
      <c r="A2743" s="7"/>
      <c r="B2743" s="7"/>
      <c r="C2743" s="7"/>
      <c r="D2743" s="7"/>
      <c r="E2743" s="7"/>
      <c r="F2743" s="7"/>
      <c r="G2743" s="7"/>
      <c r="H2743" s="7"/>
      <c r="I2743" s="7"/>
      <c r="J2743" s="10"/>
      <c r="K2743" s="10"/>
      <c r="L2743" s="10"/>
      <c r="M2743" s="10"/>
      <c r="N2743" s="7"/>
      <c r="O2743" s="7"/>
      <c r="T2743" s="7"/>
    </row>
    <row r="2744" spans="1:20" ht="12.5" x14ac:dyDescent="0.25">
      <c r="A2744" s="7"/>
      <c r="B2744" s="7"/>
      <c r="C2744" s="7"/>
      <c r="D2744" s="7"/>
      <c r="E2744" s="7"/>
      <c r="F2744" s="7"/>
      <c r="G2744" s="7"/>
      <c r="H2744" s="7"/>
      <c r="I2744" s="7"/>
      <c r="J2744" s="10"/>
      <c r="K2744" s="10"/>
      <c r="L2744" s="10"/>
      <c r="M2744" s="10"/>
      <c r="N2744" s="7"/>
      <c r="O2744" s="7"/>
      <c r="T2744" s="7"/>
    </row>
    <row r="2745" spans="1:20" ht="12.5" x14ac:dyDescent="0.25">
      <c r="A2745" s="7"/>
      <c r="B2745" s="7"/>
      <c r="C2745" s="7"/>
      <c r="D2745" s="7"/>
      <c r="E2745" s="7"/>
      <c r="F2745" s="7"/>
      <c r="G2745" s="7"/>
      <c r="H2745" s="7"/>
      <c r="I2745" s="7"/>
      <c r="J2745" s="10"/>
      <c r="K2745" s="10"/>
      <c r="L2745" s="10"/>
      <c r="M2745" s="10"/>
      <c r="N2745" s="7"/>
      <c r="O2745" s="7"/>
      <c r="T2745" s="7"/>
    </row>
    <row r="2746" spans="1:20" ht="12.5" x14ac:dyDescent="0.25">
      <c r="A2746" s="7"/>
      <c r="B2746" s="7"/>
      <c r="C2746" s="7"/>
      <c r="D2746" s="7"/>
      <c r="E2746" s="7"/>
      <c r="F2746" s="7"/>
      <c r="G2746" s="7"/>
      <c r="H2746" s="7"/>
      <c r="I2746" s="7"/>
      <c r="J2746" s="10"/>
      <c r="K2746" s="10"/>
      <c r="L2746" s="10"/>
      <c r="M2746" s="10"/>
      <c r="N2746" s="7"/>
      <c r="O2746" s="7"/>
      <c r="T2746" s="7"/>
    </row>
    <row r="2747" spans="1:20" ht="12.5" x14ac:dyDescent="0.25">
      <c r="A2747" s="7"/>
      <c r="B2747" s="7"/>
      <c r="C2747" s="7"/>
      <c r="D2747" s="7"/>
      <c r="E2747" s="7"/>
      <c r="F2747" s="7"/>
      <c r="G2747" s="7"/>
      <c r="H2747" s="7"/>
      <c r="I2747" s="7"/>
      <c r="J2747" s="10"/>
      <c r="K2747" s="10"/>
      <c r="L2747" s="10"/>
      <c r="M2747" s="10"/>
      <c r="N2747" s="7"/>
      <c r="O2747" s="7"/>
      <c r="T2747" s="7"/>
    </row>
    <row r="2748" spans="1:20" ht="12.5" x14ac:dyDescent="0.25">
      <c r="A2748" s="7"/>
      <c r="B2748" s="7"/>
      <c r="C2748" s="7"/>
      <c r="D2748" s="7"/>
      <c r="E2748" s="7"/>
      <c r="F2748" s="7"/>
      <c r="G2748" s="7"/>
      <c r="H2748" s="7"/>
      <c r="I2748" s="7"/>
      <c r="J2748" s="10"/>
      <c r="K2748" s="10"/>
      <c r="L2748" s="10"/>
      <c r="M2748" s="10"/>
      <c r="N2748" s="7"/>
      <c r="O2748" s="7"/>
      <c r="T2748" s="7"/>
    </row>
    <row r="2749" spans="1:20" ht="12.5" x14ac:dyDescent="0.25">
      <c r="A2749" s="7"/>
      <c r="B2749" s="7"/>
      <c r="C2749" s="7"/>
      <c r="D2749" s="7"/>
      <c r="E2749" s="7"/>
      <c r="F2749" s="7"/>
      <c r="G2749" s="7"/>
      <c r="H2749" s="7"/>
      <c r="I2749" s="7"/>
      <c r="J2749" s="10"/>
      <c r="K2749" s="10"/>
      <c r="L2749" s="10"/>
      <c r="M2749" s="10"/>
      <c r="N2749" s="7"/>
      <c r="O2749" s="7"/>
      <c r="T2749" s="7"/>
    </row>
    <row r="2750" spans="1:20" ht="12.5" x14ac:dyDescent="0.25">
      <c r="A2750" s="7"/>
      <c r="B2750" s="7"/>
      <c r="C2750" s="7"/>
      <c r="D2750" s="7"/>
      <c r="E2750" s="7"/>
      <c r="F2750" s="7"/>
      <c r="G2750" s="7"/>
      <c r="H2750" s="7"/>
      <c r="I2750" s="7"/>
      <c r="J2750" s="10"/>
      <c r="K2750" s="10"/>
      <c r="L2750" s="10"/>
      <c r="M2750" s="10"/>
      <c r="N2750" s="7"/>
      <c r="O2750" s="7"/>
      <c r="T2750" s="7"/>
    </row>
    <row r="2751" spans="1:20" ht="12.5" x14ac:dyDescent="0.25">
      <c r="A2751" s="7"/>
      <c r="B2751" s="7"/>
      <c r="C2751" s="7"/>
      <c r="D2751" s="7"/>
      <c r="E2751" s="7"/>
      <c r="F2751" s="7"/>
      <c r="G2751" s="7"/>
      <c r="H2751" s="7"/>
      <c r="I2751" s="7"/>
      <c r="J2751" s="10"/>
      <c r="K2751" s="10"/>
      <c r="L2751" s="10"/>
      <c r="M2751" s="10"/>
      <c r="N2751" s="7"/>
      <c r="O2751" s="7"/>
      <c r="T2751" s="7"/>
    </row>
    <row r="2752" spans="1:20" ht="12.5" x14ac:dyDescent="0.25">
      <c r="A2752" s="7"/>
      <c r="B2752" s="7"/>
      <c r="C2752" s="7"/>
      <c r="D2752" s="7"/>
      <c r="E2752" s="7"/>
      <c r="F2752" s="7"/>
      <c r="G2752" s="7"/>
      <c r="H2752" s="7"/>
      <c r="I2752" s="7"/>
      <c r="J2752" s="10"/>
      <c r="K2752" s="10"/>
      <c r="L2752" s="10"/>
      <c r="M2752" s="10"/>
      <c r="N2752" s="7"/>
      <c r="O2752" s="7"/>
      <c r="T2752" s="7"/>
    </row>
    <row r="2753" spans="1:20" ht="12.5" x14ac:dyDescent="0.25">
      <c r="A2753" s="7"/>
      <c r="B2753" s="7"/>
      <c r="C2753" s="7"/>
      <c r="D2753" s="7"/>
      <c r="E2753" s="7"/>
      <c r="F2753" s="7"/>
      <c r="G2753" s="7"/>
      <c r="H2753" s="7"/>
      <c r="I2753" s="7"/>
      <c r="J2753" s="10"/>
      <c r="K2753" s="10"/>
      <c r="L2753" s="10"/>
      <c r="M2753" s="10"/>
      <c r="N2753" s="7"/>
      <c r="O2753" s="7"/>
      <c r="T2753" s="7"/>
    </row>
    <row r="2754" spans="1:20" ht="12.5" x14ac:dyDescent="0.25">
      <c r="A2754" s="7"/>
      <c r="B2754" s="7"/>
      <c r="C2754" s="7"/>
      <c r="D2754" s="7"/>
      <c r="E2754" s="7"/>
      <c r="F2754" s="7"/>
      <c r="G2754" s="7"/>
      <c r="H2754" s="7"/>
      <c r="I2754" s="7"/>
      <c r="J2754" s="10"/>
      <c r="K2754" s="10"/>
      <c r="L2754" s="10"/>
      <c r="M2754" s="10"/>
      <c r="N2754" s="7"/>
      <c r="O2754" s="7"/>
      <c r="T2754" s="7"/>
    </row>
    <row r="2755" spans="1:20" ht="12.5" x14ac:dyDescent="0.25">
      <c r="A2755" s="7"/>
      <c r="B2755" s="7"/>
      <c r="C2755" s="7"/>
      <c r="D2755" s="7"/>
      <c r="E2755" s="7"/>
      <c r="F2755" s="7"/>
      <c r="G2755" s="7"/>
      <c r="H2755" s="7"/>
      <c r="I2755" s="7"/>
      <c r="J2755" s="10"/>
      <c r="K2755" s="10"/>
      <c r="L2755" s="10"/>
      <c r="M2755" s="10"/>
      <c r="N2755" s="7"/>
      <c r="O2755" s="7"/>
      <c r="T2755" s="7"/>
    </row>
    <row r="2756" spans="1:20" ht="12.5" x14ac:dyDescent="0.25">
      <c r="A2756" s="7"/>
      <c r="B2756" s="7"/>
      <c r="C2756" s="7"/>
      <c r="D2756" s="7"/>
      <c r="E2756" s="7"/>
      <c r="F2756" s="7"/>
      <c r="G2756" s="7"/>
      <c r="H2756" s="7"/>
      <c r="I2756" s="7"/>
      <c r="J2756" s="10"/>
      <c r="K2756" s="10"/>
      <c r="L2756" s="10"/>
      <c r="M2756" s="10"/>
      <c r="N2756" s="7"/>
      <c r="O2756" s="7"/>
      <c r="T2756" s="7"/>
    </row>
    <row r="2757" spans="1:20" ht="12.5" x14ac:dyDescent="0.25">
      <c r="A2757" s="7"/>
      <c r="B2757" s="7"/>
      <c r="C2757" s="7"/>
      <c r="D2757" s="7"/>
      <c r="E2757" s="7"/>
      <c r="F2757" s="7"/>
      <c r="G2757" s="7"/>
      <c r="H2757" s="7"/>
      <c r="I2757" s="7"/>
      <c r="J2757" s="10"/>
      <c r="K2757" s="10"/>
      <c r="L2757" s="10"/>
      <c r="M2757" s="10"/>
      <c r="N2757" s="7"/>
      <c r="O2757" s="7"/>
      <c r="T2757" s="7"/>
    </row>
    <row r="2758" spans="1:20" ht="12.5" x14ac:dyDescent="0.25">
      <c r="A2758" s="7"/>
      <c r="B2758" s="7"/>
      <c r="C2758" s="7"/>
      <c r="D2758" s="7"/>
      <c r="E2758" s="7"/>
      <c r="F2758" s="7"/>
      <c r="G2758" s="7"/>
      <c r="H2758" s="7"/>
      <c r="I2758" s="7"/>
      <c r="J2758" s="10"/>
      <c r="K2758" s="10"/>
      <c r="L2758" s="10"/>
      <c r="M2758" s="10"/>
      <c r="N2758" s="7"/>
      <c r="O2758" s="7"/>
      <c r="T2758" s="7"/>
    </row>
    <row r="2759" spans="1:20" ht="12.5" x14ac:dyDescent="0.25">
      <c r="A2759" s="7"/>
      <c r="B2759" s="7"/>
      <c r="C2759" s="7"/>
      <c r="D2759" s="7"/>
      <c r="E2759" s="7"/>
      <c r="F2759" s="7"/>
      <c r="G2759" s="7"/>
      <c r="H2759" s="7"/>
      <c r="I2759" s="7"/>
      <c r="J2759" s="10"/>
      <c r="K2759" s="10"/>
      <c r="L2759" s="10"/>
      <c r="M2759" s="10"/>
      <c r="N2759" s="7"/>
      <c r="O2759" s="7"/>
      <c r="T2759" s="7"/>
    </row>
    <row r="2760" spans="1:20" ht="12.5" x14ac:dyDescent="0.25">
      <c r="A2760" s="7"/>
      <c r="B2760" s="7"/>
      <c r="C2760" s="7"/>
      <c r="D2760" s="7"/>
      <c r="E2760" s="7"/>
      <c r="F2760" s="7"/>
      <c r="G2760" s="7"/>
      <c r="H2760" s="7"/>
      <c r="I2760" s="7"/>
      <c r="J2760" s="10"/>
      <c r="K2760" s="10"/>
      <c r="L2760" s="10"/>
      <c r="M2760" s="10"/>
      <c r="N2760" s="7"/>
      <c r="O2760" s="7"/>
      <c r="T2760" s="7"/>
    </row>
    <row r="2761" spans="1:20" ht="12.5" x14ac:dyDescent="0.25">
      <c r="A2761" s="7"/>
      <c r="B2761" s="7"/>
      <c r="C2761" s="7"/>
      <c r="D2761" s="7"/>
      <c r="E2761" s="7"/>
      <c r="F2761" s="7"/>
      <c r="G2761" s="7"/>
      <c r="H2761" s="7"/>
      <c r="I2761" s="7"/>
      <c r="J2761" s="10"/>
      <c r="K2761" s="10"/>
      <c r="L2761" s="10"/>
      <c r="M2761" s="10"/>
      <c r="N2761" s="7"/>
      <c r="O2761" s="7"/>
      <c r="T2761" s="7"/>
    </row>
    <row r="2762" spans="1:20" ht="12.5" x14ac:dyDescent="0.25">
      <c r="A2762" s="7"/>
      <c r="B2762" s="7"/>
      <c r="C2762" s="7"/>
      <c r="D2762" s="7"/>
      <c r="E2762" s="7"/>
      <c r="F2762" s="7"/>
      <c r="G2762" s="7"/>
      <c r="H2762" s="7"/>
      <c r="I2762" s="7"/>
      <c r="J2762" s="10"/>
      <c r="K2762" s="10"/>
      <c r="L2762" s="10"/>
      <c r="M2762" s="10"/>
      <c r="N2762" s="7"/>
      <c r="O2762" s="7"/>
      <c r="T2762" s="7"/>
    </row>
    <row r="2763" spans="1:20" ht="12.5" x14ac:dyDescent="0.25">
      <c r="A2763" s="7"/>
      <c r="B2763" s="7"/>
      <c r="C2763" s="7"/>
      <c r="D2763" s="7"/>
      <c r="E2763" s="7"/>
      <c r="F2763" s="7"/>
      <c r="G2763" s="7"/>
      <c r="H2763" s="7"/>
      <c r="I2763" s="7"/>
      <c r="J2763" s="10"/>
      <c r="K2763" s="10"/>
      <c r="L2763" s="10"/>
      <c r="M2763" s="10"/>
      <c r="N2763" s="7"/>
      <c r="O2763" s="7"/>
      <c r="T2763" s="7"/>
    </row>
    <row r="2764" spans="1:20" ht="12.5" x14ac:dyDescent="0.25">
      <c r="A2764" s="7"/>
      <c r="B2764" s="7"/>
      <c r="C2764" s="7"/>
      <c r="D2764" s="7"/>
      <c r="E2764" s="7"/>
      <c r="F2764" s="7"/>
      <c r="G2764" s="7"/>
      <c r="H2764" s="7"/>
      <c r="I2764" s="7"/>
      <c r="J2764" s="10"/>
      <c r="K2764" s="10"/>
      <c r="L2764" s="10"/>
      <c r="M2764" s="10"/>
      <c r="N2764" s="7"/>
      <c r="O2764" s="7"/>
      <c r="T2764" s="7"/>
    </row>
    <row r="2765" spans="1:20" ht="12.5" x14ac:dyDescent="0.25">
      <c r="A2765" s="7"/>
      <c r="B2765" s="7"/>
      <c r="C2765" s="7"/>
      <c r="D2765" s="7"/>
      <c r="E2765" s="7"/>
      <c r="F2765" s="7"/>
      <c r="G2765" s="7"/>
      <c r="H2765" s="7"/>
      <c r="I2765" s="7"/>
      <c r="J2765" s="10"/>
      <c r="K2765" s="10"/>
      <c r="L2765" s="10"/>
      <c r="M2765" s="10"/>
      <c r="N2765" s="7"/>
      <c r="O2765" s="7"/>
      <c r="T2765" s="7"/>
    </row>
    <row r="2766" spans="1:20" ht="12.5" x14ac:dyDescent="0.25">
      <c r="A2766" s="7"/>
      <c r="B2766" s="7"/>
      <c r="C2766" s="7"/>
      <c r="D2766" s="7"/>
      <c r="E2766" s="7"/>
      <c r="F2766" s="7"/>
      <c r="G2766" s="7"/>
      <c r="H2766" s="7"/>
      <c r="I2766" s="7"/>
      <c r="J2766" s="10"/>
      <c r="K2766" s="10"/>
      <c r="L2766" s="10"/>
      <c r="M2766" s="10"/>
      <c r="N2766" s="7"/>
      <c r="O2766" s="7"/>
      <c r="T2766" s="7"/>
    </row>
    <row r="2767" spans="1:20" ht="12.5" x14ac:dyDescent="0.25">
      <c r="A2767" s="7"/>
      <c r="B2767" s="7"/>
      <c r="C2767" s="7"/>
      <c r="D2767" s="7"/>
      <c r="E2767" s="7"/>
      <c r="F2767" s="7"/>
      <c r="G2767" s="7"/>
      <c r="H2767" s="7"/>
      <c r="I2767" s="7"/>
      <c r="J2767" s="10"/>
      <c r="K2767" s="10"/>
      <c r="L2767" s="10"/>
      <c r="M2767" s="10"/>
      <c r="N2767" s="7"/>
      <c r="O2767" s="7"/>
      <c r="T2767" s="7"/>
    </row>
    <row r="2768" spans="1:20" ht="12.5" x14ac:dyDescent="0.25">
      <c r="A2768" s="7"/>
      <c r="B2768" s="7"/>
      <c r="C2768" s="7"/>
      <c r="D2768" s="7"/>
      <c r="E2768" s="7"/>
      <c r="F2768" s="7"/>
      <c r="G2768" s="7"/>
      <c r="H2768" s="7"/>
      <c r="I2768" s="7"/>
      <c r="J2768" s="10"/>
      <c r="K2768" s="10"/>
      <c r="L2768" s="10"/>
      <c r="M2768" s="10"/>
      <c r="N2768" s="7"/>
      <c r="O2768" s="7"/>
      <c r="T2768" s="7"/>
    </row>
    <row r="2769" spans="1:20" ht="12.5" x14ac:dyDescent="0.25">
      <c r="A2769" s="7"/>
      <c r="B2769" s="7"/>
      <c r="C2769" s="7"/>
      <c r="D2769" s="7"/>
      <c r="E2769" s="7"/>
      <c r="F2769" s="7"/>
      <c r="G2769" s="7"/>
      <c r="H2769" s="7"/>
      <c r="I2769" s="7"/>
      <c r="J2769" s="10"/>
      <c r="K2769" s="10"/>
      <c r="L2769" s="10"/>
      <c r="M2769" s="10"/>
      <c r="N2769" s="7"/>
      <c r="O2769" s="7"/>
      <c r="T2769" s="7"/>
    </row>
    <row r="2770" spans="1:20" ht="12.5" x14ac:dyDescent="0.25">
      <c r="A2770" s="7"/>
      <c r="B2770" s="7"/>
      <c r="C2770" s="7"/>
      <c r="D2770" s="7"/>
      <c r="E2770" s="7"/>
      <c r="F2770" s="7"/>
      <c r="G2770" s="7"/>
      <c r="H2770" s="7"/>
      <c r="I2770" s="7"/>
      <c r="J2770" s="10"/>
      <c r="K2770" s="10"/>
      <c r="L2770" s="10"/>
      <c r="M2770" s="10"/>
      <c r="N2770" s="7"/>
      <c r="O2770" s="7"/>
      <c r="T2770" s="7"/>
    </row>
    <row r="2771" spans="1:20" ht="12.5" x14ac:dyDescent="0.25">
      <c r="A2771" s="7"/>
      <c r="B2771" s="7"/>
      <c r="C2771" s="7"/>
      <c r="D2771" s="7"/>
      <c r="E2771" s="7"/>
      <c r="F2771" s="7"/>
      <c r="G2771" s="7"/>
      <c r="H2771" s="7"/>
      <c r="I2771" s="7"/>
      <c r="J2771" s="10"/>
      <c r="K2771" s="10"/>
      <c r="L2771" s="10"/>
      <c r="M2771" s="10"/>
      <c r="N2771" s="7"/>
      <c r="O2771" s="7"/>
      <c r="T2771" s="7"/>
    </row>
    <row r="2772" spans="1:20" ht="12.5" x14ac:dyDescent="0.25">
      <c r="A2772" s="7"/>
      <c r="B2772" s="7"/>
      <c r="C2772" s="7"/>
      <c r="D2772" s="7"/>
      <c r="E2772" s="7"/>
      <c r="F2772" s="7"/>
      <c r="G2772" s="7"/>
      <c r="H2772" s="7"/>
      <c r="I2772" s="7"/>
      <c r="J2772" s="10"/>
      <c r="K2772" s="10"/>
      <c r="L2772" s="10"/>
      <c r="M2772" s="10"/>
      <c r="N2772" s="7"/>
      <c r="O2772" s="7"/>
      <c r="T2772" s="7"/>
    </row>
    <row r="2773" spans="1:20" ht="12.5" x14ac:dyDescent="0.25">
      <c r="A2773" s="7"/>
      <c r="B2773" s="7"/>
      <c r="C2773" s="7"/>
      <c r="D2773" s="7"/>
      <c r="E2773" s="7"/>
      <c r="F2773" s="7"/>
      <c r="G2773" s="7"/>
      <c r="H2773" s="7"/>
      <c r="I2773" s="7"/>
      <c r="J2773" s="10"/>
      <c r="K2773" s="10"/>
      <c r="L2773" s="10"/>
      <c r="M2773" s="10"/>
      <c r="N2773" s="7"/>
      <c r="O2773" s="7"/>
      <c r="T2773" s="7"/>
    </row>
    <row r="2774" spans="1:20" ht="12.5" x14ac:dyDescent="0.25">
      <c r="A2774" s="7"/>
      <c r="B2774" s="7"/>
      <c r="C2774" s="7"/>
      <c r="D2774" s="7"/>
      <c r="E2774" s="7"/>
      <c r="F2774" s="7"/>
      <c r="G2774" s="7"/>
      <c r="H2774" s="7"/>
      <c r="I2774" s="7"/>
      <c r="J2774" s="10"/>
      <c r="K2774" s="10"/>
      <c r="L2774" s="10"/>
      <c r="M2774" s="10"/>
      <c r="N2774" s="7"/>
      <c r="O2774" s="7"/>
      <c r="T2774" s="7"/>
    </row>
    <row r="2775" spans="1:20" ht="12.5" x14ac:dyDescent="0.25">
      <c r="A2775" s="7"/>
      <c r="B2775" s="7"/>
      <c r="C2775" s="7"/>
      <c r="D2775" s="7"/>
      <c r="E2775" s="7"/>
      <c r="F2775" s="7"/>
      <c r="G2775" s="7"/>
      <c r="H2775" s="7"/>
      <c r="I2775" s="7"/>
      <c r="J2775" s="10"/>
      <c r="K2775" s="10"/>
      <c r="L2775" s="10"/>
      <c r="M2775" s="10"/>
      <c r="N2775" s="7"/>
      <c r="O2775" s="7"/>
      <c r="T2775" s="7"/>
    </row>
    <row r="2776" spans="1:20" ht="12.5" x14ac:dyDescent="0.25">
      <c r="A2776" s="7"/>
      <c r="B2776" s="7"/>
      <c r="C2776" s="7"/>
      <c r="D2776" s="7"/>
      <c r="E2776" s="7"/>
      <c r="F2776" s="7"/>
      <c r="G2776" s="7"/>
      <c r="H2776" s="7"/>
      <c r="I2776" s="7"/>
      <c r="J2776" s="10"/>
      <c r="K2776" s="10"/>
      <c r="L2776" s="10"/>
      <c r="M2776" s="10"/>
      <c r="N2776" s="7"/>
      <c r="O2776" s="7"/>
      <c r="T2776" s="7"/>
    </row>
    <row r="2777" spans="1:20" ht="12.5" x14ac:dyDescent="0.25">
      <c r="A2777" s="7"/>
      <c r="B2777" s="7"/>
      <c r="C2777" s="7"/>
      <c r="D2777" s="7"/>
      <c r="E2777" s="7"/>
      <c r="F2777" s="7"/>
      <c r="G2777" s="7"/>
      <c r="H2777" s="7"/>
      <c r="I2777" s="7"/>
      <c r="J2777" s="10"/>
      <c r="K2777" s="10"/>
      <c r="L2777" s="10"/>
      <c r="M2777" s="10"/>
      <c r="N2777" s="7"/>
      <c r="O2777" s="7"/>
      <c r="T2777" s="7"/>
    </row>
    <row r="2778" spans="1:20" ht="12.5" x14ac:dyDescent="0.25">
      <c r="A2778" s="7"/>
      <c r="B2778" s="7"/>
      <c r="C2778" s="7"/>
      <c r="D2778" s="7"/>
      <c r="E2778" s="7"/>
      <c r="F2778" s="7"/>
      <c r="G2778" s="7"/>
      <c r="H2778" s="7"/>
      <c r="I2778" s="7"/>
      <c r="J2778" s="10"/>
      <c r="K2778" s="10"/>
      <c r="L2778" s="10"/>
      <c r="M2778" s="10"/>
      <c r="N2778" s="7"/>
      <c r="O2778" s="7"/>
      <c r="T2778" s="7"/>
    </row>
    <row r="2779" spans="1:20" ht="12.5" x14ac:dyDescent="0.25">
      <c r="A2779" s="7"/>
      <c r="B2779" s="7"/>
      <c r="C2779" s="7"/>
      <c r="D2779" s="7"/>
      <c r="E2779" s="7"/>
      <c r="F2779" s="7"/>
      <c r="G2779" s="7"/>
      <c r="H2779" s="7"/>
      <c r="I2779" s="7"/>
      <c r="J2779" s="10"/>
      <c r="K2779" s="10"/>
      <c r="L2779" s="10"/>
      <c r="M2779" s="10"/>
      <c r="N2779" s="7"/>
      <c r="O2779" s="7"/>
      <c r="T2779" s="7"/>
    </row>
    <row r="2780" spans="1:20" ht="12.5" x14ac:dyDescent="0.25">
      <c r="A2780" s="7"/>
      <c r="B2780" s="7"/>
      <c r="C2780" s="7"/>
      <c r="D2780" s="7"/>
      <c r="E2780" s="7"/>
      <c r="F2780" s="7"/>
      <c r="G2780" s="7"/>
      <c r="H2780" s="7"/>
      <c r="I2780" s="7"/>
      <c r="J2780" s="10"/>
      <c r="K2780" s="10"/>
      <c r="L2780" s="10"/>
      <c r="M2780" s="10"/>
      <c r="N2780" s="7"/>
      <c r="O2780" s="7"/>
      <c r="T2780" s="7"/>
    </row>
    <row r="2781" spans="1:20" ht="12.5" x14ac:dyDescent="0.25">
      <c r="A2781" s="7"/>
      <c r="B2781" s="7"/>
      <c r="C2781" s="7"/>
      <c r="D2781" s="7"/>
      <c r="E2781" s="7"/>
      <c r="F2781" s="7"/>
      <c r="G2781" s="7"/>
      <c r="H2781" s="7"/>
      <c r="I2781" s="7"/>
      <c r="J2781" s="10"/>
      <c r="K2781" s="10"/>
      <c r="L2781" s="10"/>
      <c r="M2781" s="10"/>
      <c r="N2781" s="7"/>
      <c r="O2781" s="7"/>
      <c r="T2781" s="7"/>
    </row>
    <row r="2782" spans="1:20" ht="12.5" x14ac:dyDescent="0.25">
      <c r="A2782" s="7"/>
      <c r="B2782" s="7"/>
      <c r="C2782" s="7"/>
      <c r="D2782" s="7"/>
      <c r="E2782" s="7"/>
      <c r="F2782" s="7"/>
      <c r="G2782" s="7"/>
      <c r="H2782" s="7"/>
      <c r="I2782" s="7"/>
      <c r="J2782" s="10"/>
      <c r="K2782" s="10"/>
      <c r="L2782" s="10"/>
      <c r="M2782" s="10"/>
      <c r="N2782" s="7"/>
      <c r="O2782" s="7"/>
      <c r="T2782" s="7"/>
    </row>
    <row r="2783" spans="1:20" ht="12.5" x14ac:dyDescent="0.25">
      <c r="A2783" s="7"/>
      <c r="B2783" s="7"/>
      <c r="C2783" s="7"/>
      <c r="D2783" s="7"/>
      <c r="E2783" s="7"/>
      <c r="F2783" s="7"/>
      <c r="G2783" s="7"/>
      <c r="H2783" s="7"/>
      <c r="I2783" s="7"/>
      <c r="J2783" s="10"/>
      <c r="K2783" s="10"/>
      <c r="L2783" s="10"/>
      <c r="M2783" s="10"/>
      <c r="N2783" s="7"/>
      <c r="O2783" s="7"/>
      <c r="T2783" s="7"/>
    </row>
    <row r="2784" spans="1:20" ht="12.5" x14ac:dyDescent="0.25">
      <c r="A2784" s="7"/>
      <c r="B2784" s="7"/>
      <c r="C2784" s="7"/>
      <c r="D2784" s="7"/>
      <c r="E2784" s="7"/>
      <c r="F2784" s="7"/>
      <c r="G2784" s="7"/>
      <c r="H2784" s="7"/>
      <c r="I2784" s="7"/>
      <c r="J2784" s="10"/>
      <c r="K2784" s="10"/>
      <c r="L2784" s="10"/>
      <c r="M2784" s="10"/>
      <c r="N2784" s="7"/>
      <c r="O2784" s="7"/>
      <c r="T2784" s="7"/>
    </row>
    <row r="2785" spans="1:20" ht="12.5" x14ac:dyDescent="0.25">
      <c r="A2785" s="7"/>
      <c r="B2785" s="7"/>
      <c r="C2785" s="7"/>
      <c r="D2785" s="7"/>
      <c r="E2785" s="7"/>
      <c r="F2785" s="7"/>
      <c r="G2785" s="7"/>
      <c r="H2785" s="7"/>
      <c r="I2785" s="7"/>
      <c r="J2785" s="10"/>
      <c r="K2785" s="10"/>
      <c r="L2785" s="10"/>
      <c r="M2785" s="10"/>
      <c r="N2785" s="7"/>
      <c r="O2785" s="7"/>
      <c r="T2785" s="7"/>
    </row>
    <row r="2786" spans="1:20" ht="12.5" x14ac:dyDescent="0.25">
      <c r="A2786" s="7"/>
      <c r="B2786" s="7"/>
      <c r="C2786" s="7"/>
      <c r="D2786" s="7"/>
      <c r="E2786" s="7"/>
      <c r="F2786" s="7"/>
      <c r="G2786" s="7"/>
      <c r="H2786" s="7"/>
      <c r="I2786" s="7"/>
      <c r="J2786" s="10"/>
      <c r="K2786" s="10"/>
      <c r="L2786" s="10"/>
      <c r="M2786" s="10"/>
      <c r="N2786" s="7"/>
      <c r="O2786" s="7"/>
      <c r="T2786" s="7"/>
    </row>
    <row r="2787" spans="1:20" ht="12.5" x14ac:dyDescent="0.25">
      <c r="A2787" s="7"/>
      <c r="B2787" s="7"/>
      <c r="C2787" s="7"/>
      <c r="D2787" s="7"/>
      <c r="E2787" s="7"/>
      <c r="F2787" s="7"/>
      <c r="G2787" s="7"/>
      <c r="H2787" s="7"/>
      <c r="I2787" s="7"/>
      <c r="J2787" s="10"/>
      <c r="K2787" s="10"/>
      <c r="L2787" s="10"/>
      <c r="M2787" s="10"/>
      <c r="N2787" s="7"/>
      <c r="O2787" s="7"/>
      <c r="T2787" s="7"/>
    </row>
    <row r="2788" spans="1:20" ht="12.5" x14ac:dyDescent="0.25">
      <c r="A2788" s="7"/>
      <c r="B2788" s="7"/>
      <c r="C2788" s="7"/>
      <c r="D2788" s="7"/>
      <c r="E2788" s="7"/>
      <c r="F2788" s="7"/>
      <c r="G2788" s="7"/>
      <c r="H2788" s="7"/>
      <c r="I2788" s="7"/>
      <c r="J2788" s="10"/>
      <c r="K2788" s="10"/>
      <c r="L2788" s="10"/>
      <c r="M2788" s="10"/>
      <c r="N2788" s="7"/>
      <c r="O2788" s="7"/>
      <c r="T2788" s="7"/>
    </row>
    <row r="2789" spans="1:20" ht="12.5" x14ac:dyDescent="0.25">
      <c r="A2789" s="7"/>
      <c r="B2789" s="7"/>
      <c r="C2789" s="7"/>
      <c r="D2789" s="7"/>
      <c r="E2789" s="7"/>
      <c r="F2789" s="7"/>
      <c r="G2789" s="7"/>
      <c r="H2789" s="7"/>
      <c r="I2789" s="7"/>
      <c r="J2789" s="10"/>
      <c r="K2789" s="10"/>
      <c r="L2789" s="10"/>
      <c r="M2789" s="10"/>
      <c r="N2789" s="7"/>
      <c r="O2789" s="7"/>
      <c r="T2789" s="7"/>
    </row>
    <row r="2790" spans="1:20" ht="12.5" x14ac:dyDescent="0.25">
      <c r="A2790" s="7"/>
      <c r="B2790" s="7"/>
      <c r="C2790" s="7"/>
      <c r="D2790" s="7"/>
      <c r="E2790" s="7"/>
      <c r="F2790" s="7"/>
      <c r="G2790" s="7"/>
      <c r="H2790" s="7"/>
      <c r="I2790" s="7"/>
      <c r="J2790" s="10"/>
      <c r="K2790" s="10"/>
      <c r="L2790" s="10"/>
      <c r="M2790" s="10"/>
      <c r="N2790" s="7"/>
      <c r="O2790" s="7"/>
      <c r="T2790" s="7"/>
    </row>
    <row r="2791" spans="1:20" ht="12.5" x14ac:dyDescent="0.25">
      <c r="A2791" s="7"/>
      <c r="B2791" s="7"/>
      <c r="C2791" s="7"/>
      <c r="D2791" s="7"/>
      <c r="E2791" s="7"/>
      <c r="F2791" s="7"/>
      <c r="G2791" s="7"/>
      <c r="H2791" s="7"/>
      <c r="I2791" s="7"/>
      <c r="J2791" s="10"/>
      <c r="K2791" s="10"/>
      <c r="L2791" s="10"/>
      <c r="M2791" s="10"/>
      <c r="N2791" s="7"/>
      <c r="O2791" s="7"/>
      <c r="T2791" s="7"/>
    </row>
    <row r="2792" spans="1:20" ht="12.5" x14ac:dyDescent="0.25">
      <c r="A2792" s="7"/>
      <c r="B2792" s="7"/>
      <c r="C2792" s="7"/>
      <c r="D2792" s="7"/>
      <c r="E2792" s="7"/>
      <c r="F2792" s="7"/>
      <c r="G2792" s="7"/>
      <c r="H2792" s="7"/>
      <c r="I2792" s="7"/>
      <c r="J2792" s="10"/>
      <c r="K2792" s="10"/>
      <c r="L2792" s="10"/>
      <c r="M2792" s="10"/>
      <c r="N2792" s="7"/>
      <c r="O2792" s="7"/>
      <c r="T2792" s="7"/>
    </row>
    <row r="2793" spans="1:20" ht="12.5" x14ac:dyDescent="0.25">
      <c r="A2793" s="7"/>
      <c r="B2793" s="7"/>
      <c r="C2793" s="7"/>
      <c r="D2793" s="7"/>
      <c r="E2793" s="7"/>
      <c r="F2793" s="7"/>
      <c r="G2793" s="7"/>
      <c r="H2793" s="7"/>
      <c r="I2793" s="7"/>
      <c r="J2793" s="10"/>
      <c r="K2793" s="10"/>
      <c r="L2793" s="10"/>
      <c r="M2793" s="10"/>
      <c r="N2793" s="7"/>
      <c r="O2793" s="7"/>
      <c r="T2793" s="7"/>
    </row>
    <row r="2794" spans="1:20" ht="12.5" x14ac:dyDescent="0.25">
      <c r="A2794" s="7"/>
      <c r="B2794" s="7"/>
      <c r="C2794" s="7"/>
      <c r="D2794" s="7"/>
      <c r="E2794" s="7"/>
      <c r="F2794" s="7"/>
      <c r="G2794" s="7"/>
      <c r="H2794" s="7"/>
      <c r="I2794" s="7"/>
      <c r="J2794" s="10"/>
      <c r="K2794" s="10"/>
      <c r="L2794" s="10"/>
      <c r="M2794" s="10"/>
      <c r="N2794" s="7"/>
      <c r="O2794" s="7"/>
      <c r="T2794" s="7"/>
    </row>
    <row r="2795" spans="1:20" ht="12.5" x14ac:dyDescent="0.25">
      <c r="A2795" s="7"/>
      <c r="B2795" s="7"/>
      <c r="C2795" s="7"/>
      <c r="D2795" s="7"/>
      <c r="E2795" s="7"/>
      <c r="F2795" s="7"/>
      <c r="G2795" s="7"/>
      <c r="H2795" s="7"/>
      <c r="I2795" s="7"/>
      <c r="J2795" s="10"/>
      <c r="K2795" s="10"/>
      <c r="L2795" s="10"/>
      <c r="M2795" s="10"/>
      <c r="N2795" s="7"/>
      <c r="O2795" s="7"/>
      <c r="T2795" s="7"/>
    </row>
    <row r="2796" spans="1:20" ht="12.5" x14ac:dyDescent="0.25">
      <c r="A2796" s="7"/>
      <c r="B2796" s="7"/>
      <c r="C2796" s="7"/>
      <c r="D2796" s="7"/>
      <c r="E2796" s="7"/>
      <c r="F2796" s="7"/>
      <c r="G2796" s="7"/>
      <c r="H2796" s="7"/>
      <c r="I2796" s="7"/>
      <c r="J2796" s="10"/>
      <c r="K2796" s="10"/>
      <c r="L2796" s="10"/>
      <c r="M2796" s="10"/>
      <c r="N2796" s="7"/>
      <c r="O2796" s="7"/>
      <c r="T2796" s="7"/>
    </row>
    <row r="2797" spans="1:20" ht="12.5" x14ac:dyDescent="0.25">
      <c r="A2797" s="7"/>
      <c r="B2797" s="7"/>
      <c r="C2797" s="7"/>
      <c r="D2797" s="7"/>
      <c r="E2797" s="7"/>
      <c r="F2797" s="7"/>
      <c r="G2797" s="7"/>
      <c r="H2797" s="7"/>
      <c r="I2797" s="7"/>
      <c r="J2797" s="10"/>
      <c r="K2797" s="10"/>
      <c r="L2797" s="10"/>
      <c r="M2797" s="10"/>
      <c r="N2797" s="7"/>
      <c r="O2797" s="7"/>
      <c r="T2797" s="7"/>
    </row>
    <row r="2798" spans="1:20" ht="12.5" x14ac:dyDescent="0.25">
      <c r="A2798" s="7"/>
      <c r="B2798" s="7"/>
      <c r="C2798" s="7"/>
      <c r="D2798" s="7"/>
      <c r="E2798" s="7"/>
      <c r="F2798" s="7"/>
      <c r="G2798" s="7"/>
      <c r="H2798" s="7"/>
      <c r="I2798" s="7"/>
      <c r="J2798" s="10"/>
      <c r="K2798" s="10"/>
      <c r="L2798" s="10"/>
      <c r="M2798" s="10"/>
      <c r="N2798" s="7"/>
      <c r="O2798" s="7"/>
      <c r="T2798" s="7"/>
    </row>
    <row r="2799" spans="1:20" ht="12.5" x14ac:dyDescent="0.25">
      <c r="A2799" s="7"/>
      <c r="B2799" s="7"/>
      <c r="C2799" s="7"/>
      <c r="D2799" s="7"/>
      <c r="E2799" s="7"/>
      <c r="F2799" s="7"/>
      <c r="G2799" s="7"/>
      <c r="H2799" s="7"/>
      <c r="I2799" s="7"/>
      <c r="J2799" s="10"/>
      <c r="K2799" s="10"/>
      <c r="L2799" s="10"/>
      <c r="M2799" s="10"/>
      <c r="N2799" s="7"/>
      <c r="O2799" s="7"/>
      <c r="T2799" s="7"/>
    </row>
    <row r="2800" spans="1:20" ht="12.5" x14ac:dyDescent="0.25">
      <c r="A2800" s="7"/>
      <c r="B2800" s="7"/>
      <c r="C2800" s="7"/>
      <c r="D2800" s="7"/>
      <c r="E2800" s="7"/>
      <c r="F2800" s="7"/>
      <c r="G2800" s="7"/>
      <c r="H2800" s="7"/>
      <c r="I2800" s="7"/>
      <c r="J2800" s="10"/>
      <c r="K2800" s="10"/>
      <c r="L2800" s="10"/>
      <c r="M2800" s="10"/>
      <c r="N2800" s="7"/>
      <c r="O2800" s="7"/>
      <c r="T2800" s="7"/>
    </row>
    <row r="2801" spans="1:20" ht="12.5" x14ac:dyDescent="0.25">
      <c r="A2801" s="7"/>
      <c r="B2801" s="7"/>
      <c r="C2801" s="7"/>
      <c r="D2801" s="7"/>
      <c r="E2801" s="7"/>
      <c r="F2801" s="7"/>
      <c r="G2801" s="7"/>
      <c r="H2801" s="7"/>
      <c r="I2801" s="7"/>
      <c r="J2801" s="10"/>
      <c r="K2801" s="10"/>
      <c r="L2801" s="10"/>
      <c r="M2801" s="10"/>
      <c r="N2801" s="7"/>
      <c r="O2801" s="7"/>
      <c r="T2801" s="7"/>
    </row>
    <row r="2802" spans="1:20" ht="12.5" x14ac:dyDescent="0.25">
      <c r="A2802" s="7"/>
      <c r="B2802" s="7"/>
      <c r="C2802" s="7"/>
      <c r="D2802" s="7"/>
      <c r="E2802" s="7"/>
      <c r="F2802" s="7"/>
      <c r="G2802" s="7"/>
      <c r="H2802" s="7"/>
      <c r="I2802" s="7"/>
      <c r="J2802" s="10"/>
      <c r="K2802" s="10"/>
      <c r="L2802" s="10"/>
      <c r="M2802" s="10"/>
      <c r="N2802" s="7"/>
      <c r="O2802" s="7"/>
      <c r="T2802" s="7"/>
    </row>
    <row r="2803" spans="1:20" ht="12.5" x14ac:dyDescent="0.25">
      <c r="A2803" s="7"/>
      <c r="B2803" s="7"/>
      <c r="C2803" s="7"/>
      <c r="D2803" s="7"/>
      <c r="E2803" s="7"/>
      <c r="F2803" s="7"/>
      <c r="G2803" s="7"/>
      <c r="H2803" s="7"/>
      <c r="I2803" s="7"/>
      <c r="J2803" s="10"/>
      <c r="K2803" s="10"/>
      <c r="L2803" s="10"/>
      <c r="M2803" s="10"/>
      <c r="N2803" s="7"/>
      <c r="O2803" s="7"/>
      <c r="T2803" s="7"/>
    </row>
    <row r="2804" spans="1:20" ht="12.5" x14ac:dyDescent="0.25">
      <c r="A2804" s="7"/>
      <c r="B2804" s="7"/>
      <c r="C2804" s="7"/>
      <c r="D2804" s="7"/>
      <c r="E2804" s="7"/>
      <c r="F2804" s="7"/>
      <c r="G2804" s="7"/>
      <c r="H2804" s="7"/>
      <c r="I2804" s="7"/>
      <c r="J2804" s="10"/>
      <c r="K2804" s="10"/>
      <c r="L2804" s="10"/>
      <c r="M2804" s="10"/>
      <c r="N2804" s="7"/>
      <c r="O2804" s="7"/>
      <c r="T2804" s="7"/>
    </row>
    <row r="2805" spans="1:20" ht="12.5" x14ac:dyDescent="0.25">
      <c r="A2805" s="7"/>
      <c r="B2805" s="7"/>
      <c r="C2805" s="7"/>
      <c r="D2805" s="7"/>
      <c r="E2805" s="7"/>
      <c r="F2805" s="7"/>
      <c r="G2805" s="7"/>
      <c r="H2805" s="7"/>
      <c r="I2805" s="7"/>
      <c r="J2805" s="10"/>
      <c r="K2805" s="10"/>
      <c r="L2805" s="10"/>
      <c r="M2805" s="10"/>
      <c r="N2805" s="7"/>
      <c r="O2805" s="7"/>
      <c r="T2805" s="7"/>
    </row>
    <row r="2806" spans="1:20" ht="12.5" x14ac:dyDescent="0.25">
      <c r="A2806" s="7"/>
      <c r="B2806" s="7"/>
      <c r="C2806" s="7"/>
      <c r="D2806" s="7"/>
      <c r="E2806" s="7"/>
      <c r="F2806" s="7"/>
      <c r="G2806" s="7"/>
      <c r="H2806" s="7"/>
      <c r="I2806" s="7"/>
      <c r="J2806" s="10"/>
      <c r="K2806" s="10"/>
      <c r="L2806" s="10"/>
      <c r="M2806" s="10"/>
      <c r="N2806" s="7"/>
      <c r="O2806" s="7"/>
      <c r="T2806" s="7"/>
    </row>
    <row r="2807" spans="1:20" ht="12.5" x14ac:dyDescent="0.25">
      <c r="A2807" s="7"/>
      <c r="B2807" s="7"/>
      <c r="C2807" s="7"/>
      <c r="D2807" s="7"/>
      <c r="E2807" s="7"/>
      <c r="F2807" s="7"/>
      <c r="G2807" s="7"/>
      <c r="H2807" s="7"/>
      <c r="I2807" s="7"/>
      <c r="J2807" s="10"/>
      <c r="K2807" s="10"/>
      <c r="L2807" s="10"/>
      <c r="M2807" s="10"/>
      <c r="N2807" s="7"/>
      <c r="O2807" s="7"/>
      <c r="T2807" s="7"/>
    </row>
    <row r="2808" spans="1:20" ht="12.5" x14ac:dyDescent="0.25">
      <c r="A2808" s="7"/>
      <c r="B2808" s="7"/>
      <c r="C2808" s="7"/>
      <c r="D2808" s="7"/>
      <c r="E2808" s="7"/>
      <c r="F2808" s="7"/>
      <c r="G2808" s="7"/>
      <c r="H2808" s="7"/>
      <c r="I2808" s="7"/>
      <c r="J2808" s="10"/>
      <c r="K2808" s="10"/>
      <c r="L2808" s="10"/>
      <c r="M2808" s="10"/>
      <c r="N2808" s="7"/>
      <c r="O2808" s="7"/>
      <c r="T2808" s="7"/>
    </row>
    <row r="2809" spans="1:20" ht="12.5" x14ac:dyDescent="0.25">
      <c r="A2809" s="7"/>
      <c r="B2809" s="7"/>
      <c r="C2809" s="7"/>
      <c r="D2809" s="7"/>
      <c r="E2809" s="7"/>
      <c r="F2809" s="7"/>
      <c r="G2809" s="7"/>
      <c r="H2809" s="7"/>
      <c r="I2809" s="7"/>
      <c r="J2809" s="10"/>
      <c r="K2809" s="10"/>
      <c r="L2809" s="10"/>
      <c r="M2809" s="10"/>
      <c r="N2809" s="7"/>
      <c r="O2809" s="7"/>
      <c r="T2809" s="7"/>
    </row>
    <row r="2810" spans="1:20" ht="12.5" x14ac:dyDescent="0.25">
      <c r="A2810" s="7"/>
      <c r="B2810" s="7"/>
      <c r="C2810" s="7"/>
      <c r="D2810" s="7"/>
      <c r="E2810" s="7"/>
      <c r="F2810" s="7"/>
      <c r="G2810" s="7"/>
      <c r="H2810" s="7"/>
      <c r="I2810" s="7"/>
      <c r="J2810" s="10"/>
      <c r="K2810" s="10"/>
      <c r="L2810" s="10"/>
      <c r="M2810" s="10"/>
      <c r="N2810" s="7"/>
      <c r="O2810" s="7"/>
      <c r="T2810" s="7"/>
    </row>
    <row r="2811" spans="1:20" ht="12.5" x14ac:dyDescent="0.25">
      <c r="A2811" s="7"/>
      <c r="B2811" s="7"/>
      <c r="C2811" s="7"/>
      <c r="D2811" s="7"/>
      <c r="E2811" s="7"/>
      <c r="F2811" s="7"/>
      <c r="G2811" s="7"/>
      <c r="H2811" s="7"/>
      <c r="I2811" s="7"/>
      <c r="J2811" s="10"/>
      <c r="K2811" s="10"/>
      <c r="L2811" s="10"/>
      <c r="M2811" s="10"/>
      <c r="N2811" s="7"/>
      <c r="O2811" s="7"/>
      <c r="T2811" s="7"/>
    </row>
    <row r="2812" spans="1:20" ht="12.5" x14ac:dyDescent="0.25">
      <c r="A2812" s="7"/>
      <c r="B2812" s="7"/>
      <c r="C2812" s="7"/>
      <c r="D2812" s="7"/>
      <c r="E2812" s="7"/>
      <c r="F2812" s="7"/>
      <c r="G2812" s="7"/>
      <c r="H2812" s="7"/>
      <c r="I2812" s="7"/>
      <c r="J2812" s="10"/>
      <c r="K2812" s="10"/>
      <c r="L2812" s="10"/>
      <c r="M2812" s="10"/>
      <c r="N2812" s="7"/>
      <c r="O2812" s="7"/>
      <c r="T2812" s="7"/>
    </row>
    <row r="2813" spans="1:20" ht="12.5" x14ac:dyDescent="0.25">
      <c r="A2813" s="7"/>
      <c r="B2813" s="7"/>
      <c r="C2813" s="7"/>
      <c r="D2813" s="7"/>
      <c r="E2813" s="7"/>
      <c r="F2813" s="7"/>
      <c r="G2813" s="7"/>
      <c r="H2813" s="7"/>
      <c r="I2813" s="7"/>
      <c r="J2813" s="10"/>
      <c r="K2813" s="10"/>
      <c r="L2813" s="10"/>
      <c r="M2813" s="10"/>
      <c r="N2813" s="7"/>
      <c r="O2813" s="7"/>
      <c r="T2813" s="7"/>
    </row>
    <row r="2814" spans="1:20" ht="12.5" x14ac:dyDescent="0.25">
      <c r="A2814" s="7"/>
      <c r="B2814" s="7"/>
      <c r="C2814" s="7"/>
      <c r="D2814" s="7"/>
      <c r="E2814" s="7"/>
      <c r="F2814" s="7"/>
      <c r="G2814" s="7"/>
      <c r="H2814" s="7"/>
      <c r="I2814" s="7"/>
      <c r="J2814" s="10"/>
      <c r="K2814" s="10"/>
      <c r="L2814" s="10"/>
      <c r="M2814" s="10"/>
      <c r="N2814" s="7"/>
      <c r="O2814" s="7"/>
      <c r="T2814" s="7"/>
    </row>
    <row r="2815" spans="1:20" ht="12.5" x14ac:dyDescent="0.25">
      <c r="A2815" s="7"/>
      <c r="B2815" s="7"/>
      <c r="C2815" s="7"/>
      <c r="D2815" s="7"/>
      <c r="E2815" s="7"/>
      <c r="F2815" s="7"/>
      <c r="G2815" s="7"/>
      <c r="H2815" s="7"/>
      <c r="I2815" s="7"/>
      <c r="J2815" s="10"/>
      <c r="K2815" s="10"/>
      <c r="L2815" s="10"/>
      <c r="M2815" s="10"/>
      <c r="N2815" s="7"/>
      <c r="O2815" s="7"/>
      <c r="T2815" s="7"/>
    </row>
    <row r="2816" spans="1:20" ht="12.5" x14ac:dyDescent="0.25">
      <c r="A2816" s="7"/>
      <c r="B2816" s="7"/>
      <c r="C2816" s="7"/>
      <c r="D2816" s="7"/>
      <c r="E2816" s="7"/>
      <c r="F2816" s="7"/>
      <c r="G2816" s="7"/>
      <c r="H2816" s="7"/>
      <c r="I2816" s="7"/>
      <c r="J2816" s="10"/>
      <c r="K2816" s="10"/>
      <c r="L2816" s="10"/>
      <c r="M2816" s="10"/>
      <c r="N2816" s="7"/>
      <c r="O2816" s="7"/>
      <c r="T2816" s="7"/>
    </row>
    <row r="2817" spans="1:20" ht="12.5" x14ac:dyDescent="0.25">
      <c r="A2817" s="7"/>
      <c r="B2817" s="7"/>
      <c r="C2817" s="7"/>
      <c r="D2817" s="7"/>
      <c r="E2817" s="7"/>
      <c r="F2817" s="7"/>
      <c r="G2817" s="7"/>
      <c r="H2817" s="7"/>
      <c r="I2817" s="7"/>
      <c r="J2817" s="10"/>
      <c r="K2817" s="10"/>
      <c r="L2817" s="10"/>
      <c r="M2817" s="10"/>
      <c r="N2817" s="7"/>
      <c r="O2817" s="7"/>
      <c r="T2817" s="7"/>
    </row>
    <row r="2818" spans="1:20" ht="12.5" x14ac:dyDescent="0.25">
      <c r="A2818" s="7"/>
      <c r="B2818" s="7"/>
      <c r="C2818" s="7"/>
      <c r="D2818" s="7"/>
      <c r="E2818" s="7"/>
      <c r="F2818" s="7"/>
      <c r="G2818" s="7"/>
      <c r="H2818" s="7"/>
      <c r="I2818" s="7"/>
      <c r="J2818" s="10"/>
      <c r="K2818" s="10"/>
      <c r="L2818" s="10"/>
      <c r="M2818" s="10"/>
      <c r="N2818" s="7"/>
      <c r="O2818" s="7"/>
      <c r="T2818" s="7"/>
    </row>
    <row r="2819" spans="1:20" ht="12.5" x14ac:dyDescent="0.25">
      <c r="A2819" s="7"/>
      <c r="B2819" s="7"/>
      <c r="C2819" s="7"/>
      <c r="D2819" s="7"/>
      <c r="E2819" s="7"/>
      <c r="F2819" s="7"/>
      <c r="G2819" s="7"/>
      <c r="H2819" s="7"/>
      <c r="I2819" s="7"/>
      <c r="J2819" s="10"/>
      <c r="K2819" s="10"/>
      <c r="L2819" s="10"/>
      <c r="M2819" s="10"/>
      <c r="N2819" s="7"/>
      <c r="O2819" s="7"/>
      <c r="T2819" s="7"/>
    </row>
    <row r="2820" spans="1:20" ht="12.5" x14ac:dyDescent="0.25">
      <c r="A2820" s="7"/>
      <c r="B2820" s="7"/>
      <c r="C2820" s="7"/>
      <c r="D2820" s="7"/>
      <c r="E2820" s="7"/>
      <c r="F2820" s="7"/>
      <c r="G2820" s="7"/>
      <c r="H2820" s="7"/>
      <c r="I2820" s="7"/>
      <c r="J2820" s="10"/>
      <c r="K2820" s="10"/>
      <c r="L2820" s="10"/>
      <c r="M2820" s="10"/>
      <c r="N2820" s="7"/>
      <c r="O2820" s="7"/>
      <c r="T2820" s="7"/>
    </row>
    <row r="2821" spans="1:20" ht="12.5" x14ac:dyDescent="0.25">
      <c r="A2821" s="7"/>
      <c r="B2821" s="7"/>
      <c r="C2821" s="7"/>
      <c r="D2821" s="7"/>
      <c r="E2821" s="7"/>
      <c r="F2821" s="7"/>
      <c r="G2821" s="7"/>
      <c r="H2821" s="7"/>
      <c r="I2821" s="7"/>
      <c r="J2821" s="10"/>
      <c r="K2821" s="10"/>
      <c r="L2821" s="10"/>
      <c r="M2821" s="10"/>
      <c r="N2821" s="7"/>
      <c r="O2821" s="7"/>
      <c r="T2821" s="7"/>
    </row>
    <row r="2822" spans="1:20" ht="12.5" x14ac:dyDescent="0.25">
      <c r="A2822" s="7"/>
      <c r="B2822" s="7"/>
      <c r="C2822" s="7"/>
      <c r="D2822" s="7"/>
      <c r="E2822" s="7"/>
      <c r="F2822" s="7"/>
      <c r="G2822" s="7"/>
      <c r="H2822" s="7"/>
      <c r="I2822" s="7"/>
      <c r="J2822" s="10"/>
      <c r="K2822" s="10"/>
      <c r="L2822" s="10"/>
      <c r="M2822" s="10"/>
      <c r="N2822" s="7"/>
      <c r="O2822" s="7"/>
      <c r="T2822" s="7"/>
    </row>
    <row r="2823" spans="1:20" ht="12.5" x14ac:dyDescent="0.25">
      <c r="A2823" s="7"/>
      <c r="B2823" s="7"/>
      <c r="C2823" s="7"/>
      <c r="D2823" s="7"/>
      <c r="E2823" s="7"/>
      <c r="F2823" s="7"/>
      <c r="G2823" s="7"/>
      <c r="H2823" s="7"/>
      <c r="I2823" s="7"/>
      <c r="J2823" s="10"/>
      <c r="K2823" s="10"/>
      <c r="L2823" s="10"/>
      <c r="M2823" s="10"/>
      <c r="N2823" s="7"/>
      <c r="O2823" s="7"/>
      <c r="T2823" s="7"/>
    </row>
    <row r="2824" spans="1:20" ht="12.5" x14ac:dyDescent="0.25">
      <c r="A2824" s="7"/>
      <c r="B2824" s="7"/>
      <c r="C2824" s="7"/>
      <c r="D2824" s="7"/>
      <c r="E2824" s="7"/>
      <c r="F2824" s="7"/>
      <c r="G2824" s="7"/>
      <c r="H2824" s="7"/>
      <c r="I2824" s="7"/>
      <c r="J2824" s="10"/>
      <c r="K2824" s="10"/>
      <c r="L2824" s="10"/>
      <c r="M2824" s="10"/>
      <c r="N2824" s="7"/>
      <c r="O2824" s="7"/>
      <c r="T2824" s="7"/>
    </row>
    <row r="2825" spans="1:20" ht="12.5" x14ac:dyDescent="0.25">
      <c r="A2825" s="7"/>
      <c r="B2825" s="7"/>
      <c r="C2825" s="7"/>
      <c r="D2825" s="7"/>
      <c r="E2825" s="7"/>
      <c r="F2825" s="7"/>
      <c r="G2825" s="7"/>
      <c r="H2825" s="7"/>
      <c r="I2825" s="7"/>
      <c r="J2825" s="10"/>
      <c r="K2825" s="10"/>
      <c r="L2825" s="10"/>
      <c r="M2825" s="10"/>
      <c r="N2825" s="7"/>
      <c r="O2825" s="7"/>
      <c r="T2825" s="7"/>
    </row>
    <row r="2826" spans="1:20" ht="12.5" x14ac:dyDescent="0.25">
      <c r="A2826" s="7"/>
      <c r="B2826" s="7"/>
      <c r="C2826" s="7"/>
      <c r="D2826" s="7"/>
      <c r="E2826" s="7"/>
      <c r="F2826" s="7"/>
      <c r="G2826" s="7"/>
      <c r="H2826" s="7"/>
      <c r="I2826" s="7"/>
      <c r="J2826" s="10"/>
      <c r="K2826" s="10"/>
      <c r="L2826" s="10"/>
      <c r="M2826" s="10"/>
      <c r="N2826" s="7"/>
      <c r="O2826" s="7"/>
      <c r="T2826" s="7"/>
    </row>
    <row r="2827" spans="1:20" ht="12.5" x14ac:dyDescent="0.25">
      <c r="A2827" s="7"/>
      <c r="B2827" s="7"/>
      <c r="C2827" s="7"/>
      <c r="D2827" s="7"/>
      <c r="E2827" s="7"/>
      <c r="F2827" s="7"/>
      <c r="G2827" s="7"/>
      <c r="H2827" s="7"/>
      <c r="I2827" s="7"/>
      <c r="J2827" s="10"/>
      <c r="K2827" s="10"/>
      <c r="L2827" s="10"/>
      <c r="M2827" s="10"/>
      <c r="N2827" s="7"/>
      <c r="O2827" s="7"/>
      <c r="T2827" s="7"/>
    </row>
    <row r="2828" spans="1:20" ht="12.5" x14ac:dyDescent="0.25">
      <c r="A2828" s="7"/>
      <c r="B2828" s="7"/>
      <c r="C2828" s="7"/>
      <c r="D2828" s="7"/>
      <c r="E2828" s="7"/>
      <c r="F2828" s="7"/>
      <c r="G2828" s="7"/>
      <c r="H2828" s="7"/>
      <c r="I2828" s="7"/>
      <c r="J2828" s="10"/>
      <c r="K2828" s="10"/>
      <c r="L2828" s="10"/>
      <c r="M2828" s="10"/>
      <c r="N2828" s="7"/>
      <c r="O2828" s="7"/>
      <c r="T2828" s="7"/>
    </row>
    <row r="2829" spans="1:20" ht="12.5" x14ac:dyDescent="0.25">
      <c r="A2829" s="7"/>
      <c r="B2829" s="7"/>
      <c r="C2829" s="7"/>
      <c r="D2829" s="7"/>
      <c r="E2829" s="7"/>
      <c r="F2829" s="7"/>
      <c r="G2829" s="7"/>
      <c r="H2829" s="7"/>
      <c r="I2829" s="7"/>
      <c r="J2829" s="10"/>
      <c r="K2829" s="10"/>
      <c r="L2829" s="10"/>
      <c r="M2829" s="10"/>
      <c r="N2829" s="7"/>
      <c r="O2829" s="7"/>
      <c r="T2829" s="7"/>
    </row>
    <row r="2830" spans="1:20" ht="12.5" x14ac:dyDescent="0.25">
      <c r="A2830" s="7"/>
      <c r="B2830" s="7"/>
      <c r="C2830" s="7"/>
      <c r="D2830" s="7"/>
      <c r="E2830" s="7"/>
      <c r="F2830" s="7"/>
      <c r="G2830" s="7"/>
      <c r="H2830" s="7"/>
      <c r="I2830" s="7"/>
      <c r="J2830" s="10"/>
      <c r="K2830" s="10"/>
      <c r="L2830" s="10"/>
      <c r="M2830" s="10"/>
      <c r="N2830" s="7"/>
      <c r="O2830" s="7"/>
      <c r="T2830" s="7"/>
    </row>
    <row r="2831" spans="1:20" ht="12.5" x14ac:dyDescent="0.25">
      <c r="A2831" s="7"/>
      <c r="B2831" s="7"/>
      <c r="C2831" s="7"/>
      <c r="D2831" s="7"/>
      <c r="E2831" s="7"/>
      <c r="F2831" s="7"/>
      <c r="G2831" s="7"/>
      <c r="H2831" s="7"/>
      <c r="I2831" s="7"/>
      <c r="J2831" s="10"/>
      <c r="K2831" s="10"/>
      <c r="L2831" s="10"/>
      <c r="M2831" s="10"/>
      <c r="N2831" s="7"/>
      <c r="O2831" s="7"/>
      <c r="T2831" s="7"/>
    </row>
    <row r="2832" spans="1:20" ht="12.5" x14ac:dyDescent="0.25">
      <c r="A2832" s="7"/>
      <c r="B2832" s="7"/>
      <c r="C2832" s="7"/>
      <c r="D2832" s="7"/>
      <c r="E2832" s="7"/>
      <c r="F2832" s="7"/>
      <c r="G2832" s="7"/>
      <c r="H2832" s="7"/>
      <c r="I2832" s="7"/>
      <c r="J2832" s="10"/>
      <c r="K2832" s="10"/>
      <c r="L2832" s="10"/>
      <c r="M2832" s="10"/>
      <c r="N2832" s="7"/>
      <c r="O2832" s="7"/>
      <c r="T2832" s="7"/>
    </row>
    <row r="2833" spans="1:20" ht="12.5" x14ac:dyDescent="0.25">
      <c r="A2833" s="7"/>
      <c r="B2833" s="7"/>
      <c r="C2833" s="7"/>
      <c r="D2833" s="7"/>
      <c r="E2833" s="7"/>
      <c r="F2833" s="7"/>
      <c r="G2833" s="7"/>
      <c r="H2833" s="7"/>
      <c r="I2833" s="7"/>
      <c r="J2833" s="10"/>
      <c r="K2833" s="10"/>
      <c r="L2833" s="10"/>
      <c r="M2833" s="10"/>
      <c r="N2833" s="7"/>
      <c r="O2833" s="7"/>
      <c r="T2833" s="7"/>
    </row>
    <row r="2834" spans="1:20" ht="12.5" x14ac:dyDescent="0.25">
      <c r="A2834" s="7"/>
      <c r="B2834" s="7"/>
      <c r="C2834" s="7"/>
      <c r="D2834" s="7"/>
      <c r="E2834" s="7"/>
      <c r="F2834" s="7"/>
      <c r="G2834" s="7"/>
      <c r="H2834" s="7"/>
      <c r="I2834" s="7"/>
      <c r="J2834" s="10"/>
      <c r="K2834" s="10"/>
      <c r="L2834" s="10"/>
      <c r="M2834" s="10"/>
      <c r="N2834" s="7"/>
      <c r="O2834" s="7"/>
      <c r="T2834" s="7"/>
    </row>
    <row r="2835" spans="1:20" ht="12.5" x14ac:dyDescent="0.25">
      <c r="A2835" s="7"/>
      <c r="B2835" s="7"/>
      <c r="C2835" s="7"/>
      <c r="D2835" s="7"/>
      <c r="E2835" s="7"/>
      <c r="F2835" s="7"/>
      <c r="G2835" s="7"/>
      <c r="H2835" s="7"/>
      <c r="I2835" s="7"/>
      <c r="J2835" s="10"/>
      <c r="K2835" s="10"/>
      <c r="L2835" s="10"/>
      <c r="M2835" s="10"/>
      <c r="N2835" s="7"/>
      <c r="O2835" s="7"/>
      <c r="T2835" s="7"/>
    </row>
    <row r="2836" spans="1:20" ht="12.5" x14ac:dyDescent="0.25">
      <c r="A2836" s="7"/>
      <c r="B2836" s="7"/>
      <c r="C2836" s="7"/>
      <c r="D2836" s="7"/>
      <c r="E2836" s="7"/>
      <c r="F2836" s="7"/>
      <c r="G2836" s="7"/>
      <c r="H2836" s="7"/>
      <c r="I2836" s="7"/>
      <c r="J2836" s="10"/>
      <c r="K2836" s="10"/>
      <c r="L2836" s="10"/>
      <c r="M2836" s="10"/>
      <c r="N2836" s="7"/>
      <c r="O2836" s="7"/>
      <c r="T2836" s="7"/>
    </row>
    <row r="2837" spans="1:20" ht="12.5" x14ac:dyDescent="0.25">
      <c r="A2837" s="7"/>
      <c r="B2837" s="7"/>
      <c r="C2837" s="7"/>
      <c r="D2837" s="7"/>
      <c r="E2837" s="7"/>
      <c r="F2837" s="7"/>
      <c r="G2837" s="7"/>
      <c r="H2837" s="7"/>
      <c r="I2837" s="7"/>
      <c r="J2837" s="10"/>
      <c r="K2837" s="10"/>
      <c r="L2837" s="10"/>
      <c r="M2837" s="10"/>
      <c r="N2837" s="7"/>
      <c r="O2837" s="7"/>
      <c r="T2837" s="7"/>
    </row>
    <row r="2838" spans="1:20" ht="12.5" x14ac:dyDescent="0.25">
      <c r="A2838" s="7"/>
      <c r="B2838" s="7"/>
      <c r="C2838" s="7"/>
      <c r="D2838" s="7"/>
      <c r="E2838" s="7"/>
      <c r="F2838" s="7"/>
      <c r="G2838" s="7"/>
      <c r="H2838" s="7"/>
      <c r="I2838" s="7"/>
      <c r="J2838" s="10"/>
      <c r="K2838" s="10"/>
      <c r="L2838" s="10"/>
      <c r="M2838" s="10"/>
      <c r="N2838" s="7"/>
      <c r="O2838" s="7"/>
      <c r="T2838" s="7"/>
    </row>
    <row r="2839" spans="1:20" ht="12.5" x14ac:dyDescent="0.25">
      <c r="A2839" s="7"/>
      <c r="B2839" s="7"/>
      <c r="C2839" s="7"/>
      <c r="D2839" s="7"/>
      <c r="E2839" s="7"/>
      <c r="F2839" s="7"/>
      <c r="G2839" s="7"/>
      <c r="H2839" s="7"/>
      <c r="I2839" s="7"/>
      <c r="J2839" s="10"/>
      <c r="K2839" s="10"/>
      <c r="L2839" s="10"/>
      <c r="M2839" s="10"/>
      <c r="N2839" s="7"/>
      <c r="O2839" s="7"/>
      <c r="T2839" s="7"/>
    </row>
    <row r="2840" spans="1:20" ht="12.5" x14ac:dyDescent="0.25">
      <c r="A2840" s="7"/>
      <c r="B2840" s="7"/>
      <c r="C2840" s="7"/>
      <c r="D2840" s="7"/>
      <c r="E2840" s="7"/>
      <c r="F2840" s="7"/>
      <c r="G2840" s="7"/>
      <c r="H2840" s="7"/>
      <c r="I2840" s="7"/>
      <c r="J2840" s="10"/>
      <c r="K2840" s="10"/>
      <c r="L2840" s="10"/>
      <c r="M2840" s="10"/>
      <c r="N2840" s="7"/>
      <c r="O2840" s="7"/>
      <c r="T2840" s="7"/>
    </row>
    <row r="2841" spans="1:20" ht="12.5" x14ac:dyDescent="0.25">
      <c r="A2841" s="7"/>
      <c r="B2841" s="7"/>
      <c r="C2841" s="7"/>
      <c r="D2841" s="7"/>
      <c r="E2841" s="7"/>
      <c r="F2841" s="7"/>
      <c r="G2841" s="7"/>
      <c r="H2841" s="7"/>
      <c r="I2841" s="7"/>
      <c r="J2841" s="10"/>
      <c r="K2841" s="10"/>
      <c r="L2841" s="10"/>
      <c r="M2841" s="10"/>
      <c r="N2841" s="7"/>
      <c r="O2841" s="7"/>
      <c r="T2841" s="7"/>
    </row>
    <row r="2842" spans="1:20" ht="12.5" x14ac:dyDescent="0.25">
      <c r="A2842" s="7"/>
      <c r="B2842" s="7"/>
      <c r="C2842" s="7"/>
      <c r="D2842" s="7"/>
      <c r="E2842" s="7"/>
      <c r="F2842" s="7"/>
      <c r="G2842" s="7"/>
      <c r="H2842" s="7"/>
      <c r="I2842" s="7"/>
      <c r="J2842" s="10"/>
      <c r="K2842" s="10"/>
      <c r="L2842" s="10"/>
      <c r="M2842" s="10"/>
      <c r="N2842" s="7"/>
      <c r="O2842" s="7"/>
      <c r="T2842" s="7"/>
    </row>
    <row r="2843" spans="1:20" ht="12.5" x14ac:dyDescent="0.25">
      <c r="A2843" s="7"/>
      <c r="B2843" s="7"/>
      <c r="C2843" s="7"/>
      <c r="D2843" s="7"/>
      <c r="E2843" s="7"/>
      <c r="F2843" s="7"/>
      <c r="G2843" s="7"/>
      <c r="H2843" s="7"/>
      <c r="I2843" s="7"/>
      <c r="J2843" s="10"/>
      <c r="K2843" s="10"/>
      <c r="L2843" s="10"/>
      <c r="M2843" s="10"/>
      <c r="N2843" s="7"/>
      <c r="O2843" s="7"/>
      <c r="T2843" s="7"/>
    </row>
    <row r="2844" spans="1:20" ht="12.5" x14ac:dyDescent="0.25">
      <c r="A2844" s="7"/>
      <c r="B2844" s="7"/>
      <c r="C2844" s="7"/>
      <c r="D2844" s="7"/>
      <c r="E2844" s="7"/>
      <c r="F2844" s="7"/>
      <c r="G2844" s="7"/>
      <c r="H2844" s="7"/>
      <c r="I2844" s="7"/>
      <c r="J2844" s="10"/>
      <c r="K2844" s="10"/>
      <c r="L2844" s="10"/>
      <c r="M2844" s="10"/>
      <c r="N2844" s="7"/>
      <c r="O2844" s="7"/>
      <c r="T2844" s="7"/>
    </row>
    <row r="2845" spans="1:20" ht="12.5" x14ac:dyDescent="0.25">
      <c r="A2845" s="7"/>
      <c r="B2845" s="7"/>
      <c r="C2845" s="7"/>
      <c r="D2845" s="7"/>
      <c r="E2845" s="7"/>
      <c r="F2845" s="7"/>
      <c r="G2845" s="7"/>
      <c r="H2845" s="7"/>
      <c r="I2845" s="7"/>
      <c r="J2845" s="10"/>
      <c r="K2845" s="10"/>
      <c r="L2845" s="10"/>
      <c r="M2845" s="10"/>
      <c r="N2845" s="7"/>
      <c r="O2845" s="7"/>
      <c r="T2845" s="7"/>
    </row>
    <row r="2846" spans="1:20" ht="12.5" x14ac:dyDescent="0.25">
      <c r="A2846" s="7"/>
      <c r="B2846" s="7"/>
      <c r="C2846" s="7"/>
      <c r="D2846" s="7"/>
      <c r="E2846" s="7"/>
      <c r="F2846" s="7"/>
      <c r="G2846" s="7"/>
      <c r="H2846" s="7"/>
      <c r="I2846" s="7"/>
      <c r="J2846" s="10"/>
      <c r="K2846" s="10"/>
      <c r="L2846" s="10"/>
      <c r="M2846" s="10"/>
      <c r="N2846" s="7"/>
      <c r="O2846" s="7"/>
      <c r="T2846" s="7"/>
    </row>
    <row r="2847" spans="1:20" ht="12.5" x14ac:dyDescent="0.25">
      <c r="A2847" s="7"/>
      <c r="B2847" s="7"/>
      <c r="C2847" s="7"/>
      <c r="D2847" s="7"/>
      <c r="E2847" s="7"/>
      <c r="F2847" s="7"/>
      <c r="G2847" s="7"/>
      <c r="H2847" s="7"/>
      <c r="I2847" s="7"/>
      <c r="J2847" s="10"/>
      <c r="K2847" s="10"/>
      <c r="L2847" s="10"/>
      <c r="M2847" s="10"/>
      <c r="N2847" s="7"/>
      <c r="O2847" s="7"/>
      <c r="T2847" s="7"/>
    </row>
    <row r="2848" spans="1:20" ht="12.5" x14ac:dyDescent="0.25">
      <c r="A2848" s="7"/>
      <c r="B2848" s="7"/>
      <c r="C2848" s="7"/>
      <c r="D2848" s="7"/>
      <c r="E2848" s="7"/>
      <c r="F2848" s="7"/>
      <c r="G2848" s="7"/>
      <c r="H2848" s="7"/>
      <c r="I2848" s="7"/>
      <c r="J2848" s="10"/>
      <c r="K2848" s="10"/>
      <c r="L2848" s="10"/>
      <c r="M2848" s="10"/>
      <c r="N2848" s="7"/>
      <c r="O2848" s="7"/>
      <c r="T2848" s="7"/>
    </row>
    <row r="2849" spans="1:20" ht="12.5" x14ac:dyDescent="0.25">
      <c r="A2849" s="7"/>
      <c r="B2849" s="7"/>
      <c r="C2849" s="7"/>
      <c r="D2849" s="7"/>
      <c r="E2849" s="7"/>
      <c r="F2849" s="7"/>
      <c r="G2849" s="7"/>
      <c r="H2849" s="7"/>
      <c r="I2849" s="7"/>
      <c r="J2849" s="10"/>
      <c r="K2849" s="10"/>
      <c r="L2849" s="10"/>
      <c r="M2849" s="10"/>
      <c r="N2849" s="7"/>
      <c r="O2849" s="7"/>
      <c r="T2849" s="7"/>
    </row>
    <row r="2850" spans="1:20" ht="12.5" x14ac:dyDescent="0.25">
      <c r="A2850" s="7"/>
      <c r="B2850" s="7"/>
      <c r="C2850" s="7"/>
      <c r="D2850" s="7"/>
      <c r="E2850" s="7"/>
      <c r="F2850" s="7"/>
      <c r="G2850" s="7"/>
      <c r="H2850" s="7"/>
      <c r="I2850" s="7"/>
      <c r="J2850" s="10"/>
      <c r="K2850" s="10"/>
      <c r="L2850" s="10"/>
      <c r="M2850" s="10"/>
      <c r="N2850" s="7"/>
      <c r="O2850" s="7"/>
      <c r="T2850" s="7"/>
    </row>
    <row r="2851" spans="1:20" ht="12.5" x14ac:dyDescent="0.25">
      <c r="A2851" s="7"/>
      <c r="B2851" s="7"/>
      <c r="C2851" s="7"/>
      <c r="D2851" s="7"/>
      <c r="E2851" s="7"/>
      <c r="F2851" s="7"/>
      <c r="G2851" s="7"/>
      <c r="H2851" s="7"/>
      <c r="I2851" s="7"/>
      <c r="J2851" s="10"/>
      <c r="K2851" s="10"/>
      <c r="L2851" s="10"/>
      <c r="M2851" s="10"/>
      <c r="N2851" s="7"/>
      <c r="O2851" s="7"/>
      <c r="T2851" s="7"/>
    </row>
    <row r="2852" spans="1:20" ht="12.5" x14ac:dyDescent="0.25">
      <c r="A2852" s="7"/>
      <c r="B2852" s="7"/>
      <c r="C2852" s="7"/>
      <c r="D2852" s="7"/>
      <c r="E2852" s="7"/>
      <c r="F2852" s="7"/>
      <c r="G2852" s="7"/>
      <c r="H2852" s="7"/>
      <c r="I2852" s="7"/>
      <c r="J2852" s="10"/>
      <c r="K2852" s="10"/>
      <c r="L2852" s="10"/>
      <c r="M2852" s="10"/>
      <c r="N2852" s="7"/>
      <c r="O2852" s="7"/>
      <c r="T2852" s="7"/>
    </row>
    <row r="2853" spans="1:20" ht="12.5" x14ac:dyDescent="0.25">
      <c r="A2853" s="7"/>
      <c r="B2853" s="7"/>
      <c r="C2853" s="7"/>
      <c r="D2853" s="7"/>
      <c r="E2853" s="7"/>
      <c r="F2853" s="7"/>
      <c r="G2853" s="7"/>
      <c r="H2853" s="7"/>
      <c r="I2853" s="7"/>
      <c r="J2853" s="10"/>
      <c r="K2853" s="10"/>
      <c r="L2853" s="10"/>
      <c r="M2853" s="10"/>
      <c r="N2853" s="7"/>
      <c r="O2853" s="7"/>
      <c r="T2853" s="7"/>
    </row>
    <row r="2854" spans="1:20" ht="12.5" x14ac:dyDescent="0.25">
      <c r="A2854" s="7"/>
      <c r="B2854" s="7"/>
      <c r="C2854" s="7"/>
      <c r="D2854" s="7"/>
      <c r="E2854" s="7"/>
      <c r="F2854" s="7"/>
      <c r="G2854" s="7"/>
      <c r="H2854" s="7"/>
      <c r="I2854" s="7"/>
      <c r="J2854" s="10"/>
      <c r="K2854" s="10"/>
      <c r="L2854" s="10"/>
      <c r="M2854" s="10"/>
      <c r="N2854" s="7"/>
      <c r="O2854" s="7"/>
      <c r="T2854" s="7"/>
    </row>
    <row r="2855" spans="1:20" ht="12.5" x14ac:dyDescent="0.25">
      <c r="A2855" s="7"/>
      <c r="B2855" s="7"/>
      <c r="C2855" s="7"/>
      <c r="D2855" s="7"/>
      <c r="E2855" s="7"/>
      <c r="F2855" s="7"/>
      <c r="G2855" s="7"/>
      <c r="H2855" s="7"/>
      <c r="I2855" s="7"/>
      <c r="J2855" s="10"/>
      <c r="K2855" s="10"/>
      <c r="L2855" s="10"/>
      <c r="M2855" s="10"/>
      <c r="N2855" s="7"/>
      <c r="O2855" s="7"/>
      <c r="T2855" s="7"/>
    </row>
    <row r="2856" spans="1:20" ht="12.5" x14ac:dyDescent="0.25">
      <c r="A2856" s="7"/>
      <c r="B2856" s="7"/>
      <c r="C2856" s="7"/>
      <c r="D2856" s="7"/>
      <c r="E2856" s="7"/>
      <c r="F2856" s="7"/>
      <c r="G2856" s="7"/>
      <c r="H2856" s="7"/>
      <c r="I2856" s="7"/>
      <c r="J2856" s="10"/>
      <c r="K2856" s="10"/>
      <c r="L2856" s="10"/>
      <c r="M2856" s="10"/>
      <c r="N2856" s="7"/>
      <c r="O2856" s="7"/>
      <c r="T2856" s="7"/>
    </row>
    <row r="2857" spans="1:20" ht="12.5" x14ac:dyDescent="0.25">
      <c r="A2857" s="7"/>
      <c r="B2857" s="7"/>
      <c r="C2857" s="7"/>
      <c r="D2857" s="7"/>
      <c r="E2857" s="7"/>
      <c r="F2857" s="7"/>
      <c r="G2857" s="7"/>
      <c r="H2857" s="7"/>
      <c r="I2857" s="7"/>
      <c r="J2857" s="10"/>
      <c r="K2857" s="10"/>
      <c r="L2857" s="10"/>
      <c r="M2857" s="10"/>
      <c r="N2857" s="7"/>
      <c r="O2857" s="7"/>
      <c r="T2857" s="7"/>
    </row>
    <row r="2858" spans="1:20" ht="12.5" x14ac:dyDescent="0.25">
      <c r="A2858" s="7"/>
      <c r="B2858" s="7"/>
      <c r="C2858" s="7"/>
      <c r="D2858" s="7"/>
      <c r="E2858" s="7"/>
      <c r="F2858" s="7"/>
      <c r="G2858" s="7"/>
      <c r="H2858" s="7"/>
      <c r="I2858" s="7"/>
      <c r="J2858" s="10"/>
      <c r="K2858" s="10"/>
      <c r="L2858" s="10"/>
      <c r="M2858" s="10"/>
      <c r="N2858" s="7"/>
      <c r="O2858" s="7"/>
      <c r="T2858" s="7"/>
    </row>
    <row r="2859" spans="1:20" ht="12.5" x14ac:dyDescent="0.25">
      <c r="A2859" s="7"/>
      <c r="B2859" s="7"/>
      <c r="C2859" s="7"/>
      <c r="D2859" s="7"/>
      <c r="E2859" s="7"/>
      <c r="F2859" s="7"/>
      <c r="G2859" s="7"/>
      <c r="H2859" s="7"/>
      <c r="I2859" s="7"/>
      <c r="J2859" s="10"/>
      <c r="K2859" s="10"/>
      <c r="L2859" s="10"/>
      <c r="M2859" s="10"/>
      <c r="N2859" s="7"/>
      <c r="O2859" s="7"/>
      <c r="T2859" s="7"/>
    </row>
    <row r="2860" spans="1:20" ht="12.5" x14ac:dyDescent="0.25">
      <c r="A2860" s="7"/>
      <c r="B2860" s="7"/>
      <c r="C2860" s="7"/>
      <c r="D2860" s="7"/>
      <c r="E2860" s="7"/>
      <c r="F2860" s="7"/>
      <c r="G2860" s="7"/>
      <c r="H2860" s="7"/>
      <c r="I2860" s="7"/>
      <c r="J2860" s="10"/>
      <c r="K2860" s="10"/>
      <c r="L2860" s="10"/>
      <c r="M2860" s="10"/>
      <c r="N2860" s="7"/>
      <c r="O2860" s="7"/>
      <c r="T2860" s="7"/>
    </row>
    <row r="2861" spans="1:20" ht="12.5" x14ac:dyDescent="0.25">
      <c r="A2861" s="7"/>
      <c r="B2861" s="7"/>
      <c r="C2861" s="7"/>
      <c r="D2861" s="7"/>
      <c r="E2861" s="7"/>
      <c r="F2861" s="7"/>
      <c r="G2861" s="7"/>
      <c r="H2861" s="7"/>
      <c r="I2861" s="7"/>
      <c r="J2861" s="10"/>
      <c r="K2861" s="10"/>
      <c r="L2861" s="10"/>
      <c r="M2861" s="10"/>
      <c r="N2861" s="7"/>
      <c r="O2861" s="7"/>
      <c r="T2861" s="7"/>
    </row>
    <row r="2862" spans="1:20" ht="12.5" x14ac:dyDescent="0.25">
      <c r="A2862" s="7"/>
      <c r="B2862" s="7"/>
      <c r="C2862" s="7"/>
      <c r="D2862" s="7"/>
      <c r="E2862" s="7"/>
      <c r="F2862" s="7"/>
      <c r="G2862" s="7"/>
      <c r="H2862" s="7"/>
      <c r="I2862" s="7"/>
      <c r="J2862" s="10"/>
      <c r="K2862" s="10"/>
      <c r="L2862" s="10"/>
      <c r="M2862" s="10"/>
      <c r="N2862" s="7"/>
      <c r="O2862" s="7"/>
      <c r="T2862" s="7"/>
    </row>
    <row r="2863" spans="1:20" ht="12.5" x14ac:dyDescent="0.25">
      <c r="A2863" s="7"/>
      <c r="B2863" s="7"/>
      <c r="C2863" s="7"/>
      <c r="D2863" s="7"/>
      <c r="E2863" s="7"/>
      <c r="F2863" s="7"/>
      <c r="G2863" s="7"/>
      <c r="H2863" s="7"/>
      <c r="I2863" s="7"/>
      <c r="J2863" s="10"/>
      <c r="K2863" s="10"/>
      <c r="L2863" s="10"/>
      <c r="M2863" s="10"/>
      <c r="N2863" s="7"/>
      <c r="O2863" s="7"/>
      <c r="T2863" s="7"/>
    </row>
    <row r="2864" spans="1:20" ht="12.5" x14ac:dyDescent="0.25">
      <c r="A2864" s="7"/>
      <c r="B2864" s="7"/>
      <c r="C2864" s="7"/>
      <c r="D2864" s="7"/>
      <c r="E2864" s="7"/>
      <c r="F2864" s="7"/>
      <c r="G2864" s="7"/>
      <c r="H2864" s="7"/>
      <c r="I2864" s="7"/>
      <c r="J2864" s="10"/>
      <c r="K2864" s="10"/>
      <c r="L2864" s="10"/>
      <c r="M2864" s="10"/>
      <c r="N2864" s="7"/>
      <c r="O2864" s="7"/>
      <c r="T2864" s="7"/>
    </row>
    <row r="2865" spans="1:20" ht="12.5" x14ac:dyDescent="0.25">
      <c r="A2865" s="7"/>
      <c r="B2865" s="7"/>
      <c r="C2865" s="7"/>
      <c r="D2865" s="7"/>
      <c r="E2865" s="7"/>
      <c r="F2865" s="7"/>
      <c r="G2865" s="7"/>
      <c r="H2865" s="7"/>
      <c r="I2865" s="7"/>
      <c r="J2865" s="10"/>
      <c r="K2865" s="10"/>
      <c r="L2865" s="10"/>
      <c r="M2865" s="10"/>
      <c r="N2865" s="7"/>
      <c r="O2865" s="7"/>
      <c r="T2865" s="7"/>
    </row>
    <row r="2866" spans="1:20" ht="12.5" x14ac:dyDescent="0.25">
      <c r="A2866" s="7"/>
      <c r="B2866" s="7"/>
      <c r="C2866" s="7"/>
      <c r="D2866" s="7"/>
      <c r="E2866" s="7"/>
      <c r="F2866" s="7"/>
      <c r="G2866" s="7"/>
      <c r="H2866" s="7"/>
      <c r="I2866" s="7"/>
      <c r="J2866" s="10"/>
      <c r="K2866" s="10"/>
      <c r="L2866" s="10"/>
      <c r="M2866" s="10"/>
      <c r="N2866" s="7"/>
      <c r="O2866" s="7"/>
      <c r="T2866" s="7"/>
    </row>
    <row r="2867" spans="1:20" ht="12.5" x14ac:dyDescent="0.25">
      <c r="A2867" s="7"/>
      <c r="B2867" s="7"/>
      <c r="C2867" s="7"/>
      <c r="D2867" s="7"/>
      <c r="E2867" s="7"/>
      <c r="F2867" s="7"/>
      <c r="G2867" s="7"/>
      <c r="H2867" s="7"/>
      <c r="I2867" s="7"/>
      <c r="J2867" s="10"/>
      <c r="K2867" s="10"/>
      <c r="L2867" s="10"/>
      <c r="M2867" s="10"/>
      <c r="N2867" s="7"/>
      <c r="O2867" s="7"/>
      <c r="T2867" s="7"/>
    </row>
    <row r="2868" spans="1:20" ht="12.5" x14ac:dyDescent="0.25">
      <c r="A2868" s="7"/>
      <c r="B2868" s="7"/>
      <c r="C2868" s="7"/>
      <c r="D2868" s="7"/>
      <c r="E2868" s="7"/>
      <c r="F2868" s="7"/>
      <c r="G2868" s="7"/>
      <c r="H2868" s="7"/>
      <c r="I2868" s="7"/>
      <c r="J2868" s="10"/>
      <c r="K2868" s="10"/>
      <c r="L2868" s="10"/>
      <c r="M2868" s="10"/>
      <c r="N2868" s="7"/>
      <c r="O2868" s="7"/>
      <c r="T2868" s="7"/>
    </row>
    <row r="2869" spans="1:20" ht="12.5" x14ac:dyDescent="0.25">
      <c r="A2869" s="7"/>
      <c r="B2869" s="7"/>
      <c r="C2869" s="7"/>
      <c r="D2869" s="7"/>
      <c r="E2869" s="7"/>
      <c r="F2869" s="7"/>
      <c r="G2869" s="7"/>
      <c r="H2869" s="7"/>
      <c r="I2869" s="7"/>
      <c r="J2869" s="10"/>
      <c r="K2869" s="10"/>
      <c r="L2869" s="10"/>
      <c r="M2869" s="10"/>
      <c r="N2869" s="7"/>
      <c r="O2869" s="7"/>
      <c r="T2869" s="7"/>
    </row>
    <row r="2870" spans="1:20" ht="12.5" x14ac:dyDescent="0.25">
      <c r="A2870" s="7"/>
      <c r="B2870" s="7"/>
      <c r="C2870" s="7"/>
      <c r="D2870" s="7"/>
      <c r="E2870" s="7"/>
      <c r="F2870" s="7"/>
      <c r="G2870" s="7"/>
      <c r="H2870" s="7"/>
      <c r="I2870" s="7"/>
      <c r="J2870" s="10"/>
      <c r="K2870" s="10"/>
      <c r="L2870" s="10"/>
      <c r="M2870" s="10"/>
      <c r="N2870" s="7"/>
      <c r="O2870" s="7"/>
      <c r="T2870" s="7"/>
    </row>
    <row r="2871" spans="1:20" ht="12.5" x14ac:dyDescent="0.25">
      <c r="A2871" s="7"/>
      <c r="B2871" s="7"/>
      <c r="C2871" s="7"/>
      <c r="D2871" s="7"/>
      <c r="E2871" s="7"/>
      <c r="F2871" s="7"/>
      <c r="G2871" s="7"/>
      <c r="H2871" s="7"/>
      <c r="I2871" s="7"/>
      <c r="J2871" s="10"/>
      <c r="K2871" s="10"/>
      <c r="L2871" s="10"/>
      <c r="M2871" s="10"/>
      <c r="N2871" s="7"/>
      <c r="O2871" s="7"/>
      <c r="T2871" s="7"/>
    </row>
    <row r="2872" spans="1:20" ht="12.5" x14ac:dyDescent="0.25">
      <c r="A2872" s="7"/>
      <c r="B2872" s="7"/>
      <c r="C2872" s="7"/>
      <c r="D2872" s="7"/>
      <c r="E2872" s="7"/>
      <c r="F2872" s="7"/>
      <c r="G2872" s="7"/>
      <c r="H2872" s="7"/>
      <c r="I2872" s="7"/>
      <c r="J2872" s="10"/>
      <c r="K2872" s="10"/>
      <c r="L2872" s="10"/>
      <c r="M2872" s="10"/>
      <c r="N2872" s="7"/>
      <c r="O2872" s="7"/>
      <c r="T2872" s="7"/>
    </row>
    <row r="2873" spans="1:20" ht="12.5" x14ac:dyDescent="0.25">
      <c r="A2873" s="7"/>
      <c r="B2873" s="7"/>
      <c r="C2873" s="7"/>
      <c r="D2873" s="7"/>
      <c r="E2873" s="7"/>
      <c r="F2873" s="7"/>
      <c r="G2873" s="7"/>
      <c r="H2873" s="7"/>
      <c r="I2873" s="7"/>
      <c r="J2873" s="10"/>
      <c r="K2873" s="10"/>
      <c r="L2873" s="10"/>
      <c r="M2873" s="10"/>
      <c r="N2873" s="7"/>
      <c r="O2873" s="7"/>
      <c r="T2873" s="7"/>
    </row>
    <row r="2874" spans="1:20" ht="12.5" x14ac:dyDescent="0.25">
      <c r="A2874" s="7"/>
      <c r="B2874" s="7"/>
      <c r="C2874" s="7"/>
      <c r="D2874" s="7"/>
      <c r="E2874" s="7"/>
      <c r="F2874" s="7"/>
      <c r="G2874" s="7"/>
      <c r="H2874" s="7"/>
      <c r="I2874" s="7"/>
      <c r="J2874" s="10"/>
      <c r="K2874" s="10"/>
      <c r="L2874" s="10"/>
      <c r="M2874" s="10"/>
      <c r="N2874" s="7"/>
      <c r="O2874" s="7"/>
      <c r="T2874" s="7"/>
    </row>
    <row r="2875" spans="1:20" ht="12.5" x14ac:dyDescent="0.25">
      <c r="A2875" s="7"/>
      <c r="B2875" s="7"/>
      <c r="C2875" s="7"/>
      <c r="D2875" s="7"/>
      <c r="E2875" s="7"/>
      <c r="F2875" s="7"/>
      <c r="G2875" s="7"/>
      <c r="H2875" s="7"/>
      <c r="I2875" s="7"/>
      <c r="J2875" s="10"/>
      <c r="K2875" s="10"/>
      <c r="L2875" s="10"/>
      <c r="M2875" s="10"/>
      <c r="N2875" s="7"/>
      <c r="O2875" s="7"/>
      <c r="T2875" s="7"/>
    </row>
    <row r="2876" spans="1:20" ht="12.5" x14ac:dyDescent="0.25">
      <c r="A2876" s="7"/>
      <c r="B2876" s="7"/>
      <c r="C2876" s="7"/>
      <c r="D2876" s="7"/>
      <c r="E2876" s="7"/>
      <c r="F2876" s="7"/>
      <c r="G2876" s="7"/>
      <c r="H2876" s="7"/>
      <c r="I2876" s="7"/>
      <c r="J2876" s="10"/>
      <c r="K2876" s="10"/>
      <c r="L2876" s="10"/>
      <c r="M2876" s="10"/>
      <c r="N2876" s="7"/>
      <c r="O2876" s="7"/>
      <c r="T2876" s="7"/>
    </row>
    <row r="2877" spans="1:20" ht="12.5" x14ac:dyDescent="0.25">
      <c r="A2877" s="7"/>
      <c r="B2877" s="7"/>
      <c r="C2877" s="7"/>
      <c r="D2877" s="7"/>
      <c r="E2877" s="7"/>
      <c r="F2877" s="7"/>
      <c r="G2877" s="7"/>
      <c r="H2877" s="7"/>
      <c r="I2877" s="7"/>
      <c r="J2877" s="10"/>
      <c r="K2877" s="10"/>
      <c r="L2877" s="10"/>
      <c r="M2877" s="10"/>
      <c r="N2877" s="7"/>
      <c r="O2877" s="7"/>
      <c r="T2877" s="7"/>
    </row>
    <row r="2878" spans="1:20" ht="12.5" x14ac:dyDescent="0.25">
      <c r="A2878" s="7"/>
      <c r="B2878" s="7"/>
      <c r="C2878" s="7"/>
      <c r="D2878" s="7"/>
      <c r="E2878" s="7"/>
      <c r="F2878" s="7"/>
      <c r="G2878" s="7"/>
      <c r="H2878" s="7"/>
      <c r="I2878" s="7"/>
      <c r="J2878" s="10"/>
      <c r="K2878" s="10"/>
      <c r="L2878" s="10"/>
      <c r="M2878" s="10"/>
      <c r="N2878" s="7"/>
      <c r="O2878" s="7"/>
      <c r="T2878" s="7"/>
    </row>
    <row r="2879" spans="1:20" ht="12.5" x14ac:dyDescent="0.25">
      <c r="A2879" s="7"/>
      <c r="B2879" s="7"/>
      <c r="C2879" s="7"/>
      <c r="D2879" s="7"/>
      <c r="E2879" s="7"/>
      <c r="F2879" s="7"/>
      <c r="G2879" s="7"/>
      <c r="H2879" s="7"/>
      <c r="I2879" s="7"/>
      <c r="J2879" s="10"/>
      <c r="K2879" s="10"/>
      <c r="L2879" s="10"/>
      <c r="M2879" s="10"/>
      <c r="N2879" s="7"/>
      <c r="O2879" s="7"/>
      <c r="T2879" s="7"/>
    </row>
    <row r="2880" spans="1:20" ht="12.5" x14ac:dyDescent="0.25">
      <c r="A2880" s="7"/>
      <c r="B2880" s="7"/>
      <c r="C2880" s="7"/>
      <c r="D2880" s="7"/>
      <c r="E2880" s="7"/>
      <c r="F2880" s="7"/>
      <c r="G2880" s="7"/>
      <c r="H2880" s="7"/>
      <c r="I2880" s="7"/>
      <c r="J2880" s="10"/>
      <c r="K2880" s="10"/>
      <c r="L2880" s="10"/>
      <c r="M2880" s="10"/>
      <c r="N2880" s="7"/>
      <c r="O2880" s="7"/>
      <c r="T2880" s="7"/>
    </row>
    <row r="2881" spans="1:20" ht="12.5" x14ac:dyDescent="0.25">
      <c r="A2881" s="7"/>
      <c r="B2881" s="7"/>
      <c r="C2881" s="7"/>
      <c r="D2881" s="7"/>
      <c r="E2881" s="7"/>
      <c r="F2881" s="7"/>
      <c r="G2881" s="7"/>
      <c r="H2881" s="7"/>
      <c r="I2881" s="7"/>
      <c r="J2881" s="10"/>
      <c r="K2881" s="10"/>
      <c r="L2881" s="10"/>
      <c r="M2881" s="10"/>
      <c r="N2881" s="7"/>
      <c r="O2881" s="7"/>
      <c r="T2881" s="7"/>
    </row>
    <row r="2882" spans="1:20" ht="12.5" x14ac:dyDescent="0.25">
      <c r="A2882" s="7"/>
      <c r="B2882" s="7"/>
      <c r="C2882" s="7"/>
      <c r="D2882" s="7"/>
      <c r="E2882" s="7"/>
      <c r="F2882" s="7"/>
      <c r="G2882" s="7"/>
      <c r="H2882" s="7"/>
      <c r="I2882" s="7"/>
      <c r="J2882" s="10"/>
      <c r="K2882" s="10"/>
      <c r="L2882" s="10"/>
      <c r="M2882" s="10"/>
      <c r="N2882" s="7"/>
      <c r="O2882" s="7"/>
      <c r="T2882" s="7"/>
    </row>
    <row r="2883" spans="1:20" ht="12.5" x14ac:dyDescent="0.25">
      <c r="A2883" s="7"/>
      <c r="B2883" s="7"/>
      <c r="C2883" s="7"/>
      <c r="D2883" s="7"/>
      <c r="E2883" s="7"/>
      <c r="F2883" s="7"/>
      <c r="G2883" s="7"/>
      <c r="H2883" s="7"/>
      <c r="I2883" s="7"/>
      <c r="J2883" s="10"/>
      <c r="K2883" s="10"/>
      <c r="L2883" s="10"/>
      <c r="M2883" s="10"/>
      <c r="N2883" s="7"/>
      <c r="O2883" s="7"/>
      <c r="T2883" s="7"/>
    </row>
    <row r="2884" spans="1:20" ht="12.5" x14ac:dyDescent="0.25">
      <c r="A2884" s="7"/>
      <c r="B2884" s="7"/>
      <c r="C2884" s="7"/>
      <c r="D2884" s="7"/>
      <c r="E2884" s="7"/>
      <c r="F2884" s="7"/>
      <c r="G2884" s="7"/>
      <c r="H2884" s="7"/>
      <c r="I2884" s="7"/>
      <c r="J2884" s="10"/>
      <c r="K2884" s="10"/>
      <c r="L2884" s="10"/>
      <c r="M2884" s="10"/>
      <c r="N2884" s="7"/>
      <c r="O2884" s="7"/>
      <c r="T2884" s="7"/>
    </row>
    <row r="2885" spans="1:20" ht="12.5" x14ac:dyDescent="0.25">
      <c r="A2885" s="7"/>
      <c r="B2885" s="7"/>
      <c r="C2885" s="7"/>
      <c r="D2885" s="7"/>
      <c r="E2885" s="7"/>
      <c r="F2885" s="7"/>
      <c r="G2885" s="7"/>
      <c r="H2885" s="7"/>
      <c r="I2885" s="7"/>
      <c r="J2885" s="10"/>
      <c r="K2885" s="10"/>
      <c r="L2885" s="10"/>
      <c r="M2885" s="10"/>
      <c r="N2885" s="7"/>
      <c r="O2885" s="7"/>
      <c r="T2885" s="7"/>
    </row>
    <row r="2886" spans="1:20" ht="12.5" x14ac:dyDescent="0.25">
      <c r="A2886" s="7"/>
      <c r="B2886" s="7"/>
      <c r="C2886" s="7"/>
      <c r="D2886" s="7"/>
      <c r="E2886" s="7"/>
      <c r="F2886" s="7"/>
      <c r="G2886" s="7"/>
      <c r="H2886" s="7"/>
      <c r="I2886" s="7"/>
      <c r="J2886" s="10"/>
      <c r="K2886" s="10"/>
      <c r="L2886" s="10"/>
      <c r="M2886" s="10"/>
      <c r="N2886" s="7"/>
      <c r="O2886" s="7"/>
      <c r="T2886" s="7"/>
    </row>
    <row r="2887" spans="1:20" ht="12.5" x14ac:dyDescent="0.25">
      <c r="A2887" s="7"/>
      <c r="B2887" s="7"/>
      <c r="C2887" s="7"/>
      <c r="D2887" s="7"/>
      <c r="E2887" s="7"/>
      <c r="F2887" s="7"/>
      <c r="G2887" s="7"/>
      <c r="H2887" s="7"/>
      <c r="I2887" s="7"/>
      <c r="J2887" s="10"/>
      <c r="K2887" s="10"/>
      <c r="L2887" s="10"/>
      <c r="M2887" s="10"/>
      <c r="N2887" s="7"/>
      <c r="O2887" s="7"/>
      <c r="T2887" s="7"/>
    </row>
    <row r="2888" spans="1:20" ht="12.5" x14ac:dyDescent="0.25">
      <c r="A2888" s="7"/>
      <c r="B2888" s="7"/>
      <c r="C2888" s="7"/>
      <c r="D2888" s="7"/>
      <c r="E2888" s="7"/>
      <c r="F2888" s="7"/>
      <c r="G2888" s="7"/>
      <c r="H2888" s="7"/>
      <c r="I2888" s="7"/>
      <c r="J2888" s="10"/>
      <c r="K2888" s="10"/>
      <c r="L2888" s="10"/>
      <c r="M2888" s="10"/>
      <c r="N2888" s="7"/>
      <c r="O2888" s="7"/>
      <c r="T2888" s="7"/>
    </row>
    <row r="2889" spans="1:20" ht="12.5" x14ac:dyDescent="0.25">
      <c r="A2889" s="7"/>
      <c r="B2889" s="7"/>
      <c r="C2889" s="7"/>
      <c r="D2889" s="7"/>
      <c r="E2889" s="7"/>
      <c r="F2889" s="7"/>
      <c r="G2889" s="7"/>
      <c r="H2889" s="7"/>
      <c r="I2889" s="7"/>
      <c r="J2889" s="10"/>
      <c r="K2889" s="10"/>
      <c r="L2889" s="10"/>
      <c r="M2889" s="10"/>
      <c r="N2889" s="7"/>
      <c r="O2889" s="7"/>
      <c r="T2889" s="7"/>
    </row>
    <row r="2890" spans="1:20" ht="12.5" x14ac:dyDescent="0.25">
      <c r="A2890" s="7"/>
      <c r="B2890" s="7"/>
      <c r="C2890" s="7"/>
      <c r="D2890" s="7"/>
      <c r="E2890" s="7"/>
      <c r="F2890" s="7"/>
      <c r="G2890" s="7"/>
      <c r="H2890" s="7"/>
      <c r="I2890" s="7"/>
      <c r="J2890" s="10"/>
      <c r="K2890" s="10"/>
      <c r="L2890" s="10"/>
      <c r="M2890" s="10"/>
      <c r="N2890" s="7"/>
      <c r="O2890" s="7"/>
      <c r="T2890" s="7"/>
    </row>
    <row r="2891" spans="1:20" ht="12.5" x14ac:dyDescent="0.25">
      <c r="A2891" s="7"/>
      <c r="B2891" s="7"/>
      <c r="C2891" s="7"/>
      <c r="D2891" s="7"/>
      <c r="E2891" s="7"/>
      <c r="F2891" s="7"/>
      <c r="G2891" s="7"/>
      <c r="H2891" s="7"/>
      <c r="I2891" s="7"/>
      <c r="J2891" s="10"/>
      <c r="K2891" s="10"/>
      <c r="L2891" s="10"/>
      <c r="M2891" s="10"/>
      <c r="N2891" s="7"/>
      <c r="O2891" s="7"/>
      <c r="T2891" s="7"/>
    </row>
    <row r="2892" spans="1:20" ht="12.5" x14ac:dyDescent="0.25">
      <c r="A2892" s="7"/>
      <c r="B2892" s="7"/>
      <c r="C2892" s="7"/>
      <c r="D2892" s="7"/>
      <c r="E2892" s="7"/>
      <c r="F2892" s="7"/>
      <c r="G2892" s="7"/>
      <c r="H2892" s="7"/>
      <c r="I2892" s="7"/>
      <c r="J2892" s="10"/>
      <c r="K2892" s="10"/>
      <c r="L2892" s="10"/>
      <c r="M2892" s="10"/>
      <c r="N2892" s="7"/>
      <c r="O2892" s="7"/>
      <c r="T2892" s="7"/>
    </row>
    <row r="2893" spans="1:20" ht="12.5" x14ac:dyDescent="0.25">
      <c r="A2893" s="7"/>
      <c r="B2893" s="7"/>
      <c r="C2893" s="7"/>
      <c r="D2893" s="7"/>
      <c r="E2893" s="7"/>
      <c r="F2893" s="7"/>
      <c r="G2893" s="7"/>
      <c r="H2893" s="7"/>
      <c r="I2893" s="7"/>
      <c r="J2893" s="10"/>
      <c r="K2893" s="10"/>
      <c r="L2893" s="10"/>
      <c r="M2893" s="10"/>
      <c r="N2893" s="7"/>
      <c r="O2893" s="7"/>
      <c r="T2893" s="7"/>
    </row>
    <row r="2894" spans="1:20" ht="12.5" x14ac:dyDescent="0.25">
      <c r="A2894" s="7"/>
      <c r="B2894" s="7"/>
      <c r="C2894" s="7"/>
      <c r="D2894" s="7"/>
      <c r="E2894" s="7"/>
      <c r="F2894" s="7"/>
      <c r="G2894" s="7"/>
      <c r="H2894" s="7"/>
      <c r="I2894" s="7"/>
      <c r="J2894" s="10"/>
      <c r="K2894" s="10"/>
      <c r="L2894" s="10"/>
      <c r="M2894" s="10"/>
      <c r="N2894" s="7"/>
      <c r="O2894" s="7"/>
      <c r="T2894" s="7"/>
    </row>
    <row r="2895" spans="1:20" ht="12.5" x14ac:dyDescent="0.25">
      <c r="A2895" s="7"/>
      <c r="B2895" s="7"/>
      <c r="C2895" s="7"/>
      <c r="D2895" s="7"/>
      <c r="E2895" s="7"/>
      <c r="F2895" s="7"/>
      <c r="G2895" s="7"/>
      <c r="H2895" s="7"/>
      <c r="I2895" s="7"/>
      <c r="J2895" s="10"/>
      <c r="K2895" s="10"/>
      <c r="L2895" s="10"/>
      <c r="M2895" s="10"/>
      <c r="N2895" s="7"/>
      <c r="O2895" s="7"/>
      <c r="T2895" s="7"/>
    </row>
    <row r="2896" spans="1:20" ht="12.5" x14ac:dyDescent="0.25">
      <c r="A2896" s="7"/>
      <c r="B2896" s="7"/>
      <c r="C2896" s="7"/>
      <c r="D2896" s="7"/>
      <c r="E2896" s="7"/>
      <c r="F2896" s="7"/>
      <c r="G2896" s="7"/>
      <c r="H2896" s="7"/>
      <c r="I2896" s="7"/>
      <c r="J2896" s="10"/>
      <c r="K2896" s="10"/>
      <c r="L2896" s="10"/>
      <c r="M2896" s="10"/>
      <c r="N2896" s="7"/>
      <c r="O2896" s="7"/>
      <c r="T2896" s="7"/>
    </row>
    <row r="2897" spans="1:20" ht="12.5" x14ac:dyDescent="0.25">
      <c r="A2897" s="7"/>
      <c r="B2897" s="7"/>
      <c r="C2897" s="7"/>
      <c r="D2897" s="7"/>
      <c r="E2897" s="7"/>
      <c r="F2897" s="7"/>
      <c r="G2897" s="7"/>
      <c r="H2897" s="7"/>
      <c r="I2897" s="7"/>
      <c r="J2897" s="10"/>
      <c r="K2897" s="10"/>
      <c r="L2897" s="10"/>
      <c r="M2897" s="10"/>
      <c r="N2897" s="7"/>
      <c r="O2897" s="7"/>
      <c r="T2897" s="7"/>
    </row>
    <row r="2898" spans="1:20" ht="12.5" x14ac:dyDescent="0.25">
      <c r="A2898" s="7"/>
      <c r="B2898" s="7"/>
      <c r="C2898" s="7"/>
      <c r="D2898" s="7"/>
      <c r="E2898" s="7"/>
      <c r="F2898" s="7"/>
      <c r="G2898" s="7"/>
      <c r="H2898" s="7"/>
      <c r="I2898" s="7"/>
      <c r="J2898" s="10"/>
      <c r="K2898" s="10"/>
      <c r="L2898" s="10"/>
      <c r="M2898" s="10"/>
      <c r="N2898" s="7"/>
      <c r="O2898" s="7"/>
      <c r="T2898" s="7"/>
    </row>
    <row r="2899" spans="1:20" ht="12.5" x14ac:dyDescent="0.25">
      <c r="A2899" s="7"/>
      <c r="B2899" s="7"/>
      <c r="C2899" s="7"/>
      <c r="D2899" s="7"/>
      <c r="E2899" s="7"/>
      <c r="F2899" s="7"/>
      <c r="G2899" s="7"/>
      <c r="H2899" s="7"/>
      <c r="I2899" s="7"/>
      <c r="J2899" s="10"/>
      <c r="K2899" s="10"/>
      <c r="L2899" s="10"/>
      <c r="M2899" s="10"/>
      <c r="N2899" s="7"/>
      <c r="O2899" s="7"/>
      <c r="T2899" s="7"/>
    </row>
    <row r="2900" spans="1:20" ht="12.5" x14ac:dyDescent="0.25">
      <c r="A2900" s="7"/>
      <c r="B2900" s="7"/>
      <c r="C2900" s="7"/>
      <c r="D2900" s="7"/>
      <c r="E2900" s="7"/>
      <c r="F2900" s="7"/>
      <c r="G2900" s="7"/>
      <c r="H2900" s="7"/>
      <c r="I2900" s="7"/>
      <c r="J2900" s="10"/>
      <c r="K2900" s="10"/>
      <c r="L2900" s="10"/>
      <c r="M2900" s="10"/>
      <c r="N2900" s="7"/>
      <c r="O2900" s="7"/>
      <c r="T2900" s="7"/>
    </row>
    <row r="2901" spans="1:20" ht="12.5" x14ac:dyDescent="0.25">
      <c r="A2901" s="7"/>
      <c r="B2901" s="7"/>
      <c r="C2901" s="7"/>
      <c r="D2901" s="7"/>
      <c r="E2901" s="7"/>
      <c r="F2901" s="7"/>
      <c r="G2901" s="7"/>
      <c r="H2901" s="7"/>
      <c r="I2901" s="7"/>
      <c r="J2901" s="10"/>
      <c r="K2901" s="10"/>
      <c r="L2901" s="10"/>
      <c r="M2901" s="10"/>
      <c r="N2901" s="7"/>
      <c r="O2901" s="7"/>
      <c r="T2901" s="7"/>
    </row>
    <row r="2902" spans="1:20" ht="12.5" x14ac:dyDescent="0.25">
      <c r="A2902" s="7"/>
      <c r="B2902" s="7"/>
      <c r="C2902" s="7"/>
      <c r="D2902" s="7"/>
      <c r="E2902" s="7"/>
      <c r="F2902" s="7"/>
      <c r="G2902" s="7"/>
      <c r="H2902" s="7"/>
      <c r="I2902" s="7"/>
      <c r="J2902" s="10"/>
      <c r="K2902" s="10"/>
      <c r="L2902" s="10"/>
      <c r="M2902" s="10"/>
      <c r="N2902" s="7"/>
      <c r="O2902" s="7"/>
      <c r="T2902" s="7"/>
    </row>
    <row r="2903" spans="1:20" ht="12.5" x14ac:dyDescent="0.25">
      <c r="A2903" s="7"/>
      <c r="B2903" s="7"/>
      <c r="C2903" s="7"/>
      <c r="D2903" s="7"/>
      <c r="E2903" s="7"/>
      <c r="F2903" s="7"/>
      <c r="G2903" s="7"/>
      <c r="H2903" s="7"/>
      <c r="I2903" s="7"/>
      <c r="J2903" s="10"/>
      <c r="K2903" s="10"/>
      <c r="L2903" s="10"/>
      <c r="M2903" s="10"/>
      <c r="N2903" s="7"/>
      <c r="O2903" s="7"/>
      <c r="T2903" s="7"/>
    </row>
    <row r="2904" spans="1:20" ht="12.5" x14ac:dyDescent="0.25">
      <c r="A2904" s="7"/>
      <c r="B2904" s="7"/>
      <c r="C2904" s="7"/>
      <c r="D2904" s="7"/>
      <c r="E2904" s="7"/>
      <c r="F2904" s="7"/>
      <c r="G2904" s="7"/>
      <c r="H2904" s="7"/>
      <c r="I2904" s="7"/>
      <c r="J2904" s="10"/>
      <c r="K2904" s="10"/>
      <c r="L2904" s="10"/>
      <c r="M2904" s="10"/>
      <c r="N2904" s="7"/>
      <c r="O2904" s="7"/>
      <c r="T2904" s="7"/>
    </row>
    <row r="2905" spans="1:20" ht="12.5" x14ac:dyDescent="0.25">
      <c r="A2905" s="7"/>
      <c r="B2905" s="7"/>
      <c r="C2905" s="7"/>
      <c r="D2905" s="7"/>
      <c r="E2905" s="7"/>
      <c r="F2905" s="7"/>
      <c r="G2905" s="7"/>
      <c r="H2905" s="7"/>
      <c r="I2905" s="7"/>
      <c r="J2905" s="10"/>
      <c r="K2905" s="10"/>
      <c r="L2905" s="10"/>
      <c r="M2905" s="10"/>
      <c r="N2905" s="7"/>
      <c r="O2905" s="7"/>
      <c r="T2905" s="7"/>
    </row>
    <row r="2906" spans="1:20" ht="12.5" x14ac:dyDescent="0.25">
      <c r="A2906" s="7"/>
      <c r="B2906" s="7"/>
      <c r="C2906" s="7"/>
      <c r="D2906" s="7"/>
      <c r="E2906" s="7"/>
      <c r="F2906" s="7"/>
      <c r="G2906" s="7"/>
      <c r="H2906" s="7"/>
      <c r="I2906" s="7"/>
      <c r="J2906" s="10"/>
      <c r="K2906" s="10"/>
      <c r="L2906" s="10"/>
      <c r="M2906" s="10"/>
      <c r="N2906" s="7"/>
      <c r="O2906" s="7"/>
      <c r="T2906" s="7"/>
    </row>
    <row r="2907" spans="1:20" ht="12.5" x14ac:dyDescent="0.25">
      <c r="A2907" s="7"/>
      <c r="B2907" s="7"/>
      <c r="C2907" s="7"/>
      <c r="D2907" s="7"/>
      <c r="E2907" s="7"/>
      <c r="F2907" s="7"/>
      <c r="G2907" s="7"/>
      <c r="H2907" s="7"/>
      <c r="I2907" s="7"/>
      <c r="J2907" s="10"/>
      <c r="K2907" s="10"/>
      <c r="L2907" s="10"/>
      <c r="M2907" s="10"/>
      <c r="N2907" s="7"/>
      <c r="O2907" s="7"/>
      <c r="T2907" s="7"/>
    </row>
    <row r="2908" spans="1:20" ht="12.5" x14ac:dyDescent="0.25">
      <c r="A2908" s="7"/>
      <c r="B2908" s="7"/>
      <c r="C2908" s="7"/>
      <c r="D2908" s="7"/>
      <c r="E2908" s="7"/>
      <c r="F2908" s="7"/>
      <c r="G2908" s="7"/>
      <c r="H2908" s="7"/>
      <c r="I2908" s="7"/>
      <c r="J2908" s="10"/>
      <c r="K2908" s="10"/>
      <c r="L2908" s="10"/>
      <c r="M2908" s="10"/>
      <c r="N2908" s="7"/>
      <c r="O2908" s="7"/>
      <c r="T2908" s="7"/>
    </row>
    <row r="2909" spans="1:20" ht="12.5" x14ac:dyDescent="0.25">
      <c r="A2909" s="7"/>
      <c r="B2909" s="7"/>
      <c r="C2909" s="7"/>
      <c r="D2909" s="7"/>
      <c r="E2909" s="7"/>
      <c r="F2909" s="7"/>
      <c r="G2909" s="7"/>
      <c r="H2909" s="7"/>
      <c r="I2909" s="7"/>
      <c r="J2909" s="10"/>
      <c r="K2909" s="10"/>
      <c r="L2909" s="10"/>
      <c r="M2909" s="10"/>
      <c r="N2909" s="7"/>
      <c r="O2909" s="7"/>
      <c r="T2909" s="7"/>
    </row>
    <row r="2910" spans="1:20" ht="12.5" x14ac:dyDescent="0.25">
      <c r="A2910" s="7"/>
      <c r="B2910" s="7"/>
      <c r="C2910" s="7"/>
      <c r="D2910" s="7"/>
      <c r="E2910" s="7"/>
      <c r="F2910" s="7"/>
      <c r="G2910" s="7"/>
      <c r="H2910" s="7"/>
      <c r="I2910" s="7"/>
      <c r="J2910" s="10"/>
      <c r="K2910" s="10"/>
      <c r="L2910" s="10"/>
      <c r="M2910" s="10"/>
      <c r="N2910" s="7"/>
      <c r="O2910" s="7"/>
      <c r="T2910" s="7"/>
    </row>
    <row r="2911" spans="1:20" ht="12.5" x14ac:dyDescent="0.25">
      <c r="A2911" s="7"/>
      <c r="B2911" s="7"/>
      <c r="C2911" s="7"/>
      <c r="D2911" s="7"/>
      <c r="E2911" s="7"/>
      <c r="F2911" s="7"/>
      <c r="G2911" s="7"/>
      <c r="H2911" s="7"/>
      <c r="I2911" s="7"/>
      <c r="J2911" s="10"/>
      <c r="K2911" s="10"/>
      <c r="L2911" s="10"/>
      <c r="M2911" s="10"/>
      <c r="N2911" s="7"/>
      <c r="O2911" s="7"/>
      <c r="T2911" s="7"/>
    </row>
    <row r="2912" spans="1:20" ht="12.5" x14ac:dyDescent="0.25">
      <c r="A2912" s="7"/>
      <c r="B2912" s="7"/>
      <c r="C2912" s="7"/>
      <c r="D2912" s="7"/>
      <c r="E2912" s="7"/>
      <c r="F2912" s="7"/>
      <c r="G2912" s="7"/>
      <c r="H2912" s="7"/>
      <c r="I2912" s="7"/>
      <c r="J2912" s="10"/>
      <c r="K2912" s="10"/>
      <c r="L2912" s="10"/>
      <c r="M2912" s="10"/>
      <c r="N2912" s="7"/>
      <c r="O2912" s="7"/>
      <c r="T2912" s="7"/>
    </row>
    <row r="2913" spans="1:20" ht="12.5" x14ac:dyDescent="0.25">
      <c r="A2913" s="7"/>
      <c r="B2913" s="7"/>
      <c r="C2913" s="7"/>
      <c r="D2913" s="7"/>
      <c r="E2913" s="7"/>
      <c r="F2913" s="7"/>
      <c r="G2913" s="7"/>
      <c r="H2913" s="7"/>
      <c r="I2913" s="7"/>
      <c r="J2913" s="10"/>
      <c r="K2913" s="10"/>
      <c r="L2913" s="10"/>
      <c r="M2913" s="10"/>
      <c r="N2913" s="7"/>
      <c r="O2913" s="7"/>
      <c r="T2913" s="7"/>
    </row>
    <row r="2914" spans="1:20" ht="12.5" x14ac:dyDescent="0.25">
      <c r="A2914" s="7"/>
      <c r="B2914" s="7"/>
      <c r="C2914" s="7"/>
      <c r="D2914" s="7"/>
      <c r="E2914" s="7"/>
      <c r="F2914" s="7"/>
      <c r="G2914" s="7"/>
      <c r="H2914" s="7"/>
      <c r="I2914" s="7"/>
      <c r="J2914" s="10"/>
      <c r="K2914" s="10"/>
      <c r="L2914" s="10"/>
      <c r="M2914" s="10"/>
      <c r="N2914" s="7"/>
      <c r="O2914" s="7"/>
      <c r="T2914" s="7"/>
    </row>
    <row r="2915" spans="1:20" ht="12.5" x14ac:dyDescent="0.25">
      <c r="A2915" s="7"/>
      <c r="B2915" s="7"/>
      <c r="C2915" s="7"/>
      <c r="D2915" s="7"/>
      <c r="E2915" s="7"/>
      <c r="F2915" s="7"/>
      <c r="G2915" s="7"/>
      <c r="H2915" s="7"/>
      <c r="I2915" s="7"/>
      <c r="J2915" s="10"/>
      <c r="K2915" s="10"/>
      <c r="L2915" s="10"/>
      <c r="M2915" s="10"/>
      <c r="N2915" s="7"/>
      <c r="O2915" s="7"/>
      <c r="T2915" s="7"/>
    </row>
    <row r="2916" spans="1:20" ht="12.5" x14ac:dyDescent="0.25">
      <c r="A2916" s="7"/>
      <c r="B2916" s="7"/>
      <c r="C2916" s="7"/>
      <c r="D2916" s="7"/>
      <c r="E2916" s="7"/>
      <c r="F2916" s="7"/>
      <c r="G2916" s="7"/>
      <c r="H2916" s="7"/>
      <c r="I2916" s="7"/>
      <c r="J2916" s="10"/>
      <c r="K2916" s="10"/>
      <c r="L2916" s="10"/>
      <c r="M2916" s="10"/>
      <c r="N2916" s="7"/>
      <c r="O2916" s="7"/>
      <c r="T2916" s="7"/>
    </row>
    <row r="2917" spans="1:20" ht="12.5" x14ac:dyDescent="0.25">
      <c r="A2917" s="7"/>
      <c r="B2917" s="7"/>
      <c r="C2917" s="7"/>
      <c r="D2917" s="7"/>
      <c r="E2917" s="7"/>
      <c r="F2917" s="7"/>
      <c r="G2917" s="7"/>
      <c r="H2917" s="7"/>
      <c r="I2917" s="7"/>
      <c r="J2917" s="10"/>
      <c r="K2917" s="10"/>
      <c r="L2917" s="10"/>
      <c r="M2917" s="10"/>
      <c r="N2917" s="7"/>
      <c r="O2917" s="7"/>
      <c r="T2917" s="7"/>
    </row>
    <row r="2918" spans="1:20" ht="12.5" x14ac:dyDescent="0.25">
      <c r="A2918" s="7"/>
      <c r="B2918" s="7"/>
      <c r="C2918" s="7"/>
      <c r="D2918" s="7"/>
      <c r="E2918" s="7"/>
      <c r="F2918" s="7"/>
      <c r="G2918" s="7"/>
      <c r="H2918" s="7"/>
      <c r="I2918" s="7"/>
      <c r="J2918" s="10"/>
      <c r="K2918" s="10"/>
      <c r="L2918" s="10"/>
      <c r="M2918" s="10"/>
      <c r="N2918" s="7"/>
      <c r="O2918" s="7"/>
      <c r="T2918" s="7"/>
    </row>
    <row r="2919" spans="1:20" ht="12.5" x14ac:dyDescent="0.25">
      <c r="A2919" s="7"/>
      <c r="B2919" s="7"/>
      <c r="C2919" s="7"/>
      <c r="D2919" s="7"/>
      <c r="E2919" s="7"/>
      <c r="F2919" s="7"/>
      <c r="G2919" s="7"/>
      <c r="H2919" s="7"/>
      <c r="I2919" s="7"/>
      <c r="J2919" s="10"/>
      <c r="K2919" s="10"/>
      <c r="L2919" s="10"/>
      <c r="M2919" s="10"/>
      <c r="N2919" s="7"/>
      <c r="O2919" s="7"/>
      <c r="T2919" s="7"/>
    </row>
    <row r="2920" spans="1:20" ht="12.5" x14ac:dyDescent="0.25">
      <c r="A2920" s="7"/>
      <c r="B2920" s="7"/>
      <c r="C2920" s="7"/>
      <c r="D2920" s="7"/>
      <c r="E2920" s="7"/>
      <c r="F2920" s="7"/>
      <c r="G2920" s="7"/>
      <c r="H2920" s="7"/>
      <c r="I2920" s="7"/>
      <c r="J2920" s="10"/>
      <c r="K2920" s="10"/>
      <c r="L2920" s="10"/>
      <c r="M2920" s="10"/>
      <c r="N2920" s="7"/>
      <c r="O2920" s="7"/>
      <c r="T2920" s="7"/>
    </row>
    <row r="2921" spans="1:20" ht="12.5" x14ac:dyDescent="0.25">
      <c r="A2921" s="7"/>
      <c r="B2921" s="7"/>
      <c r="C2921" s="7"/>
      <c r="D2921" s="7"/>
      <c r="E2921" s="7"/>
      <c r="F2921" s="7"/>
      <c r="G2921" s="7"/>
      <c r="H2921" s="7"/>
      <c r="I2921" s="7"/>
      <c r="J2921" s="10"/>
      <c r="K2921" s="10"/>
      <c r="L2921" s="10"/>
      <c r="M2921" s="10"/>
      <c r="N2921" s="7"/>
      <c r="O2921" s="7"/>
      <c r="T2921" s="7"/>
    </row>
    <row r="2922" spans="1:20" ht="12.5" x14ac:dyDescent="0.25">
      <c r="A2922" s="7"/>
      <c r="B2922" s="7"/>
      <c r="C2922" s="7"/>
      <c r="D2922" s="7"/>
      <c r="E2922" s="7"/>
      <c r="F2922" s="7"/>
      <c r="G2922" s="7"/>
      <c r="H2922" s="7"/>
      <c r="I2922" s="7"/>
      <c r="J2922" s="10"/>
      <c r="K2922" s="10"/>
      <c r="L2922" s="10"/>
      <c r="M2922" s="10"/>
      <c r="N2922" s="7"/>
      <c r="O2922" s="7"/>
      <c r="T2922" s="7"/>
    </row>
    <row r="2923" spans="1:20" ht="12.5" x14ac:dyDescent="0.25">
      <c r="A2923" s="7"/>
      <c r="B2923" s="7"/>
      <c r="C2923" s="7"/>
      <c r="D2923" s="7"/>
      <c r="E2923" s="7"/>
      <c r="F2923" s="7"/>
      <c r="G2923" s="7"/>
      <c r="H2923" s="7"/>
      <c r="I2923" s="7"/>
      <c r="J2923" s="10"/>
      <c r="K2923" s="10"/>
      <c r="L2923" s="10"/>
      <c r="M2923" s="10"/>
      <c r="N2923" s="7"/>
      <c r="O2923" s="7"/>
      <c r="T2923" s="7"/>
    </row>
    <row r="2924" spans="1:20" ht="12.5" x14ac:dyDescent="0.25">
      <c r="A2924" s="7"/>
      <c r="B2924" s="7"/>
      <c r="C2924" s="7"/>
      <c r="D2924" s="7"/>
      <c r="E2924" s="7"/>
      <c r="F2924" s="7"/>
      <c r="G2924" s="7"/>
      <c r="H2924" s="7"/>
      <c r="I2924" s="7"/>
      <c r="J2924" s="10"/>
      <c r="K2924" s="10"/>
      <c r="L2924" s="10"/>
      <c r="M2924" s="10"/>
      <c r="N2924" s="7"/>
      <c r="O2924" s="7"/>
      <c r="T2924" s="7"/>
    </row>
    <row r="2925" spans="1:20" ht="12.5" x14ac:dyDescent="0.25">
      <c r="A2925" s="7"/>
      <c r="B2925" s="7"/>
      <c r="C2925" s="7"/>
      <c r="D2925" s="7"/>
      <c r="E2925" s="7"/>
      <c r="F2925" s="7"/>
      <c r="G2925" s="7"/>
      <c r="H2925" s="7"/>
      <c r="I2925" s="7"/>
      <c r="J2925" s="10"/>
      <c r="K2925" s="10"/>
      <c r="L2925" s="10"/>
      <c r="M2925" s="10"/>
      <c r="N2925" s="7"/>
      <c r="O2925" s="7"/>
      <c r="T2925" s="7"/>
    </row>
    <row r="2926" spans="1:20" ht="12.5" x14ac:dyDescent="0.25">
      <c r="A2926" s="7"/>
      <c r="B2926" s="7"/>
      <c r="C2926" s="7"/>
      <c r="D2926" s="7"/>
      <c r="E2926" s="7"/>
      <c r="F2926" s="7"/>
      <c r="G2926" s="7"/>
      <c r="H2926" s="7"/>
      <c r="I2926" s="7"/>
      <c r="J2926" s="10"/>
      <c r="K2926" s="10"/>
      <c r="L2926" s="10"/>
      <c r="M2926" s="10"/>
      <c r="N2926" s="7"/>
      <c r="O2926" s="7"/>
      <c r="T2926" s="7"/>
    </row>
    <row r="2927" spans="1:20" ht="12.5" x14ac:dyDescent="0.25">
      <c r="A2927" s="7"/>
      <c r="B2927" s="7"/>
      <c r="C2927" s="7"/>
      <c r="D2927" s="7"/>
      <c r="E2927" s="7"/>
      <c r="F2927" s="7"/>
      <c r="G2927" s="7"/>
      <c r="H2927" s="7"/>
      <c r="I2927" s="7"/>
      <c r="J2927" s="10"/>
      <c r="K2927" s="10"/>
      <c r="L2927" s="10"/>
      <c r="M2927" s="10"/>
      <c r="N2927" s="7"/>
      <c r="O2927" s="7"/>
      <c r="T2927" s="7"/>
    </row>
    <row r="2928" spans="1:20" ht="12.5" x14ac:dyDescent="0.25">
      <c r="A2928" s="7"/>
      <c r="B2928" s="7"/>
      <c r="C2928" s="7"/>
      <c r="D2928" s="7"/>
      <c r="E2928" s="7"/>
      <c r="F2928" s="7"/>
      <c r="G2928" s="7"/>
      <c r="H2928" s="7"/>
      <c r="I2928" s="7"/>
      <c r="J2928" s="10"/>
      <c r="K2928" s="10"/>
      <c r="L2928" s="10"/>
      <c r="M2928" s="10"/>
      <c r="N2928" s="7"/>
      <c r="O2928" s="7"/>
      <c r="T2928" s="7"/>
    </row>
    <row r="2929" spans="1:20" ht="12.5" x14ac:dyDescent="0.25">
      <c r="A2929" s="7"/>
      <c r="B2929" s="7"/>
      <c r="C2929" s="7"/>
      <c r="D2929" s="7"/>
      <c r="E2929" s="7"/>
      <c r="F2929" s="7"/>
      <c r="G2929" s="7"/>
      <c r="H2929" s="7"/>
      <c r="I2929" s="7"/>
      <c r="J2929" s="10"/>
      <c r="K2929" s="10"/>
      <c r="L2929" s="10"/>
      <c r="M2929" s="10"/>
      <c r="N2929" s="7"/>
      <c r="O2929" s="7"/>
      <c r="T2929" s="7"/>
    </row>
    <row r="2930" spans="1:20" ht="12.5" x14ac:dyDescent="0.25">
      <c r="A2930" s="7"/>
      <c r="B2930" s="7"/>
      <c r="C2930" s="7"/>
      <c r="D2930" s="7"/>
      <c r="E2930" s="7"/>
      <c r="F2930" s="7"/>
      <c r="G2930" s="7"/>
      <c r="H2930" s="7"/>
      <c r="I2930" s="7"/>
      <c r="J2930" s="10"/>
      <c r="K2930" s="10"/>
      <c r="L2930" s="10"/>
      <c r="M2930" s="10"/>
      <c r="N2930" s="7"/>
      <c r="O2930" s="7"/>
      <c r="T2930" s="7"/>
    </row>
    <row r="2931" spans="1:20" ht="12.5" x14ac:dyDescent="0.25">
      <c r="A2931" s="7"/>
      <c r="B2931" s="7"/>
      <c r="C2931" s="7"/>
      <c r="D2931" s="7"/>
      <c r="E2931" s="7"/>
      <c r="F2931" s="7"/>
      <c r="G2931" s="7"/>
      <c r="H2931" s="7"/>
      <c r="I2931" s="7"/>
      <c r="J2931" s="10"/>
      <c r="K2931" s="10"/>
      <c r="L2931" s="10"/>
      <c r="M2931" s="10"/>
      <c r="N2931" s="7"/>
      <c r="O2931" s="7"/>
      <c r="T2931" s="7"/>
    </row>
    <row r="2932" spans="1:20" ht="12.5" x14ac:dyDescent="0.25">
      <c r="A2932" s="7"/>
      <c r="B2932" s="7"/>
      <c r="C2932" s="7"/>
      <c r="D2932" s="7"/>
      <c r="E2932" s="7"/>
      <c r="F2932" s="7"/>
      <c r="G2932" s="7"/>
      <c r="H2932" s="7"/>
      <c r="I2932" s="7"/>
      <c r="J2932" s="10"/>
      <c r="K2932" s="10"/>
      <c r="L2932" s="10"/>
      <c r="M2932" s="10"/>
      <c r="N2932" s="7"/>
      <c r="O2932" s="7"/>
      <c r="T2932" s="7"/>
    </row>
    <row r="2933" spans="1:20" ht="12.5" x14ac:dyDescent="0.25">
      <c r="A2933" s="7"/>
      <c r="B2933" s="7"/>
      <c r="C2933" s="7"/>
      <c r="D2933" s="7"/>
      <c r="E2933" s="7"/>
      <c r="F2933" s="7"/>
      <c r="G2933" s="7"/>
      <c r="H2933" s="7"/>
      <c r="I2933" s="7"/>
      <c r="J2933" s="10"/>
      <c r="K2933" s="10"/>
      <c r="L2933" s="10"/>
      <c r="M2933" s="10"/>
      <c r="N2933" s="7"/>
      <c r="O2933" s="7"/>
      <c r="T2933" s="7"/>
    </row>
    <row r="2934" spans="1:20" ht="12.5" x14ac:dyDescent="0.25">
      <c r="A2934" s="7"/>
      <c r="B2934" s="7"/>
      <c r="C2934" s="7"/>
      <c r="D2934" s="7"/>
      <c r="E2934" s="7"/>
      <c r="F2934" s="7"/>
      <c r="G2934" s="7"/>
      <c r="H2934" s="7"/>
      <c r="I2934" s="7"/>
      <c r="J2934" s="10"/>
      <c r="K2934" s="10"/>
      <c r="L2934" s="10"/>
      <c r="M2934" s="10"/>
      <c r="N2934" s="7"/>
      <c r="O2934" s="7"/>
      <c r="T2934" s="7"/>
    </row>
    <row r="2935" spans="1:20" ht="12.5" x14ac:dyDescent="0.25">
      <c r="A2935" s="7"/>
      <c r="B2935" s="7"/>
      <c r="C2935" s="7"/>
      <c r="D2935" s="7"/>
      <c r="E2935" s="7"/>
      <c r="F2935" s="7"/>
      <c r="G2935" s="7"/>
      <c r="H2935" s="7"/>
      <c r="I2935" s="7"/>
      <c r="J2935" s="10"/>
      <c r="K2935" s="10"/>
      <c r="L2935" s="10"/>
      <c r="M2935" s="10"/>
      <c r="N2935" s="7"/>
      <c r="O2935" s="7"/>
      <c r="T2935" s="7"/>
    </row>
    <row r="2936" spans="1:20" ht="12.5" x14ac:dyDescent="0.25">
      <c r="A2936" s="7"/>
      <c r="B2936" s="7"/>
      <c r="C2936" s="7"/>
      <c r="D2936" s="7"/>
      <c r="E2936" s="7"/>
      <c r="F2936" s="7"/>
      <c r="G2936" s="7"/>
      <c r="H2936" s="7"/>
      <c r="I2936" s="7"/>
      <c r="J2936" s="10"/>
      <c r="K2936" s="10"/>
      <c r="L2936" s="10"/>
      <c r="M2936" s="10"/>
      <c r="N2936" s="7"/>
      <c r="O2936" s="7"/>
      <c r="T2936" s="7"/>
    </row>
    <row r="2937" spans="1:20" ht="12.5" x14ac:dyDescent="0.25">
      <c r="A2937" s="7"/>
      <c r="B2937" s="7"/>
      <c r="C2937" s="7"/>
      <c r="D2937" s="7"/>
      <c r="E2937" s="7"/>
      <c r="F2937" s="7"/>
      <c r="G2937" s="7"/>
      <c r="H2937" s="7"/>
      <c r="I2937" s="7"/>
      <c r="J2937" s="10"/>
      <c r="K2937" s="10"/>
      <c r="L2937" s="10"/>
      <c r="M2937" s="10"/>
      <c r="N2937" s="7"/>
      <c r="O2937" s="7"/>
      <c r="T2937" s="7"/>
    </row>
    <row r="2938" spans="1:20" ht="12.5" x14ac:dyDescent="0.25">
      <c r="A2938" s="7"/>
      <c r="B2938" s="7"/>
      <c r="C2938" s="7"/>
      <c r="D2938" s="7"/>
      <c r="E2938" s="7"/>
      <c r="F2938" s="7"/>
      <c r="G2938" s="7"/>
      <c r="H2938" s="7"/>
      <c r="I2938" s="7"/>
      <c r="J2938" s="10"/>
      <c r="K2938" s="10"/>
      <c r="L2938" s="10"/>
      <c r="M2938" s="10"/>
      <c r="N2938" s="7"/>
      <c r="O2938" s="7"/>
      <c r="T2938" s="7"/>
    </row>
    <row r="2939" spans="1:20" ht="12.5" x14ac:dyDescent="0.25">
      <c r="A2939" s="7"/>
      <c r="B2939" s="7"/>
      <c r="C2939" s="7"/>
      <c r="D2939" s="7"/>
      <c r="E2939" s="7"/>
      <c r="F2939" s="7"/>
      <c r="G2939" s="7"/>
      <c r="H2939" s="7"/>
      <c r="I2939" s="7"/>
      <c r="J2939" s="10"/>
      <c r="K2939" s="10"/>
      <c r="L2939" s="10"/>
      <c r="M2939" s="10"/>
      <c r="N2939" s="7"/>
      <c r="O2939" s="7"/>
      <c r="T2939" s="7"/>
    </row>
    <row r="2940" spans="1:20" ht="12.5" x14ac:dyDescent="0.25">
      <c r="A2940" s="7"/>
      <c r="B2940" s="7"/>
      <c r="C2940" s="7"/>
      <c r="D2940" s="7"/>
      <c r="E2940" s="7"/>
      <c r="F2940" s="7"/>
      <c r="G2940" s="7"/>
      <c r="H2940" s="7"/>
      <c r="I2940" s="7"/>
      <c r="J2940" s="10"/>
      <c r="K2940" s="10"/>
      <c r="L2940" s="10"/>
      <c r="M2940" s="10"/>
      <c r="N2940" s="7"/>
      <c r="O2940" s="7"/>
      <c r="T2940" s="7"/>
    </row>
    <row r="2941" spans="1:20" ht="12.5" x14ac:dyDescent="0.25">
      <c r="A2941" s="7"/>
      <c r="B2941" s="7"/>
      <c r="C2941" s="7"/>
      <c r="D2941" s="7"/>
      <c r="E2941" s="7"/>
      <c r="F2941" s="7"/>
      <c r="G2941" s="7"/>
      <c r="H2941" s="7"/>
      <c r="I2941" s="7"/>
      <c r="J2941" s="10"/>
      <c r="K2941" s="10"/>
      <c r="L2941" s="10"/>
      <c r="M2941" s="10"/>
      <c r="N2941" s="7"/>
      <c r="O2941" s="7"/>
      <c r="T2941" s="7"/>
    </row>
    <row r="2942" spans="1:20" ht="12.5" x14ac:dyDescent="0.25">
      <c r="A2942" s="7"/>
      <c r="B2942" s="7"/>
      <c r="C2942" s="7"/>
      <c r="D2942" s="7"/>
      <c r="E2942" s="7"/>
      <c r="F2942" s="7"/>
      <c r="G2942" s="7"/>
      <c r="H2942" s="7"/>
      <c r="I2942" s="7"/>
      <c r="J2942" s="10"/>
      <c r="K2942" s="10"/>
      <c r="L2942" s="10"/>
      <c r="M2942" s="10"/>
      <c r="N2942" s="7"/>
      <c r="O2942" s="7"/>
      <c r="T2942" s="7"/>
    </row>
    <row r="2943" spans="1:20" ht="12.5" x14ac:dyDescent="0.25">
      <c r="A2943" s="7"/>
      <c r="B2943" s="7"/>
      <c r="C2943" s="7"/>
      <c r="D2943" s="7"/>
      <c r="E2943" s="7"/>
      <c r="F2943" s="7"/>
      <c r="G2943" s="7"/>
      <c r="H2943" s="7"/>
      <c r="I2943" s="7"/>
      <c r="J2943" s="10"/>
      <c r="K2943" s="10"/>
      <c r="L2943" s="10"/>
      <c r="M2943" s="10"/>
      <c r="N2943" s="7"/>
      <c r="O2943" s="7"/>
      <c r="T2943" s="7"/>
    </row>
    <row r="2944" spans="1:20" ht="12.5" x14ac:dyDescent="0.25">
      <c r="A2944" s="7"/>
      <c r="B2944" s="7"/>
      <c r="C2944" s="7"/>
      <c r="D2944" s="7"/>
      <c r="E2944" s="7"/>
      <c r="F2944" s="7"/>
      <c r="G2944" s="7"/>
      <c r="H2944" s="7"/>
      <c r="I2944" s="7"/>
      <c r="J2944" s="10"/>
      <c r="K2944" s="10"/>
      <c r="L2944" s="10"/>
      <c r="M2944" s="10"/>
      <c r="N2944" s="7"/>
      <c r="O2944" s="7"/>
      <c r="T2944" s="7"/>
    </row>
    <row r="2945" spans="1:20" ht="12.5" x14ac:dyDescent="0.25">
      <c r="A2945" s="7"/>
      <c r="B2945" s="7"/>
      <c r="C2945" s="7"/>
      <c r="D2945" s="7"/>
      <c r="E2945" s="7"/>
      <c r="F2945" s="7"/>
      <c r="G2945" s="7"/>
      <c r="H2945" s="7"/>
      <c r="I2945" s="7"/>
      <c r="J2945" s="10"/>
      <c r="K2945" s="10"/>
      <c r="L2945" s="10"/>
      <c r="M2945" s="10"/>
      <c r="N2945" s="7"/>
      <c r="O2945" s="7"/>
      <c r="T2945" s="7"/>
    </row>
    <row r="2946" spans="1:20" ht="12.5" x14ac:dyDescent="0.25">
      <c r="A2946" s="7"/>
      <c r="B2946" s="7"/>
      <c r="C2946" s="7"/>
      <c r="D2946" s="7"/>
      <c r="E2946" s="7"/>
      <c r="F2946" s="7"/>
      <c r="G2946" s="7"/>
      <c r="H2946" s="7"/>
      <c r="I2946" s="7"/>
      <c r="J2946" s="10"/>
      <c r="K2946" s="10"/>
      <c r="L2946" s="10"/>
      <c r="M2946" s="10"/>
      <c r="N2946" s="7"/>
      <c r="O2946" s="7"/>
      <c r="T2946" s="7"/>
    </row>
    <row r="2947" spans="1:20" ht="12.5" x14ac:dyDescent="0.25">
      <c r="A2947" s="7"/>
      <c r="B2947" s="7"/>
      <c r="C2947" s="7"/>
      <c r="D2947" s="7"/>
      <c r="E2947" s="7"/>
      <c r="F2947" s="7"/>
      <c r="G2947" s="7"/>
      <c r="H2947" s="7"/>
      <c r="I2947" s="7"/>
      <c r="J2947" s="10"/>
      <c r="K2947" s="10"/>
      <c r="L2947" s="10"/>
      <c r="M2947" s="10"/>
      <c r="N2947" s="7"/>
      <c r="O2947" s="7"/>
      <c r="T2947" s="7"/>
    </row>
    <row r="2948" spans="1:20" ht="12.5" x14ac:dyDescent="0.25">
      <c r="A2948" s="7"/>
      <c r="B2948" s="7"/>
      <c r="C2948" s="7"/>
      <c r="D2948" s="7"/>
      <c r="E2948" s="7"/>
      <c r="F2948" s="7"/>
      <c r="G2948" s="7"/>
      <c r="H2948" s="7"/>
      <c r="I2948" s="7"/>
      <c r="J2948" s="10"/>
      <c r="K2948" s="10"/>
      <c r="L2948" s="10"/>
      <c r="M2948" s="10"/>
      <c r="N2948" s="7"/>
      <c r="O2948" s="7"/>
      <c r="T2948" s="7"/>
    </row>
    <row r="2949" spans="1:20" ht="12.5" x14ac:dyDescent="0.25">
      <c r="A2949" s="7"/>
      <c r="B2949" s="7"/>
      <c r="C2949" s="7"/>
      <c r="D2949" s="7"/>
      <c r="E2949" s="7"/>
      <c r="F2949" s="7"/>
      <c r="G2949" s="7"/>
      <c r="H2949" s="7"/>
      <c r="I2949" s="7"/>
      <c r="J2949" s="10"/>
      <c r="K2949" s="10"/>
      <c r="L2949" s="10"/>
      <c r="M2949" s="10"/>
      <c r="N2949" s="7"/>
      <c r="O2949" s="7"/>
      <c r="T2949" s="7"/>
    </row>
    <row r="2950" spans="1:20" ht="12.5" x14ac:dyDescent="0.25">
      <c r="A2950" s="7"/>
      <c r="B2950" s="7"/>
      <c r="C2950" s="7"/>
      <c r="D2950" s="7"/>
      <c r="E2950" s="7"/>
      <c r="F2950" s="7"/>
      <c r="G2950" s="7"/>
      <c r="H2950" s="7"/>
      <c r="I2950" s="7"/>
      <c r="J2950" s="10"/>
      <c r="K2950" s="10"/>
      <c r="L2950" s="10"/>
      <c r="M2950" s="10"/>
      <c r="N2950" s="7"/>
      <c r="O2950" s="7"/>
      <c r="T2950" s="7"/>
    </row>
    <row r="2951" spans="1:20" ht="12.5" x14ac:dyDescent="0.25">
      <c r="A2951" s="7"/>
      <c r="B2951" s="7"/>
      <c r="C2951" s="7"/>
      <c r="D2951" s="7"/>
      <c r="E2951" s="7"/>
      <c r="F2951" s="7"/>
      <c r="G2951" s="7"/>
      <c r="H2951" s="7"/>
      <c r="I2951" s="7"/>
      <c r="J2951" s="10"/>
      <c r="K2951" s="10"/>
      <c r="L2951" s="10"/>
      <c r="M2951" s="10"/>
      <c r="N2951" s="7"/>
      <c r="O2951" s="7"/>
      <c r="T2951" s="7"/>
    </row>
    <row r="2952" spans="1:20" ht="12.5" x14ac:dyDescent="0.25">
      <c r="A2952" s="7"/>
      <c r="B2952" s="7"/>
      <c r="C2952" s="7"/>
      <c r="D2952" s="7"/>
      <c r="E2952" s="7"/>
      <c r="F2952" s="7"/>
      <c r="G2952" s="7"/>
      <c r="H2952" s="7"/>
      <c r="I2952" s="7"/>
      <c r="J2952" s="10"/>
      <c r="K2952" s="10"/>
      <c r="L2952" s="10"/>
      <c r="M2952" s="10"/>
      <c r="N2952" s="7"/>
      <c r="O2952" s="7"/>
      <c r="T2952" s="7"/>
    </row>
    <row r="2953" spans="1:20" ht="12.5" x14ac:dyDescent="0.25">
      <c r="A2953" s="7"/>
      <c r="B2953" s="7"/>
      <c r="C2953" s="7"/>
      <c r="D2953" s="7"/>
      <c r="E2953" s="7"/>
      <c r="F2953" s="7"/>
      <c r="G2953" s="7"/>
      <c r="H2953" s="7"/>
      <c r="I2953" s="7"/>
      <c r="J2953" s="10"/>
      <c r="K2953" s="10"/>
      <c r="L2953" s="10"/>
      <c r="M2953" s="10"/>
      <c r="N2953" s="7"/>
      <c r="O2953" s="7"/>
      <c r="T2953" s="7"/>
    </row>
    <row r="2954" spans="1:20" ht="12.5" x14ac:dyDescent="0.25">
      <c r="A2954" s="7"/>
      <c r="B2954" s="7"/>
      <c r="C2954" s="7"/>
      <c r="D2954" s="7"/>
      <c r="E2954" s="7"/>
      <c r="F2954" s="7"/>
      <c r="G2954" s="7"/>
      <c r="H2954" s="7"/>
      <c r="I2954" s="7"/>
      <c r="J2954" s="10"/>
      <c r="K2954" s="10"/>
      <c r="L2954" s="10"/>
      <c r="M2954" s="10"/>
      <c r="N2954" s="7"/>
      <c r="O2954" s="7"/>
      <c r="T2954" s="7"/>
    </row>
    <row r="2955" spans="1:20" ht="12.5" x14ac:dyDescent="0.25">
      <c r="A2955" s="7"/>
      <c r="B2955" s="7"/>
      <c r="C2955" s="7"/>
      <c r="D2955" s="7"/>
      <c r="E2955" s="7"/>
      <c r="F2955" s="7"/>
      <c r="G2955" s="7"/>
      <c r="H2955" s="7"/>
      <c r="I2955" s="7"/>
      <c r="J2955" s="10"/>
      <c r="K2955" s="10"/>
      <c r="L2955" s="10"/>
      <c r="M2955" s="10"/>
      <c r="N2955" s="7"/>
      <c r="O2955" s="7"/>
      <c r="T2955" s="7"/>
    </row>
    <row r="2956" spans="1:20" ht="12.5" x14ac:dyDescent="0.25">
      <c r="A2956" s="7"/>
      <c r="B2956" s="7"/>
      <c r="C2956" s="7"/>
      <c r="D2956" s="7"/>
      <c r="E2956" s="7"/>
      <c r="F2956" s="7"/>
      <c r="G2956" s="7"/>
      <c r="H2956" s="7"/>
      <c r="I2956" s="7"/>
      <c r="J2956" s="10"/>
      <c r="K2956" s="10"/>
      <c r="L2956" s="10"/>
      <c r="M2956" s="10"/>
      <c r="N2956" s="7"/>
      <c r="O2956" s="7"/>
      <c r="T2956" s="7"/>
    </row>
    <row r="2957" spans="1:20" ht="12.5" x14ac:dyDescent="0.25">
      <c r="A2957" s="7"/>
      <c r="B2957" s="7"/>
      <c r="C2957" s="7"/>
      <c r="D2957" s="7"/>
      <c r="E2957" s="7"/>
      <c r="F2957" s="7"/>
      <c r="G2957" s="7"/>
      <c r="H2957" s="7"/>
      <c r="I2957" s="7"/>
      <c r="J2957" s="10"/>
      <c r="K2957" s="10"/>
      <c r="L2957" s="10"/>
      <c r="M2957" s="10"/>
      <c r="N2957" s="7"/>
      <c r="O2957" s="7"/>
      <c r="T2957" s="7"/>
    </row>
    <row r="2958" spans="1:20" ht="12.5" x14ac:dyDescent="0.25">
      <c r="A2958" s="7"/>
      <c r="B2958" s="7"/>
      <c r="C2958" s="7"/>
      <c r="D2958" s="7"/>
      <c r="E2958" s="7"/>
      <c r="F2958" s="7"/>
      <c r="G2958" s="7"/>
      <c r="H2958" s="7"/>
      <c r="I2958" s="7"/>
      <c r="J2958" s="10"/>
      <c r="K2958" s="10"/>
      <c r="L2958" s="10"/>
      <c r="M2958" s="10"/>
      <c r="N2958" s="7"/>
      <c r="O2958" s="7"/>
      <c r="T2958" s="7"/>
    </row>
    <row r="2959" spans="1:20" ht="12.5" x14ac:dyDescent="0.25">
      <c r="A2959" s="7"/>
      <c r="B2959" s="7"/>
      <c r="C2959" s="7"/>
      <c r="D2959" s="7"/>
      <c r="E2959" s="7"/>
      <c r="F2959" s="7"/>
      <c r="G2959" s="7"/>
      <c r="H2959" s="7"/>
      <c r="I2959" s="7"/>
      <c r="J2959" s="10"/>
      <c r="K2959" s="10"/>
      <c r="L2959" s="10"/>
      <c r="M2959" s="10"/>
      <c r="N2959" s="7"/>
      <c r="O2959" s="7"/>
      <c r="T2959" s="7"/>
    </row>
    <row r="2960" spans="1:20" ht="12.5" x14ac:dyDescent="0.25">
      <c r="A2960" s="7"/>
      <c r="B2960" s="7"/>
      <c r="C2960" s="7"/>
      <c r="D2960" s="7"/>
      <c r="E2960" s="7"/>
      <c r="F2960" s="7"/>
      <c r="G2960" s="7"/>
      <c r="H2960" s="7"/>
      <c r="I2960" s="7"/>
      <c r="J2960" s="10"/>
      <c r="K2960" s="10"/>
      <c r="L2960" s="10"/>
      <c r="M2960" s="10"/>
      <c r="N2960" s="7"/>
      <c r="O2960" s="7"/>
      <c r="T2960" s="7"/>
    </row>
    <row r="2961" spans="1:20" ht="12.5" x14ac:dyDescent="0.25">
      <c r="A2961" s="7"/>
      <c r="B2961" s="7"/>
      <c r="C2961" s="7"/>
      <c r="D2961" s="7"/>
      <c r="E2961" s="7"/>
      <c r="F2961" s="7"/>
      <c r="G2961" s="7"/>
      <c r="H2961" s="7"/>
      <c r="I2961" s="7"/>
      <c r="J2961" s="10"/>
      <c r="K2961" s="10"/>
      <c r="L2961" s="10"/>
      <c r="M2961" s="10"/>
      <c r="N2961" s="7"/>
      <c r="O2961" s="7"/>
      <c r="T2961" s="7"/>
    </row>
    <row r="2962" spans="1:20" ht="12.5" x14ac:dyDescent="0.25">
      <c r="A2962" s="7"/>
      <c r="B2962" s="7"/>
      <c r="C2962" s="7"/>
      <c r="D2962" s="7"/>
      <c r="E2962" s="7"/>
      <c r="F2962" s="7"/>
      <c r="G2962" s="7"/>
      <c r="H2962" s="7"/>
      <c r="I2962" s="7"/>
      <c r="J2962" s="10"/>
      <c r="K2962" s="10"/>
      <c r="L2962" s="10"/>
      <c r="M2962" s="10"/>
      <c r="N2962" s="7"/>
      <c r="O2962" s="7"/>
      <c r="T2962" s="7"/>
    </row>
    <row r="2963" spans="1:20" ht="12.5" x14ac:dyDescent="0.25">
      <c r="A2963" s="7"/>
      <c r="B2963" s="7"/>
      <c r="C2963" s="7"/>
      <c r="D2963" s="7"/>
      <c r="E2963" s="7"/>
      <c r="F2963" s="7"/>
      <c r="G2963" s="7"/>
      <c r="H2963" s="7"/>
      <c r="I2963" s="7"/>
      <c r="J2963" s="10"/>
      <c r="K2963" s="10"/>
      <c r="L2963" s="10"/>
      <c r="M2963" s="10"/>
      <c r="N2963" s="7"/>
      <c r="O2963" s="7"/>
      <c r="T2963" s="7"/>
    </row>
    <row r="2964" spans="1:20" ht="12.5" x14ac:dyDescent="0.25">
      <c r="A2964" s="7"/>
      <c r="B2964" s="7"/>
      <c r="C2964" s="7"/>
      <c r="D2964" s="7"/>
      <c r="E2964" s="7"/>
      <c r="F2964" s="7"/>
      <c r="G2964" s="7"/>
      <c r="H2964" s="7"/>
      <c r="I2964" s="7"/>
      <c r="J2964" s="10"/>
      <c r="K2964" s="10"/>
      <c r="L2964" s="10"/>
      <c r="M2964" s="10"/>
      <c r="N2964" s="7"/>
      <c r="O2964" s="7"/>
      <c r="T2964" s="7"/>
    </row>
    <row r="2965" spans="1:20" ht="12.5" x14ac:dyDescent="0.25">
      <c r="A2965" s="7"/>
      <c r="B2965" s="7"/>
      <c r="C2965" s="7"/>
      <c r="D2965" s="7"/>
      <c r="E2965" s="7"/>
      <c r="F2965" s="7"/>
      <c r="G2965" s="7"/>
      <c r="H2965" s="7"/>
      <c r="I2965" s="7"/>
      <c r="J2965" s="10"/>
      <c r="K2965" s="10"/>
      <c r="L2965" s="10"/>
      <c r="M2965" s="10"/>
      <c r="N2965" s="7"/>
      <c r="O2965" s="7"/>
      <c r="T2965" s="7"/>
    </row>
    <row r="2966" spans="1:20" ht="12.5" x14ac:dyDescent="0.25">
      <c r="A2966" s="7"/>
      <c r="B2966" s="7"/>
      <c r="C2966" s="7"/>
      <c r="D2966" s="7"/>
      <c r="E2966" s="7"/>
      <c r="F2966" s="7"/>
      <c r="G2966" s="7"/>
      <c r="H2966" s="7"/>
      <c r="I2966" s="7"/>
      <c r="J2966" s="10"/>
      <c r="K2966" s="10"/>
      <c r="L2966" s="10"/>
      <c r="M2966" s="10"/>
      <c r="N2966" s="7"/>
      <c r="O2966" s="7"/>
      <c r="T2966" s="7"/>
    </row>
    <row r="2967" spans="1:20" ht="12.5" x14ac:dyDescent="0.25">
      <c r="A2967" s="7"/>
      <c r="B2967" s="7"/>
      <c r="C2967" s="7"/>
      <c r="D2967" s="7"/>
      <c r="E2967" s="7"/>
      <c r="F2967" s="7"/>
      <c r="G2967" s="7"/>
      <c r="H2967" s="7"/>
      <c r="I2967" s="7"/>
      <c r="J2967" s="10"/>
      <c r="K2967" s="10"/>
      <c r="L2967" s="10"/>
      <c r="M2967" s="10"/>
      <c r="N2967" s="7"/>
      <c r="O2967" s="7"/>
      <c r="T2967" s="7"/>
    </row>
    <row r="2968" spans="1:20" ht="12.5" x14ac:dyDescent="0.25">
      <c r="A2968" s="7"/>
      <c r="B2968" s="7"/>
      <c r="C2968" s="7"/>
      <c r="D2968" s="7"/>
      <c r="E2968" s="7"/>
      <c r="F2968" s="7"/>
      <c r="G2968" s="7"/>
      <c r="H2968" s="7"/>
      <c r="I2968" s="7"/>
      <c r="J2968" s="10"/>
      <c r="K2968" s="10"/>
      <c r="L2968" s="10"/>
      <c r="M2968" s="10"/>
      <c r="N2968" s="7"/>
      <c r="O2968" s="7"/>
      <c r="T2968" s="7"/>
    </row>
    <row r="2969" spans="1:20" ht="12.5" x14ac:dyDescent="0.25">
      <c r="A2969" s="7"/>
      <c r="B2969" s="7"/>
      <c r="C2969" s="7"/>
      <c r="D2969" s="7"/>
      <c r="E2969" s="7"/>
      <c r="F2969" s="7"/>
      <c r="G2969" s="7"/>
      <c r="H2969" s="7"/>
      <c r="I2969" s="7"/>
      <c r="J2969" s="10"/>
      <c r="K2969" s="10"/>
      <c r="L2969" s="10"/>
      <c r="M2969" s="10"/>
      <c r="N2969" s="7"/>
      <c r="O2969" s="7"/>
      <c r="T2969" s="7"/>
    </row>
    <row r="2970" spans="1:20" ht="12.5" x14ac:dyDescent="0.25">
      <c r="A2970" s="7"/>
      <c r="B2970" s="7"/>
      <c r="C2970" s="7"/>
      <c r="D2970" s="7"/>
      <c r="E2970" s="7"/>
      <c r="F2970" s="7"/>
      <c r="G2970" s="7"/>
      <c r="H2970" s="7"/>
      <c r="I2970" s="7"/>
      <c r="J2970" s="10"/>
      <c r="K2970" s="10"/>
      <c r="L2970" s="10"/>
      <c r="M2970" s="10"/>
      <c r="N2970" s="7"/>
      <c r="O2970" s="7"/>
      <c r="T2970" s="7"/>
    </row>
    <row r="2971" spans="1:20" ht="12.5" x14ac:dyDescent="0.25">
      <c r="A2971" s="7"/>
      <c r="B2971" s="7"/>
      <c r="C2971" s="7"/>
      <c r="D2971" s="7"/>
      <c r="E2971" s="7"/>
      <c r="F2971" s="7"/>
      <c r="G2971" s="7"/>
      <c r="H2971" s="7"/>
      <c r="I2971" s="7"/>
      <c r="J2971" s="10"/>
      <c r="K2971" s="10"/>
      <c r="L2971" s="10"/>
      <c r="M2971" s="10"/>
      <c r="N2971" s="7"/>
      <c r="O2971" s="7"/>
      <c r="T2971" s="7"/>
    </row>
    <row r="2972" spans="1:20" ht="12.5" x14ac:dyDescent="0.25">
      <c r="A2972" s="7"/>
      <c r="B2972" s="7"/>
      <c r="C2972" s="7"/>
      <c r="D2972" s="7"/>
      <c r="E2972" s="7"/>
      <c r="F2972" s="7"/>
      <c r="G2972" s="7"/>
      <c r="H2972" s="7"/>
      <c r="I2972" s="7"/>
      <c r="J2972" s="10"/>
      <c r="K2972" s="10"/>
      <c r="L2972" s="10"/>
      <c r="M2972" s="10"/>
      <c r="N2972" s="7"/>
      <c r="O2972" s="7"/>
      <c r="T2972" s="7"/>
    </row>
    <row r="2973" spans="1:20" ht="12.5" x14ac:dyDescent="0.25">
      <c r="A2973" s="7"/>
      <c r="B2973" s="7"/>
      <c r="C2973" s="7"/>
      <c r="D2973" s="7"/>
      <c r="E2973" s="7"/>
      <c r="F2973" s="7"/>
      <c r="G2973" s="7"/>
      <c r="H2973" s="7"/>
      <c r="I2973" s="7"/>
      <c r="J2973" s="10"/>
      <c r="K2973" s="10"/>
      <c r="L2973" s="10"/>
      <c r="M2973" s="10"/>
      <c r="N2973" s="7"/>
      <c r="O2973" s="7"/>
      <c r="T2973" s="7"/>
    </row>
    <row r="2974" spans="1:20" ht="12.5" x14ac:dyDescent="0.25">
      <c r="A2974" s="7"/>
      <c r="B2974" s="7"/>
      <c r="C2974" s="7"/>
      <c r="D2974" s="7"/>
      <c r="E2974" s="7"/>
      <c r="F2974" s="7"/>
      <c r="G2974" s="7"/>
      <c r="H2974" s="7"/>
      <c r="I2974" s="7"/>
      <c r="J2974" s="10"/>
      <c r="K2974" s="10"/>
      <c r="L2974" s="10"/>
      <c r="M2974" s="10"/>
      <c r="N2974" s="7"/>
      <c r="O2974" s="7"/>
      <c r="T2974" s="7"/>
    </row>
    <row r="2975" spans="1:20" ht="12.5" x14ac:dyDescent="0.25">
      <c r="A2975" s="7"/>
      <c r="B2975" s="7"/>
      <c r="C2975" s="7"/>
      <c r="D2975" s="7"/>
      <c r="E2975" s="7"/>
      <c r="F2975" s="7"/>
      <c r="G2975" s="7"/>
      <c r="H2975" s="7"/>
      <c r="I2975" s="7"/>
      <c r="J2975" s="10"/>
      <c r="K2975" s="10"/>
      <c r="L2975" s="10"/>
      <c r="M2975" s="10"/>
      <c r="N2975" s="7"/>
      <c r="O2975" s="7"/>
      <c r="T2975" s="7"/>
    </row>
    <row r="2976" spans="1:20" ht="12.5" x14ac:dyDescent="0.25">
      <c r="A2976" s="7"/>
      <c r="B2976" s="7"/>
      <c r="C2976" s="7"/>
      <c r="D2976" s="7"/>
      <c r="E2976" s="7"/>
      <c r="F2976" s="7"/>
      <c r="G2976" s="7"/>
      <c r="H2976" s="7"/>
      <c r="I2976" s="7"/>
      <c r="J2976" s="10"/>
      <c r="K2976" s="10"/>
      <c r="L2976" s="10"/>
      <c r="M2976" s="10"/>
      <c r="N2976" s="7"/>
      <c r="O2976" s="7"/>
      <c r="T2976" s="7"/>
    </row>
    <row r="2977" spans="1:20" ht="12.5" x14ac:dyDescent="0.25">
      <c r="A2977" s="7"/>
      <c r="B2977" s="7"/>
      <c r="C2977" s="7"/>
      <c r="D2977" s="7"/>
      <c r="E2977" s="7"/>
      <c r="F2977" s="7"/>
      <c r="G2977" s="7"/>
      <c r="H2977" s="7"/>
      <c r="I2977" s="7"/>
      <c r="J2977" s="10"/>
      <c r="K2977" s="10"/>
      <c r="L2977" s="10"/>
      <c r="M2977" s="10"/>
      <c r="N2977" s="7"/>
      <c r="O2977" s="7"/>
      <c r="T2977" s="7"/>
    </row>
    <row r="2978" spans="1:20" ht="12.5" x14ac:dyDescent="0.25">
      <c r="A2978" s="7"/>
      <c r="B2978" s="7"/>
      <c r="C2978" s="7"/>
      <c r="D2978" s="7"/>
      <c r="E2978" s="7"/>
      <c r="F2978" s="7"/>
      <c r="G2978" s="7"/>
      <c r="H2978" s="7"/>
      <c r="I2978" s="7"/>
      <c r="J2978" s="10"/>
      <c r="K2978" s="10"/>
      <c r="L2978" s="10"/>
      <c r="M2978" s="10"/>
      <c r="N2978" s="7"/>
      <c r="O2978" s="7"/>
      <c r="T2978" s="7"/>
    </row>
    <row r="2979" spans="1:20" ht="12.5" x14ac:dyDescent="0.25">
      <c r="A2979" s="7"/>
      <c r="B2979" s="7"/>
      <c r="C2979" s="7"/>
      <c r="D2979" s="7"/>
      <c r="E2979" s="7"/>
      <c r="F2979" s="7"/>
      <c r="G2979" s="7"/>
      <c r="H2979" s="7"/>
      <c r="I2979" s="7"/>
      <c r="J2979" s="10"/>
      <c r="K2979" s="10"/>
      <c r="L2979" s="10"/>
      <c r="M2979" s="10"/>
      <c r="N2979" s="7"/>
      <c r="O2979" s="7"/>
      <c r="T2979" s="7"/>
    </row>
    <row r="2980" spans="1:20" ht="12.5" x14ac:dyDescent="0.25">
      <c r="A2980" s="7"/>
      <c r="B2980" s="7"/>
      <c r="C2980" s="7"/>
      <c r="D2980" s="7"/>
      <c r="E2980" s="7"/>
      <c r="F2980" s="7"/>
      <c r="G2980" s="7"/>
      <c r="H2980" s="7"/>
      <c r="I2980" s="7"/>
      <c r="J2980" s="10"/>
      <c r="K2980" s="10"/>
      <c r="L2980" s="10"/>
      <c r="M2980" s="10"/>
      <c r="N2980" s="7"/>
      <c r="O2980" s="7"/>
      <c r="T2980" s="7"/>
    </row>
    <row r="2981" spans="1:20" ht="12.5" x14ac:dyDescent="0.25">
      <c r="A2981" s="7"/>
      <c r="B2981" s="7"/>
      <c r="C2981" s="7"/>
      <c r="D2981" s="7"/>
      <c r="E2981" s="7"/>
      <c r="F2981" s="7"/>
      <c r="G2981" s="7"/>
      <c r="H2981" s="7"/>
      <c r="I2981" s="7"/>
      <c r="J2981" s="10"/>
      <c r="K2981" s="10"/>
      <c r="L2981" s="10"/>
      <c r="M2981" s="10"/>
      <c r="N2981" s="7"/>
      <c r="O2981" s="7"/>
      <c r="T2981" s="7"/>
    </row>
    <row r="2982" spans="1:20" ht="12.5" x14ac:dyDescent="0.25">
      <c r="A2982" s="7"/>
      <c r="B2982" s="7"/>
      <c r="C2982" s="7"/>
      <c r="D2982" s="7"/>
      <c r="E2982" s="7"/>
      <c r="F2982" s="7"/>
      <c r="G2982" s="7"/>
      <c r="H2982" s="7"/>
      <c r="I2982" s="7"/>
      <c r="J2982" s="10"/>
      <c r="K2982" s="10"/>
      <c r="L2982" s="10"/>
      <c r="M2982" s="10"/>
      <c r="N2982" s="7"/>
      <c r="O2982" s="7"/>
      <c r="T2982" s="7"/>
    </row>
    <row r="2983" spans="1:20" ht="12.5" x14ac:dyDescent="0.25">
      <c r="A2983" s="7"/>
      <c r="B2983" s="7"/>
      <c r="C2983" s="7"/>
      <c r="D2983" s="7"/>
      <c r="E2983" s="7"/>
      <c r="F2983" s="7"/>
      <c r="G2983" s="7"/>
      <c r="H2983" s="7"/>
      <c r="I2983" s="7"/>
      <c r="J2983" s="10"/>
      <c r="K2983" s="10"/>
      <c r="L2983" s="10"/>
      <c r="M2983" s="10"/>
      <c r="N2983" s="7"/>
      <c r="O2983" s="7"/>
      <c r="T2983" s="7"/>
    </row>
    <row r="2984" spans="1:20" ht="12.5" x14ac:dyDescent="0.25">
      <c r="A2984" s="7"/>
      <c r="B2984" s="7"/>
      <c r="C2984" s="7"/>
      <c r="D2984" s="7"/>
      <c r="E2984" s="7"/>
      <c r="F2984" s="7"/>
      <c r="G2984" s="7"/>
      <c r="H2984" s="7"/>
      <c r="I2984" s="7"/>
      <c r="J2984" s="10"/>
      <c r="K2984" s="10"/>
      <c r="L2984" s="10"/>
      <c r="M2984" s="10"/>
      <c r="N2984" s="7"/>
      <c r="O2984" s="7"/>
      <c r="T2984" s="7"/>
    </row>
    <row r="2985" spans="1:20" ht="12.5" x14ac:dyDescent="0.25">
      <c r="A2985" s="7"/>
      <c r="B2985" s="7"/>
      <c r="C2985" s="7"/>
      <c r="D2985" s="7"/>
      <c r="E2985" s="7"/>
      <c r="F2985" s="7"/>
      <c r="G2985" s="7"/>
      <c r="H2985" s="7"/>
      <c r="I2985" s="7"/>
      <c r="J2985" s="10"/>
      <c r="K2985" s="10"/>
      <c r="L2985" s="10"/>
      <c r="M2985" s="10"/>
      <c r="N2985" s="7"/>
      <c r="O2985" s="7"/>
      <c r="T2985" s="7"/>
    </row>
    <row r="2986" spans="1:20" ht="12.5" x14ac:dyDescent="0.25">
      <c r="A2986" s="7"/>
      <c r="B2986" s="7"/>
      <c r="C2986" s="7"/>
      <c r="D2986" s="7"/>
      <c r="E2986" s="7"/>
      <c r="F2986" s="7"/>
      <c r="G2986" s="7"/>
      <c r="H2986" s="7"/>
      <c r="I2986" s="7"/>
      <c r="J2986" s="10"/>
      <c r="K2986" s="10"/>
      <c r="L2986" s="10"/>
      <c r="M2986" s="10"/>
      <c r="N2986" s="7"/>
      <c r="O2986" s="7"/>
      <c r="T2986" s="7"/>
    </row>
    <row r="2987" spans="1:20" ht="12.5" x14ac:dyDescent="0.25">
      <c r="A2987" s="7"/>
      <c r="B2987" s="7"/>
      <c r="C2987" s="7"/>
      <c r="D2987" s="7"/>
      <c r="E2987" s="7"/>
      <c r="F2987" s="7"/>
      <c r="G2987" s="7"/>
      <c r="H2987" s="7"/>
      <c r="I2987" s="7"/>
      <c r="J2987" s="10"/>
      <c r="K2987" s="10"/>
      <c r="L2987" s="10"/>
      <c r="M2987" s="10"/>
      <c r="N2987" s="7"/>
      <c r="O2987" s="7"/>
      <c r="T2987" s="7"/>
    </row>
    <row r="2988" spans="1:20" ht="12.5" x14ac:dyDescent="0.25">
      <c r="A2988" s="7"/>
      <c r="B2988" s="7"/>
      <c r="C2988" s="7"/>
      <c r="D2988" s="7"/>
      <c r="E2988" s="7"/>
      <c r="F2988" s="7"/>
      <c r="G2988" s="7"/>
      <c r="H2988" s="7"/>
      <c r="I2988" s="7"/>
      <c r="J2988" s="10"/>
      <c r="K2988" s="10"/>
      <c r="L2988" s="10"/>
      <c r="M2988" s="10"/>
      <c r="N2988" s="7"/>
      <c r="O2988" s="7"/>
      <c r="T2988" s="7"/>
    </row>
    <row r="2989" spans="1:20" ht="12.5" x14ac:dyDescent="0.25">
      <c r="A2989" s="7"/>
      <c r="B2989" s="7"/>
      <c r="C2989" s="7"/>
      <c r="D2989" s="7"/>
      <c r="E2989" s="7"/>
      <c r="F2989" s="7"/>
      <c r="G2989" s="7"/>
      <c r="H2989" s="7"/>
      <c r="I2989" s="7"/>
      <c r="J2989" s="10"/>
      <c r="K2989" s="10"/>
      <c r="L2989" s="10"/>
      <c r="M2989" s="10"/>
      <c r="N2989" s="7"/>
      <c r="O2989" s="7"/>
      <c r="T2989" s="7"/>
    </row>
    <row r="2990" spans="1:20" ht="12.5" x14ac:dyDescent="0.25">
      <c r="A2990" s="7"/>
      <c r="B2990" s="7"/>
      <c r="C2990" s="7"/>
      <c r="D2990" s="7"/>
      <c r="E2990" s="7"/>
      <c r="F2990" s="7"/>
      <c r="G2990" s="7"/>
      <c r="H2990" s="7"/>
      <c r="I2990" s="7"/>
      <c r="J2990" s="10"/>
      <c r="K2990" s="10"/>
      <c r="L2990" s="10"/>
      <c r="M2990" s="10"/>
      <c r="N2990" s="7"/>
      <c r="O2990" s="7"/>
      <c r="T2990" s="7"/>
    </row>
    <row r="2991" spans="1:20" ht="12.5" x14ac:dyDescent="0.25">
      <c r="A2991" s="7"/>
      <c r="B2991" s="7"/>
      <c r="C2991" s="7"/>
      <c r="D2991" s="7"/>
      <c r="E2991" s="7"/>
      <c r="F2991" s="7"/>
      <c r="G2991" s="7"/>
      <c r="H2991" s="7"/>
      <c r="I2991" s="7"/>
      <c r="J2991" s="10"/>
      <c r="K2991" s="10"/>
      <c r="L2991" s="10"/>
      <c r="M2991" s="10"/>
      <c r="N2991" s="7"/>
      <c r="O2991" s="7"/>
      <c r="T2991" s="7"/>
    </row>
    <row r="2992" spans="1:20" ht="12.5" x14ac:dyDescent="0.25">
      <c r="A2992" s="7"/>
      <c r="B2992" s="7"/>
      <c r="C2992" s="7"/>
      <c r="D2992" s="7"/>
      <c r="E2992" s="7"/>
      <c r="F2992" s="7"/>
      <c r="G2992" s="7"/>
      <c r="H2992" s="7"/>
      <c r="I2992" s="7"/>
      <c r="J2992" s="10"/>
      <c r="K2992" s="10"/>
      <c r="L2992" s="10"/>
      <c r="M2992" s="10"/>
      <c r="N2992" s="7"/>
      <c r="O2992" s="7"/>
      <c r="T2992" s="7"/>
    </row>
    <row r="2993" spans="1:20" ht="12.5" x14ac:dyDescent="0.25">
      <c r="A2993" s="7"/>
      <c r="B2993" s="7"/>
      <c r="C2993" s="7"/>
      <c r="D2993" s="7"/>
      <c r="E2993" s="7"/>
      <c r="F2993" s="7"/>
      <c r="G2993" s="7"/>
      <c r="H2993" s="7"/>
      <c r="I2993" s="7"/>
      <c r="J2993" s="10"/>
      <c r="K2993" s="10"/>
      <c r="L2993" s="10"/>
      <c r="M2993" s="10"/>
      <c r="N2993" s="7"/>
      <c r="O2993" s="7"/>
      <c r="T2993" s="7"/>
    </row>
    <row r="2994" spans="1:20" ht="12.5" x14ac:dyDescent="0.25">
      <c r="A2994" s="7"/>
      <c r="B2994" s="7"/>
      <c r="C2994" s="7"/>
      <c r="D2994" s="7"/>
      <c r="E2994" s="7"/>
      <c r="F2994" s="7"/>
      <c r="G2994" s="7"/>
      <c r="H2994" s="7"/>
      <c r="I2994" s="7"/>
      <c r="J2994" s="10"/>
      <c r="K2994" s="10"/>
      <c r="L2994" s="10"/>
      <c r="M2994" s="10"/>
      <c r="N2994" s="7"/>
      <c r="O2994" s="7"/>
      <c r="T2994" s="7"/>
    </row>
    <row r="2995" spans="1:20" ht="12.5" x14ac:dyDescent="0.25">
      <c r="A2995" s="7"/>
      <c r="B2995" s="7"/>
      <c r="C2995" s="7"/>
      <c r="D2995" s="7"/>
      <c r="E2995" s="7"/>
      <c r="F2995" s="7"/>
      <c r="G2995" s="7"/>
      <c r="H2995" s="7"/>
      <c r="I2995" s="7"/>
      <c r="J2995" s="10"/>
      <c r="K2995" s="10"/>
      <c r="L2995" s="10"/>
      <c r="M2995" s="10"/>
      <c r="N2995" s="7"/>
      <c r="O2995" s="7"/>
      <c r="T2995" s="7"/>
    </row>
    <row r="2996" spans="1:20" ht="12.5" x14ac:dyDescent="0.25">
      <c r="A2996" s="7"/>
      <c r="B2996" s="7"/>
      <c r="C2996" s="7"/>
      <c r="D2996" s="7"/>
      <c r="E2996" s="7"/>
      <c r="F2996" s="7"/>
      <c r="G2996" s="7"/>
      <c r="H2996" s="7"/>
      <c r="I2996" s="7"/>
      <c r="J2996" s="10"/>
      <c r="K2996" s="10"/>
      <c r="L2996" s="10"/>
      <c r="M2996" s="10"/>
      <c r="N2996" s="7"/>
      <c r="O2996" s="7"/>
      <c r="T2996" s="7"/>
    </row>
    <row r="2997" spans="1:20" ht="12.5" x14ac:dyDescent="0.25">
      <c r="A2997" s="7"/>
      <c r="B2997" s="7"/>
      <c r="C2997" s="7"/>
      <c r="D2997" s="7"/>
      <c r="E2997" s="7"/>
      <c r="F2997" s="7"/>
      <c r="G2997" s="7"/>
      <c r="H2997" s="7"/>
      <c r="I2997" s="7"/>
      <c r="J2997" s="10"/>
      <c r="K2997" s="10"/>
      <c r="L2997" s="10"/>
      <c r="M2997" s="10"/>
      <c r="N2997" s="7"/>
      <c r="O2997" s="7"/>
      <c r="T2997" s="7"/>
    </row>
    <row r="2998" spans="1:20" ht="12.5" x14ac:dyDescent="0.25">
      <c r="A2998" s="7"/>
      <c r="B2998" s="7"/>
      <c r="C2998" s="7"/>
      <c r="D2998" s="7"/>
      <c r="E2998" s="7"/>
      <c r="F2998" s="7"/>
      <c r="G2998" s="7"/>
      <c r="H2998" s="7"/>
      <c r="I2998" s="7"/>
      <c r="J2998" s="10"/>
      <c r="K2998" s="10"/>
      <c r="L2998" s="10"/>
      <c r="M2998" s="10"/>
      <c r="N2998" s="7"/>
      <c r="O2998" s="7"/>
      <c r="T2998" s="7"/>
    </row>
    <row r="2999" spans="1:20" ht="12.5" x14ac:dyDescent="0.25">
      <c r="A2999" s="7"/>
      <c r="B2999" s="7"/>
      <c r="C2999" s="7"/>
      <c r="D2999" s="7"/>
      <c r="E2999" s="7"/>
      <c r="F2999" s="7"/>
      <c r="G2999" s="7"/>
      <c r="H2999" s="7"/>
      <c r="I2999" s="7"/>
      <c r="J2999" s="10"/>
      <c r="K2999" s="10"/>
      <c r="L2999" s="10"/>
      <c r="M2999" s="10"/>
      <c r="N2999" s="7"/>
      <c r="O2999" s="7"/>
      <c r="T2999" s="7"/>
    </row>
    <row r="3000" spans="1:20" ht="12.5" x14ac:dyDescent="0.25">
      <c r="A3000" s="7"/>
      <c r="B3000" s="7"/>
      <c r="C3000" s="7"/>
      <c r="D3000" s="7"/>
      <c r="E3000" s="7"/>
      <c r="F3000" s="7"/>
      <c r="G3000" s="7"/>
      <c r="H3000" s="7"/>
      <c r="I3000" s="7"/>
      <c r="J3000" s="10"/>
      <c r="K3000" s="10"/>
      <c r="L3000" s="10"/>
      <c r="M3000" s="10"/>
      <c r="N3000" s="7"/>
      <c r="O3000" s="7"/>
      <c r="T3000" s="7"/>
    </row>
    <row r="3001" spans="1:20" ht="12.5" x14ac:dyDescent="0.25">
      <c r="A3001" s="7"/>
      <c r="B3001" s="7"/>
      <c r="C3001" s="7"/>
      <c r="D3001" s="7"/>
      <c r="E3001" s="7"/>
      <c r="F3001" s="7"/>
      <c r="G3001" s="7"/>
      <c r="H3001" s="7"/>
      <c r="I3001" s="7"/>
      <c r="J3001" s="10"/>
      <c r="K3001" s="10"/>
      <c r="L3001" s="10"/>
      <c r="M3001" s="10"/>
      <c r="N3001" s="7"/>
      <c r="O3001" s="7"/>
      <c r="T3001" s="7"/>
    </row>
    <row r="3002" spans="1:20" ht="12.5" x14ac:dyDescent="0.25">
      <c r="A3002" s="7"/>
      <c r="B3002" s="7"/>
      <c r="C3002" s="7"/>
      <c r="D3002" s="7"/>
      <c r="E3002" s="7"/>
      <c r="F3002" s="7"/>
      <c r="G3002" s="7"/>
      <c r="H3002" s="7"/>
      <c r="I3002" s="7"/>
      <c r="J3002" s="10"/>
      <c r="K3002" s="10"/>
      <c r="L3002" s="10"/>
      <c r="M3002" s="10"/>
      <c r="N3002" s="7"/>
      <c r="O3002" s="7"/>
      <c r="T3002" s="7"/>
    </row>
    <row r="3003" spans="1:20" ht="12.5" x14ac:dyDescent="0.25">
      <c r="A3003" s="7"/>
      <c r="B3003" s="7"/>
      <c r="C3003" s="7"/>
      <c r="D3003" s="7"/>
      <c r="E3003" s="7"/>
      <c r="F3003" s="7"/>
      <c r="G3003" s="7"/>
      <c r="H3003" s="7"/>
      <c r="I3003" s="7"/>
      <c r="J3003" s="10"/>
      <c r="K3003" s="10"/>
      <c r="L3003" s="10"/>
      <c r="M3003" s="10"/>
      <c r="N3003" s="7"/>
      <c r="O3003" s="7"/>
      <c r="T3003" s="7"/>
    </row>
    <row r="3004" spans="1:20" ht="12.5" x14ac:dyDescent="0.25">
      <c r="A3004" s="7"/>
      <c r="B3004" s="7"/>
      <c r="C3004" s="7"/>
      <c r="D3004" s="7"/>
      <c r="E3004" s="7"/>
      <c r="F3004" s="7"/>
      <c r="G3004" s="7"/>
      <c r="H3004" s="7"/>
      <c r="I3004" s="7"/>
      <c r="J3004" s="10"/>
      <c r="K3004" s="10"/>
      <c r="L3004" s="10"/>
      <c r="M3004" s="10"/>
      <c r="N3004" s="7"/>
      <c r="O3004" s="7"/>
      <c r="T3004" s="7"/>
    </row>
    <row r="3005" spans="1:20" ht="12.5" x14ac:dyDescent="0.25">
      <c r="A3005" s="7"/>
      <c r="B3005" s="7"/>
      <c r="C3005" s="7"/>
      <c r="D3005" s="7"/>
      <c r="E3005" s="7"/>
      <c r="F3005" s="7"/>
      <c r="G3005" s="7"/>
      <c r="H3005" s="7"/>
      <c r="I3005" s="7"/>
      <c r="J3005" s="10"/>
      <c r="K3005" s="10"/>
      <c r="L3005" s="10"/>
      <c r="M3005" s="10"/>
      <c r="N3005" s="7"/>
      <c r="O3005" s="7"/>
      <c r="T3005" s="7"/>
    </row>
    <row r="3006" spans="1:20" ht="12.5" x14ac:dyDescent="0.25">
      <c r="A3006" s="7"/>
      <c r="B3006" s="7"/>
      <c r="C3006" s="7"/>
      <c r="D3006" s="7"/>
      <c r="E3006" s="7"/>
      <c r="F3006" s="7"/>
      <c r="G3006" s="7"/>
      <c r="H3006" s="7"/>
      <c r="I3006" s="7"/>
      <c r="J3006" s="10"/>
      <c r="K3006" s="10"/>
      <c r="L3006" s="10"/>
      <c r="M3006" s="10"/>
      <c r="N3006" s="7"/>
      <c r="O3006" s="7"/>
      <c r="T3006" s="7"/>
    </row>
    <row r="3007" spans="1:20" ht="12.5" x14ac:dyDescent="0.25">
      <c r="A3007" s="7"/>
      <c r="B3007" s="7"/>
      <c r="C3007" s="7"/>
      <c r="D3007" s="7"/>
      <c r="E3007" s="7"/>
      <c r="F3007" s="7"/>
      <c r="G3007" s="7"/>
      <c r="H3007" s="7"/>
      <c r="I3007" s="7"/>
      <c r="J3007" s="10"/>
      <c r="K3007" s="10"/>
      <c r="L3007" s="10"/>
      <c r="M3007" s="10"/>
      <c r="N3007" s="7"/>
      <c r="O3007" s="7"/>
      <c r="T3007" s="7"/>
    </row>
    <row r="3008" spans="1:20" ht="12.5" x14ac:dyDescent="0.25">
      <c r="A3008" s="7"/>
      <c r="B3008" s="7"/>
      <c r="C3008" s="7"/>
      <c r="D3008" s="7"/>
      <c r="E3008" s="7"/>
      <c r="F3008" s="7"/>
      <c r="G3008" s="7"/>
      <c r="H3008" s="7"/>
      <c r="I3008" s="7"/>
      <c r="J3008" s="10"/>
      <c r="K3008" s="10"/>
      <c r="L3008" s="10"/>
      <c r="M3008" s="10"/>
      <c r="N3008" s="7"/>
      <c r="O3008" s="7"/>
      <c r="T3008" s="7"/>
    </row>
    <row r="3009" spans="1:20" ht="12.5" x14ac:dyDescent="0.25">
      <c r="A3009" s="7"/>
      <c r="B3009" s="7"/>
      <c r="C3009" s="7"/>
      <c r="D3009" s="7"/>
      <c r="E3009" s="7"/>
      <c r="F3009" s="7"/>
      <c r="G3009" s="7"/>
      <c r="H3009" s="7"/>
      <c r="I3009" s="7"/>
      <c r="J3009" s="10"/>
      <c r="K3009" s="10"/>
      <c r="L3009" s="10"/>
      <c r="M3009" s="10"/>
      <c r="N3009" s="7"/>
      <c r="O3009" s="7"/>
      <c r="T3009" s="7"/>
    </row>
    <row r="3010" spans="1:20" ht="12.5" x14ac:dyDescent="0.25">
      <c r="A3010" s="7"/>
      <c r="B3010" s="7"/>
      <c r="C3010" s="7"/>
      <c r="D3010" s="7"/>
      <c r="E3010" s="7"/>
      <c r="F3010" s="7"/>
      <c r="G3010" s="7"/>
      <c r="H3010" s="7"/>
      <c r="I3010" s="7"/>
      <c r="J3010" s="10"/>
      <c r="K3010" s="10"/>
      <c r="L3010" s="10"/>
      <c r="M3010" s="10"/>
      <c r="N3010" s="7"/>
      <c r="O3010" s="7"/>
      <c r="T3010" s="7"/>
    </row>
    <row r="3011" spans="1:20" ht="12.5" x14ac:dyDescent="0.25">
      <c r="A3011" s="7"/>
      <c r="B3011" s="7"/>
      <c r="C3011" s="7"/>
      <c r="D3011" s="7"/>
      <c r="E3011" s="7"/>
      <c r="F3011" s="7"/>
      <c r="G3011" s="7"/>
      <c r="H3011" s="7"/>
      <c r="I3011" s="7"/>
      <c r="J3011" s="10"/>
      <c r="K3011" s="10"/>
      <c r="L3011" s="10"/>
      <c r="M3011" s="10"/>
      <c r="N3011" s="7"/>
      <c r="O3011" s="7"/>
      <c r="T3011" s="7"/>
    </row>
    <row r="3012" spans="1:20" ht="12.5" x14ac:dyDescent="0.25">
      <c r="A3012" s="7"/>
      <c r="B3012" s="7"/>
      <c r="C3012" s="7"/>
      <c r="D3012" s="7"/>
      <c r="E3012" s="7"/>
      <c r="F3012" s="7"/>
      <c r="G3012" s="7"/>
      <c r="H3012" s="7"/>
      <c r="I3012" s="7"/>
      <c r="J3012" s="10"/>
      <c r="K3012" s="10"/>
      <c r="L3012" s="10"/>
      <c r="M3012" s="10"/>
      <c r="N3012" s="7"/>
      <c r="O3012" s="7"/>
      <c r="T3012" s="7"/>
    </row>
    <row r="3013" spans="1:20" ht="12.5" x14ac:dyDescent="0.25">
      <c r="A3013" s="7"/>
      <c r="B3013" s="7"/>
      <c r="C3013" s="7"/>
      <c r="D3013" s="7"/>
      <c r="E3013" s="7"/>
      <c r="F3013" s="7"/>
      <c r="G3013" s="7"/>
      <c r="H3013" s="7"/>
      <c r="I3013" s="7"/>
      <c r="J3013" s="10"/>
      <c r="K3013" s="10"/>
      <c r="L3013" s="10"/>
      <c r="M3013" s="10"/>
      <c r="N3013" s="7"/>
      <c r="O3013" s="7"/>
      <c r="T3013" s="7"/>
    </row>
    <row r="3014" spans="1:20" ht="12.5" x14ac:dyDescent="0.25">
      <c r="A3014" s="7"/>
      <c r="B3014" s="7"/>
      <c r="C3014" s="7"/>
      <c r="D3014" s="7"/>
      <c r="E3014" s="7"/>
      <c r="F3014" s="7"/>
      <c r="G3014" s="7"/>
      <c r="H3014" s="7"/>
      <c r="I3014" s="7"/>
      <c r="J3014" s="10"/>
      <c r="K3014" s="10"/>
      <c r="L3014" s="10"/>
      <c r="M3014" s="10"/>
      <c r="N3014" s="7"/>
      <c r="O3014" s="7"/>
      <c r="T3014" s="7"/>
    </row>
    <row r="3015" spans="1:20" ht="12.5" x14ac:dyDescent="0.25">
      <c r="A3015" s="7"/>
      <c r="B3015" s="7"/>
      <c r="C3015" s="7"/>
      <c r="D3015" s="7"/>
      <c r="E3015" s="7"/>
      <c r="F3015" s="7"/>
      <c r="G3015" s="7"/>
      <c r="H3015" s="7"/>
      <c r="I3015" s="7"/>
      <c r="J3015" s="10"/>
      <c r="K3015" s="10"/>
      <c r="L3015" s="10"/>
      <c r="M3015" s="10"/>
      <c r="N3015" s="7"/>
      <c r="O3015" s="7"/>
      <c r="T3015" s="7"/>
    </row>
    <row r="3016" spans="1:20" ht="12.5" x14ac:dyDescent="0.25">
      <c r="A3016" s="7"/>
      <c r="B3016" s="7"/>
      <c r="C3016" s="7"/>
      <c r="D3016" s="7"/>
      <c r="E3016" s="7"/>
      <c r="F3016" s="7"/>
      <c r="G3016" s="7"/>
      <c r="H3016" s="7"/>
      <c r="I3016" s="7"/>
      <c r="J3016" s="10"/>
      <c r="K3016" s="10"/>
      <c r="L3016" s="10"/>
      <c r="M3016" s="10"/>
      <c r="N3016" s="7"/>
      <c r="O3016" s="7"/>
      <c r="T3016" s="7"/>
    </row>
    <row r="3017" spans="1:20" ht="12.5" x14ac:dyDescent="0.25">
      <c r="A3017" s="7"/>
      <c r="B3017" s="7"/>
      <c r="C3017" s="7"/>
      <c r="D3017" s="7"/>
      <c r="E3017" s="7"/>
      <c r="F3017" s="7"/>
      <c r="G3017" s="7"/>
      <c r="H3017" s="7"/>
      <c r="I3017" s="7"/>
      <c r="J3017" s="10"/>
      <c r="K3017" s="10"/>
      <c r="L3017" s="10"/>
      <c r="M3017" s="10"/>
      <c r="N3017" s="7"/>
      <c r="O3017" s="7"/>
      <c r="T3017" s="7"/>
    </row>
    <row r="3018" spans="1:20" ht="12.5" x14ac:dyDescent="0.25">
      <c r="A3018" s="7"/>
      <c r="B3018" s="7"/>
      <c r="C3018" s="7"/>
      <c r="D3018" s="7"/>
      <c r="E3018" s="7"/>
      <c r="F3018" s="7"/>
      <c r="G3018" s="7"/>
      <c r="H3018" s="7"/>
      <c r="I3018" s="7"/>
      <c r="J3018" s="10"/>
      <c r="K3018" s="10"/>
      <c r="L3018" s="10"/>
      <c r="M3018" s="10"/>
      <c r="N3018" s="7"/>
      <c r="O3018" s="7"/>
      <c r="T3018" s="7"/>
    </row>
    <row r="3019" spans="1:20" ht="12.5" x14ac:dyDescent="0.25">
      <c r="A3019" s="7"/>
      <c r="B3019" s="7"/>
      <c r="C3019" s="7"/>
      <c r="D3019" s="7"/>
      <c r="E3019" s="7"/>
      <c r="F3019" s="7"/>
      <c r="G3019" s="7"/>
      <c r="H3019" s="7"/>
      <c r="I3019" s="7"/>
      <c r="J3019" s="10"/>
      <c r="K3019" s="10"/>
      <c r="L3019" s="10"/>
      <c r="M3019" s="10"/>
      <c r="N3019" s="7"/>
      <c r="O3019" s="7"/>
      <c r="T3019" s="7"/>
    </row>
    <row r="3020" spans="1:20" ht="12.5" x14ac:dyDescent="0.25">
      <c r="A3020" s="7"/>
      <c r="B3020" s="7"/>
      <c r="C3020" s="7"/>
      <c r="D3020" s="7"/>
      <c r="E3020" s="7"/>
      <c r="F3020" s="7"/>
      <c r="G3020" s="7"/>
      <c r="H3020" s="7"/>
      <c r="I3020" s="7"/>
      <c r="J3020" s="10"/>
      <c r="K3020" s="10"/>
      <c r="L3020" s="10"/>
      <c r="M3020" s="10"/>
      <c r="N3020" s="7"/>
      <c r="O3020" s="7"/>
      <c r="T3020" s="7"/>
    </row>
    <row r="3021" spans="1:20" ht="12.5" x14ac:dyDescent="0.25">
      <c r="A3021" s="7"/>
      <c r="B3021" s="7"/>
      <c r="C3021" s="7"/>
      <c r="D3021" s="7"/>
      <c r="E3021" s="7"/>
      <c r="F3021" s="7"/>
      <c r="G3021" s="7"/>
      <c r="H3021" s="7"/>
      <c r="I3021" s="7"/>
      <c r="J3021" s="10"/>
      <c r="K3021" s="10"/>
      <c r="L3021" s="10"/>
      <c r="M3021" s="10"/>
      <c r="N3021" s="7"/>
      <c r="O3021" s="7"/>
      <c r="T3021" s="7"/>
    </row>
    <row r="3022" spans="1:20" ht="12.5" x14ac:dyDescent="0.25">
      <c r="A3022" s="7"/>
      <c r="B3022" s="7"/>
      <c r="C3022" s="7"/>
      <c r="D3022" s="7"/>
      <c r="E3022" s="7"/>
      <c r="F3022" s="7"/>
      <c r="G3022" s="7"/>
      <c r="H3022" s="7"/>
      <c r="I3022" s="7"/>
      <c r="J3022" s="10"/>
      <c r="K3022" s="10"/>
      <c r="L3022" s="10"/>
      <c r="M3022" s="10"/>
      <c r="N3022" s="7"/>
      <c r="O3022" s="7"/>
      <c r="T3022" s="7"/>
    </row>
    <row r="3023" spans="1:20" ht="12.5" x14ac:dyDescent="0.25">
      <c r="A3023" s="7"/>
      <c r="B3023" s="7"/>
      <c r="C3023" s="7"/>
      <c r="D3023" s="7"/>
      <c r="E3023" s="7"/>
      <c r="F3023" s="7"/>
      <c r="G3023" s="7"/>
      <c r="H3023" s="7"/>
      <c r="I3023" s="7"/>
      <c r="J3023" s="10"/>
      <c r="K3023" s="10"/>
      <c r="L3023" s="10"/>
      <c r="M3023" s="10"/>
      <c r="N3023" s="7"/>
      <c r="O3023" s="7"/>
      <c r="T3023" s="7"/>
    </row>
    <row r="3024" spans="1:20" ht="12.5" x14ac:dyDescent="0.25">
      <c r="A3024" s="7"/>
      <c r="B3024" s="7"/>
      <c r="C3024" s="7"/>
      <c r="D3024" s="7"/>
      <c r="E3024" s="7"/>
      <c r="F3024" s="7"/>
      <c r="G3024" s="7"/>
      <c r="H3024" s="7"/>
      <c r="I3024" s="7"/>
      <c r="J3024" s="10"/>
      <c r="K3024" s="10"/>
      <c r="L3024" s="10"/>
      <c r="M3024" s="10"/>
      <c r="N3024" s="7"/>
      <c r="O3024" s="7"/>
      <c r="T3024" s="7"/>
    </row>
    <row r="3025" spans="1:20" ht="12.5" x14ac:dyDescent="0.25">
      <c r="A3025" s="7"/>
      <c r="B3025" s="7"/>
      <c r="C3025" s="7"/>
      <c r="D3025" s="7"/>
      <c r="E3025" s="7"/>
      <c r="F3025" s="7"/>
      <c r="G3025" s="7"/>
      <c r="H3025" s="7"/>
      <c r="I3025" s="7"/>
      <c r="J3025" s="10"/>
      <c r="K3025" s="10"/>
      <c r="L3025" s="10"/>
      <c r="M3025" s="10"/>
      <c r="N3025" s="7"/>
      <c r="O3025" s="7"/>
      <c r="T3025" s="7"/>
    </row>
    <row r="3026" spans="1:20" ht="12.5" x14ac:dyDescent="0.25">
      <c r="A3026" s="7"/>
      <c r="B3026" s="7"/>
      <c r="C3026" s="7"/>
      <c r="D3026" s="7"/>
      <c r="E3026" s="7"/>
      <c r="F3026" s="7"/>
      <c r="G3026" s="7"/>
      <c r="H3026" s="7"/>
      <c r="I3026" s="7"/>
      <c r="J3026" s="10"/>
      <c r="K3026" s="10"/>
      <c r="L3026" s="10"/>
      <c r="M3026" s="10"/>
      <c r="N3026" s="7"/>
      <c r="O3026" s="7"/>
      <c r="T3026" s="7"/>
    </row>
    <row r="3027" spans="1:20" ht="12.5" x14ac:dyDescent="0.25">
      <c r="A3027" s="7"/>
      <c r="B3027" s="7"/>
      <c r="C3027" s="7"/>
      <c r="D3027" s="7"/>
      <c r="E3027" s="7"/>
      <c r="F3027" s="7"/>
      <c r="G3027" s="7"/>
      <c r="H3027" s="7"/>
      <c r="I3027" s="7"/>
      <c r="J3027" s="10"/>
      <c r="K3027" s="10"/>
      <c r="L3027" s="10"/>
      <c r="M3027" s="10"/>
      <c r="N3027" s="7"/>
      <c r="O3027" s="7"/>
      <c r="T3027" s="7"/>
    </row>
    <row r="3028" spans="1:20" ht="12.5" x14ac:dyDescent="0.25">
      <c r="A3028" s="7"/>
      <c r="B3028" s="7"/>
      <c r="C3028" s="7"/>
      <c r="D3028" s="7"/>
      <c r="E3028" s="7"/>
      <c r="F3028" s="7"/>
      <c r="G3028" s="7"/>
      <c r="H3028" s="7"/>
      <c r="I3028" s="7"/>
      <c r="J3028" s="10"/>
      <c r="K3028" s="10"/>
      <c r="L3028" s="10"/>
      <c r="M3028" s="10"/>
      <c r="N3028" s="7"/>
      <c r="O3028" s="7"/>
      <c r="T3028" s="7"/>
    </row>
    <row r="3029" spans="1:20" ht="12.5" x14ac:dyDescent="0.25">
      <c r="A3029" s="7"/>
      <c r="B3029" s="7"/>
      <c r="C3029" s="7"/>
      <c r="D3029" s="7"/>
      <c r="E3029" s="7"/>
      <c r="F3029" s="7"/>
      <c r="G3029" s="7"/>
      <c r="H3029" s="7"/>
      <c r="I3029" s="7"/>
      <c r="J3029" s="10"/>
      <c r="K3029" s="10"/>
      <c r="L3029" s="10"/>
      <c r="M3029" s="10"/>
      <c r="N3029" s="7"/>
      <c r="O3029" s="7"/>
      <c r="T3029" s="7"/>
    </row>
    <row r="3030" spans="1:20" ht="12.5" x14ac:dyDescent="0.25">
      <c r="A3030" s="7"/>
      <c r="B3030" s="7"/>
      <c r="C3030" s="7"/>
      <c r="D3030" s="7"/>
      <c r="E3030" s="7"/>
      <c r="F3030" s="7"/>
      <c r="G3030" s="7"/>
      <c r="H3030" s="7"/>
      <c r="I3030" s="7"/>
      <c r="J3030" s="10"/>
      <c r="K3030" s="10"/>
      <c r="L3030" s="10"/>
      <c r="M3030" s="10"/>
      <c r="N3030" s="7"/>
      <c r="O3030" s="7"/>
      <c r="T3030" s="7"/>
    </row>
    <row r="3031" spans="1:20" ht="12.5" x14ac:dyDescent="0.25">
      <c r="A3031" s="7"/>
      <c r="B3031" s="7"/>
      <c r="C3031" s="7"/>
      <c r="D3031" s="7"/>
      <c r="E3031" s="7"/>
      <c r="F3031" s="7"/>
      <c r="G3031" s="7"/>
      <c r="H3031" s="7"/>
      <c r="I3031" s="7"/>
      <c r="J3031" s="10"/>
      <c r="K3031" s="10"/>
      <c r="L3031" s="10"/>
      <c r="M3031" s="10"/>
      <c r="N3031" s="7"/>
      <c r="O3031" s="7"/>
      <c r="T3031" s="7"/>
    </row>
    <row r="3032" spans="1:20" ht="12.5" x14ac:dyDescent="0.25">
      <c r="A3032" s="7"/>
      <c r="B3032" s="7"/>
      <c r="C3032" s="7"/>
      <c r="D3032" s="7"/>
      <c r="E3032" s="7"/>
      <c r="F3032" s="7"/>
      <c r="G3032" s="7"/>
      <c r="H3032" s="7"/>
      <c r="I3032" s="7"/>
      <c r="J3032" s="10"/>
      <c r="K3032" s="10"/>
      <c r="L3032" s="10"/>
      <c r="M3032" s="10"/>
      <c r="N3032" s="7"/>
      <c r="O3032" s="7"/>
      <c r="T3032" s="7"/>
    </row>
    <row r="3033" spans="1:20" ht="12.5" x14ac:dyDescent="0.25">
      <c r="A3033" s="7"/>
      <c r="B3033" s="7"/>
      <c r="C3033" s="7"/>
      <c r="D3033" s="7"/>
      <c r="E3033" s="7"/>
      <c r="F3033" s="7"/>
      <c r="G3033" s="7"/>
      <c r="H3033" s="7"/>
      <c r="I3033" s="7"/>
      <c r="J3033" s="10"/>
      <c r="K3033" s="10"/>
      <c r="L3033" s="10"/>
      <c r="M3033" s="10"/>
      <c r="N3033" s="7"/>
      <c r="O3033" s="7"/>
      <c r="T3033" s="7"/>
    </row>
    <row r="3034" spans="1:20" ht="12.5" x14ac:dyDescent="0.25">
      <c r="A3034" s="7"/>
      <c r="B3034" s="7"/>
      <c r="C3034" s="7"/>
      <c r="D3034" s="7"/>
      <c r="E3034" s="7"/>
      <c r="F3034" s="7"/>
      <c r="G3034" s="7"/>
      <c r="H3034" s="7"/>
      <c r="I3034" s="7"/>
      <c r="J3034" s="10"/>
      <c r="K3034" s="10"/>
      <c r="L3034" s="10"/>
      <c r="M3034" s="10"/>
      <c r="N3034" s="7"/>
      <c r="O3034" s="7"/>
      <c r="T3034" s="7"/>
    </row>
    <row r="3035" spans="1:20" ht="12.5" x14ac:dyDescent="0.25">
      <c r="A3035" s="7"/>
      <c r="B3035" s="7"/>
      <c r="C3035" s="7"/>
      <c r="D3035" s="7"/>
      <c r="E3035" s="7"/>
      <c r="F3035" s="7"/>
      <c r="G3035" s="7"/>
      <c r="H3035" s="7"/>
      <c r="I3035" s="7"/>
      <c r="J3035" s="10"/>
      <c r="K3035" s="10"/>
      <c r="L3035" s="10"/>
      <c r="M3035" s="10"/>
      <c r="N3035" s="7"/>
      <c r="O3035" s="7"/>
      <c r="T3035" s="7"/>
    </row>
    <row r="3036" spans="1:20" ht="12.5" x14ac:dyDescent="0.25">
      <c r="A3036" s="7"/>
      <c r="B3036" s="7"/>
      <c r="C3036" s="7"/>
      <c r="D3036" s="7"/>
      <c r="E3036" s="7"/>
      <c r="F3036" s="7"/>
      <c r="G3036" s="7"/>
      <c r="H3036" s="7"/>
      <c r="I3036" s="7"/>
      <c r="J3036" s="10"/>
      <c r="K3036" s="10"/>
      <c r="L3036" s="10"/>
      <c r="M3036" s="10"/>
      <c r="N3036" s="7"/>
      <c r="O3036" s="7"/>
      <c r="T3036" s="7"/>
    </row>
    <row r="3037" spans="1:20" ht="12.5" x14ac:dyDescent="0.25">
      <c r="A3037" s="7"/>
      <c r="B3037" s="7"/>
      <c r="C3037" s="7"/>
      <c r="D3037" s="7"/>
      <c r="E3037" s="7"/>
      <c r="F3037" s="7"/>
      <c r="G3037" s="7"/>
      <c r="H3037" s="7"/>
      <c r="I3037" s="7"/>
      <c r="J3037" s="10"/>
      <c r="K3037" s="10"/>
      <c r="L3037" s="10"/>
      <c r="M3037" s="10"/>
      <c r="N3037" s="7"/>
      <c r="O3037" s="7"/>
      <c r="T3037" s="7"/>
    </row>
    <row r="3038" spans="1:20" ht="12.5" x14ac:dyDescent="0.25">
      <c r="A3038" s="7"/>
      <c r="B3038" s="7"/>
      <c r="C3038" s="7"/>
      <c r="D3038" s="7"/>
      <c r="E3038" s="7"/>
      <c r="F3038" s="7"/>
      <c r="G3038" s="7"/>
      <c r="H3038" s="7"/>
      <c r="I3038" s="7"/>
      <c r="J3038" s="10"/>
      <c r="K3038" s="10"/>
      <c r="L3038" s="10"/>
      <c r="M3038" s="10"/>
      <c r="N3038" s="7"/>
      <c r="O3038" s="7"/>
      <c r="T3038" s="7"/>
    </row>
    <row r="3039" spans="1:20" ht="12.5" x14ac:dyDescent="0.25">
      <c r="A3039" s="7"/>
      <c r="B3039" s="7"/>
      <c r="C3039" s="7"/>
      <c r="D3039" s="7"/>
      <c r="E3039" s="7"/>
      <c r="F3039" s="7"/>
      <c r="G3039" s="7"/>
      <c r="H3039" s="7"/>
      <c r="I3039" s="7"/>
      <c r="J3039" s="10"/>
      <c r="K3039" s="10"/>
      <c r="L3039" s="10"/>
      <c r="M3039" s="10"/>
      <c r="N3039" s="7"/>
      <c r="O3039" s="7"/>
      <c r="T3039" s="7"/>
    </row>
    <row r="3040" spans="1:20" ht="12.5" x14ac:dyDescent="0.25">
      <c r="A3040" s="7"/>
      <c r="B3040" s="7"/>
      <c r="C3040" s="7"/>
      <c r="D3040" s="7"/>
      <c r="E3040" s="7"/>
      <c r="F3040" s="7"/>
      <c r="G3040" s="7"/>
      <c r="H3040" s="7"/>
      <c r="I3040" s="7"/>
      <c r="J3040" s="10"/>
      <c r="K3040" s="10"/>
      <c r="L3040" s="10"/>
      <c r="M3040" s="10"/>
      <c r="N3040" s="7"/>
      <c r="O3040" s="7"/>
      <c r="T3040" s="7"/>
    </row>
    <row r="3041" spans="1:20" ht="12.5" x14ac:dyDescent="0.25">
      <c r="A3041" s="7"/>
      <c r="B3041" s="7"/>
      <c r="C3041" s="7"/>
      <c r="D3041" s="7"/>
      <c r="E3041" s="7"/>
      <c r="F3041" s="7"/>
      <c r="G3041" s="7"/>
      <c r="H3041" s="7"/>
      <c r="I3041" s="7"/>
      <c r="J3041" s="10"/>
      <c r="K3041" s="10"/>
      <c r="L3041" s="10"/>
      <c r="M3041" s="10"/>
      <c r="N3041" s="7"/>
      <c r="O3041" s="7"/>
      <c r="T3041" s="7"/>
    </row>
    <row r="3042" spans="1:20" ht="12.5" x14ac:dyDescent="0.25">
      <c r="A3042" s="7"/>
      <c r="B3042" s="7"/>
      <c r="C3042" s="7"/>
      <c r="D3042" s="7"/>
      <c r="E3042" s="7"/>
      <c r="F3042" s="7"/>
      <c r="G3042" s="7"/>
      <c r="H3042" s="7"/>
      <c r="I3042" s="7"/>
      <c r="J3042" s="10"/>
      <c r="K3042" s="10"/>
      <c r="L3042" s="10"/>
      <c r="M3042" s="10"/>
      <c r="N3042" s="7"/>
      <c r="O3042" s="7"/>
      <c r="T3042" s="7"/>
    </row>
    <row r="3043" spans="1:20" ht="12.5" x14ac:dyDescent="0.25">
      <c r="A3043" s="7"/>
      <c r="B3043" s="7"/>
      <c r="C3043" s="7"/>
      <c r="D3043" s="7"/>
      <c r="E3043" s="7"/>
      <c r="F3043" s="7"/>
      <c r="G3043" s="7"/>
      <c r="H3043" s="7"/>
      <c r="I3043" s="7"/>
      <c r="J3043" s="10"/>
      <c r="K3043" s="10"/>
      <c r="L3043" s="10"/>
      <c r="M3043" s="10"/>
      <c r="N3043" s="7"/>
      <c r="O3043" s="7"/>
      <c r="T3043" s="7"/>
    </row>
    <row r="3044" spans="1:20" ht="12.5" x14ac:dyDescent="0.25">
      <c r="A3044" s="7"/>
      <c r="B3044" s="7"/>
      <c r="C3044" s="7"/>
      <c r="D3044" s="7"/>
      <c r="E3044" s="7"/>
      <c r="F3044" s="7"/>
      <c r="G3044" s="7"/>
      <c r="H3044" s="7"/>
      <c r="I3044" s="7"/>
      <c r="J3044" s="10"/>
      <c r="K3044" s="10"/>
      <c r="L3044" s="10"/>
      <c r="M3044" s="10"/>
      <c r="N3044" s="7"/>
      <c r="O3044" s="7"/>
      <c r="T3044" s="7"/>
    </row>
    <row r="3045" spans="1:20" ht="12.5" x14ac:dyDescent="0.25">
      <c r="A3045" s="7"/>
      <c r="B3045" s="7"/>
      <c r="C3045" s="7"/>
      <c r="D3045" s="7"/>
      <c r="E3045" s="7"/>
      <c r="F3045" s="7"/>
      <c r="G3045" s="7"/>
      <c r="H3045" s="7"/>
      <c r="I3045" s="7"/>
      <c r="J3045" s="10"/>
      <c r="K3045" s="10"/>
      <c r="L3045" s="10"/>
      <c r="M3045" s="10"/>
      <c r="N3045" s="7"/>
      <c r="O3045" s="7"/>
      <c r="T3045" s="7"/>
    </row>
    <row r="3046" spans="1:20" ht="12.5" x14ac:dyDescent="0.25">
      <c r="A3046" s="7"/>
      <c r="B3046" s="7"/>
      <c r="C3046" s="7"/>
      <c r="D3046" s="7"/>
      <c r="E3046" s="7"/>
      <c r="F3046" s="7"/>
      <c r="G3046" s="7"/>
      <c r="H3046" s="7"/>
      <c r="I3046" s="7"/>
      <c r="J3046" s="10"/>
      <c r="K3046" s="10"/>
      <c r="L3046" s="10"/>
      <c r="M3046" s="10"/>
      <c r="N3046" s="7"/>
      <c r="O3046" s="7"/>
      <c r="T3046" s="7"/>
    </row>
    <row r="3047" spans="1:20" ht="12.5" x14ac:dyDescent="0.25">
      <c r="A3047" s="7"/>
      <c r="B3047" s="7"/>
      <c r="C3047" s="7"/>
      <c r="D3047" s="7"/>
      <c r="E3047" s="7"/>
      <c r="F3047" s="7"/>
      <c r="G3047" s="7"/>
      <c r="H3047" s="7"/>
      <c r="I3047" s="7"/>
      <c r="J3047" s="10"/>
      <c r="K3047" s="10"/>
      <c r="L3047" s="10"/>
      <c r="M3047" s="10"/>
      <c r="N3047" s="7"/>
      <c r="O3047" s="7"/>
      <c r="T3047" s="7"/>
    </row>
    <row r="3048" spans="1:20" ht="12.5" x14ac:dyDescent="0.25">
      <c r="A3048" s="7"/>
      <c r="B3048" s="7"/>
      <c r="C3048" s="7"/>
      <c r="D3048" s="7"/>
      <c r="E3048" s="7"/>
      <c r="F3048" s="7"/>
      <c r="G3048" s="7"/>
      <c r="H3048" s="7"/>
      <c r="I3048" s="7"/>
      <c r="J3048" s="10"/>
      <c r="K3048" s="10"/>
      <c r="L3048" s="10"/>
      <c r="M3048" s="10"/>
      <c r="N3048" s="7"/>
      <c r="O3048" s="7"/>
      <c r="T3048" s="7"/>
    </row>
    <row r="3049" spans="1:20" ht="12.5" x14ac:dyDescent="0.25">
      <c r="A3049" s="7"/>
      <c r="B3049" s="7"/>
      <c r="C3049" s="7"/>
      <c r="D3049" s="7"/>
      <c r="E3049" s="7"/>
      <c r="F3049" s="7"/>
      <c r="G3049" s="7"/>
      <c r="H3049" s="7"/>
      <c r="I3049" s="7"/>
      <c r="J3049" s="10"/>
      <c r="K3049" s="10"/>
      <c r="L3049" s="10"/>
      <c r="M3049" s="10"/>
      <c r="N3049" s="7"/>
      <c r="O3049" s="7"/>
      <c r="T3049" s="7"/>
    </row>
    <row r="3050" spans="1:20" ht="12.5" x14ac:dyDescent="0.25">
      <c r="A3050" s="7"/>
      <c r="B3050" s="7"/>
      <c r="C3050" s="7"/>
      <c r="D3050" s="7"/>
      <c r="E3050" s="7"/>
      <c r="F3050" s="7"/>
      <c r="G3050" s="7"/>
      <c r="H3050" s="7"/>
      <c r="I3050" s="7"/>
      <c r="J3050" s="10"/>
      <c r="K3050" s="10"/>
      <c r="L3050" s="10"/>
      <c r="M3050" s="10"/>
      <c r="N3050" s="7"/>
      <c r="O3050" s="7"/>
      <c r="T3050" s="7"/>
    </row>
    <row r="3051" spans="1:20" ht="12.5" x14ac:dyDescent="0.25">
      <c r="A3051" s="7"/>
      <c r="B3051" s="7"/>
      <c r="C3051" s="7"/>
      <c r="D3051" s="7"/>
      <c r="E3051" s="7"/>
      <c r="F3051" s="7"/>
      <c r="G3051" s="7"/>
      <c r="H3051" s="7"/>
      <c r="I3051" s="7"/>
      <c r="J3051" s="10"/>
      <c r="K3051" s="10"/>
      <c r="L3051" s="10"/>
      <c r="M3051" s="10"/>
      <c r="N3051" s="7"/>
      <c r="O3051" s="7"/>
      <c r="T3051" s="7"/>
    </row>
    <row r="3052" spans="1:20" ht="12.5" x14ac:dyDescent="0.25">
      <c r="A3052" s="7"/>
      <c r="B3052" s="7"/>
      <c r="C3052" s="7"/>
      <c r="D3052" s="7"/>
      <c r="E3052" s="7"/>
      <c r="F3052" s="7"/>
      <c r="G3052" s="7"/>
      <c r="H3052" s="7"/>
      <c r="I3052" s="7"/>
      <c r="J3052" s="10"/>
      <c r="K3052" s="10"/>
      <c r="L3052" s="10"/>
      <c r="M3052" s="10"/>
      <c r="N3052" s="7"/>
      <c r="O3052" s="7"/>
      <c r="T3052" s="7"/>
    </row>
    <row r="3053" spans="1:20" ht="12.5" x14ac:dyDescent="0.25">
      <c r="A3053" s="7"/>
      <c r="B3053" s="7"/>
      <c r="C3053" s="7"/>
      <c r="D3053" s="7"/>
      <c r="E3053" s="7"/>
      <c r="F3053" s="7"/>
      <c r="G3053" s="7"/>
      <c r="H3053" s="7"/>
      <c r="I3053" s="7"/>
      <c r="J3053" s="10"/>
      <c r="K3053" s="10"/>
      <c r="L3053" s="10"/>
      <c r="M3053" s="10"/>
      <c r="N3053" s="7"/>
      <c r="O3053" s="7"/>
      <c r="T3053" s="7"/>
    </row>
    <row r="3054" spans="1:20" ht="12.5" x14ac:dyDescent="0.25">
      <c r="A3054" s="7"/>
      <c r="B3054" s="7"/>
      <c r="C3054" s="7"/>
      <c r="D3054" s="7"/>
      <c r="E3054" s="7"/>
      <c r="F3054" s="7"/>
      <c r="G3054" s="7"/>
      <c r="H3054" s="7"/>
      <c r="I3054" s="7"/>
      <c r="J3054" s="10"/>
      <c r="K3054" s="10"/>
      <c r="L3054" s="10"/>
      <c r="M3054" s="10"/>
      <c r="N3054" s="7"/>
      <c r="O3054" s="7"/>
      <c r="T3054" s="7"/>
    </row>
    <row r="3055" spans="1:20" ht="12.5" x14ac:dyDescent="0.25">
      <c r="A3055" s="7"/>
      <c r="B3055" s="7"/>
      <c r="C3055" s="7"/>
      <c r="D3055" s="7"/>
      <c r="E3055" s="7"/>
      <c r="F3055" s="7"/>
      <c r="G3055" s="7"/>
      <c r="H3055" s="7"/>
      <c r="I3055" s="7"/>
      <c r="J3055" s="10"/>
      <c r="K3055" s="10"/>
      <c r="L3055" s="10"/>
      <c r="M3055" s="10"/>
      <c r="N3055" s="7"/>
      <c r="O3055" s="7"/>
      <c r="T3055" s="7"/>
    </row>
    <row r="3056" spans="1:20" ht="12.5" x14ac:dyDescent="0.25">
      <c r="A3056" s="7"/>
      <c r="B3056" s="7"/>
      <c r="C3056" s="7"/>
      <c r="D3056" s="7"/>
      <c r="E3056" s="7"/>
      <c r="F3056" s="7"/>
      <c r="G3056" s="7"/>
      <c r="H3056" s="7"/>
      <c r="I3056" s="7"/>
      <c r="J3056" s="10"/>
      <c r="K3056" s="10"/>
      <c r="L3056" s="10"/>
      <c r="M3056" s="10"/>
      <c r="N3056" s="7"/>
      <c r="O3056" s="7"/>
      <c r="T3056" s="7"/>
    </row>
    <row r="3057" spans="1:20" ht="12.5" x14ac:dyDescent="0.25">
      <c r="A3057" s="7"/>
      <c r="B3057" s="7"/>
      <c r="C3057" s="7"/>
      <c r="D3057" s="7"/>
      <c r="E3057" s="7"/>
      <c r="F3057" s="7"/>
      <c r="G3057" s="7"/>
      <c r="H3057" s="7"/>
      <c r="I3057" s="7"/>
      <c r="J3057" s="10"/>
      <c r="K3057" s="10"/>
      <c r="L3057" s="10"/>
      <c r="M3057" s="10"/>
      <c r="N3057" s="7"/>
      <c r="O3057" s="7"/>
      <c r="T3057" s="7"/>
    </row>
    <row r="3058" spans="1:20" ht="12.5" x14ac:dyDescent="0.25">
      <c r="A3058" s="7"/>
      <c r="B3058" s="7"/>
      <c r="C3058" s="7"/>
      <c r="D3058" s="7"/>
      <c r="E3058" s="7"/>
      <c r="F3058" s="7"/>
      <c r="G3058" s="7"/>
      <c r="H3058" s="7"/>
      <c r="I3058" s="7"/>
      <c r="J3058" s="10"/>
      <c r="K3058" s="10"/>
      <c r="L3058" s="10"/>
      <c r="M3058" s="10"/>
      <c r="N3058" s="7"/>
      <c r="O3058" s="7"/>
      <c r="T3058" s="7"/>
    </row>
    <row r="3059" spans="1:20" ht="12.5" x14ac:dyDescent="0.25">
      <c r="A3059" s="7"/>
      <c r="B3059" s="7"/>
      <c r="C3059" s="7"/>
      <c r="D3059" s="7"/>
      <c r="E3059" s="7"/>
      <c r="F3059" s="7"/>
      <c r="G3059" s="7"/>
      <c r="H3059" s="7"/>
      <c r="I3059" s="7"/>
      <c r="J3059" s="10"/>
      <c r="K3059" s="10"/>
      <c r="L3059" s="10"/>
      <c r="M3059" s="10"/>
      <c r="N3059" s="7"/>
      <c r="O3059" s="7"/>
      <c r="T3059" s="7"/>
    </row>
    <row r="3060" spans="1:20" ht="12.5" x14ac:dyDescent="0.25">
      <c r="A3060" s="7"/>
      <c r="B3060" s="7"/>
      <c r="C3060" s="7"/>
      <c r="D3060" s="7"/>
      <c r="E3060" s="7"/>
      <c r="F3060" s="7"/>
      <c r="G3060" s="7"/>
      <c r="H3060" s="7"/>
      <c r="I3060" s="7"/>
      <c r="J3060" s="10"/>
      <c r="K3060" s="10"/>
      <c r="L3060" s="10"/>
      <c r="M3060" s="10"/>
      <c r="N3060" s="7"/>
      <c r="O3060" s="7"/>
      <c r="T3060" s="7"/>
    </row>
    <row r="3061" spans="1:20" ht="12.5" x14ac:dyDescent="0.25">
      <c r="A3061" s="7"/>
      <c r="B3061" s="7"/>
      <c r="C3061" s="7"/>
      <c r="D3061" s="7"/>
      <c r="E3061" s="7"/>
      <c r="F3061" s="7"/>
      <c r="G3061" s="7"/>
      <c r="H3061" s="7"/>
      <c r="I3061" s="7"/>
      <c r="J3061" s="10"/>
      <c r="K3061" s="10"/>
      <c r="L3061" s="10"/>
      <c r="M3061" s="10"/>
      <c r="N3061" s="7"/>
      <c r="O3061" s="7"/>
      <c r="T3061" s="7"/>
    </row>
    <row r="3062" spans="1:20" ht="12.5" x14ac:dyDescent="0.25">
      <c r="A3062" s="7"/>
      <c r="B3062" s="7"/>
      <c r="C3062" s="7"/>
      <c r="D3062" s="7"/>
      <c r="E3062" s="7"/>
      <c r="F3062" s="7"/>
      <c r="G3062" s="7"/>
      <c r="H3062" s="7"/>
      <c r="I3062" s="7"/>
      <c r="J3062" s="10"/>
      <c r="K3062" s="10"/>
      <c r="L3062" s="10"/>
      <c r="M3062" s="10"/>
      <c r="N3062" s="7"/>
      <c r="O3062" s="7"/>
      <c r="T3062" s="7"/>
    </row>
    <row r="3063" spans="1:20" ht="12.5" x14ac:dyDescent="0.25">
      <c r="A3063" s="7"/>
      <c r="B3063" s="7"/>
      <c r="C3063" s="7"/>
      <c r="D3063" s="7"/>
      <c r="E3063" s="7"/>
      <c r="F3063" s="7"/>
      <c r="G3063" s="7"/>
      <c r="H3063" s="7"/>
      <c r="I3063" s="7"/>
      <c r="J3063" s="10"/>
      <c r="K3063" s="10"/>
      <c r="L3063" s="10"/>
      <c r="M3063" s="10"/>
      <c r="N3063" s="7"/>
      <c r="O3063" s="7"/>
      <c r="T3063" s="7"/>
    </row>
    <row r="3064" spans="1:20" ht="12.5" x14ac:dyDescent="0.25">
      <c r="A3064" s="7"/>
      <c r="B3064" s="7"/>
      <c r="C3064" s="7"/>
      <c r="D3064" s="7"/>
      <c r="E3064" s="7"/>
      <c r="F3064" s="7"/>
      <c r="G3064" s="7"/>
      <c r="H3064" s="7"/>
      <c r="I3064" s="7"/>
      <c r="J3064" s="10"/>
      <c r="K3064" s="10"/>
      <c r="L3064" s="10"/>
      <c r="M3064" s="10"/>
      <c r="N3064" s="7"/>
      <c r="O3064" s="7"/>
      <c r="T3064" s="7"/>
    </row>
    <row r="3065" spans="1:20" ht="12.5" x14ac:dyDescent="0.25">
      <c r="A3065" s="7"/>
      <c r="B3065" s="7"/>
      <c r="C3065" s="7"/>
      <c r="D3065" s="7"/>
      <c r="E3065" s="7"/>
      <c r="F3065" s="7"/>
      <c r="G3065" s="7"/>
      <c r="H3065" s="7"/>
      <c r="I3065" s="7"/>
      <c r="J3065" s="10"/>
      <c r="K3065" s="10"/>
      <c r="L3065" s="10"/>
      <c r="M3065" s="10"/>
      <c r="N3065" s="7"/>
      <c r="O3065" s="7"/>
      <c r="T3065" s="7"/>
    </row>
    <row r="3066" spans="1:20" ht="12.5" x14ac:dyDescent="0.25">
      <c r="A3066" s="7"/>
      <c r="B3066" s="7"/>
      <c r="C3066" s="7"/>
      <c r="D3066" s="7"/>
      <c r="E3066" s="7"/>
      <c r="F3066" s="7"/>
      <c r="G3066" s="7"/>
      <c r="H3066" s="7"/>
      <c r="I3066" s="7"/>
      <c r="J3066" s="10"/>
      <c r="K3066" s="10"/>
      <c r="L3066" s="10"/>
      <c r="M3066" s="10"/>
      <c r="N3066" s="7"/>
      <c r="O3066" s="7"/>
      <c r="T3066" s="7"/>
    </row>
    <row r="3067" spans="1:20" ht="12.5" x14ac:dyDescent="0.25">
      <c r="A3067" s="7"/>
      <c r="B3067" s="7"/>
      <c r="C3067" s="7"/>
      <c r="D3067" s="7"/>
      <c r="E3067" s="7"/>
      <c r="F3067" s="7"/>
      <c r="G3067" s="7"/>
      <c r="H3067" s="7"/>
      <c r="I3067" s="7"/>
      <c r="J3067" s="10"/>
      <c r="K3067" s="10"/>
      <c r="L3067" s="10"/>
      <c r="M3067" s="10"/>
      <c r="N3067" s="7"/>
      <c r="O3067" s="7"/>
      <c r="T3067" s="7"/>
    </row>
    <row r="3068" spans="1:20" ht="12.5" x14ac:dyDescent="0.25">
      <c r="A3068" s="7"/>
      <c r="B3068" s="7"/>
      <c r="C3068" s="7"/>
      <c r="D3068" s="7"/>
      <c r="E3068" s="7"/>
      <c r="F3068" s="7"/>
      <c r="G3068" s="7"/>
      <c r="H3068" s="7"/>
      <c r="I3068" s="7"/>
      <c r="J3068" s="10"/>
      <c r="K3068" s="10"/>
      <c r="L3068" s="10"/>
      <c r="M3068" s="10"/>
      <c r="N3068" s="7"/>
      <c r="O3068" s="7"/>
      <c r="T3068" s="7"/>
    </row>
    <row r="3069" spans="1:20" ht="12.5" x14ac:dyDescent="0.25">
      <c r="A3069" s="7"/>
      <c r="B3069" s="7"/>
      <c r="C3069" s="7"/>
      <c r="D3069" s="7"/>
      <c r="E3069" s="7"/>
      <c r="F3069" s="7"/>
      <c r="G3069" s="7"/>
      <c r="H3069" s="7"/>
      <c r="I3069" s="7"/>
      <c r="J3069" s="10"/>
      <c r="K3069" s="10"/>
      <c r="L3069" s="10"/>
      <c r="M3069" s="10"/>
      <c r="N3069" s="7"/>
      <c r="O3069" s="7"/>
      <c r="T3069" s="7"/>
    </row>
    <row r="3070" spans="1:20" ht="12.5" x14ac:dyDescent="0.25">
      <c r="A3070" s="7"/>
      <c r="B3070" s="7"/>
      <c r="C3070" s="7"/>
      <c r="D3070" s="7"/>
      <c r="E3070" s="7"/>
      <c r="F3070" s="7"/>
      <c r="G3070" s="7"/>
      <c r="H3070" s="7"/>
      <c r="I3070" s="7"/>
      <c r="J3070" s="10"/>
      <c r="K3070" s="10"/>
      <c r="L3070" s="10"/>
      <c r="M3070" s="10"/>
      <c r="N3070" s="7"/>
      <c r="O3070" s="7"/>
      <c r="T3070" s="7"/>
    </row>
    <row r="3071" spans="1:20" ht="12.5" x14ac:dyDescent="0.25">
      <c r="A3071" s="7"/>
      <c r="B3071" s="7"/>
      <c r="C3071" s="7"/>
      <c r="D3071" s="7"/>
      <c r="E3071" s="7"/>
      <c r="F3071" s="7"/>
      <c r="G3071" s="7"/>
      <c r="H3071" s="7"/>
      <c r="I3071" s="7"/>
      <c r="J3071" s="10"/>
      <c r="K3071" s="10"/>
      <c r="L3071" s="10"/>
      <c r="M3071" s="10"/>
      <c r="N3071" s="7"/>
      <c r="O3071" s="7"/>
      <c r="T3071" s="7"/>
    </row>
    <row r="3072" spans="1:20" ht="12.5" x14ac:dyDescent="0.25">
      <c r="A3072" s="7"/>
      <c r="B3072" s="7"/>
      <c r="C3072" s="7"/>
      <c r="D3072" s="7"/>
      <c r="E3072" s="7"/>
      <c r="F3072" s="7"/>
      <c r="G3072" s="7"/>
      <c r="H3072" s="7"/>
      <c r="I3072" s="7"/>
      <c r="J3072" s="10"/>
      <c r="K3072" s="10"/>
      <c r="L3072" s="10"/>
      <c r="M3072" s="10"/>
      <c r="N3072" s="7"/>
      <c r="O3072" s="7"/>
      <c r="T3072" s="7"/>
    </row>
    <row r="3073" spans="1:20" ht="12.5" x14ac:dyDescent="0.25">
      <c r="A3073" s="7"/>
      <c r="B3073" s="7"/>
      <c r="C3073" s="7"/>
      <c r="D3073" s="7"/>
      <c r="E3073" s="7"/>
      <c r="F3073" s="7"/>
      <c r="G3073" s="7"/>
      <c r="H3073" s="7"/>
      <c r="I3073" s="7"/>
      <c r="J3073" s="10"/>
      <c r="K3073" s="10"/>
      <c r="L3073" s="10"/>
      <c r="M3073" s="10"/>
      <c r="N3073" s="7"/>
      <c r="O3073" s="7"/>
      <c r="T3073" s="7"/>
    </row>
    <row r="3074" spans="1:20" ht="12.5" x14ac:dyDescent="0.25">
      <c r="A3074" s="7"/>
      <c r="B3074" s="7"/>
      <c r="C3074" s="7"/>
      <c r="D3074" s="7"/>
      <c r="E3074" s="7"/>
      <c r="F3074" s="7"/>
      <c r="G3074" s="7"/>
      <c r="H3074" s="7"/>
      <c r="I3074" s="7"/>
      <c r="J3074" s="10"/>
      <c r="K3074" s="10"/>
      <c r="L3074" s="10"/>
      <c r="M3074" s="10"/>
      <c r="N3074" s="7"/>
      <c r="O3074" s="7"/>
      <c r="T3074" s="7"/>
    </row>
    <row r="3075" spans="1:20" ht="12.5" x14ac:dyDescent="0.25">
      <c r="A3075" s="7"/>
      <c r="B3075" s="7"/>
      <c r="C3075" s="7"/>
      <c r="D3075" s="7"/>
      <c r="E3075" s="7"/>
      <c r="F3075" s="7"/>
      <c r="G3075" s="7"/>
      <c r="H3075" s="7"/>
      <c r="I3075" s="7"/>
      <c r="J3075" s="10"/>
      <c r="K3075" s="10"/>
      <c r="L3075" s="10"/>
      <c r="M3075" s="10"/>
      <c r="N3075" s="7"/>
      <c r="O3075" s="7"/>
      <c r="T3075" s="7"/>
    </row>
    <row r="3076" spans="1:20" ht="12.5" x14ac:dyDescent="0.25">
      <c r="A3076" s="7"/>
      <c r="B3076" s="7"/>
      <c r="C3076" s="7"/>
      <c r="D3076" s="7"/>
      <c r="E3076" s="7"/>
      <c r="F3076" s="7"/>
      <c r="G3076" s="7"/>
      <c r="H3076" s="7"/>
      <c r="I3076" s="7"/>
      <c r="J3076" s="10"/>
      <c r="K3076" s="10"/>
      <c r="L3076" s="10"/>
      <c r="M3076" s="10"/>
      <c r="N3076" s="7"/>
      <c r="O3076" s="7"/>
      <c r="T3076" s="7"/>
    </row>
    <row r="3077" spans="1:20" ht="12.5" x14ac:dyDescent="0.25">
      <c r="A3077" s="7"/>
      <c r="B3077" s="7"/>
      <c r="C3077" s="7"/>
      <c r="D3077" s="7"/>
      <c r="E3077" s="7"/>
      <c r="F3077" s="7"/>
      <c r="G3077" s="7"/>
      <c r="H3077" s="7"/>
      <c r="I3077" s="7"/>
      <c r="J3077" s="10"/>
      <c r="K3077" s="10"/>
      <c r="L3077" s="10"/>
      <c r="M3077" s="10"/>
      <c r="N3077" s="7"/>
      <c r="O3077" s="7"/>
      <c r="T3077" s="7"/>
    </row>
    <row r="3078" spans="1:20" ht="12.5" x14ac:dyDescent="0.25">
      <c r="A3078" s="7"/>
      <c r="B3078" s="7"/>
      <c r="C3078" s="7"/>
      <c r="D3078" s="7"/>
      <c r="E3078" s="7"/>
      <c r="F3078" s="7"/>
      <c r="G3078" s="7"/>
      <c r="H3078" s="7"/>
      <c r="I3078" s="7"/>
      <c r="J3078" s="10"/>
      <c r="K3078" s="10"/>
      <c r="L3078" s="10"/>
      <c r="M3078" s="10"/>
      <c r="N3078" s="7"/>
      <c r="O3078" s="7"/>
      <c r="T3078" s="7"/>
    </row>
    <row r="3079" spans="1:20" ht="12.5" x14ac:dyDescent="0.25">
      <c r="A3079" s="7"/>
      <c r="B3079" s="7"/>
      <c r="C3079" s="7"/>
      <c r="D3079" s="7"/>
      <c r="E3079" s="7"/>
      <c r="F3079" s="7"/>
      <c r="G3079" s="7"/>
      <c r="H3079" s="7"/>
      <c r="I3079" s="7"/>
      <c r="J3079" s="10"/>
      <c r="K3079" s="10"/>
      <c r="L3079" s="10"/>
      <c r="M3079" s="10"/>
      <c r="N3079" s="7"/>
      <c r="O3079" s="7"/>
      <c r="T3079" s="7"/>
    </row>
    <row r="3080" spans="1:20" ht="12.5" x14ac:dyDescent="0.25">
      <c r="A3080" s="7"/>
      <c r="B3080" s="7"/>
      <c r="C3080" s="7"/>
      <c r="D3080" s="7"/>
      <c r="E3080" s="7"/>
      <c r="F3080" s="7"/>
      <c r="G3080" s="7"/>
      <c r="H3080" s="7"/>
      <c r="I3080" s="7"/>
      <c r="J3080" s="10"/>
      <c r="K3080" s="10"/>
      <c r="L3080" s="10"/>
      <c r="M3080" s="10"/>
      <c r="N3080" s="7"/>
      <c r="O3080" s="7"/>
      <c r="T3080" s="7"/>
    </row>
    <row r="3081" spans="1:20" ht="12.5" x14ac:dyDescent="0.25">
      <c r="A3081" s="7"/>
      <c r="B3081" s="7"/>
      <c r="C3081" s="7"/>
      <c r="D3081" s="7"/>
      <c r="E3081" s="7"/>
      <c r="F3081" s="7"/>
      <c r="G3081" s="7"/>
      <c r="H3081" s="7"/>
      <c r="I3081" s="7"/>
      <c r="J3081" s="10"/>
      <c r="K3081" s="10"/>
      <c r="L3081" s="10"/>
      <c r="M3081" s="10"/>
      <c r="N3081" s="7"/>
      <c r="O3081" s="7"/>
      <c r="T3081" s="7"/>
    </row>
    <row r="3082" spans="1:20" ht="12.5" x14ac:dyDescent="0.25">
      <c r="A3082" s="7"/>
      <c r="B3082" s="7"/>
      <c r="C3082" s="7"/>
      <c r="D3082" s="7"/>
      <c r="E3082" s="7"/>
      <c r="F3082" s="7"/>
      <c r="G3082" s="7"/>
      <c r="H3082" s="7"/>
      <c r="I3082" s="7"/>
      <c r="J3082" s="10"/>
      <c r="K3082" s="10"/>
      <c r="L3082" s="10"/>
      <c r="M3082" s="10"/>
      <c r="N3082" s="7"/>
      <c r="O3082" s="7"/>
      <c r="T3082" s="7"/>
    </row>
    <row r="3083" spans="1:20" ht="12.5" x14ac:dyDescent="0.25">
      <c r="A3083" s="7"/>
      <c r="B3083" s="7"/>
      <c r="C3083" s="7"/>
      <c r="D3083" s="7"/>
      <c r="E3083" s="7"/>
      <c r="F3083" s="7"/>
      <c r="G3083" s="7"/>
      <c r="H3083" s="7"/>
      <c r="I3083" s="7"/>
      <c r="J3083" s="10"/>
      <c r="K3083" s="10"/>
      <c r="L3083" s="10"/>
      <c r="M3083" s="10"/>
      <c r="N3083" s="7"/>
      <c r="O3083" s="7"/>
      <c r="T3083" s="7"/>
    </row>
    <row r="3084" spans="1:20" ht="12.5" x14ac:dyDescent="0.25">
      <c r="A3084" s="7"/>
      <c r="B3084" s="7"/>
      <c r="C3084" s="7"/>
      <c r="D3084" s="7"/>
      <c r="E3084" s="7"/>
      <c r="F3084" s="7"/>
      <c r="G3084" s="7"/>
      <c r="H3084" s="7"/>
      <c r="I3084" s="7"/>
      <c r="J3084" s="10"/>
      <c r="K3084" s="10"/>
      <c r="L3084" s="10"/>
      <c r="M3084" s="10"/>
      <c r="N3084" s="7"/>
      <c r="O3084" s="7"/>
      <c r="T3084" s="7"/>
    </row>
    <row r="3085" spans="1:20" ht="12.5" x14ac:dyDescent="0.25">
      <c r="A3085" s="7"/>
      <c r="B3085" s="7"/>
      <c r="C3085" s="7"/>
      <c r="D3085" s="7"/>
      <c r="E3085" s="7"/>
      <c r="F3085" s="7"/>
      <c r="G3085" s="7"/>
      <c r="H3085" s="7"/>
      <c r="I3085" s="7"/>
      <c r="J3085" s="10"/>
      <c r="K3085" s="10"/>
      <c r="L3085" s="10"/>
      <c r="M3085" s="10"/>
      <c r="N3085" s="7"/>
      <c r="O3085" s="7"/>
      <c r="T3085" s="7"/>
    </row>
    <row r="3086" spans="1:20" ht="12.5" x14ac:dyDescent="0.25">
      <c r="A3086" s="7"/>
      <c r="B3086" s="7"/>
      <c r="C3086" s="7"/>
      <c r="D3086" s="7"/>
      <c r="E3086" s="7"/>
      <c r="F3086" s="7"/>
      <c r="G3086" s="7"/>
      <c r="H3086" s="7"/>
      <c r="I3086" s="7"/>
      <c r="J3086" s="10"/>
      <c r="K3086" s="10"/>
      <c r="L3086" s="10"/>
      <c r="M3086" s="10"/>
      <c r="N3086" s="7"/>
      <c r="O3086" s="7"/>
      <c r="T3086" s="7"/>
    </row>
    <row r="3087" spans="1:20" ht="12.5" x14ac:dyDescent="0.25">
      <c r="A3087" s="7"/>
      <c r="B3087" s="7"/>
      <c r="C3087" s="7"/>
      <c r="D3087" s="7"/>
      <c r="E3087" s="7"/>
      <c r="F3087" s="7"/>
      <c r="G3087" s="7"/>
      <c r="H3087" s="7"/>
      <c r="I3087" s="7"/>
      <c r="J3087" s="10"/>
      <c r="K3087" s="10"/>
      <c r="L3087" s="10"/>
      <c r="M3087" s="10"/>
      <c r="N3087" s="7"/>
      <c r="O3087" s="7"/>
      <c r="T3087" s="7"/>
    </row>
    <row r="3088" spans="1:20" ht="12.5" x14ac:dyDescent="0.25">
      <c r="A3088" s="7"/>
      <c r="B3088" s="7"/>
      <c r="C3088" s="7"/>
      <c r="D3088" s="7"/>
      <c r="E3088" s="7"/>
      <c r="F3088" s="7"/>
      <c r="G3088" s="7"/>
      <c r="H3088" s="7"/>
      <c r="I3088" s="7"/>
      <c r="J3088" s="10"/>
      <c r="K3088" s="10"/>
      <c r="L3088" s="10"/>
      <c r="M3088" s="10"/>
      <c r="N3088" s="7"/>
      <c r="O3088" s="7"/>
      <c r="T3088" s="7"/>
    </row>
    <row r="3089" spans="1:20" ht="12.5" x14ac:dyDescent="0.25">
      <c r="A3089" s="7"/>
      <c r="B3089" s="7"/>
      <c r="C3089" s="7"/>
      <c r="D3089" s="7"/>
      <c r="E3089" s="7"/>
      <c r="F3089" s="7"/>
      <c r="G3089" s="7"/>
      <c r="H3089" s="7"/>
      <c r="I3089" s="7"/>
      <c r="J3089" s="10"/>
      <c r="K3089" s="10"/>
      <c r="L3089" s="10"/>
      <c r="M3089" s="10"/>
      <c r="N3089" s="7"/>
      <c r="O3089" s="7"/>
      <c r="T3089" s="7"/>
    </row>
    <row r="3090" spans="1:20" ht="12.5" x14ac:dyDescent="0.25">
      <c r="A3090" s="7"/>
      <c r="B3090" s="7"/>
      <c r="C3090" s="7"/>
      <c r="D3090" s="7"/>
      <c r="E3090" s="7"/>
      <c r="F3090" s="7"/>
      <c r="G3090" s="7"/>
      <c r="H3090" s="7"/>
      <c r="I3090" s="7"/>
      <c r="J3090" s="10"/>
      <c r="K3090" s="10"/>
      <c r="L3090" s="10"/>
      <c r="M3090" s="10"/>
      <c r="N3090" s="7"/>
      <c r="O3090" s="7"/>
      <c r="T3090" s="7"/>
    </row>
    <row r="3091" spans="1:20" ht="12.5" x14ac:dyDescent="0.25">
      <c r="A3091" s="7"/>
      <c r="B3091" s="7"/>
      <c r="C3091" s="7"/>
      <c r="D3091" s="7"/>
      <c r="E3091" s="7"/>
      <c r="F3091" s="7"/>
      <c r="G3091" s="7"/>
      <c r="H3091" s="7"/>
      <c r="I3091" s="7"/>
      <c r="J3091" s="10"/>
      <c r="K3091" s="10"/>
      <c r="L3091" s="10"/>
      <c r="M3091" s="10"/>
      <c r="N3091" s="7"/>
      <c r="O3091" s="7"/>
      <c r="T3091" s="7"/>
    </row>
    <row r="3092" spans="1:20" ht="12.5" x14ac:dyDescent="0.25">
      <c r="A3092" s="7"/>
      <c r="B3092" s="7"/>
      <c r="C3092" s="7"/>
      <c r="D3092" s="7"/>
      <c r="E3092" s="7"/>
      <c r="F3092" s="7"/>
      <c r="G3092" s="7"/>
      <c r="H3092" s="7"/>
      <c r="I3092" s="7"/>
      <c r="J3092" s="10"/>
      <c r="K3092" s="10"/>
      <c r="L3092" s="10"/>
      <c r="M3092" s="10"/>
      <c r="N3092" s="7"/>
      <c r="O3092" s="7"/>
      <c r="T3092" s="7"/>
    </row>
    <row r="3093" spans="1:20" ht="12.5" x14ac:dyDescent="0.25">
      <c r="A3093" s="7"/>
      <c r="B3093" s="7"/>
      <c r="C3093" s="7"/>
      <c r="D3093" s="7"/>
      <c r="E3093" s="7"/>
      <c r="F3093" s="7"/>
      <c r="G3093" s="7"/>
      <c r="H3093" s="7"/>
      <c r="I3093" s="7"/>
      <c r="J3093" s="10"/>
      <c r="K3093" s="10"/>
      <c r="L3093" s="10"/>
      <c r="M3093" s="10"/>
      <c r="N3093" s="7"/>
      <c r="O3093" s="7"/>
      <c r="T3093" s="7"/>
    </row>
    <row r="3094" spans="1:20" ht="12.5" x14ac:dyDescent="0.25">
      <c r="A3094" s="7"/>
      <c r="B3094" s="7"/>
      <c r="C3094" s="7"/>
      <c r="D3094" s="7"/>
      <c r="E3094" s="7"/>
      <c r="F3094" s="7"/>
      <c r="G3094" s="7"/>
      <c r="H3094" s="7"/>
      <c r="I3094" s="7"/>
      <c r="J3094" s="10"/>
      <c r="K3094" s="10"/>
      <c r="L3094" s="10"/>
      <c r="M3094" s="10"/>
      <c r="N3094" s="7"/>
      <c r="O3094" s="7"/>
      <c r="T3094" s="7"/>
    </row>
    <row r="3095" spans="1:20" ht="12.5" x14ac:dyDescent="0.25">
      <c r="A3095" s="7"/>
      <c r="B3095" s="7"/>
      <c r="C3095" s="7"/>
      <c r="D3095" s="7"/>
      <c r="E3095" s="7"/>
      <c r="F3095" s="7"/>
      <c r="G3095" s="7"/>
      <c r="H3095" s="7"/>
      <c r="I3095" s="7"/>
      <c r="J3095" s="10"/>
      <c r="K3095" s="10"/>
      <c r="L3095" s="10"/>
      <c r="M3095" s="10"/>
      <c r="N3095" s="7"/>
      <c r="O3095" s="7"/>
      <c r="T3095" s="7"/>
    </row>
    <row r="3096" spans="1:20" ht="12.5" x14ac:dyDescent="0.25">
      <c r="A3096" s="7"/>
      <c r="B3096" s="7"/>
      <c r="C3096" s="7"/>
      <c r="D3096" s="7"/>
      <c r="E3096" s="7"/>
      <c r="F3096" s="7"/>
      <c r="G3096" s="7"/>
      <c r="H3096" s="7"/>
      <c r="I3096" s="7"/>
      <c r="J3096" s="10"/>
      <c r="K3096" s="10"/>
      <c r="L3096" s="10"/>
      <c r="M3096" s="10"/>
      <c r="N3096" s="7"/>
      <c r="O3096" s="7"/>
      <c r="T3096" s="7"/>
    </row>
    <row r="3097" spans="1:20" ht="12.5" x14ac:dyDescent="0.25">
      <c r="A3097" s="7"/>
      <c r="B3097" s="7"/>
      <c r="C3097" s="7"/>
      <c r="D3097" s="7"/>
      <c r="E3097" s="7"/>
      <c r="F3097" s="7"/>
      <c r="G3097" s="7"/>
      <c r="H3097" s="7"/>
      <c r="I3097" s="7"/>
      <c r="J3097" s="10"/>
      <c r="K3097" s="10"/>
      <c r="L3097" s="10"/>
      <c r="M3097" s="10"/>
      <c r="N3097" s="7"/>
      <c r="O3097" s="7"/>
      <c r="T3097" s="7"/>
    </row>
    <row r="3098" spans="1:20" ht="12.5" x14ac:dyDescent="0.25">
      <c r="A3098" s="7"/>
      <c r="B3098" s="7"/>
      <c r="C3098" s="7"/>
      <c r="D3098" s="7"/>
      <c r="E3098" s="7"/>
      <c r="F3098" s="7"/>
      <c r="G3098" s="7"/>
      <c r="H3098" s="7"/>
      <c r="I3098" s="7"/>
      <c r="J3098" s="10"/>
      <c r="K3098" s="10"/>
      <c r="L3098" s="10"/>
      <c r="M3098" s="10"/>
      <c r="N3098" s="7"/>
      <c r="O3098" s="7"/>
      <c r="T3098" s="7"/>
    </row>
    <row r="3099" spans="1:20" ht="12.5" x14ac:dyDescent="0.25">
      <c r="A3099" s="7"/>
      <c r="B3099" s="7"/>
      <c r="C3099" s="7"/>
      <c r="D3099" s="7"/>
      <c r="E3099" s="7"/>
      <c r="F3099" s="7"/>
      <c r="G3099" s="7"/>
      <c r="H3099" s="7"/>
      <c r="I3099" s="7"/>
      <c r="J3099" s="10"/>
      <c r="K3099" s="10"/>
      <c r="L3099" s="10"/>
      <c r="M3099" s="10"/>
      <c r="N3099" s="7"/>
      <c r="O3099" s="7"/>
      <c r="T3099" s="7"/>
    </row>
    <row r="3100" spans="1:20" ht="12.5" x14ac:dyDescent="0.25">
      <c r="A3100" s="7"/>
      <c r="B3100" s="7"/>
      <c r="C3100" s="7"/>
      <c r="D3100" s="7"/>
      <c r="E3100" s="7"/>
      <c r="F3100" s="7"/>
      <c r="G3100" s="7"/>
      <c r="H3100" s="7"/>
      <c r="I3100" s="7"/>
      <c r="J3100" s="10"/>
      <c r="K3100" s="10"/>
      <c r="L3100" s="10"/>
      <c r="M3100" s="10"/>
      <c r="N3100" s="7"/>
      <c r="O3100" s="7"/>
      <c r="T3100" s="7"/>
    </row>
    <row r="3101" spans="1:20" ht="12.5" x14ac:dyDescent="0.25">
      <c r="A3101" s="7"/>
      <c r="B3101" s="7"/>
      <c r="C3101" s="7"/>
      <c r="D3101" s="7"/>
      <c r="E3101" s="7"/>
      <c r="F3101" s="7"/>
      <c r="G3101" s="7"/>
      <c r="H3101" s="7"/>
      <c r="I3101" s="7"/>
      <c r="J3101" s="10"/>
      <c r="K3101" s="10"/>
      <c r="L3101" s="10"/>
      <c r="M3101" s="10"/>
      <c r="N3101" s="7"/>
      <c r="O3101" s="7"/>
      <c r="T3101" s="7"/>
    </row>
    <row r="3102" spans="1:20" ht="12.5" x14ac:dyDescent="0.25">
      <c r="A3102" s="7"/>
      <c r="B3102" s="7"/>
      <c r="C3102" s="7"/>
      <c r="D3102" s="7"/>
      <c r="E3102" s="7"/>
      <c r="F3102" s="7"/>
      <c r="G3102" s="7"/>
      <c r="H3102" s="7"/>
      <c r="I3102" s="7"/>
      <c r="J3102" s="10"/>
      <c r="K3102" s="10"/>
      <c r="L3102" s="10"/>
      <c r="M3102" s="10"/>
      <c r="N3102" s="7"/>
      <c r="O3102" s="7"/>
      <c r="T3102" s="7"/>
    </row>
    <row r="3103" spans="1:20" ht="12.5" x14ac:dyDescent="0.25">
      <c r="A3103" s="7"/>
      <c r="B3103" s="7"/>
      <c r="C3103" s="7"/>
      <c r="D3103" s="7"/>
      <c r="E3103" s="7"/>
      <c r="F3103" s="7"/>
      <c r="G3103" s="7"/>
      <c r="H3103" s="7"/>
      <c r="I3103" s="7"/>
      <c r="J3103" s="10"/>
      <c r="K3103" s="10"/>
      <c r="L3103" s="10"/>
      <c r="M3103" s="10"/>
      <c r="N3103" s="7"/>
      <c r="O3103" s="7"/>
      <c r="T3103" s="7"/>
    </row>
    <row r="3104" spans="1:20" ht="12.5" x14ac:dyDescent="0.25">
      <c r="A3104" s="7"/>
      <c r="B3104" s="7"/>
      <c r="C3104" s="7"/>
      <c r="D3104" s="7"/>
      <c r="E3104" s="7"/>
      <c r="F3104" s="7"/>
      <c r="G3104" s="7"/>
      <c r="H3104" s="7"/>
      <c r="I3104" s="7"/>
      <c r="J3104" s="10"/>
      <c r="K3104" s="10"/>
      <c r="L3104" s="10"/>
      <c r="M3104" s="10"/>
      <c r="N3104" s="7"/>
      <c r="O3104" s="7"/>
      <c r="T3104" s="7"/>
    </row>
    <row r="3105" spans="1:20" ht="12.5" x14ac:dyDescent="0.25">
      <c r="A3105" s="7"/>
      <c r="B3105" s="7"/>
      <c r="C3105" s="7"/>
      <c r="D3105" s="7"/>
      <c r="E3105" s="7"/>
      <c r="F3105" s="7"/>
      <c r="G3105" s="7"/>
      <c r="H3105" s="7"/>
      <c r="I3105" s="7"/>
      <c r="J3105" s="10"/>
      <c r="K3105" s="10"/>
      <c r="L3105" s="10"/>
      <c r="M3105" s="10"/>
      <c r="N3105" s="7"/>
      <c r="O3105" s="7"/>
      <c r="T3105" s="7"/>
    </row>
    <row r="3106" spans="1:20" ht="12.5" x14ac:dyDescent="0.25">
      <c r="A3106" s="7"/>
      <c r="B3106" s="7"/>
      <c r="C3106" s="7"/>
      <c r="D3106" s="7"/>
      <c r="E3106" s="7"/>
      <c r="F3106" s="7"/>
      <c r="G3106" s="7"/>
      <c r="H3106" s="7"/>
      <c r="I3106" s="7"/>
      <c r="J3106" s="10"/>
      <c r="K3106" s="10"/>
      <c r="L3106" s="10"/>
      <c r="M3106" s="10"/>
      <c r="N3106" s="7"/>
      <c r="O3106" s="7"/>
      <c r="T3106" s="7"/>
    </row>
    <row r="3107" spans="1:20" ht="12.5" x14ac:dyDescent="0.25">
      <c r="A3107" s="7"/>
      <c r="B3107" s="7"/>
      <c r="C3107" s="7"/>
      <c r="D3107" s="7"/>
      <c r="E3107" s="7"/>
      <c r="F3107" s="7"/>
      <c r="G3107" s="7"/>
      <c r="H3107" s="7"/>
      <c r="I3107" s="7"/>
      <c r="J3107" s="10"/>
      <c r="K3107" s="10"/>
      <c r="L3107" s="10"/>
      <c r="M3107" s="10"/>
      <c r="N3107" s="7"/>
      <c r="O3107" s="7"/>
      <c r="T3107" s="7"/>
    </row>
    <row r="3108" spans="1:20" ht="12.5" x14ac:dyDescent="0.25">
      <c r="A3108" s="7"/>
      <c r="B3108" s="7"/>
      <c r="C3108" s="7"/>
      <c r="D3108" s="7"/>
      <c r="E3108" s="7"/>
      <c r="F3108" s="7"/>
      <c r="G3108" s="7"/>
      <c r="H3108" s="7"/>
      <c r="I3108" s="7"/>
      <c r="J3108" s="10"/>
      <c r="K3108" s="10"/>
      <c r="L3108" s="10"/>
      <c r="M3108" s="10"/>
      <c r="N3108" s="7"/>
      <c r="O3108" s="7"/>
      <c r="T3108" s="7"/>
    </row>
    <row r="3109" spans="1:20" ht="12.5" x14ac:dyDescent="0.25">
      <c r="A3109" s="7"/>
      <c r="B3109" s="7"/>
      <c r="C3109" s="7"/>
      <c r="D3109" s="7"/>
      <c r="E3109" s="7"/>
      <c r="F3109" s="7"/>
      <c r="G3109" s="7"/>
      <c r="H3109" s="7"/>
      <c r="I3109" s="7"/>
      <c r="J3109" s="10"/>
      <c r="K3109" s="10"/>
      <c r="L3109" s="10"/>
      <c r="M3109" s="10"/>
      <c r="N3109" s="7"/>
      <c r="O3109" s="7"/>
      <c r="T3109" s="7"/>
    </row>
    <row r="3110" spans="1:20" ht="12.5" x14ac:dyDescent="0.25">
      <c r="A3110" s="7"/>
      <c r="B3110" s="7"/>
      <c r="C3110" s="7"/>
      <c r="D3110" s="7"/>
      <c r="E3110" s="7"/>
      <c r="F3110" s="7"/>
      <c r="G3110" s="7"/>
      <c r="H3110" s="7"/>
      <c r="I3110" s="7"/>
      <c r="J3110" s="10"/>
      <c r="K3110" s="10"/>
      <c r="L3110" s="10"/>
      <c r="M3110" s="10"/>
      <c r="N3110" s="7"/>
      <c r="O3110" s="7"/>
      <c r="T3110" s="7"/>
    </row>
    <row r="3111" spans="1:20" ht="12.5" x14ac:dyDescent="0.25">
      <c r="A3111" s="7"/>
      <c r="B3111" s="7"/>
      <c r="C3111" s="7"/>
      <c r="D3111" s="7"/>
      <c r="E3111" s="7"/>
      <c r="F3111" s="7"/>
      <c r="G3111" s="7"/>
      <c r="H3111" s="7"/>
      <c r="I3111" s="7"/>
      <c r="J3111" s="10"/>
      <c r="K3111" s="10"/>
      <c r="L3111" s="10"/>
      <c r="M3111" s="10"/>
      <c r="N3111" s="7"/>
      <c r="O3111" s="7"/>
      <c r="T3111" s="7"/>
    </row>
    <row r="3112" spans="1:20" ht="12.5" x14ac:dyDescent="0.25">
      <c r="A3112" s="7"/>
      <c r="B3112" s="7"/>
      <c r="C3112" s="7"/>
      <c r="D3112" s="7"/>
      <c r="E3112" s="7"/>
      <c r="F3112" s="7"/>
      <c r="G3112" s="7"/>
      <c r="H3112" s="7"/>
      <c r="I3112" s="7"/>
      <c r="J3112" s="10"/>
      <c r="K3112" s="10"/>
      <c r="L3112" s="10"/>
      <c r="M3112" s="10"/>
      <c r="N3112" s="7"/>
      <c r="O3112" s="7"/>
      <c r="T3112" s="7"/>
    </row>
    <row r="3113" spans="1:20" ht="12.5" x14ac:dyDescent="0.25">
      <c r="A3113" s="7"/>
      <c r="B3113" s="7"/>
      <c r="C3113" s="7"/>
      <c r="D3113" s="7"/>
      <c r="E3113" s="7"/>
      <c r="F3113" s="7"/>
      <c r="G3113" s="7"/>
      <c r="H3113" s="7"/>
      <c r="I3113" s="7"/>
      <c r="J3113" s="10"/>
      <c r="K3113" s="10"/>
      <c r="L3113" s="10"/>
      <c r="M3113" s="10"/>
      <c r="N3113" s="7"/>
      <c r="O3113" s="7"/>
      <c r="T3113" s="7"/>
    </row>
    <row r="3114" spans="1:20" ht="12.5" x14ac:dyDescent="0.25">
      <c r="A3114" s="7"/>
      <c r="B3114" s="7"/>
      <c r="C3114" s="7"/>
      <c r="D3114" s="7"/>
      <c r="E3114" s="7"/>
      <c r="F3114" s="7"/>
      <c r="G3114" s="7"/>
      <c r="H3114" s="7"/>
      <c r="I3114" s="7"/>
      <c r="J3114" s="10"/>
      <c r="K3114" s="10"/>
      <c r="L3114" s="10"/>
      <c r="M3114" s="10"/>
      <c r="N3114" s="7"/>
      <c r="O3114" s="7"/>
      <c r="T3114" s="7"/>
    </row>
    <row r="3115" spans="1:20" ht="12.5" x14ac:dyDescent="0.25">
      <c r="A3115" s="7"/>
      <c r="B3115" s="7"/>
      <c r="C3115" s="7"/>
      <c r="D3115" s="7"/>
      <c r="E3115" s="7"/>
      <c r="F3115" s="7"/>
      <c r="G3115" s="7"/>
      <c r="H3115" s="7"/>
      <c r="I3115" s="7"/>
      <c r="J3115" s="10"/>
      <c r="K3115" s="10"/>
      <c r="L3115" s="10"/>
      <c r="M3115" s="10"/>
      <c r="N3115" s="7"/>
      <c r="O3115" s="7"/>
      <c r="T3115" s="7"/>
    </row>
    <row r="3116" spans="1:20" ht="12.5" x14ac:dyDescent="0.25">
      <c r="A3116" s="7"/>
      <c r="B3116" s="7"/>
      <c r="C3116" s="7"/>
      <c r="D3116" s="7"/>
      <c r="E3116" s="7"/>
      <c r="F3116" s="7"/>
      <c r="G3116" s="7"/>
      <c r="H3116" s="7"/>
      <c r="I3116" s="7"/>
      <c r="J3116" s="10"/>
      <c r="K3116" s="10"/>
      <c r="L3116" s="10"/>
      <c r="M3116" s="10"/>
      <c r="N3116" s="7"/>
      <c r="O3116" s="7"/>
      <c r="T3116" s="7"/>
    </row>
    <row r="3117" spans="1:20" ht="12.5" x14ac:dyDescent="0.25">
      <c r="A3117" s="7"/>
      <c r="B3117" s="7"/>
      <c r="C3117" s="7"/>
      <c r="D3117" s="7"/>
      <c r="E3117" s="7"/>
      <c r="F3117" s="7"/>
      <c r="G3117" s="7"/>
      <c r="H3117" s="7"/>
      <c r="I3117" s="7"/>
      <c r="J3117" s="10"/>
      <c r="K3117" s="10"/>
      <c r="L3117" s="10"/>
      <c r="M3117" s="10"/>
      <c r="N3117" s="7"/>
      <c r="O3117" s="7"/>
      <c r="T3117" s="7"/>
    </row>
    <row r="3118" spans="1:20" ht="12.5" x14ac:dyDescent="0.25">
      <c r="A3118" s="7"/>
      <c r="B3118" s="7"/>
      <c r="C3118" s="7"/>
      <c r="D3118" s="7"/>
      <c r="E3118" s="7"/>
      <c r="F3118" s="7"/>
      <c r="G3118" s="7"/>
      <c r="H3118" s="7"/>
      <c r="I3118" s="7"/>
      <c r="J3118" s="10"/>
      <c r="K3118" s="10"/>
      <c r="L3118" s="10"/>
      <c r="M3118" s="10"/>
      <c r="N3118" s="7"/>
      <c r="O3118" s="7"/>
      <c r="T3118" s="7"/>
    </row>
    <row r="3119" spans="1:20" ht="12.5" x14ac:dyDescent="0.25">
      <c r="A3119" s="7"/>
      <c r="B3119" s="7"/>
      <c r="C3119" s="7"/>
      <c r="D3119" s="7"/>
      <c r="E3119" s="7"/>
      <c r="F3119" s="7"/>
      <c r="G3119" s="7"/>
      <c r="H3119" s="7"/>
      <c r="I3119" s="7"/>
      <c r="J3119" s="10"/>
      <c r="K3119" s="10"/>
      <c r="L3119" s="10"/>
      <c r="M3119" s="10"/>
      <c r="N3119" s="7"/>
      <c r="O3119" s="7"/>
      <c r="T3119" s="7"/>
    </row>
    <row r="3120" spans="1:20" ht="12.5" x14ac:dyDescent="0.25">
      <c r="A3120" s="7"/>
      <c r="B3120" s="7"/>
      <c r="C3120" s="7"/>
      <c r="D3120" s="7"/>
      <c r="E3120" s="7"/>
      <c r="F3120" s="7"/>
      <c r="G3120" s="7"/>
      <c r="H3120" s="7"/>
      <c r="I3120" s="7"/>
      <c r="J3120" s="10"/>
      <c r="K3120" s="10"/>
      <c r="L3120" s="10"/>
      <c r="M3120" s="10"/>
      <c r="N3120" s="7"/>
      <c r="O3120" s="7"/>
      <c r="T3120" s="7"/>
    </row>
    <row r="3121" spans="1:20" ht="12.5" x14ac:dyDescent="0.25">
      <c r="A3121" s="7"/>
      <c r="B3121" s="7"/>
      <c r="C3121" s="7"/>
      <c r="D3121" s="7"/>
      <c r="E3121" s="7"/>
      <c r="F3121" s="7"/>
      <c r="G3121" s="7"/>
      <c r="H3121" s="7"/>
      <c r="I3121" s="7"/>
      <c r="J3121" s="10"/>
      <c r="K3121" s="10"/>
      <c r="L3121" s="10"/>
      <c r="M3121" s="10"/>
      <c r="N3121" s="7"/>
      <c r="O3121" s="7"/>
      <c r="T3121" s="7"/>
    </row>
    <row r="3122" spans="1:20" ht="12.5" x14ac:dyDescent="0.25">
      <c r="A3122" s="7"/>
      <c r="B3122" s="7"/>
      <c r="C3122" s="7"/>
      <c r="D3122" s="7"/>
      <c r="E3122" s="7"/>
      <c r="F3122" s="7"/>
      <c r="G3122" s="7"/>
      <c r="H3122" s="7"/>
      <c r="I3122" s="7"/>
      <c r="J3122" s="10"/>
      <c r="K3122" s="10"/>
      <c r="L3122" s="10"/>
      <c r="M3122" s="10"/>
      <c r="N3122" s="7"/>
      <c r="O3122" s="7"/>
      <c r="T3122" s="7"/>
    </row>
    <row r="3123" spans="1:20" ht="12.5" x14ac:dyDescent="0.25">
      <c r="A3123" s="7"/>
      <c r="B3123" s="7"/>
      <c r="C3123" s="7"/>
      <c r="D3123" s="7"/>
      <c r="E3123" s="7"/>
      <c r="F3123" s="7"/>
      <c r="G3123" s="7"/>
      <c r="H3123" s="7"/>
      <c r="I3123" s="7"/>
      <c r="J3123" s="10"/>
      <c r="K3123" s="10"/>
      <c r="L3123" s="10"/>
      <c r="M3123" s="10"/>
      <c r="N3123" s="7"/>
      <c r="O3123" s="7"/>
      <c r="T3123" s="7"/>
    </row>
    <row r="3124" spans="1:20" ht="12.5" x14ac:dyDescent="0.25">
      <c r="A3124" s="7"/>
      <c r="B3124" s="7"/>
      <c r="C3124" s="7"/>
      <c r="D3124" s="7"/>
      <c r="E3124" s="7"/>
      <c r="F3124" s="7"/>
      <c r="G3124" s="7"/>
      <c r="H3124" s="7"/>
      <c r="I3124" s="7"/>
      <c r="J3124" s="10"/>
      <c r="K3124" s="10"/>
      <c r="L3124" s="10"/>
      <c r="M3124" s="10"/>
      <c r="N3124" s="7"/>
      <c r="O3124" s="7"/>
      <c r="T3124" s="7"/>
    </row>
    <row r="3125" spans="1:20" ht="12.5" x14ac:dyDescent="0.25">
      <c r="A3125" s="7"/>
      <c r="B3125" s="7"/>
      <c r="C3125" s="7"/>
      <c r="D3125" s="7"/>
      <c r="E3125" s="7"/>
      <c r="F3125" s="7"/>
      <c r="G3125" s="7"/>
      <c r="H3125" s="7"/>
      <c r="I3125" s="7"/>
      <c r="J3125" s="10"/>
      <c r="K3125" s="10"/>
      <c r="L3125" s="10"/>
      <c r="M3125" s="10"/>
      <c r="N3125" s="7"/>
      <c r="O3125" s="7"/>
      <c r="T3125" s="7"/>
    </row>
    <row r="3126" spans="1:20" ht="12.5" x14ac:dyDescent="0.25">
      <c r="A3126" s="7"/>
      <c r="B3126" s="7"/>
      <c r="C3126" s="7"/>
      <c r="D3126" s="7"/>
      <c r="E3126" s="7"/>
      <c r="F3126" s="7"/>
      <c r="G3126" s="7"/>
      <c r="H3126" s="7"/>
      <c r="I3126" s="7"/>
      <c r="J3126" s="10"/>
      <c r="K3126" s="10"/>
      <c r="L3126" s="10"/>
      <c r="M3126" s="10"/>
      <c r="N3126" s="7"/>
      <c r="O3126" s="7"/>
      <c r="T3126" s="7"/>
    </row>
    <row r="3127" spans="1:20" ht="12.5" x14ac:dyDescent="0.25">
      <c r="A3127" s="7"/>
      <c r="B3127" s="7"/>
      <c r="C3127" s="7"/>
      <c r="D3127" s="7"/>
      <c r="E3127" s="7"/>
      <c r="F3127" s="7"/>
      <c r="G3127" s="7"/>
      <c r="H3127" s="7"/>
      <c r="I3127" s="7"/>
      <c r="J3127" s="10"/>
      <c r="K3127" s="10"/>
      <c r="L3127" s="10"/>
      <c r="M3127" s="10"/>
      <c r="N3127" s="7"/>
      <c r="O3127" s="7"/>
      <c r="T3127" s="7"/>
    </row>
    <row r="3128" spans="1:20" ht="12.5" x14ac:dyDescent="0.25">
      <c r="A3128" s="7"/>
      <c r="B3128" s="7"/>
      <c r="C3128" s="7"/>
      <c r="D3128" s="7"/>
      <c r="E3128" s="7"/>
      <c r="F3128" s="7"/>
      <c r="G3128" s="7"/>
      <c r="H3128" s="7"/>
      <c r="I3128" s="7"/>
      <c r="J3128" s="10"/>
      <c r="K3128" s="10"/>
      <c r="L3128" s="10"/>
      <c r="M3128" s="10"/>
      <c r="N3128" s="7"/>
      <c r="O3128" s="7"/>
      <c r="T3128" s="7"/>
    </row>
    <row r="3129" spans="1:20" ht="12.5" x14ac:dyDescent="0.25">
      <c r="A3129" s="7"/>
      <c r="B3129" s="7"/>
      <c r="C3129" s="7"/>
      <c r="D3129" s="7"/>
      <c r="E3129" s="7"/>
      <c r="F3129" s="7"/>
      <c r="G3129" s="7"/>
      <c r="H3129" s="7"/>
      <c r="I3129" s="7"/>
      <c r="J3129" s="10"/>
      <c r="K3129" s="10"/>
      <c r="L3129" s="10"/>
      <c r="M3129" s="10"/>
      <c r="N3129" s="7"/>
      <c r="O3129" s="7"/>
      <c r="T3129" s="7"/>
    </row>
    <row r="3130" spans="1:20" ht="12.5" x14ac:dyDescent="0.25">
      <c r="A3130" s="7"/>
      <c r="B3130" s="7"/>
      <c r="C3130" s="7"/>
      <c r="D3130" s="7"/>
      <c r="E3130" s="7"/>
      <c r="F3130" s="7"/>
      <c r="G3130" s="7"/>
      <c r="H3130" s="7"/>
      <c r="I3130" s="7"/>
      <c r="J3130" s="10"/>
      <c r="K3130" s="10"/>
      <c r="L3130" s="10"/>
      <c r="M3130" s="10"/>
      <c r="N3130" s="7"/>
      <c r="O3130" s="7"/>
      <c r="T3130" s="7"/>
    </row>
    <row r="3131" spans="1:20" ht="12.5" x14ac:dyDescent="0.25">
      <c r="A3131" s="7"/>
      <c r="B3131" s="7"/>
      <c r="C3131" s="7"/>
      <c r="D3131" s="7"/>
      <c r="E3131" s="7"/>
      <c r="F3131" s="7"/>
      <c r="G3131" s="7"/>
      <c r="H3131" s="7"/>
      <c r="I3131" s="7"/>
      <c r="J3131" s="10"/>
      <c r="K3131" s="10"/>
      <c r="L3131" s="10"/>
      <c r="M3131" s="10"/>
      <c r="N3131" s="7"/>
      <c r="O3131" s="7"/>
      <c r="T3131" s="7"/>
    </row>
    <row r="3132" spans="1:20" ht="12.5" x14ac:dyDescent="0.25">
      <c r="A3132" s="7"/>
      <c r="B3132" s="7"/>
      <c r="C3132" s="7"/>
      <c r="D3132" s="7"/>
      <c r="E3132" s="7"/>
      <c r="F3132" s="7"/>
      <c r="G3132" s="7"/>
      <c r="H3132" s="7"/>
      <c r="I3132" s="7"/>
      <c r="J3132" s="10"/>
      <c r="K3132" s="10"/>
      <c r="L3132" s="10"/>
      <c r="M3132" s="10"/>
      <c r="N3132" s="7"/>
      <c r="O3132" s="7"/>
      <c r="T3132" s="7"/>
    </row>
    <row r="3133" spans="1:20" ht="12.5" x14ac:dyDescent="0.25">
      <c r="A3133" s="7"/>
      <c r="B3133" s="7"/>
      <c r="C3133" s="7"/>
      <c r="D3133" s="7"/>
      <c r="E3133" s="7"/>
      <c r="F3133" s="7"/>
      <c r="G3133" s="7"/>
      <c r="H3133" s="7"/>
      <c r="I3133" s="7"/>
      <c r="J3133" s="10"/>
      <c r="K3133" s="10"/>
      <c r="L3133" s="10"/>
      <c r="M3133" s="10"/>
      <c r="N3133" s="7"/>
      <c r="O3133" s="7"/>
      <c r="T3133" s="7"/>
    </row>
    <row r="3134" spans="1:20" ht="12.5" x14ac:dyDescent="0.25">
      <c r="A3134" s="7"/>
      <c r="B3134" s="7"/>
      <c r="C3134" s="7"/>
      <c r="D3134" s="7"/>
      <c r="E3134" s="7"/>
      <c r="F3134" s="7"/>
      <c r="G3134" s="7"/>
      <c r="H3134" s="7"/>
      <c r="I3134" s="7"/>
      <c r="J3134" s="10"/>
      <c r="K3134" s="10"/>
      <c r="L3134" s="10"/>
      <c r="M3134" s="10"/>
      <c r="N3134" s="7"/>
      <c r="O3134" s="7"/>
      <c r="T3134" s="7"/>
    </row>
    <row r="3135" spans="1:20" ht="12.5" x14ac:dyDescent="0.25">
      <c r="A3135" s="7"/>
      <c r="B3135" s="7"/>
      <c r="C3135" s="7"/>
      <c r="D3135" s="7"/>
      <c r="E3135" s="7"/>
      <c r="F3135" s="7"/>
      <c r="G3135" s="7"/>
      <c r="H3135" s="7"/>
      <c r="I3135" s="7"/>
      <c r="J3135" s="10"/>
      <c r="K3135" s="10"/>
      <c r="L3135" s="10"/>
      <c r="M3135" s="10"/>
      <c r="N3135" s="7"/>
      <c r="O3135" s="7"/>
      <c r="T3135" s="7"/>
    </row>
    <row r="3136" spans="1:20" ht="12.5" x14ac:dyDescent="0.25">
      <c r="A3136" s="7"/>
      <c r="B3136" s="7"/>
      <c r="C3136" s="7"/>
      <c r="D3136" s="7"/>
      <c r="E3136" s="7"/>
      <c r="F3136" s="7"/>
      <c r="G3136" s="7"/>
      <c r="H3136" s="7"/>
      <c r="I3136" s="7"/>
      <c r="J3136" s="10"/>
      <c r="K3136" s="10"/>
      <c r="L3136" s="10"/>
      <c r="M3136" s="10"/>
      <c r="N3136" s="7"/>
      <c r="O3136" s="7"/>
      <c r="T3136" s="7"/>
    </row>
    <row r="3137" spans="1:20" ht="12.5" x14ac:dyDescent="0.25">
      <c r="A3137" s="7"/>
      <c r="B3137" s="7"/>
      <c r="C3137" s="7"/>
      <c r="D3137" s="7"/>
      <c r="E3137" s="7"/>
      <c r="F3137" s="7"/>
      <c r="G3137" s="7"/>
      <c r="H3137" s="7"/>
      <c r="I3137" s="7"/>
      <c r="J3137" s="10"/>
      <c r="K3137" s="10"/>
      <c r="L3137" s="10"/>
      <c r="M3137" s="10"/>
      <c r="N3137" s="7"/>
      <c r="O3137" s="7"/>
      <c r="T3137" s="7"/>
    </row>
    <row r="3138" spans="1:20" ht="12.5" x14ac:dyDescent="0.25">
      <c r="A3138" s="7"/>
      <c r="B3138" s="7"/>
      <c r="C3138" s="7"/>
      <c r="D3138" s="7"/>
      <c r="E3138" s="7"/>
      <c r="F3138" s="7"/>
      <c r="G3138" s="7"/>
      <c r="H3138" s="7"/>
      <c r="I3138" s="7"/>
      <c r="J3138" s="10"/>
      <c r="K3138" s="10"/>
      <c r="L3138" s="10"/>
      <c r="M3138" s="10"/>
      <c r="N3138" s="7"/>
      <c r="O3138" s="7"/>
      <c r="T3138" s="7"/>
    </row>
    <row r="3139" spans="1:20" ht="12.5" x14ac:dyDescent="0.25">
      <c r="A3139" s="7"/>
      <c r="B3139" s="7"/>
      <c r="C3139" s="7"/>
      <c r="D3139" s="7"/>
      <c r="E3139" s="7"/>
      <c r="F3139" s="7"/>
      <c r="G3139" s="7"/>
      <c r="H3139" s="7"/>
      <c r="I3139" s="7"/>
      <c r="J3139" s="10"/>
      <c r="K3139" s="10"/>
      <c r="L3139" s="10"/>
      <c r="M3139" s="10"/>
      <c r="N3139" s="7"/>
      <c r="O3139" s="7"/>
      <c r="T3139" s="7"/>
    </row>
    <row r="3140" spans="1:20" ht="12.5" x14ac:dyDescent="0.25">
      <c r="A3140" s="7"/>
      <c r="B3140" s="7"/>
      <c r="C3140" s="7"/>
      <c r="D3140" s="7"/>
      <c r="E3140" s="7"/>
      <c r="F3140" s="7"/>
      <c r="G3140" s="7"/>
      <c r="H3140" s="7"/>
      <c r="I3140" s="7"/>
      <c r="J3140" s="10"/>
      <c r="K3140" s="10"/>
      <c r="L3140" s="10"/>
      <c r="M3140" s="10"/>
      <c r="N3140" s="7"/>
      <c r="O3140" s="7"/>
      <c r="T3140" s="7"/>
    </row>
    <row r="3141" spans="1:20" ht="12.5" x14ac:dyDescent="0.25">
      <c r="A3141" s="7"/>
      <c r="B3141" s="7"/>
      <c r="C3141" s="7"/>
      <c r="D3141" s="7"/>
      <c r="E3141" s="7"/>
      <c r="F3141" s="7"/>
      <c r="G3141" s="7"/>
      <c r="H3141" s="7"/>
      <c r="I3141" s="7"/>
      <c r="J3141" s="10"/>
      <c r="K3141" s="10"/>
      <c r="L3141" s="10"/>
      <c r="M3141" s="10"/>
      <c r="N3141" s="7"/>
      <c r="O3141" s="7"/>
      <c r="T3141" s="7"/>
    </row>
    <row r="3142" spans="1:20" ht="12.5" x14ac:dyDescent="0.25">
      <c r="A3142" s="7"/>
      <c r="B3142" s="7"/>
      <c r="C3142" s="7"/>
      <c r="D3142" s="7"/>
      <c r="E3142" s="7"/>
      <c r="F3142" s="7"/>
      <c r="G3142" s="7"/>
      <c r="H3142" s="7"/>
      <c r="I3142" s="7"/>
      <c r="J3142" s="10"/>
      <c r="K3142" s="10"/>
      <c r="L3142" s="10"/>
      <c r="M3142" s="10"/>
      <c r="N3142" s="7"/>
      <c r="O3142" s="7"/>
      <c r="T3142" s="7"/>
    </row>
    <row r="3143" spans="1:20" ht="12.5" x14ac:dyDescent="0.25">
      <c r="A3143" s="7"/>
      <c r="B3143" s="7"/>
      <c r="C3143" s="7"/>
      <c r="D3143" s="7"/>
      <c r="E3143" s="7"/>
      <c r="F3143" s="7"/>
      <c r="G3143" s="7"/>
      <c r="H3143" s="7"/>
      <c r="I3143" s="7"/>
      <c r="J3143" s="10"/>
      <c r="K3143" s="10"/>
      <c r="L3143" s="10"/>
      <c r="M3143" s="10"/>
      <c r="N3143" s="7"/>
      <c r="O3143" s="7"/>
      <c r="T3143" s="7"/>
    </row>
    <row r="3144" spans="1:20" ht="12.5" x14ac:dyDescent="0.25">
      <c r="A3144" s="7"/>
      <c r="B3144" s="7"/>
      <c r="C3144" s="7"/>
      <c r="D3144" s="7"/>
      <c r="E3144" s="7"/>
      <c r="F3144" s="7"/>
      <c r="G3144" s="7"/>
      <c r="H3144" s="7"/>
      <c r="I3144" s="7"/>
      <c r="J3144" s="10"/>
      <c r="K3144" s="10"/>
      <c r="L3144" s="10"/>
      <c r="M3144" s="10"/>
      <c r="N3144" s="7"/>
      <c r="O3144" s="7"/>
      <c r="T3144" s="7"/>
    </row>
    <row r="3145" spans="1:20" ht="12.5" x14ac:dyDescent="0.25">
      <c r="A3145" s="7"/>
      <c r="B3145" s="7"/>
      <c r="C3145" s="7"/>
      <c r="D3145" s="7"/>
      <c r="E3145" s="7"/>
      <c r="F3145" s="7"/>
      <c r="G3145" s="7"/>
      <c r="H3145" s="7"/>
      <c r="I3145" s="7"/>
      <c r="J3145" s="10"/>
      <c r="K3145" s="10"/>
      <c r="L3145" s="10"/>
      <c r="M3145" s="10"/>
      <c r="N3145" s="7"/>
      <c r="O3145" s="7"/>
      <c r="T3145" s="7"/>
    </row>
    <row r="3146" spans="1:20" ht="12.5" x14ac:dyDescent="0.25">
      <c r="A3146" s="7"/>
      <c r="B3146" s="7"/>
      <c r="C3146" s="7"/>
      <c r="D3146" s="7"/>
      <c r="E3146" s="7"/>
      <c r="F3146" s="7"/>
      <c r="G3146" s="7"/>
      <c r="H3146" s="7"/>
      <c r="I3146" s="7"/>
      <c r="J3146" s="10"/>
      <c r="K3146" s="10"/>
      <c r="L3146" s="10"/>
      <c r="M3146" s="10"/>
      <c r="N3146" s="7"/>
      <c r="O3146" s="7"/>
      <c r="T3146" s="7"/>
    </row>
    <row r="3147" spans="1:20" ht="12.5" x14ac:dyDescent="0.25">
      <c r="A3147" s="7"/>
      <c r="B3147" s="7"/>
      <c r="C3147" s="7"/>
      <c r="D3147" s="7"/>
      <c r="E3147" s="7"/>
      <c r="F3147" s="7"/>
      <c r="G3147" s="7"/>
      <c r="H3147" s="7"/>
      <c r="I3147" s="7"/>
      <c r="J3147" s="10"/>
      <c r="K3147" s="10"/>
      <c r="L3147" s="10"/>
      <c r="M3147" s="10"/>
      <c r="N3147" s="7"/>
      <c r="O3147" s="7"/>
      <c r="T3147" s="7"/>
    </row>
    <row r="3148" spans="1:20" ht="12.5" x14ac:dyDescent="0.25">
      <c r="A3148" s="7"/>
      <c r="B3148" s="7"/>
      <c r="C3148" s="7"/>
      <c r="D3148" s="7"/>
      <c r="E3148" s="7"/>
      <c r="F3148" s="7"/>
      <c r="G3148" s="7"/>
      <c r="H3148" s="7"/>
      <c r="I3148" s="7"/>
      <c r="J3148" s="10"/>
      <c r="K3148" s="10"/>
      <c r="L3148" s="10"/>
      <c r="M3148" s="10"/>
      <c r="N3148" s="7"/>
      <c r="O3148" s="7"/>
      <c r="T3148" s="7"/>
    </row>
    <row r="3149" spans="1:20" ht="12.5" x14ac:dyDescent="0.25">
      <c r="A3149" s="7"/>
      <c r="B3149" s="7"/>
      <c r="C3149" s="7"/>
      <c r="D3149" s="7"/>
      <c r="E3149" s="7"/>
      <c r="F3149" s="7"/>
      <c r="G3149" s="7"/>
      <c r="H3149" s="7"/>
      <c r="I3149" s="7"/>
      <c r="J3149" s="10"/>
      <c r="K3149" s="10"/>
      <c r="L3149" s="10"/>
      <c r="M3149" s="10"/>
      <c r="N3149" s="7"/>
      <c r="O3149" s="7"/>
      <c r="T3149" s="7"/>
    </row>
    <row r="3150" spans="1:20" ht="12.5" x14ac:dyDescent="0.25">
      <c r="A3150" s="7"/>
      <c r="B3150" s="7"/>
      <c r="C3150" s="7"/>
      <c r="D3150" s="7"/>
      <c r="E3150" s="7"/>
      <c r="F3150" s="7"/>
      <c r="G3150" s="7"/>
      <c r="H3150" s="7"/>
      <c r="I3150" s="7"/>
      <c r="J3150" s="10"/>
      <c r="K3150" s="10"/>
      <c r="L3150" s="10"/>
      <c r="M3150" s="10"/>
      <c r="N3150" s="7"/>
      <c r="O3150" s="7"/>
      <c r="T3150" s="7"/>
    </row>
    <row r="3151" spans="1:20" ht="12.5" x14ac:dyDescent="0.25">
      <c r="A3151" s="7"/>
      <c r="B3151" s="7"/>
      <c r="C3151" s="7"/>
      <c r="D3151" s="7"/>
      <c r="E3151" s="7"/>
      <c r="F3151" s="7"/>
      <c r="G3151" s="7"/>
      <c r="H3151" s="7"/>
      <c r="I3151" s="7"/>
      <c r="J3151" s="10"/>
      <c r="K3151" s="10"/>
      <c r="L3151" s="10"/>
      <c r="M3151" s="10"/>
      <c r="N3151" s="7"/>
      <c r="O3151" s="7"/>
      <c r="T3151" s="7"/>
    </row>
    <row r="3152" spans="1:20" ht="12.5" x14ac:dyDescent="0.25">
      <c r="A3152" s="7"/>
      <c r="B3152" s="7"/>
      <c r="C3152" s="7"/>
      <c r="D3152" s="7"/>
      <c r="E3152" s="7"/>
      <c r="F3152" s="7"/>
      <c r="G3152" s="7"/>
      <c r="H3152" s="7"/>
      <c r="I3152" s="7"/>
      <c r="J3152" s="10"/>
      <c r="K3152" s="10"/>
      <c r="L3152" s="10"/>
      <c r="M3152" s="10"/>
      <c r="N3152" s="7"/>
      <c r="O3152" s="7"/>
      <c r="T3152" s="7"/>
    </row>
    <row r="3153" spans="1:20" ht="12.5" x14ac:dyDescent="0.25">
      <c r="A3153" s="7"/>
      <c r="B3153" s="7"/>
      <c r="C3153" s="7"/>
      <c r="D3153" s="7"/>
      <c r="E3153" s="7"/>
      <c r="F3153" s="7"/>
      <c r="G3153" s="7"/>
      <c r="H3153" s="7"/>
      <c r="I3153" s="7"/>
      <c r="J3153" s="10"/>
      <c r="K3153" s="10"/>
      <c r="L3153" s="10"/>
      <c r="M3153" s="10"/>
      <c r="N3153" s="7"/>
      <c r="O3153" s="7"/>
      <c r="T3153" s="7"/>
    </row>
    <row r="3154" spans="1:20" ht="12.5" x14ac:dyDescent="0.25">
      <c r="A3154" s="7"/>
      <c r="B3154" s="7"/>
      <c r="C3154" s="7"/>
      <c r="D3154" s="7"/>
      <c r="E3154" s="7"/>
      <c r="F3154" s="7"/>
      <c r="G3154" s="7"/>
      <c r="H3154" s="7"/>
      <c r="I3154" s="7"/>
      <c r="J3154" s="10"/>
      <c r="K3154" s="10"/>
      <c r="L3154" s="10"/>
      <c r="M3154" s="10"/>
      <c r="N3154" s="7"/>
      <c r="O3154" s="7"/>
      <c r="T3154" s="7"/>
    </row>
    <row r="3155" spans="1:20" ht="12.5" x14ac:dyDescent="0.25">
      <c r="A3155" s="7"/>
      <c r="B3155" s="7"/>
      <c r="C3155" s="7"/>
      <c r="D3155" s="7"/>
      <c r="E3155" s="7"/>
      <c r="F3155" s="7"/>
      <c r="G3155" s="7"/>
      <c r="H3155" s="7"/>
      <c r="I3155" s="7"/>
      <c r="J3155" s="10"/>
      <c r="K3155" s="10"/>
      <c r="L3155" s="10"/>
      <c r="M3155" s="10"/>
      <c r="N3155" s="7"/>
      <c r="O3155" s="7"/>
      <c r="T3155" s="7"/>
    </row>
    <row r="3156" spans="1:20" ht="12.5" x14ac:dyDescent="0.25">
      <c r="A3156" s="7"/>
      <c r="B3156" s="7"/>
      <c r="C3156" s="7"/>
      <c r="D3156" s="7"/>
      <c r="E3156" s="7"/>
      <c r="F3156" s="7"/>
      <c r="G3156" s="7"/>
      <c r="H3156" s="7"/>
      <c r="I3156" s="7"/>
      <c r="J3156" s="10"/>
      <c r="K3156" s="10"/>
      <c r="L3156" s="10"/>
      <c r="M3156" s="10"/>
      <c r="N3156" s="7"/>
      <c r="O3156" s="7"/>
      <c r="T3156" s="7"/>
    </row>
    <row r="3157" spans="1:20" ht="12.5" x14ac:dyDescent="0.25">
      <c r="A3157" s="7"/>
      <c r="B3157" s="7"/>
      <c r="C3157" s="7"/>
      <c r="D3157" s="7"/>
      <c r="E3157" s="7"/>
      <c r="F3157" s="7"/>
      <c r="G3157" s="7"/>
      <c r="H3157" s="7"/>
      <c r="I3157" s="7"/>
      <c r="J3157" s="10"/>
      <c r="K3157" s="10"/>
      <c r="L3157" s="10"/>
      <c r="M3157" s="10"/>
      <c r="N3157" s="7"/>
      <c r="O3157" s="7"/>
      <c r="T3157" s="7"/>
    </row>
    <row r="3158" spans="1:20" ht="12.5" x14ac:dyDescent="0.25">
      <c r="A3158" s="7"/>
      <c r="B3158" s="7"/>
      <c r="C3158" s="7"/>
      <c r="D3158" s="7"/>
      <c r="E3158" s="7"/>
      <c r="F3158" s="7"/>
      <c r="G3158" s="7"/>
      <c r="H3158" s="7"/>
      <c r="I3158" s="7"/>
      <c r="J3158" s="10"/>
      <c r="K3158" s="10"/>
      <c r="L3158" s="10"/>
      <c r="M3158" s="10"/>
      <c r="N3158" s="7"/>
      <c r="O3158" s="7"/>
      <c r="T3158" s="7"/>
    </row>
    <row r="3159" spans="1:20" ht="12.5" x14ac:dyDescent="0.25">
      <c r="A3159" s="7"/>
      <c r="B3159" s="7"/>
      <c r="C3159" s="7"/>
      <c r="D3159" s="7"/>
      <c r="E3159" s="7"/>
      <c r="F3159" s="7"/>
      <c r="G3159" s="7"/>
      <c r="H3159" s="7"/>
      <c r="I3159" s="7"/>
      <c r="J3159" s="10"/>
      <c r="K3159" s="10"/>
      <c r="L3159" s="10"/>
      <c r="M3159" s="10"/>
      <c r="N3159" s="7"/>
      <c r="O3159" s="7"/>
      <c r="T3159" s="7"/>
    </row>
    <row r="3160" spans="1:20" ht="12.5" x14ac:dyDescent="0.25">
      <c r="A3160" s="7"/>
      <c r="B3160" s="7"/>
      <c r="C3160" s="7"/>
      <c r="D3160" s="7"/>
      <c r="E3160" s="7"/>
      <c r="F3160" s="7"/>
      <c r="G3160" s="7"/>
      <c r="H3160" s="7"/>
      <c r="I3160" s="7"/>
      <c r="J3160" s="10"/>
      <c r="K3160" s="10"/>
      <c r="L3160" s="10"/>
      <c r="M3160" s="10"/>
      <c r="N3160" s="7"/>
      <c r="O3160" s="7"/>
      <c r="T3160" s="7"/>
    </row>
    <row r="3161" spans="1:20" ht="12.5" x14ac:dyDescent="0.25">
      <c r="A3161" s="7"/>
      <c r="B3161" s="7"/>
      <c r="C3161" s="7"/>
      <c r="D3161" s="7"/>
      <c r="E3161" s="7"/>
      <c r="F3161" s="7"/>
      <c r="G3161" s="7"/>
      <c r="H3161" s="7"/>
      <c r="I3161" s="7"/>
      <c r="J3161" s="10"/>
      <c r="K3161" s="10"/>
      <c r="L3161" s="10"/>
      <c r="M3161" s="10"/>
      <c r="N3161" s="7"/>
      <c r="O3161" s="7"/>
      <c r="T3161" s="7"/>
    </row>
    <row r="3162" spans="1:20" ht="12.5" x14ac:dyDescent="0.25">
      <c r="A3162" s="7"/>
      <c r="B3162" s="7"/>
      <c r="C3162" s="7"/>
      <c r="D3162" s="7"/>
      <c r="E3162" s="7"/>
      <c r="F3162" s="7"/>
      <c r="G3162" s="7"/>
      <c r="H3162" s="7"/>
      <c r="I3162" s="7"/>
      <c r="J3162" s="10"/>
      <c r="K3162" s="10"/>
      <c r="L3162" s="10"/>
      <c r="M3162" s="10"/>
      <c r="N3162" s="7"/>
      <c r="O3162" s="7"/>
      <c r="T3162" s="7"/>
    </row>
    <row r="3163" spans="1:20" ht="12.5" x14ac:dyDescent="0.25">
      <c r="A3163" s="7"/>
      <c r="B3163" s="7"/>
      <c r="C3163" s="7"/>
      <c r="D3163" s="7"/>
      <c r="E3163" s="7"/>
      <c r="F3163" s="7"/>
      <c r="G3163" s="7"/>
      <c r="H3163" s="7"/>
      <c r="I3163" s="7"/>
      <c r="J3163" s="10"/>
      <c r="K3163" s="10"/>
      <c r="L3163" s="10"/>
      <c r="M3163" s="10"/>
      <c r="N3163" s="7"/>
      <c r="O3163" s="7"/>
      <c r="T3163" s="7"/>
    </row>
    <row r="3164" spans="1:20" ht="12.5" x14ac:dyDescent="0.25">
      <c r="A3164" s="7"/>
      <c r="B3164" s="7"/>
      <c r="C3164" s="7"/>
      <c r="D3164" s="7"/>
      <c r="E3164" s="7"/>
      <c r="F3164" s="7"/>
      <c r="G3164" s="7"/>
      <c r="H3164" s="7"/>
      <c r="I3164" s="7"/>
      <c r="J3164" s="10"/>
      <c r="K3164" s="10"/>
      <c r="L3164" s="10"/>
      <c r="M3164" s="10"/>
      <c r="N3164" s="7"/>
      <c r="O3164" s="7"/>
      <c r="T3164" s="7"/>
    </row>
    <row r="3165" spans="1:20" ht="12.5" x14ac:dyDescent="0.25">
      <c r="A3165" s="7"/>
      <c r="B3165" s="7"/>
      <c r="C3165" s="7"/>
      <c r="D3165" s="7"/>
      <c r="E3165" s="7"/>
      <c r="F3165" s="7"/>
      <c r="G3165" s="7"/>
      <c r="H3165" s="7"/>
      <c r="I3165" s="7"/>
      <c r="J3165" s="10"/>
      <c r="K3165" s="10"/>
      <c r="L3165" s="10"/>
      <c r="M3165" s="10"/>
      <c r="N3165" s="7"/>
      <c r="O3165" s="7"/>
      <c r="T3165" s="7"/>
    </row>
    <row r="3166" spans="1:20" ht="12.5" x14ac:dyDescent="0.25">
      <c r="A3166" s="7"/>
      <c r="B3166" s="7"/>
      <c r="C3166" s="7"/>
      <c r="D3166" s="7"/>
      <c r="E3166" s="7"/>
      <c r="F3166" s="7"/>
      <c r="G3166" s="7"/>
      <c r="H3166" s="7"/>
      <c r="I3166" s="7"/>
      <c r="J3166" s="10"/>
      <c r="K3166" s="10"/>
      <c r="L3166" s="10"/>
      <c r="M3166" s="10"/>
      <c r="N3166" s="7"/>
      <c r="O3166" s="7"/>
      <c r="T3166" s="7"/>
    </row>
    <row r="3167" spans="1:20" ht="12.5" x14ac:dyDescent="0.25">
      <c r="A3167" s="7"/>
      <c r="B3167" s="7"/>
      <c r="C3167" s="7"/>
      <c r="D3167" s="7"/>
      <c r="E3167" s="7"/>
      <c r="F3167" s="7"/>
      <c r="G3167" s="7"/>
      <c r="H3167" s="7"/>
      <c r="I3167" s="7"/>
      <c r="J3167" s="10"/>
      <c r="K3167" s="10"/>
      <c r="L3167" s="10"/>
      <c r="M3167" s="10"/>
      <c r="N3167" s="7"/>
      <c r="O3167" s="7"/>
      <c r="T3167" s="7"/>
    </row>
    <row r="3168" spans="1:20" ht="12.5" x14ac:dyDescent="0.25">
      <c r="A3168" s="7"/>
      <c r="B3168" s="7"/>
      <c r="C3168" s="7"/>
      <c r="D3168" s="7"/>
      <c r="E3168" s="7"/>
      <c r="F3168" s="7"/>
      <c r="G3168" s="7"/>
      <c r="H3168" s="7"/>
      <c r="I3168" s="7"/>
      <c r="J3168" s="10"/>
      <c r="K3168" s="10"/>
      <c r="L3168" s="10"/>
      <c r="M3168" s="10"/>
      <c r="N3168" s="7"/>
      <c r="O3168" s="7"/>
      <c r="T3168" s="7"/>
    </row>
    <row r="3169" spans="1:20" ht="12.5" x14ac:dyDescent="0.25">
      <c r="A3169" s="7"/>
      <c r="B3169" s="7"/>
      <c r="C3169" s="7"/>
      <c r="D3169" s="7"/>
      <c r="E3169" s="7"/>
      <c r="F3169" s="7"/>
      <c r="G3169" s="7"/>
      <c r="H3169" s="7"/>
      <c r="I3169" s="7"/>
      <c r="J3169" s="10"/>
      <c r="K3169" s="10"/>
      <c r="L3169" s="10"/>
      <c r="M3169" s="10"/>
      <c r="N3169" s="7"/>
      <c r="O3169" s="7"/>
      <c r="T3169" s="7"/>
    </row>
    <row r="3170" spans="1:20" ht="12.5" x14ac:dyDescent="0.25">
      <c r="A3170" s="7"/>
      <c r="B3170" s="7"/>
      <c r="C3170" s="7"/>
      <c r="D3170" s="7"/>
      <c r="E3170" s="7"/>
      <c r="F3170" s="7"/>
      <c r="G3170" s="7"/>
      <c r="H3170" s="7"/>
      <c r="I3170" s="7"/>
      <c r="J3170" s="10"/>
      <c r="K3170" s="10"/>
      <c r="L3170" s="10"/>
      <c r="M3170" s="10"/>
      <c r="N3170" s="7"/>
      <c r="O3170" s="7"/>
      <c r="T3170" s="7"/>
    </row>
    <row r="3171" spans="1:20" ht="12.5" x14ac:dyDescent="0.25">
      <c r="A3171" s="7"/>
      <c r="B3171" s="7"/>
      <c r="C3171" s="7"/>
      <c r="D3171" s="7"/>
      <c r="E3171" s="7"/>
      <c r="F3171" s="7"/>
      <c r="G3171" s="7"/>
      <c r="H3171" s="7"/>
      <c r="I3171" s="7"/>
      <c r="J3171" s="10"/>
      <c r="K3171" s="10"/>
      <c r="L3171" s="10"/>
      <c r="M3171" s="10"/>
      <c r="N3171" s="7"/>
      <c r="O3171" s="7"/>
      <c r="T3171" s="7"/>
    </row>
    <row r="3172" spans="1:20" ht="12.5" x14ac:dyDescent="0.25">
      <c r="A3172" s="7"/>
      <c r="B3172" s="7"/>
      <c r="C3172" s="7"/>
      <c r="D3172" s="7"/>
      <c r="E3172" s="7"/>
      <c r="F3172" s="7"/>
      <c r="G3172" s="7"/>
      <c r="H3172" s="7"/>
      <c r="I3172" s="7"/>
      <c r="J3172" s="10"/>
      <c r="K3172" s="10"/>
      <c r="L3172" s="10"/>
      <c r="M3172" s="10"/>
      <c r="N3172" s="7"/>
      <c r="O3172" s="7"/>
      <c r="T3172" s="7"/>
    </row>
    <row r="3173" spans="1:20" ht="12.5" x14ac:dyDescent="0.25">
      <c r="A3173" s="7"/>
      <c r="B3173" s="7"/>
      <c r="C3173" s="7"/>
      <c r="D3173" s="7"/>
      <c r="E3173" s="7"/>
      <c r="F3173" s="7"/>
      <c r="G3173" s="7"/>
      <c r="H3173" s="7"/>
      <c r="I3173" s="7"/>
      <c r="J3173" s="10"/>
      <c r="K3173" s="10"/>
      <c r="L3173" s="10"/>
      <c r="M3173" s="10"/>
      <c r="N3173" s="7"/>
      <c r="O3173" s="7"/>
      <c r="T3173" s="7"/>
    </row>
    <row r="3174" spans="1:20" ht="12.5" x14ac:dyDescent="0.25">
      <c r="A3174" s="7"/>
      <c r="B3174" s="7"/>
      <c r="C3174" s="7"/>
      <c r="D3174" s="7"/>
      <c r="E3174" s="7"/>
      <c r="F3174" s="7"/>
      <c r="G3174" s="7"/>
      <c r="H3174" s="7"/>
      <c r="I3174" s="7"/>
      <c r="J3174" s="10"/>
      <c r="K3174" s="10"/>
      <c r="L3174" s="10"/>
      <c r="M3174" s="10"/>
      <c r="N3174" s="7"/>
      <c r="O3174" s="7"/>
      <c r="T3174" s="7"/>
    </row>
    <row r="3175" spans="1:20" ht="12.5" x14ac:dyDescent="0.25">
      <c r="A3175" s="7"/>
      <c r="B3175" s="7"/>
      <c r="C3175" s="7"/>
      <c r="D3175" s="7"/>
      <c r="E3175" s="7"/>
      <c r="F3175" s="7"/>
      <c r="G3175" s="7"/>
      <c r="H3175" s="7"/>
      <c r="I3175" s="7"/>
      <c r="J3175" s="10"/>
      <c r="K3175" s="10"/>
      <c r="L3175" s="10"/>
      <c r="M3175" s="10"/>
      <c r="N3175" s="7"/>
      <c r="O3175" s="7"/>
      <c r="T3175" s="7"/>
    </row>
    <row r="3176" spans="1:20" ht="12.5" x14ac:dyDescent="0.25">
      <c r="A3176" s="7"/>
      <c r="B3176" s="7"/>
      <c r="C3176" s="7"/>
      <c r="D3176" s="7"/>
      <c r="E3176" s="7"/>
      <c r="F3176" s="7"/>
      <c r="G3176" s="7"/>
      <c r="H3176" s="7"/>
      <c r="I3176" s="7"/>
      <c r="J3176" s="10"/>
      <c r="K3176" s="10"/>
      <c r="L3176" s="10"/>
      <c r="M3176" s="10"/>
      <c r="N3176" s="7"/>
      <c r="O3176" s="7"/>
      <c r="T3176" s="7"/>
    </row>
    <row r="3177" spans="1:20" ht="12.5" x14ac:dyDescent="0.25">
      <c r="A3177" s="7"/>
      <c r="B3177" s="7"/>
      <c r="C3177" s="7"/>
      <c r="D3177" s="7"/>
      <c r="E3177" s="7"/>
      <c r="F3177" s="7"/>
      <c r="G3177" s="7"/>
      <c r="H3177" s="7"/>
      <c r="I3177" s="7"/>
      <c r="J3177" s="10"/>
      <c r="K3177" s="10"/>
      <c r="L3177" s="10"/>
      <c r="M3177" s="10"/>
      <c r="N3177" s="7"/>
      <c r="O3177" s="7"/>
      <c r="T3177" s="7"/>
    </row>
    <row r="3178" spans="1:20" ht="12.5" x14ac:dyDescent="0.25">
      <c r="A3178" s="7"/>
      <c r="B3178" s="7"/>
      <c r="C3178" s="7"/>
      <c r="D3178" s="7"/>
      <c r="E3178" s="7"/>
      <c r="F3178" s="7"/>
      <c r="G3178" s="7"/>
      <c r="H3178" s="7"/>
      <c r="I3178" s="7"/>
      <c r="J3178" s="10"/>
      <c r="K3178" s="10"/>
      <c r="L3178" s="10"/>
      <c r="M3178" s="10"/>
      <c r="N3178" s="7"/>
      <c r="O3178" s="7"/>
      <c r="T3178" s="7"/>
    </row>
    <row r="3179" spans="1:20" ht="12.5" x14ac:dyDescent="0.25">
      <c r="A3179" s="7"/>
      <c r="B3179" s="7"/>
      <c r="C3179" s="7"/>
      <c r="D3179" s="7"/>
      <c r="E3179" s="7"/>
      <c r="F3179" s="7"/>
      <c r="G3179" s="7"/>
      <c r="H3179" s="7"/>
      <c r="I3179" s="7"/>
      <c r="J3179" s="10"/>
      <c r="K3179" s="10"/>
      <c r="L3179" s="10"/>
      <c r="M3179" s="10"/>
      <c r="N3179" s="7"/>
      <c r="O3179" s="7"/>
      <c r="T3179" s="7"/>
    </row>
    <row r="3180" spans="1:20" ht="12.5" x14ac:dyDescent="0.25">
      <c r="A3180" s="7"/>
      <c r="B3180" s="7"/>
      <c r="C3180" s="7"/>
      <c r="D3180" s="7"/>
      <c r="E3180" s="7"/>
      <c r="F3180" s="7"/>
      <c r="G3180" s="7"/>
      <c r="H3180" s="7"/>
      <c r="I3180" s="7"/>
      <c r="J3180" s="10"/>
      <c r="K3180" s="10"/>
      <c r="L3180" s="10"/>
      <c r="M3180" s="10"/>
      <c r="N3180" s="7"/>
      <c r="O3180" s="7"/>
      <c r="T3180" s="7"/>
    </row>
    <row r="3181" spans="1:20" ht="12.5" x14ac:dyDescent="0.25">
      <c r="A3181" s="7"/>
      <c r="B3181" s="7"/>
      <c r="C3181" s="7"/>
      <c r="D3181" s="7"/>
      <c r="E3181" s="7"/>
      <c r="F3181" s="7"/>
      <c r="G3181" s="7"/>
      <c r="H3181" s="7"/>
      <c r="I3181" s="7"/>
      <c r="J3181" s="10"/>
      <c r="K3181" s="10"/>
      <c r="L3181" s="10"/>
      <c r="M3181" s="10"/>
      <c r="N3181" s="7"/>
      <c r="O3181" s="7"/>
      <c r="T3181" s="7"/>
    </row>
    <row r="3182" spans="1:20" ht="12.5" x14ac:dyDescent="0.25">
      <c r="A3182" s="7"/>
      <c r="B3182" s="7"/>
      <c r="C3182" s="7"/>
      <c r="D3182" s="7"/>
      <c r="E3182" s="7"/>
      <c r="F3182" s="7"/>
      <c r="G3182" s="7"/>
      <c r="H3182" s="7"/>
      <c r="I3182" s="7"/>
      <c r="J3182" s="10"/>
      <c r="K3182" s="10"/>
      <c r="L3182" s="10"/>
      <c r="M3182" s="10"/>
      <c r="N3182" s="7"/>
      <c r="O3182" s="7"/>
      <c r="T3182" s="7"/>
    </row>
    <row r="3183" spans="1:20" ht="12.5" x14ac:dyDescent="0.25">
      <c r="A3183" s="7"/>
      <c r="B3183" s="7"/>
      <c r="C3183" s="7"/>
      <c r="D3183" s="7"/>
      <c r="E3183" s="7"/>
      <c r="F3183" s="7"/>
      <c r="G3183" s="7"/>
      <c r="H3183" s="7"/>
      <c r="I3183" s="7"/>
      <c r="J3183" s="10"/>
      <c r="K3183" s="10"/>
      <c r="L3183" s="10"/>
      <c r="M3183" s="10"/>
      <c r="N3183" s="7"/>
      <c r="O3183" s="7"/>
      <c r="T3183" s="7"/>
    </row>
    <row r="3184" spans="1:20" ht="12.5" x14ac:dyDescent="0.25">
      <c r="A3184" s="7"/>
      <c r="B3184" s="7"/>
      <c r="C3184" s="7"/>
      <c r="D3184" s="7"/>
      <c r="E3184" s="7"/>
      <c r="F3184" s="7"/>
      <c r="G3184" s="7"/>
      <c r="H3184" s="7"/>
      <c r="I3184" s="7"/>
      <c r="J3184" s="10"/>
      <c r="K3184" s="10"/>
      <c r="L3184" s="10"/>
      <c r="M3184" s="10"/>
      <c r="N3184" s="7"/>
      <c r="O3184" s="7"/>
      <c r="T3184" s="7"/>
    </row>
    <row r="3185" spans="1:20" ht="12.5" x14ac:dyDescent="0.25">
      <c r="A3185" s="7"/>
      <c r="B3185" s="7"/>
      <c r="C3185" s="7"/>
      <c r="D3185" s="7"/>
      <c r="E3185" s="7"/>
      <c r="F3185" s="7"/>
      <c r="G3185" s="7"/>
      <c r="H3185" s="7"/>
      <c r="I3185" s="7"/>
      <c r="J3185" s="10"/>
      <c r="K3185" s="10"/>
      <c r="L3185" s="10"/>
      <c r="M3185" s="10"/>
      <c r="N3185" s="7"/>
      <c r="O3185" s="7"/>
      <c r="T3185" s="7"/>
    </row>
    <row r="3186" spans="1:20" ht="12.5" x14ac:dyDescent="0.25">
      <c r="A3186" s="7"/>
      <c r="B3186" s="7"/>
      <c r="C3186" s="7"/>
      <c r="D3186" s="7"/>
      <c r="E3186" s="7"/>
      <c r="F3186" s="7"/>
      <c r="G3186" s="7"/>
      <c r="H3186" s="7"/>
      <c r="I3186" s="7"/>
      <c r="J3186" s="10"/>
      <c r="K3186" s="10"/>
      <c r="L3186" s="10"/>
      <c r="M3186" s="10"/>
      <c r="N3186" s="7"/>
      <c r="O3186" s="7"/>
      <c r="T3186" s="7"/>
    </row>
    <row r="3187" spans="1:20" ht="12.5" x14ac:dyDescent="0.25">
      <c r="A3187" s="7"/>
      <c r="B3187" s="7"/>
      <c r="C3187" s="7"/>
      <c r="D3187" s="7"/>
      <c r="E3187" s="7"/>
      <c r="F3187" s="7"/>
      <c r="G3187" s="7"/>
      <c r="H3187" s="7"/>
      <c r="I3187" s="7"/>
      <c r="J3187" s="10"/>
      <c r="K3187" s="10"/>
      <c r="L3187" s="10"/>
      <c r="M3187" s="10"/>
      <c r="N3187" s="7"/>
      <c r="O3187" s="7"/>
      <c r="T3187" s="7"/>
    </row>
    <row r="3188" spans="1:20" ht="12.5" x14ac:dyDescent="0.25">
      <c r="A3188" s="7"/>
      <c r="B3188" s="7"/>
      <c r="C3188" s="7"/>
      <c r="D3188" s="7"/>
      <c r="E3188" s="7"/>
      <c r="F3188" s="7"/>
      <c r="G3188" s="7"/>
      <c r="H3188" s="7"/>
      <c r="I3188" s="7"/>
      <c r="J3188" s="10"/>
      <c r="K3188" s="10"/>
      <c r="L3188" s="10"/>
      <c r="M3188" s="10"/>
      <c r="N3188" s="7"/>
      <c r="O3188" s="7"/>
      <c r="T3188" s="7"/>
    </row>
    <row r="3189" spans="1:20" ht="12.5" x14ac:dyDescent="0.25">
      <c r="A3189" s="7"/>
      <c r="B3189" s="7"/>
      <c r="C3189" s="7"/>
      <c r="D3189" s="7"/>
      <c r="E3189" s="7"/>
      <c r="F3189" s="7"/>
      <c r="G3189" s="7"/>
      <c r="H3189" s="7"/>
      <c r="I3189" s="7"/>
      <c r="J3189" s="10"/>
      <c r="K3189" s="10"/>
      <c r="L3189" s="10"/>
      <c r="M3189" s="10"/>
      <c r="N3189" s="7"/>
      <c r="O3189" s="7"/>
      <c r="T3189" s="7"/>
    </row>
    <row r="3190" spans="1:20" ht="12.5" x14ac:dyDescent="0.25">
      <c r="A3190" s="7"/>
      <c r="B3190" s="7"/>
      <c r="C3190" s="7"/>
      <c r="D3190" s="7"/>
      <c r="E3190" s="7"/>
      <c r="F3190" s="7"/>
      <c r="G3190" s="7"/>
      <c r="H3190" s="7"/>
      <c r="I3190" s="7"/>
      <c r="J3190" s="10"/>
      <c r="K3190" s="10"/>
      <c r="L3190" s="10"/>
      <c r="M3190" s="10"/>
      <c r="N3190" s="7"/>
      <c r="O3190" s="7"/>
      <c r="T3190" s="7"/>
    </row>
    <row r="3191" spans="1:20" ht="12.5" x14ac:dyDescent="0.25">
      <c r="A3191" s="7"/>
      <c r="B3191" s="7"/>
      <c r="C3191" s="7"/>
      <c r="D3191" s="7"/>
      <c r="E3191" s="7"/>
      <c r="F3191" s="7"/>
      <c r="G3191" s="7"/>
      <c r="H3191" s="7"/>
      <c r="I3191" s="7"/>
      <c r="J3191" s="10"/>
      <c r="K3191" s="10"/>
      <c r="L3191" s="10"/>
      <c r="M3191" s="10"/>
      <c r="N3191" s="7"/>
      <c r="O3191" s="7"/>
      <c r="T3191" s="7"/>
    </row>
    <row r="3192" spans="1:20" ht="12.5" x14ac:dyDescent="0.25">
      <c r="A3192" s="7"/>
      <c r="B3192" s="7"/>
      <c r="C3192" s="7"/>
      <c r="D3192" s="7"/>
      <c r="E3192" s="7"/>
      <c r="F3192" s="7"/>
      <c r="G3192" s="7"/>
      <c r="H3192" s="7"/>
      <c r="I3192" s="7"/>
      <c r="J3192" s="10"/>
      <c r="K3192" s="10"/>
      <c r="L3192" s="10"/>
      <c r="M3192" s="10"/>
      <c r="N3192" s="7"/>
      <c r="O3192" s="7"/>
      <c r="T3192" s="7"/>
    </row>
    <row r="3193" spans="1:20" ht="12.5" x14ac:dyDescent="0.25">
      <c r="A3193" s="7"/>
      <c r="B3193" s="7"/>
      <c r="C3193" s="7"/>
      <c r="D3193" s="7"/>
      <c r="E3193" s="7"/>
      <c r="F3193" s="7"/>
      <c r="G3193" s="7"/>
      <c r="H3193" s="7"/>
      <c r="I3193" s="7"/>
      <c r="J3193" s="10"/>
      <c r="K3193" s="10"/>
      <c r="L3193" s="10"/>
      <c r="M3193" s="10"/>
      <c r="N3193" s="7"/>
      <c r="O3193" s="7"/>
      <c r="T3193" s="7"/>
    </row>
    <row r="3194" spans="1:20" ht="12.5" x14ac:dyDescent="0.25">
      <c r="A3194" s="7"/>
      <c r="B3194" s="7"/>
      <c r="C3194" s="7"/>
      <c r="D3194" s="7"/>
      <c r="E3194" s="7"/>
      <c r="F3194" s="7"/>
      <c r="G3194" s="7"/>
      <c r="H3194" s="7"/>
      <c r="I3194" s="7"/>
      <c r="J3194" s="10"/>
      <c r="K3194" s="10"/>
      <c r="L3194" s="10"/>
      <c r="M3194" s="10"/>
      <c r="N3194" s="7"/>
      <c r="O3194" s="7"/>
      <c r="T3194" s="7"/>
    </row>
    <row r="3195" spans="1:20" ht="12.5" x14ac:dyDescent="0.25">
      <c r="A3195" s="7"/>
      <c r="B3195" s="7"/>
      <c r="C3195" s="7"/>
      <c r="D3195" s="7"/>
      <c r="E3195" s="7"/>
      <c r="F3195" s="7"/>
      <c r="G3195" s="7"/>
      <c r="H3195" s="7"/>
      <c r="I3195" s="7"/>
      <c r="J3195" s="10"/>
      <c r="K3195" s="10"/>
      <c r="L3195" s="10"/>
      <c r="M3195" s="10"/>
      <c r="N3195" s="7"/>
      <c r="O3195" s="7"/>
      <c r="T3195" s="7"/>
    </row>
    <row r="3196" spans="1:20" ht="12.5" x14ac:dyDescent="0.25">
      <c r="A3196" s="7"/>
      <c r="B3196" s="7"/>
      <c r="C3196" s="7"/>
      <c r="D3196" s="7"/>
      <c r="E3196" s="7"/>
      <c r="F3196" s="7"/>
      <c r="G3196" s="7"/>
      <c r="H3196" s="7"/>
      <c r="I3196" s="7"/>
      <c r="J3196" s="10"/>
      <c r="K3196" s="10"/>
      <c r="L3196" s="10"/>
      <c r="M3196" s="10"/>
      <c r="N3196" s="7"/>
      <c r="O3196" s="7"/>
      <c r="T3196" s="7"/>
    </row>
    <row r="3197" spans="1:20" ht="12.5" x14ac:dyDescent="0.25">
      <c r="A3197" s="7"/>
      <c r="B3197" s="7"/>
      <c r="C3197" s="7"/>
      <c r="D3197" s="7"/>
      <c r="E3197" s="7"/>
      <c r="F3197" s="7"/>
      <c r="G3197" s="7"/>
      <c r="H3197" s="7"/>
      <c r="I3197" s="7"/>
      <c r="J3197" s="10"/>
      <c r="K3197" s="10"/>
      <c r="L3197" s="10"/>
      <c r="M3197" s="10"/>
      <c r="N3197" s="7"/>
      <c r="O3197" s="7"/>
      <c r="T3197" s="7"/>
    </row>
    <row r="3198" spans="1:20" ht="12.5" x14ac:dyDescent="0.25">
      <c r="A3198" s="7"/>
      <c r="B3198" s="7"/>
      <c r="C3198" s="7"/>
      <c r="D3198" s="7"/>
      <c r="E3198" s="7"/>
      <c r="F3198" s="7"/>
      <c r="G3198" s="7"/>
      <c r="H3198" s="7"/>
      <c r="I3198" s="7"/>
      <c r="J3198" s="10"/>
      <c r="K3198" s="10"/>
      <c r="L3198" s="10"/>
      <c r="M3198" s="10"/>
      <c r="N3198" s="7"/>
      <c r="O3198" s="7"/>
      <c r="T3198" s="7"/>
    </row>
    <row r="3199" spans="1:20" ht="12.5" x14ac:dyDescent="0.25">
      <c r="A3199" s="7"/>
      <c r="B3199" s="7"/>
      <c r="C3199" s="7"/>
      <c r="D3199" s="7"/>
      <c r="E3199" s="7"/>
      <c r="F3199" s="7"/>
      <c r="G3199" s="7"/>
      <c r="H3199" s="7"/>
      <c r="I3199" s="7"/>
      <c r="J3199" s="10"/>
      <c r="K3199" s="10"/>
      <c r="L3199" s="10"/>
      <c r="M3199" s="10"/>
      <c r="N3199" s="7"/>
      <c r="O3199" s="7"/>
      <c r="T3199" s="7"/>
    </row>
    <row r="3200" spans="1:20" ht="12.5" x14ac:dyDescent="0.25">
      <c r="A3200" s="7"/>
      <c r="B3200" s="7"/>
      <c r="C3200" s="7"/>
      <c r="D3200" s="7"/>
      <c r="E3200" s="7"/>
      <c r="F3200" s="7"/>
      <c r="G3200" s="7"/>
      <c r="H3200" s="7"/>
      <c r="I3200" s="7"/>
      <c r="J3200" s="10"/>
      <c r="K3200" s="10"/>
      <c r="L3200" s="10"/>
      <c r="M3200" s="10"/>
      <c r="N3200" s="7"/>
      <c r="O3200" s="7"/>
      <c r="T3200" s="7"/>
    </row>
    <row r="3201" spans="1:20" ht="12.5" x14ac:dyDescent="0.25">
      <c r="A3201" s="7"/>
      <c r="B3201" s="7"/>
      <c r="C3201" s="7"/>
      <c r="D3201" s="7"/>
      <c r="E3201" s="7"/>
      <c r="F3201" s="7"/>
      <c r="G3201" s="7"/>
      <c r="H3201" s="7"/>
      <c r="I3201" s="7"/>
      <c r="J3201" s="10"/>
      <c r="K3201" s="10"/>
      <c r="L3201" s="10"/>
      <c r="M3201" s="10"/>
      <c r="N3201" s="7"/>
      <c r="O3201" s="7"/>
      <c r="T3201" s="7"/>
    </row>
    <row r="3202" spans="1:20" ht="12.5" x14ac:dyDescent="0.25">
      <c r="A3202" s="7"/>
      <c r="B3202" s="7"/>
      <c r="C3202" s="7"/>
      <c r="D3202" s="7"/>
      <c r="E3202" s="7"/>
      <c r="F3202" s="7"/>
      <c r="G3202" s="7"/>
      <c r="H3202" s="7"/>
      <c r="I3202" s="7"/>
      <c r="J3202" s="10"/>
      <c r="K3202" s="10"/>
      <c r="L3202" s="10"/>
      <c r="M3202" s="10"/>
      <c r="N3202" s="7"/>
      <c r="O3202" s="7"/>
      <c r="T3202" s="7"/>
    </row>
    <row r="3203" spans="1:20" ht="12.5" x14ac:dyDescent="0.25">
      <c r="A3203" s="7"/>
      <c r="B3203" s="7"/>
      <c r="C3203" s="7"/>
      <c r="D3203" s="7"/>
      <c r="E3203" s="7"/>
      <c r="F3203" s="7"/>
      <c r="G3203" s="7"/>
      <c r="H3203" s="7"/>
      <c r="I3203" s="7"/>
      <c r="J3203" s="10"/>
      <c r="K3203" s="10"/>
      <c r="L3203" s="10"/>
      <c r="M3203" s="10"/>
      <c r="N3203" s="7"/>
      <c r="O3203" s="7"/>
      <c r="T3203" s="7"/>
    </row>
    <row r="3204" spans="1:20" ht="12.5" x14ac:dyDescent="0.25">
      <c r="A3204" s="7"/>
      <c r="B3204" s="7"/>
      <c r="C3204" s="7"/>
      <c r="D3204" s="7"/>
      <c r="E3204" s="7"/>
      <c r="F3204" s="7"/>
      <c r="G3204" s="7"/>
      <c r="H3204" s="7"/>
      <c r="I3204" s="7"/>
      <c r="J3204" s="10"/>
      <c r="K3204" s="10"/>
      <c r="L3204" s="10"/>
      <c r="M3204" s="10"/>
      <c r="N3204" s="7"/>
      <c r="O3204" s="7"/>
      <c r="T3204" s="7"/>
    </row>
    <row r="3205" spans="1:20" ht="12.5" x14ac:dyDescent="0.25">
      <c r="A3205" s="7"/>
      <c r="B3205" s="7"/>
      <c r="C3205" s="7"/>
      <c r="D3205" s="7"/>
      <c r="E3205" s="7"/>
      <c r="F3205" s="7"/>
      <c r="G3205" s="7"/>
      <c r="H3205" s="7"/>
      <c r="I3205" s="7"/>
      <c r="J3205" s="10"/>
      <c r="K3205" s="10"/>
      <c r="L3205" s="10"/>
      <c r="M3205" s="10"/>
      <c r="N3205" s="7"/>
      <c r="O3205" s="7"/>
      <c r="T3205" s="7"/>
    </row>
    <row r="3206" spans="1:20" ht="12.5" x14ac:dyDescent="0.25">
      <c r="A3206" s="7"/>
      <c r="B3206" s="7"/>
      <c r="C3206" s="7"/>
      <c r="D3206" s="7"/>
      <c r="E3206" s="7"/>
      <c r="F3206" s="7"/>
      <c r="G3206" s="7"/>
      <c r="H3206" s="7"/>
      <c r="I3206" s="7"/>
      <c r="J3206" s="10"/>
      <c r="K3206" s="10"/>
      <c r="L3206" s="10"/>
      <c r="M3206" s="10"/>
      <c r="N3206" s="7"/>
      <c r="O3206" s="7"/>
      <c r="T3206" s="7"/>
    </row>
    <row r="3207" spans="1:20" ht="12.5" x14ac:dyDescent="0.25">
      <c r="A3207" s="7"/>
      <c r="B3207" s="7"/>
      <c r="C3207" s="7"/>
      <c r="D3207" s="7"/>
      <c r="E3207" s="7"/>
      <c r="F3207" s="7"/>
      <c r="G3207" s="7"/>
      <c r="H3207" s="7"/>
      <c r="I3207" s="7"/>
      <c r="J3207" s="10"/>
      <c r="K3207" s="10"/>
      <c r="L3207" s="10"/>
      <c r="M3207" s="10"/>
      <c r="N3207" s="7"/>
      <c r="O3207" s="7"/>
      <c r="T3207" s="7"/>
    </row>
    <row r="3208" spans="1:20" ht="12.5" x14ac:dyDescent="0.25">
      <c r="A3208" s="7"/>
      <c r="B3208" s="7"/>
      <c r="C3208" s="7"/>
      <c r="D3208" s="7"/>
      <c r="E3208" s="7"/>
      <c r="F3208" s="7"/>
      <c r="G3208" s="7"/>
      <c r="H3208" s="7"/>
      <c r="I3208" s="7"/>
      <c r="J3208" s="10"/>
      <c r="K3208" s="10"/>
      <c r="L3208" s="10"/>
      <c r="M3208" s="10"/>
      <c r="N3208" s="7"/>
      <c r="O3208" s="7"/>
      <c r="T3208" s="7"/>
    </row>
    <row r="3209" spans="1:20" ht="12.5" x14ac:dyDescent="0.25">
      <c r="A3209" s="7"/>
      <c r="B3209" s="7"/>
      <c r="C3209" s="7"/>
      <c r="D3209" s="7"/>
      <c r="E3209" s="7"/>
      <c r="F3209" s="7"/>
      <c r="G3209" s="7"/>
      <c r="H3209" s="7"/>
      <c r="I3209" s="7"/>
      <c r="J3209" s="10"/>
      <c r="K3209" s="10"/>
      <c r="L3209" s="10"/>
      <c r="M3209" s="10"/>
      <c r="N3209" s="7"/>
      <c r="O3209" s="7"/>
      <c r="T3209" s="7"/>
    </row>
    <row r="3210" spans="1:20" ht="12.5" x14ac:dyDescent="0.25">
      <c r="A3210" s="7"/>
      <c r="B3210" s="7"/>
      <c r="C3210" s="7"/>
      <c r="D3210" s="7"/>
      <c r="E3210" s="7"/>
      <c r="F3210" s="7"/>
      <c r="G3210" s="7"/>
      <c r="H3210" s="7"/>
      <c r="I3210" s="7"/>
      <c r="J3210" s="10"/>
      <c r="K3210" s="10"/>
      <c r="L3210" s="10"/>
      <c r="M3210" s="10"/>
      <c r="N3210" s="7"/>
      <c r="O3210" s="7"/>
      <c r="T3210" s="7"/>
    </row>
    <row r="3211" spans="1:20" ht="12.5" x14ac:dyDescent="0.25">
      <c r="A3211" s="7"/>
      <c r="B3211" s="7"/>
      <c r="C3211" s="7"/>
      <c r="D3211" s="7"/>
      <c r="E3211" s="7"/>
      <c r="F3211" s="7"/>
      <c r="G3211" s="7"/>
      <c r="H3211" s="7"/>
      <c r="I3211" s="7"/>
      <c r="J3211" s="10"/>
      <c r="K3211" s="10"/>
      <c r="L3211" s="10"/>
      <c r="M3211" s="10"/>
      <c r="N3211" s="7"/>
      <c r="O3211" s="7"/>
      <c r="T3211" s="7"/>
    </row>
    <row r="3212" spans="1:20" ht="12.5" x14ac:dyDescent="0.25">
      <c r="A3212" s="7"/>
      <c r="B3212" s="7"/>
      <c r="C3212" s="7"/>
      <c r="D3212" s="7"/>
      <c r="E3212" s="7"/>
      <c r="F3212" s="7"/>
      <c r="G3212" s="7"/>
      <c r="H3212" s="7"/>
      <c r="I3212" s="7"/>
      <c r="J3212" s="10"/>
      <c r="K3212" s="10"/>
      <c r="L3212" s="10"/>
      <c r="M3212" s="10"/>
      <c r="N3212" s="7"/>
      <c r="O3212" s="7"/>
      <c r="T3212" s="7"/>
    </row>
    <row r="3213" spans="1:20" ht="12.5" x14ac:dyDescent="0.25">
      <c r="A3213" s="7"/>
      <c r="B3213" s="7"/>
      <c r="C3213" s="7"/>
      <c r="D3213" s="7"/>
      <c r="E3213" s="7"/>
      <c r="F3213" s="7"/>
      <c r="G3213" s="7"/>
      <c r="H3213" s="7"/>
      <c r="I3213" s="7"/>
      <c r="J3213" s="10"/>
      <c r="K3213" s="10"/>
      <c r="L3213" s="10"/>
      <c r="M3213" s="10"/>
      <c r="N3213" s="7"/>
      <c r="O3213" s="7"/>
      <c r="T3213" s="7"/>
    </row>
    <row r="3214" spans="1:20" ht="12.5" x14ac:dyDescent="0.25">
      <c r="A3214" s="7"/>
      <c r="B3214" s="7"/>
      <c r="C3214" s="7"/>
      <c r="D3214" s="7"/>
      <c r="E3214" s="7"/>
      <c r="F3214" s="7"/>
      <c r="G3214" s="7"/>
      <c r="H3214" s="7"/>
      <c r="I3214" s="7"/>
      <c r="J3214" s="10"/>
      <c r="K3214" s="10"/>
      <c r="L3214" s="10"/>
      <c r="M3214" s="10"/>
      <c r="N3214" s="7"/>
      <c r="O3214" s="7"/>
      <c r="T3214" s="7"/>
    </row>
    <row r="3215" spans="1:20" ht="12.5" x14ac:dyDescent="0.25">
      <c r="A3215" s="7"/>
      <c r="B3215" s="7"/>
      <c r="C3215" s="7"/>
      <c r="D3215" s="7"/>
      <c r="E3215" s="7"/>
      <c r="F3215" s="7"/>
      <c r="G3215" s="7"/>
      <c r="H3215" s="7"/>
      <c r="I3215" s="7"/>
      <c r="J3215" s="10"/>
      <c r="K3215" s="10"/>
      <c r="L3215" s="10"/>
      <c r="M3215" s="10"/>
      <c r="N3215" s="7"/>
      <c r="O3215" s="7"/>
      <c r="T3215" s="7"/>
    </row>
    <row r="3216" spans="1:20" ht="12.5" x14ac:dyDescent="0.25">
      <c r="A3216" s="7"/>
      <c r="B3216" s="7"/>
      <c r="C3216" s="7"/>
      <c r="D3216" s="7"/>
      <c r="E3216" s="7"/>
      <c r="F3216" s="7"/>
      <c r="G3216" s="7"/>
      <c r="H3216" s="7"/>
      <c r="I3216" s="7"/>
      <c r="J3216" s="10"/>
      <c r="K3216" s="10"/>
      <c r="L3216" s="10"/>
      <c r="M3216" s="10"/>
      <c r="N3216" s="7"/>
      <c r="O3216" s="7"/>
      <c r="T3216" s="7"/>
    </row>
    <row r="3217" spans="1:20" ht="12.5" x14ac:dyDescent="0.25">
      <c r="A3217" s="7"/>
      <c r="B3217" s="7"/>
      <c r="C3217" s="7"/>
      <c r="D3217" s="7"/>
      <c r="E3217" s="7"/>
      <c r="F3217" s="7"/>
      <c r="G3217" s="7"/>
      <c r="H3217" s="7"/>
      <c r="I3217" s="7"/>
      <c r="J3217" s="10"/>
      <c r="K3217" s="10"/>
      <c r="L3217" s="10"/>
      <c r="M3217" s="10"/>
      <c r="N3217" s="7"/>
      <c r="O3217" s="7"/>
      <c r="T3217" s="7"/>
    </row>
    <row r="3218" spans="1:20" ht="12.5" x14ac:dyDescent="0.25">
      <c r="A3218" s="7"/>
      <c r="B3218" s="7"/>
      <c r="C3218" s="7"/>
      <c r="D3218" s="7"/>
      <c r="E3218" s="7"/>
      <c r="F3218" s="7"/>
      <c r="G3218" s="7"/>
      <c r="H3218" s="7"/>
      <c r="I3218" s="7"/>
      <c r="J3218" s="10"/>
      <c r="K3218" s="10"/>
      <c r="L3218" s="10"/>
      <c r="M3218" s="10"/>
      <c r="N3218" s="7"/>
      <c r="O3218" s="7"/>
      <c r="T3218" s="7"/>
    </row>
    <row r="3219" spans="1:20" ht="12.5" x14ac:dyDescent="0.25">
      <c r="A3219" s="7"/>
      <c r="B3219" s="7"/>
      <c r="C3219" s="7"/>
      <c r="D3219" s="7"/>
      <c r="E3219" s="7"/>
      <c r="F3219" s="7"/>
      <c r="G3219" s="7"/>
      <c r="H3219" s="7"/>
      <c r="I3219" s="7"/>
      <c r="J3219" s="10"/>
      <c r="K3219" s="10"/>
      <c r="L3219" s="10"/>
      <c r="M3219" s="10"/>
      <c r="N3219" s="7"/>
      <c r="O3219" s="7"/>
      <c r="T3219" s="7"/>
    </row>
    <row r="3220" spans="1:20" ht="12.5" x14ac:dyDescent="0.25">
      <c r="A3220" s="7"/>
      <c r="B3220" s="7"/>
      <c r="C3220" s="7"/>
      <c r="D3220" s="7"/>
      <c r="E3220" s="7"/>
      <c r="F3220" s="7"/>
      <c r="G3220" s="7"/>
      <c r="H3220" s="7"/>
      <c r="I3220" s="7"/>
      <c r="J3220" s="10"/>
      <c r="K3220" s="10"/>
      <c r="L3220" s="10"/>
      <c r="M3220" s="10"/>
      <c r="N3220" s="7"/>
      <c r="O3220" s="7"/>
      <c r="T3220" s="7"/>
    </row>
    <row r="3221" spans="1:20" ht="12.5" x14ac:dyDescent="0.25">
      <c r="A3221" s="7"/>
      <c r="B3221" s="7"/>
      <c r="C3221" s="7"/>
      <c r="D3221" s="7"/>
      <c r="E3221" s="7"/>
      <c r="F3221" s="7"/>
      <c r="G3221" s="7"/>
      <c r="H3221" s="7"/>
      <c r="I3221" s="7"/>
      <c r="J3221" s="10"/>
      <c r="K3221" s="10"/>
      <c r="L3221" s="10"/>
      <c r="M3221" s="10"/>
      <c r="N3221" s="7"/>
      <c r="O3221" s="7"/>
      <c r="T3221" s="7"/>
    </row>
    <row r="3222" spans="1:20" ht="12.5" x14ac:dyDescent="0.25">
      <c r="A3222" s="7"/>
      <c r="B3222" s="7"/>
      <c r="C3222" s="7"/>
      <c r="D3222" s="7"/>
      <c r="E3222" s="7"/>
      <c r="F3222" s="7"/>
      <c r="G3222" s="7"/>
      <c r="H3222" s="7"/>
      <c r="I3222" s="7"/>
      <c r="J3222" s="10"/>
      <c r="K3222" s="10"/>
      <c r="L3222" s="10"/>
      <c r="M3222" s="10"/>
      <c r="N3222" s="7"/>
      <c r="O3222" s="7"/>
      <c r="T3222" s="7"/>
    </row>
    <row r="3223" spans="1:20" ht="12.5" x14ac:dyDescent="0.25">
      <c r="A3223" s="7"/>
      <c r="B3223" s="7"/>
      <c r="C3223" s="7"/>
      <c r="D3223" s="7"/>
      <c r="E3223" s="7"/>
      <c r="F3223" s="7"/>
      <c r="G3223" s="7"/>
      <c r="H3223" s="7"/>
      <c r="I3223" s="7"/>
      <c r="J3223" s="10"/>
      <c r="K3223" s="10"/>
      <c r="L3223" s="10"/>
      <c r="M3223" s="10"/>
      <c r="N3223" s="7"/>
      <c r="O3223" s="7"/>
      <c r="T3223" s="7"/>
    </row>
    <row r="3224" spans="1:20" ht="12.5" x14ac:dyDescent="0.25">
      <c r="A3224" s="7"/>
      <c r="B3224" s="7"/>
      <c r="C3224" s="7"/>
      <c r="D3224" s="7"/>
      <c r="E3224" s="7"/>
      <c r="F3224" s="7"/>
      <c r="G3224" s="7"/>
      <c r="H3224" s="7"/>
      <c r="I3224" s="7"/>
      <c r="J3224" s="10"/>
      <c r="K3224" s="10"/>
      <c r="L3224" s="10"/>
      <c r="M3224" s="10"/>
      <c r="N3224" s="7"/>
      <c r="O3224" s="7"/>
      <c r="T3224" s="7"/>
    </row>
    <row r="3225" spans="1:20" ht="12.5" x14ac:dyDescent="0.25">
      <c r="A3225" s="7"/>
      <c r="B3225" s="7"/>
      <c r="C3225" s="7"/>
      <c r="D3225" s="7"/>
      <c r="E3225" s="7"/>
      <c r="F3225" s="7"/>
      <c r="G3225" s="7"/>
      <c r="H3225" s="7"/>
      <c r="I3225" s="7"/>
      <c r="J3225" s="10"/>
      <c r="K3225" s="10"/>
      <c r="L3225" s="10"/>
      <c r="M3225" s="10"/>
      <c r="N3225" s="7"/>
      <c r="O3225" s="7"/>
      <c r="T3225" s="7"/>
    </row>
    <row r="3226" spans="1:20" ht="12.5" x14ac:dyDescent="0.25">
      <c r="A3226" s="7"/>
      <c r="B3226" s="7"/>
      <c r="C3226" s="7"/>
      <c r="D3226" s="7"/>
      <c r="E3226" s="7"/>
      <c r="F3226" s="7"/>
      <c r="G3226" s="7"/>
      <c r="H3226" s="7"/>
      <c r="I3226" s="7"/>
      <c r="J3226" s="10"/>
      <c r="K3226" s="10"/>
      <c r="L3226" s="10"/>
      <c r="M3226" s="10"/>
      <c r="N3226" s="7"/>
      <c r="O3226" s="7"/>
      <c r="T3226" s="7"/>
    </row>
    <row r="3227" spans="1:20" ht="12.5" x14ac:dyDescent="0.25">
      <c r="A3227" s="7"/>
      <c r="B3227" s="7"/>
      <c r="C3227" s="7"/>
      <c r="D3227" s="7"/>
      <c r="E3227" s="7"/>
      <c r="F3227" s="7"/>
      <c r="G3227" s="7"/>
      <c r="H3227" s="7"/>
      <c r="I3227" s="7"/>
      <c r="J3227" s="10"/>
      <c r="K3227" s="10"/>
      <c r="L3227" s="10"/>
      <c r="M3227" s="10"/>
      <c r="N3227" s="7"/>
      <c r="O3227" s="7"/>
      <c r="T3227" s="7"/>
    </row>
    <row r="3228" spans="1:20" ht="12.5" x14ac:dyDescent="0.25">
      <c r="A3228" s="7"/>
      <c r="B3228" s="7"/>
      <c r="C3228" s="7"/>
      <c r="D3228" s="7"/>
      <c r="E3228" s="7"/>
      <c r="F3228" s="7"/>
      <c r="G3228" s="7"/>
      <c r="H3228" s="7"/>
      <c r="I3228" s="7"/>
      <c r="J3228" s="10"/>
      <c r="K3228" s="10"/>
      <c r="L3228" s="10"/>
      <c r="M3228" s="10"/>
      <c r="N3228" s="7"/>
      <c r="O3228" s="7"/>
      <c r="T3228" s="7"/>
    </row>
    <row r="3229" spans="1:20" ht="12.5" x14ac:dyDescent="0.25">
      <c r="A3229" s="7"/>
      <c r="B3229" s="7"/>
      <c r="C3229" s="7"/>
      <c r="D3229" s="7"/>
      <c r="E3229" s="7"/>
      <c r="F3229" s="7"/>
      <c r="G3229" s="7"/>
      <c r="H3229" s="7"/>
      <c r="I3229" s="7"/>
      <c r="J3229" s="10"/>
      <c r="K3229" s="10"/>
      <c r="L3229" s="10"/>
      <c r="M3229" s="10"/>
      <c r="N3229" s="7"/>
      <c r="O3229" s="7"/>
      <c r="T3229" s="7"/>
    </row>
    <row r="3230" spans="1:20" ht="12.5" x14ac:dyDescent="0.25">
      <c r="A3230" s="7"/>
      <c r="B3230" s="7"/>
      <c r="C3230" s="7"/>
      <c r="D3230" s="7"/>
      <c r="E3230" s="7"/>
      <c r="F3230" s="7"/>
      <c r="G3230" s="7"/>
      <c r="H3230" s="7"/>
      <c r="I3230" s="7"/>
      <c r="J3230" s="10"/>
      <c r="K3230" s="10"/>
      <c r="L3230" s="10"/>
      <c r="M3230" s="10"/>
      <c r="N3230" s="7"/>
      <c r="O3230" s="7"/>
      <c r="T3230" s="7"/>
    </row>
    <row r="3231" spans="1:20" ht="12.5" x14ac:dyDescent="0.25">
      <c r="A3231" s="7"/>
      <c r="B3231" s="7"/>
      <c r="C3231" s="7"/>
      <c r="D3231" s="7"/>
      <c r="E3231" s="7"/>
      <c r="F3231" s="7"/>
      <c r="G3231" s="7"/>
      <c r="H3231" s="7"/>
      <c r="I3231" s="7"/>
      <c r="J3231" s="10"/>
      <c r="K3231" s="10"/>
      <c r="L3231" s="10"/>
      <c r="M3231" s="10"/>
      <c r="N3231" s="7"/>
      <c r="O3231" s="7"/>
      <c r="T3231" s="7"/>
    </row>
    <row r="3232" spans="1:20" ht="12.5" x14ac:dyDescent="0.25">
      <c r="A3232" s="7"/>
      <c r="B3232" s="7"/>
      <c r="C3232" s="7"/>
      <c r="D3232" s="7"/>
      <c r="E3232" s="7"/>
      <c r="F3232" s="7"/>
      <c r="G3232" s="7"/>
      <c r="H3232" s="7"/>
      <c r="I3232" s="7"/>
      <c r="J3232" s="10"/>
      <c r="K3232" s="10"/>
      <c r="L3232" s="10"/>
      <c r="M3232" s="10"/>
      <c r="N3232" s="7"/>
      <c r="O3232" s="7"/>
      <c r="T3232" s="7"/>
    </row>
    <row r="3233" spans="1:20" ht="12.5" x14ac:dyDescent="0.25">
      <c r="A3233" s="7"/>
      <c r="B3233" s="7"/>
      <c r="C3233" s="7"/>
      <c r="D3233" s="7"/>
      <c r="E3233" s="7"/>
      <c r="F3233" s="7"/>
      <c r="G3233" s="7"/>
      <c r="H3233" s="7"/>
      <c r="I3233" s="7"/>
      <c r="J3233" s="10"/>
      <c r="K3233" s="10"/>
      <c r="L3233" s="10"/>
      <c r="M3233" s="10"/>
      <c r="N3233" s="7"/>
      <c r="O3233" s="7"/>
      <c r="T3233" s="7"/>
    </row>
    <row r="3234" spans="1:20" ht="12.5" x14ac:dyDescent="0.25">
      <c r="A3234" s="7"/>
      <c r="B3234" s="7"/>
      <c r="C3234" s="7"/>
      <c r="D3234" s="7"/>
      <c r="E3234" s="7"/>
      <c r="F3234" s="7"/>
      <c r="G3234" s="7"/>
      <c r="H3234" s="7"/>
      <c r="I3234" s="7"/>
      <c r="J3234" s="10"/>
      <c r="K3234" s="10"/>
      <c r="L3234" s="10"/>
      <c r="M3234" s="10"/>
      <c r="N3234" s="7"/>
      <c r="O3234" s="7"/>
      <c r="T3234" s="7"/>
    </row>
    <row r="3235" spans="1:20" ht="12.5" x14ac:dyDescent="0.25">
      <c r="A3235" s="7"/>
      <c r="B3235" s="7"/>
      <c r="C3235" s="7"/>
      <c r="D3235" s="7"/>
      <c r="E3235" s="7"/>
      <c r="F3235" s="7"/>
      <c r="G3235" s="7"/>
      <c r="H3235" s="7"/>
      <c r="I3235" s="7"/>
      <c r="J3235" s="10"/>
      <c r="K3235" s="10"/>
      <c r="L3235" s="10"/>
      <c r="M3235" s="10"/>
      <c r="N3235" s="7"/>
      <c r="O3235" s="7"/>
      <c r="T3235" s="7"/>
    </row>
    <row r="3236" spans="1:20" ht="12.5" x14ac:dyDescent="0.25">
      <c r="A3236" s="7"/>
      <c r="B3236" s="7"/>
      <c r="C3236" s="7"/>
      <c r="D3236" s="7"/>
      <c r="E3236" s="7"/>
      <c r="F3236" s="7"/>
      <c r="G3236" s="7"/>
      <c r="H3236" s="7"/>
      <c r="I3236" s="7"/>
      <c r="J3236" s="10"/>
      <c r="K3236" s="10"/>
      <c r="L3236" s="10"/>
      <c r="M3236" s="10"/>
      <c r="N3236" s="7"/>
      <c r="O3236" s="7"/>
      <c r="T3236" s="7"/>
    </row>
    <row r="3237" spans="1:20" ht="12.5" x14ac:dyDescent="0.25">
      <c r="A3237" s="7"/>
      <c r="B3237" s="7"/>
      <c r="C3237" s="7"/>
      <c r="D3237" s="7"/>
      <c r="E3237" s="7"/>
      <c r="F3237" s="7"/>
      <c r="G3237" s="7"/>
      <c r="H3237" s="7"/>
      <c r="I3237" s="7"/>
      <c r="J3237" s="10"/>
      <c r="K3237" s="10"/>
      <c r="L3237" s="10"/>
      <c r="M3237" s="10"/>
      <c r="N3237" s="7"/>
      <c r="O3237" s="7"/>
      <c r="T3237" s="7"/>
    </row>
    <row r="3238" spans="1:20" ht="12.5" x14ac:dyDescent="0.25">
      <c r="A3238" s="7"/>
      <c r="B3238" s="7"/>
      <c r="C3238" s="7"/>
      <c r="D3238" s="7"/>
      <c r="E3238" s="7"/>
      <c r="F3238" s="7"/>
      <c r="G3238" s="7"/>
      <c r="H3238" s="7"/>
      <c r="I3238" s="7"/>
      <c r="J3238" s="10"/>
      <c r="K3238" s="10"/>
      <c r="L3238" s="10"/>
      <c r="M3238" s="10"/>
      <c r="N3238" s="7"/>
      <c r="O3238" s="7"/>
      <c r="T3238" s="7"/>
    </row>
    <row r="3239" spans="1:20" ht="12.5" x14ac:dyDescent="0.25">
      <c r="A3239" s="7"/>
      <c r="B3239" s="7"/>
      <c r="C3239" s="7"/>
      <c r="D3239" s="7"/>
      <c r="E3239" s="7"/>
      <c r="F3239" s="7"/>
      <c r="G3239" s="7"/>
      <c r="H3239" s="7"/>
      <c r="I3239" s="7"/>
      <c r="J3239" s="10"/>
      <c r="K3239" s="10"/>
      <c r="L3239" s="10"/>
      <c r="M3239" s="10"/>
      <c r="N3239" s="7"/>
      <c r="O3239" s="7"/>
      <c r="T3239" s="7"/>
    </row>
    <row r="3240" spans="1:20" ht="12.5" x14ac:dyDescent="0.25">
      <c r="A3240" s="7"/>
      <c r="B3240" s="7"/>
      <c r="C3240" s="7"/>
      <c r="D3240" s="7"/>
      <c r="E3240" s="7"/>
      <c r="F3240" s="7"/>
      <c r="G3240" s="7"/>
      <c r="H3240" s="7"/>
      <c r="I3240" s="7"/>
      <c r="J3240" s="10"/>
      <c r="K3240" s="10"/>
      <c r="L3240" s="10"/>
      <c r="M3240" s="10"/>
      <c r="N3240" s="7"/>
      <c r="O3240" s="7"/>
      <c r="T3240" s="7"/>
    </row>
    <row r="3241" spans="1:20" ht="12.5" x14ac:dyDescent="0.25">
      <c r="A3241" s="7"/>
      <c r="B3241" s="7"/>
      <c r="C3241" s="7"/>
      <c r="D3241" s="7"/>
      <c r="E3241" s="7"/>
      <c r="F3241" s="7"/>
      <c r="G3241" s="7"/>
      <c r="H3241" s="7"/>
      <c r="I3241" s="7"/>
      <c r="J3241" s="10"/>
      <c r="K3241" s="10"/>
      <c r="L3241" s="10"/>
      <c r="M3241" s="10"/>
      <c r="N3241" s="7"/>
      <c r="O3241" s="7"/>
      <c r="T3241" s="7"/>
    </row>
    <row r="3242" spans="1:20" ht="12.5" x14ac:dyDescent="0.25">
      <c r="A3242" s="7"/>
      <c r="B3242" s="7"/>
      <c r="C3242" s="7"/>
      <c r="D3242" s="7"/>
      <c r="E3242" s="7"/>
      <c r="F3242" s="7"/>
      <c r="G3242" s="7"/>
      <c r="H3242" s="7"/>
      <c r="I3242" s="7"/>
      <c r="J3242" s="10"/>
      <c r="K3242" s="10"/>
      <c r="L3242" s="10"/>
      <c r="M3242" s="10"/>
      <c r="N3242" s="7"/>
      <c r="O3242" s="7"/>
      <c r="T3242" s="7"/>
    </row>
    <row r="3243" spans="1:20" ht="12.5" x14ac:dyDescent="0.25">
      <c r="A3243" s="7"/>
      <c r="B3243" s="7"/>
      <c r="C3243" s="7"/>
      <c r="D3243" s="7"/>
      <c r="E3243" s="7"/>
      <c r="F3243" s="7"/>
      <c r="G3243" s="7"/>
      <c r="H3243" s="7"/>
      <c r="I3243" s="7"/>
      <c r="J3243" s="10"/>
      <c r="K3243" s="10"/>
      <c r="L3243" s="10"/>
      <c r="M3243" s="10"/>
      <c r="N3243" s="7"/>
      <c r="O3243" s="7"/>
      <c r="T3243" s="7"/>
    </row>
    <row r="3244" spans="1:20" ht="12.5" x14ac:dyDescent="0.25">
      <c r="A3244" s="7"/>
      <c r="B3244" s="7"/>
      <c r="C3244" s="7"/>
      <c r="D3244" s="7"/>
      <c r="E3244" s="7"/>
      <c r="F3244" s="7"/>
      <c r="G3244" s="7"/>
      <c r="H3244" s="7"/>
      <c r="I3244" s="7"/>
      <c r="J3244" s="10"/>
      <c r="K3244" s="10"/>
      <c r="L3244" s="10"/>
      <c r="M3244" s="10"/>
      <c r="N3244" s="7"/>
      <c r="O3244" s="7"/>
      <c r="T3244" s="7"/>
    </row>
    <row r="3245" spans="1:20" ht="12.5" x14ac:dyDescent="0.25">
      <c r="A3245" s="7"/>
      <c r="B3245" s="7"/>
      <c r="C3245" s="7"/>
      <c r="D3245" s="7"/>
      <c r="E3245" s="7"/>
      <c r="F3245" s="7"/>
      <c r="G3245" s="7"/>
      <c r="H3245" s="7"/>
      <c r="I3245" s="7"/>
      <c r="J3245" s="10"/>
      <c r="K3245" s="10"/>
      <c r="L3245" s="10"/>
      <c r="M3245" s="10"/>
      <c r="N3245" s="7"/>
      <c r="O3245" s="7"/>
      <c r="T3245" s="7"/>
    </row>
    <row r="3246" spans="1:20" ht="12.5" x14ac:dyDescent="0.25">
      <c r="A3246" s="7"/>
      <c r="B3246" s="7"/>
      <c r="C3246" s="7"/>
      <c r="D3246" s="7"/>
      <c r="E3246" s="7"/>
      <c r="F3246" s="7"/>
      <c r="G3246" s="7"/>
      <c r="H3246" s="7"/>
      <c r="I3246" s="7"/>
      <c r="J3246" s="10"/>
      <c r="K3246" s="10"/>
      <c r="L3246" s="10"/>
      <c r="M3246" s="10"/>
      <c r="N3246" s="7"/>
      <c r="O3246" s="7"/>
      <c r="T3246" s="7"/>
    </row>
    <row r="3247" spans="1:20" ht="12.5" x14ac:dyDescent="0.25">
      <c r="A3247" s="7"/>
      <c r="B3247" s="7"/>
      <c r="C3247" s="7"/>
      <c r="D3247" s="7"/>
      <c r="E3247" s="7"/>
      <c r="F3247" s="7"/>
      <c r="G3247" s="7"/>
      <c r="H3247" s="7"/>
      <c r="I3247" s="7"/>
      <c r="J3247" s="10"/>
      <c r="K3247" s="10"/>
      <c r="L3247" s="10"/>
      <c r="M3247" s="10"/>
      <c r="N3247" s="7"/>
      <c r="O3247" s="7"/>
      <c r="T3247" s="7"/>
    </row>
    <row r="3248" spans="1:20" ht="12.5" x14ac:dyDescent="0.25">
      <c r="A3248" s="7"/>
      <c r="B3248" s="7"/>
      <c r="C3248" s="7"/>
      <c r="D3248" s="7"/>
      <c r="E3248" s="7"/>
      <c r="F3248" s="7"/>
      <c r="G3248" s="7"/>
      <c r="H3248" s="7"/>
      <c r="I3248" s="7"/>
      <c r="J3248" s="10"/>
      <c r="K3248" s="10"/>
      <c r="L3248" s="10"/>
      <c r="M3248" s="10"/>
      <c r="N3248" s="7"/>
      <c r="O3248" s="7"/>
      <c r="T3248" s="7"/>
    </row>
    <row r="3249" spans="1:20" ht="12.5" x14ac:dyDescent="0.25">
      <c r="A3249" s="7"/>
      <c r="B3249" s="7"/>
      <c r="C3249" s="7"/>
      <c r="D3249" s="7"/>
      <c r="E3249" s="7"/>
      <c r="F3249" s="7"/>
      <c r="G3249" s="7"/>
      <c r="H3249" s="7"/>
      <c r="I3249" s="7"/>
      <c r="J3249" s="10"/>
      <c r="K3249" s="10"/>
      <c r="L3249" s="10"/>
      <c r="M3249" s="10"/>
      <c r="N3249" s="7"/>
      <c r="O3249" s="7"/>
      <c r="T3249" s="7"/>
    </row>
    <row r="3250" spans="1:20" ht="12.5" x14ac:dyDescent="0.25">
      <c r="A3250" s="7"/>
      <c r="B3250" s="7"/>
      <c r="C3250" s="7"/>
      <c r="D3250" s="7"/>
      <c r="E3250" s="7"/>
      <c r="F3250" s="7"/>
      <c r="G3250" s="7"/>
      <c r="H3250" s="7"/>
      <c r="I3250" s="7"/>
      <c r="J3250" s="10"/>
      <c r="K3250" s="10"/>
      <c r="L3250" s="10"/>
      <c r="M3250" s="10"/>
      <c r="N3250" s="7"/>
      <c r="O3250" s="7"/>
      <c r="T3250" s="7"/>
    </row>
    <row r="3251" spans="1:20" ht="12.5" x14ac:dyDescent="0.25">
      <c r="A3251" s="7"/>
      <c r="B3251" s="7"/>
      <c r="C3251" s="7"/>
      <c r="D3251" s="7"/>
      <c r="E3251" s="7"/>
      <c r="F3251" s="7"/>
      <c r="G3251" s="7"/>
      <c r="H3251" s="7"/>
      <c r="I3251" s="7"/>
      <c r="J3251" s="10"/>
      <c r="K3251" s="10"/>
      <c r="L3251" s="10"/>
      <c r="M3251" s="10"/>
      <c r="N3251" s="7"/>
      <c r="O3251" s="7"/>
      <c r="T3251" s="7"/>
    </row>
    <row r="3252" spans="1:20" ht="12.5" x14ac:dyDescent="0.25">
      <c r="A3252" s="7"/>
      <c r="B3252" s="7"/>
      <c r="C3252" s="7"/>
      <c r="D3252" s="7"/>
      <c r="E3252" s="7"/>
      <c r="F3252" s="7"/>
      <c r="G3252" s="7"/>
      <c r="H3252" s="7"/>
      <c r="I3252" s="7"/>
      <c r="J3252" s="10"/>
      <c r="K3252" s="10"/>
      <c r="L3252" s="10"/>
      <c r="M3252" s="10"/>
      <c r="N3252" s="7"/>
      <c r="O3252" s="7"/>
      <c r="T3252" s="7"/>
    </row>
    <row r="3253" spans="1:20" ht="12.5" x14ac:dyDescent="0.25">
      <c r="A3253" s="7"/>
      <c r="B3253" s="7"/>
      <c r="C3253" s="7"/>
      <c r="D3253" s="7"/>
      <c r="E3253" s="7"/>
      <c r="F3253" s="7"/>
      <c r="G3253" s="7"/>
      <c r="H3253" s="7"/>
      <c r="I3253" s="7"/>
      <c r="J3253" s="10"/>
      <c r="K3253" s="10"/>
      <c r="L3253" s="10"/>
      <c r="M3253" s="10"/>
      <c r="N3253" s="7"/>
      <c r="O3253" s="7"/>
      <c r="T3253" s="7"/>
    </row>
    <row r="3254" spans="1:20" ht="12.5" x14ac:dyDescent="0.25">
      <c r="A3254" s="7"/>
      <c r="B3254" s="7"/>
      <c r="C3254" s="7"/>
      <c r="D3254" s="7"/>
      <c r="E3254" s="7"/>
      <c r="F3254" s="7"/>
      <c r="G3254" s="7"/>
      <c r="H3254" s="7"/>
      <c r="I3254" s="7"/>
      <c r="J3254" s="10"/>
      <c r="K3254" s="10"/>
      <c r="L3254" s="10"/>
      <c r="M3254" s="10"/>
      <c r="N3254" s="7"/>
      <c r="O3254" s="7"/>
      <c r="T3254" s="7"/>
    </row>
    <row r="3255" spans="1:20" ht="12.5" x14ac:dyDescent="0.25">
      <c r="A3255" s="7"/>
      <c r="B3255" s="7"/>
      <c r="C3255" s="7"/>
      <c r="D3255" s="7"/>
      <c r="E3255" s="7"/>
      <c r="F3255" s="7"/>
      <c r="G3255" s="7"/>
      <c r="H3255" s="7"/>
      <c r="I3255" s="7"/>
      <c r="J3255" s="10"/>
      <c r="K3255" s="10"/>
      <c r="L3255" s="10"/>
      <c r="M3255" s="10"/>
      <c r="N3255" s="7"/>
      <c r="O3255" s="7"/>
      <c r="T3255" s="7"/>
    </row>
    <row r="3256" spans="1:20" ht="12.5" x14ac:dyDescent="0.25">
      <c r="A3256" s="7"/>
      <c r="B3256" s="7"/>
      <c r="C3256" s="7"/>
      <c r="D3256" s="7"/>
      <c r="E3256" s="7"/>
      <c r="F3256" s="7"/>
      <c r="G3256" s="7"/>
      <c r="H3256" s="7"/>
      <c r="I3256" s="7"/>
      <c r="J3256" s="10"/>
      <c r="K3256" s="10"/>
      <c r="L3256" s="10"/>
      <c r="M3256" s="10"/>
      <c r="N3256" s="7"/>
      <c r="O3256" s="7"/>
      <c r="T3256" s="7"/>
    </row>
    <row r="3257" spans="1:20" ht="12.5" x14ac:dyDescent="0.25">
      <c r="A3257" s="7"/>
      <c r="B3257" s="7"/>
      <c r="C3257" s="7"/>
      <c r="D3257" s="7"/>
      <c r="E3257" s="7"/>
      <c r="F3257" s="7"/>
      <c r="G3257" s="7"/>
      <c r="H3257" s="7"/>
      <c r="I3257" s="7"/>
      <c r="J3257" s="10"/>
      <c r="K3257" s="10"/>
      <c r="L3257" s="10"/>
      <c r="M3257" s="10"/>
      <c r="N3257" s="7"/>
      <c r="O3257" s="7"/>
      <c r="T3257" s="7"/>
    </row>
    <row r="3258" spans="1:20" ht="12.5" x14ac:dyDescent="0.25">
      <c r="A3258" s="7"/>
      <c r="B3258" s="7"/>
      <c r="C3258" s="7"/>
      <c r="D3258" s="7"/>
      <c r="E3258" s="7"/>
      <c r="F3258" s="7"/>
      <c r="G3258" s="7"/>
      <c r="H3258" s="7"/>
      <c r="I3258" s="7"/>
      <c r="J3258" s="10"/>
      <c r="K3258" s="10"/>
      <c r="L3258" s="10"/>
      <c r="M3258" s="10"/>
      <c r="N3258" s="7"/>
      <c r="O3258" s="7"/>
      <c r="T3258" s="7"/>
    </row>
    <row r="3259" spans="1:20" ht="12.5" x14ac:dyDescent="0.25">
      <c r="A3259" s="7"/>
      <c r="B3259" s="7"/>
      <c r="C3259" s="7"/>
      <c r="D3259" s="7"/>
      <c r="E3259" s="7"/>
      <c r="F3259" s="7"/>
      <c r="G3259" s="7"/>
      <c r="H3259" s="7"/>
      <c r="I3259" s="7"/>
      <c r="J3259" s="10"/>
      <c r="K3259" s="10"/>
      <c r="L3259" s="10"/>
      <c r="M3259" s="10"/>
      <c r="N3259" s="7"/>
      <c r="O3259" s="7"/>
      <c r="T3259" s="7"/>
    </row>
    <row r="3260" spans="1:20" ht="12.5" x14ac:dyDescent="0.25">
      <c r="A3260" s="7"/>
      <c r="B3260" s="7"/>
      <c r="C3260" s="7"/>
      <c r="D3260" s="7"/>
      <c r="E3260" s="7"/>
      <c r="F3260" s="7"/>
      <c r="G3260" s="7"/>
      <c r="H3260" s="7"/>
      <c r="I3260" s="7"/>
      <c r="J3260" s="10"/>
      <c r="K3260" s="10"/>
      <c r="L3260" s="10"/>
      <c r="M3260" s="10"/>
      <c r="N3260" s="7"/>
      <c r="O3260" s="7"/>
      <c r="T3260" s="7"/>
    </row>
    <row r="3261" spans="1:20" ht="12.5" x14ac:dyDescent="0.25">
      <c r="A3261" s="7"/>
      <c r="B3261" s="7"/>
      <c r="C3261" s="7"/>
      <c r="D3261" s="7"/>
      <c r="E3261" s="7"/>
      <c r="F3261" s="7"/>
      <c r="G3261" s="7"/>
      <c r="H3261" s="7"/>
      <c r="I3261" s="7"/>
      <c r="J3261" s="10"/>
      <c r="K3261" s="10"/>
      <c r="L3261" s="10"/>
      <c r="M3261" s="10"/>
      <c r="N3261" s="7"/>
      <c r="O3261" s="7"/>
      <c r="T3261" s="7"/>
    </row>
    <row r="3262" spans="1:20" ht="12.5" x14ac:dyDescent="0.25">
      <c r="A3262" s="7"/>
      <c r="B3262" s="7"/>
      <c r="C3262" s="7"/>
      <c r="D3262" s="7"/>
      <c r="E3262" s="7"/>
      <c r="F3262" s="7"/>
      <c r="G3262" s="7"/>
      <c r="H3262" s="7"/>
      <c r="I3262" s="7"/>
      <c r="J3262" s="10"/>
      <c r="K3262" s="10"/>
      <c r="L3262" s="10"/>
      <c r="M3262" s="10"/>
      <c r="N3262" s="7"/>
      <c r="O3262" s="7"/>
      <c r="T3262" s="7"/>
    </row>
    <row r="3263" spans="1:20" ht="12.5" x14ac:dyDescent="0.25">
      <c r="A3263" s="7"/>
      <c r="B3263" s="7"/>
      <c r="C3263" s="7"/>
      <c r="D3263" s="7"/>
      <c r="E3263" s="7"/>
      <c r="F3263" s="7"/>
      <c r="G3263" s="7"/>
      <c r="H3263" s="7"/>
      <c r="I3263" s="7"/>
      <c r="J3263" s="10"/>
      <c r="K3263" s="10"/>
      <c r="L3263" s="10"/>
      <c r="M3263" s="10"/>
      <c r="N3263" s="7"/>
      <c r="O3263" s="7"/>
      <c r="T3263" s="7"/>
    </row>
    <row r="3264" spans="1:20" ht="12.5" x14ac:dyDescent="0.25">
      <c r="A3264" s="7"/>
      <c r="B3264" s="7"/>
      <c r="C3264" s="7"/>
      <c r="D3264" s="7"/>
      <c r="E3264" s="7"/>
      <c r="F3264" s="7"/>
      <c r="G3264" s="7"/>
      <c r="H3264" s="7"/>
      <c r="I3264" s="7"/>
      <c r="J3264" s="10"/>
      <c r="K3264" s="10"/>
      <c r="L3264" s="10"/>
      <c r="M3264" s="10"/>
      <c r="N3264" s="7"/>
      <c r="O3264" s="7"/>
      <c r="T3264" s="7"/>
    </row>
    <row r="3265" spans="1:20" ht="12.5" x14ac:dyDescent="0.25">
      <c r="A3265" s="7"/>
      <c r="B3265" s="7"/>
      <c r="C3265" s="7"/>
      <c r="D3265" s="7"/>
      <c r="E3265" s="7"/>
      <c r="F3265" s="7"/>
      <c r="G3265" s="7"/>
      <c r="H3265" s="7"/>
      <c r="I3265" s="7"/>
      <c r="J3265" s="10"/>
      <c r="K3265" s="10"/>
      <c r="L3265" s="10"/>
      <c r="M3265" s="10"/>
      <c r="N3265" s="7"/>
      <c r="O3265" s="7"/>
      <c r="T3265" s="7"/>
    </row>
    <row r="3266" spans="1:20" ht="12.5" x14ac:dyDescent="0.25">
      <c r="A3266" s="7"/>
      <c r="B3266" s="7"/>
      <c r="C3266" s="7"/>
      <c r="D3266" s="7"/>
      <c r="E3266" s="7"/>
      <c r="F3266" s="7"/>
      <c r="G3266" s="7"/>
      <c r="H3266" s="7"/>
      <c r="I3266" s="7"/>
      <c r="J3266" s="10"/>
      <c r="K3266" s="10"/>
      <c r="L3266" s="10"/>
      <c r="M3266" s="10"/>
      <c r="N3266" s="7"/>
      <c r="O3266" s="7"/>
      <c r="T3266" s="7"/>
    </row>
    <row r="3267" spans="1:20" ht="12.5" x14ac:dyDescent="0.25">
      <c r="A3267" s="7"/>
      <c r="B3267" s="7"/>
      <c r="C3267" s="7"/>
      <c r="D3267" s="7"/>
      <c r="E3267" s="7"/>
      <c r="F3267" s="7"/>
      <c r="G3267" s="7"/>
      <c r="H3267" s="7"/>
      <c r="I3267" s="7"/>
      <c r="J3267" s="10"/>
      <c r="K3267" s="10"/>
      <c r="L3267" s="10"/>
      <c r="M3267" s="10"/>
      <c r="N3267" s="7"/>
      <c r="O3267" s="7"/>
      <c r="T3267" s="7"/>
    </row>
    <row r="3268" spans="1:20" ht="12.5" x14ac:dyDescent="0.25">
      <c r="A3268" s="7"/>
      <c r="B3268" s="7"/>
      <c r="C3268" s="7"/>
      <c r="D3268" s="7"/>
      <c r="E3268" s="7"/>
      <c r="F3268" s="7"/>
      <c r="G3268" s="7"/>
      <c r="H3268" s="7"/>
      <c r="I3268" s="7"/>
      <c r="J3268" s="10"/>
      <c r="K3268" s="10"/>
      <c r="L3268" s="10"/>
      <c r="M3268" s="10"/>
      <c r="N3268" s="7"/>
      <c r="O3268" s="7"/>
      <c r="T3268" s="7"/>
    </row>
    <row r="3269" spans="1:20" ht="12.5" x14ac:dyDescent="0.25">
      <c r="A3269" s="7"/>
      <c r="B3269" s="7"/>
      <c r="C3269" s="7"/>
      <c r="D3269" s="7"/>
      <c r="E3269" s="7"/>
      <c r="F3269" s="7"/>
      <c r="G3269" s="7"/>
      <c r="H3269" s="7"/>
      <c r="I3269" s="7"/>
      <c r="J3269" s="10"/>
      <c r="K3269" s="10"/>
      <c r="L3269" s="10"/>
      <c r="M3269" s="10"/>
      <c r="N3269" s="7"/>
      <c r="O3269" s="7"/>
      <c r="T3269" s="7"/>
    </row>
    <row r="3270" spans="1:20" ht="12.5" x14ac:dyDescent="0.25">
      <c r="A3270" s="7"/>
      <c r="B3270" s="7"/>
      <c r="C3270" s="7"/>
      <c r="D3270" s="7"/>
      <c r="E3270" s="7"/>
      <c r="F3270" s="7"/>
      <c r="G3270" s="7"/>
      <c r="H3270" s="7"/>
      <c r="I3270" s="7"/>
      <c r="J3270" s="10"/>
      <c r="K3270" s="10"/>
      <c r="L3270" s="10"/>
      <c r="M3270" s="10"/>
      <c r="N3270" s="7"/>
      <c r="O3270" s="7"/>
      <c r="T3270" s="7"/>
    </row>
    <row r="3271" spans="1:20" ht="12.5" x14ac:dyDescent="0.25">
      <c r="A3271" s="7"/>
      <c r="B3271" s="7"/>
      <c r="C3271" s="7"/>
      <c r="D3271" s="7"/>
      <c r="E3271" s="7"/>
      <c r="F3271" s="7"/>
      <c r="G3271" s="7"/>
      <c r="H3271" s="7"/>
      <c r="I3271" s="7"/>
      <c r="J3271" s="10"/>
      <c r="K3271" s="10"/>
      <c r="L3271" s="10"/>
      <c r="M3271" s="10"/>
      <c r="N3271" s="7"/>
      <c r="O3271" s="7"/>
      <c r="T3271" s="7"/>
    </row>
    <row r="3272" spans="1:20" ht="12.5" x14ac:dyDescent="0.25">
      <c r="A3272" s="7"/>
      <c r="B3272" s="7"/>
      <c r="C3272" s="7"/>
      <c r="D3272" s="7"/>
      <c r="E3272" s="7"/>
      <c r="F3272" s="7"/>
      <c r="G3272" s="7"/>
      <c r="H3272" s="7"/>
      <c r="I3272" s="7"/>
      <c r="J3272" s="10"/>
      <c r="K3272" s="10"/>
      <c r="L3272" s="10"/>
      <c r="M3272" s="10"/>
      <c r="N3272" s="7"/>
      <c r="O3272" s="7"/>
      <c r="T3272" s="7"/>
    </row>
    <row r="3273" spans="1:20" ht="12.5" x14ac:dyDescent="0.25">
      <c r="A3273" s="7"/>
      <c r="B3273" s="7"/>
      <c r="C3273" s="7"/>
      <c r="D3273" s="7"/>
      <c r="E3273" s="7"/>
      <c r="F3273" s="7"/>
      <c r="G3273" s="7"/>
      <c r="H3273" s="7"/>
      <c r="I3273" s="7"/>
      <c r="J3273" s="10"/>
      <c r="K3273" s="10"/>
      <c r="L3273" s="10"/>
      <c r="M3273" s="10"/>
      <c r="N3273" s="7"/>
      <c r="O3273" s="7"/>
      <c r="T3273" s="7"/>
    </row>
    <row r="3274" spans="1:20" ht="12.5" x14ac:dyDescent="0.25">
      <c r="A3274" s="7"/>
      <c r="B3274" s="7"/>
      <c r="C3274" s="7"/>
      <c r="D3274" s="7"/>
      <c r="E3274" s="7"/>
      <c r="F3274" s="7"/>
      <c r="G3274" s="7"/>
      <c r="H3274" s="7"/>
      <c r="I3274" s="7"/>
      <c r="J3274" s="10"/>
      <c r="K3274" s="10"/>
      <c r="L3274" s="10"/>
      <c r="M3274" s="10"/>
      <c r="N3274" s="7"/>
      <c r="O3274" s="7"/>
      <c r="T3274" s="7"/>
    </row>
    <row r="3275" spans="1:20" ht="12.5" x14ac:dyDescent="0.25">
      <c r="A3275" s="7"/>
      <c r="B3275" s="7"/>
      <c r="C3275" s="7"/>
      <c r="D3275" s="7"/>
      <c r="E3275" s="7"/>
      <c r="F3275" s="7"/>
      <c r="G3275" s="7"/>
      <c r="H3275" s="7"/>
      <c r="I3275" s="7"/>
      <c r="J3275" s="10"/>
      <c r="K3275" s="10"/>
      <c r="L3275" s="10"/>
      <c r="M3275" s="10"/>
      <c r="N3275" s="7"/>
      <c r="O3275" s="7"/>
      <c r="T3275" s="7"/>
    </row>
    <row r="3276" spans="1:20" ht="12.5" x14ac:dyDescent="0.25">
      <c r="A3276" s="7"/>
      <c r="B3276" s="7"/>
      <c r="C3276" s="7"/>
      <c r="D3276" s="7"/>
      <c r="E3276" s="7"/>
      <c r="F3276" s="7"/>
      <c r="G3276" s="7"/>
      <c r="H3276" s="7"/>
      <c r="I3276" s="7"/>
      <c r="J3276" s="10"/>
      <c r="K3276" s="10"/>
      <c r="L3276" s="10"/>
      <c r="M3276" s="10"/>
      <c r="N3276" s="7"/>
      <c r="O3276" s="7"/>
      <c r="T3276" s="7"/>
    </row>
    <row r="3277" spans="1:20" ht="12.5" x14ac:dyDescent="0.25">
      <c r="A3277" s="7"/>
      <c r="B3277" s="7"/>
      <c r="C3277" s="7"/>
      <c r="D3277" s="7"/>
      <c r="E3277" s="7"/>
      <c r="F3277" s="7"/>
      <c r="G3277" s="7"/>
      <c r="H3277" s="7"/>
      <c r="I3277" s="7"/>
      <c r="J3277" s="10"/>
      <c r="K3277" s="10"/>
      <c r="L3277" s="10"/>
      <c r="M3277" s="10"/>
      <c r="N3277" s="7"/>
      <c r="O3277" s="7"/>
      <c r="T3277" s="7"/>
    </row>
    <row r="3278" spans="1:20" ht="12.5" x14ac:dyDescent="0.25">
      <c r="A3278" s="7"/>
      <c r="B3278" s="7"/>
      <c r="C3278" s="7"/>
      <c r="D3278" s="7"/>
      <c r="E3278" s="7"/>
      <c r="F3278" s="7"/>
      <c r="G3278" s="7"/>
      <c r="H3278" s="7"/>
      <c r="I3278" s="7"/>
      <c r="J3278" s="10"/>
      <c r="K3278" s="10"/>
      <c r="L3278" s="10"/>
      <c r="M3278" s="10"/>
      <c r="N3278" s="7"/>
      <c r="O3278" s="7"/>
      <c r="T3278" s="7"/>
    </row>
    <row r="3279" spans="1:20" ht="12.5" x14ac:dyDescent="0.25">
      <c r="A3279" s="7"/>
      <c r="B3279" s="7"/>
      <c r="C3279" s="7"/>
      <c r="D3279" s="7"/>
      <c r="E3279" s="7"/>
      <c r="F3279" s="7"/>
      <c r="G3279" s="7"/>
      <c r="H3279" s="7"/>
      <c r="I3279" s="7"/>
      <c r="J3279" s="10"/>
      <c r="K3279" s="10"/>
      <c r="L3279" s="10"/>
      <c r="M3279" s="10"/>
      <c r="N3279" s="7"/>
      <c r="O3279" s="7"/>
      <c r="T3279" s="7"/>
    </row>
    <row r="3280" spans="1:20" ht="12.5" x14ac:dyDescent="0.25">
      <c r="A3280" s="7"/>
      <c r="B3280" s="7"/>
      <c r="C3280" s="7"/>
      <c r="D3280" s="7"/>
      <c r="E3280" s="7"/>
      <c r="F3280" s="7"/>
      <c r="G3280" s="7"/>
      <c r="H3280" s="7"/>
      <c r="I3280" s="7"/>
      <c r="J3280" s="10"/>
      <c r="K3280" s="10"/>
      <c r="L3280" s="10"/>
      <c r="M3280" s="10"/>
      <c r="N3280" s="7"/>
      <c r="O3280" s="7"/>
      <c r="T3280" s="7"/>
    </row>
    <row r="3281" spans="1:20" ht="12.5" x14ac:dyDescent="0.25">
      <c r="A3281" s="7"/>
      <c r="B3281" s="7"/>
      <c r="C3281" s="7"/>
      <c r="D3281" s="7"/>
      <c r="E3281" s="7"/>
      <c r="F3281" s="7"/>
      <c r="G3281" s="7"/>
      <c r="H3281" s="7"/>
      <c r="I3281" s="7"/>
      <c r="J3281" s="10"/>
      <c r="K3281" s="10"/>
      <c r="L3281" s="10"/>
      <c r="M3281" s="10"/>
      <c r="N3281" s="7"/>
      <c r="O3281" s="7"/>
      <c r="T3281" s="7"/>
    </row>
    <row r="3282" spans="1:20" ht="12.5" x14ac:dyDescent="0.25">
      <c r="A3282" s="7"/>
      <c r="B3282" s="7"/>
      <c r="C3282" s="7"/>
      <c r="D3282" s="7"/>
      <c r="E3282" s="7"/>
      <c r="F3282" s="7"/>
      <c r="G3282" s="7"/>
      <c r="H3282" s="7"/>
      <c r="I3282" s="7"/>
      <c r="J3282" s="10"/>
      <c r="K3282" s="10"/>
      <c r="L3282" s="10"/>
      <c r="M3282" s="10"/>
      <c r="N3282" s="7"/>
      <c r="O3282" s="7"/>
      <c r="T3282" s="7"/>
    </row>
    <row r="3283" spans="1:20" ht="12.5" x14ac:dyDescent="0.25">
      <c r="A3283" s="7"/>
      <c r="B3283" s="7"/>
      <c r="C3283" s="7"/>
      <c r="D3283" s="7"/>
      <c r="E3283" s="7"/>
      <c r="F3283" s="7"/>
      <c r="G3283" s="7"/>
      <c r="H3283" s="7"/>
      <c r="I3283" s="7"/>
      <c r="J3283" s="10"/>
      <c r="K3283" s="10"/>
      <c r="L3283" s="10"/>
      <c r="M3283" s="10"/>
      <c r="N3283" s="7"/>
      <c r="O3283" s="7"/>
      <c r="T3283" s="7"/>
    </row>
    <row r="3284" spans="1:20" ht="12.5" x14ac:dyDescent="0.25">
      <c r="A3284" s="7"/>
      <c r="B3284" s="7"/>
      <c r="C3284" s="7"/>
      <c r="D3284" s="7"/>
      <c r="E3284" s="7"/>
      <c r="F3284" s="7"/>
      <c r="G3284" s="7"/>
      <c r="H3284" s="7"/>
      <c r="I3284" s="7"/>
      <c r="J3284" s="10"/>
      <c r="K3284" s="10"/>
      <c r="L3284" s="10"/>
      <c r="M3284" s="10"/>
      <c r="N3284" s="7"/>
      <c r="O3284" s="7"/>
      <c r="T3284" s="7"/>
    </row>
    <row r="3285" spans="1:20" ht="12.5" x14ac:dyDescent="0.25">
      <c r="A3285" s="7"/>
      <c r="B3285" s="7"/>
      <c r="C3285" s="7"/>
      <c r="D3285" s="7"/>
      <c r="E3285" s="7"/>
      <c r="F3285" s="7"/>
      <c r="G3285" s="7"/>
      <c r="H3285" s="7"/>
      <c r="I3285" s="7"/>
      <c r="J3285" s="10"/>
      <c r="K3285" s="10"/>
      <c r="L3285" s="10"/>
      <c r="M3285" s="10"/>
      <c r="N3285" s="7"/>
      <c r="O3285" s="7"/>
      <c r="T3285" s="7"/>
    </row>
    <row r="3286" spans="1:20" ht="12.5" x14ac:dyDescent="0.25">
      <c r="A3286" s="7"/>
      <c r="B3286" s="7"/>
      <c r="C3286" s="7"/>
      <c r="D3286" s="7"/>
      <c r="E3286" s="7"/>
      <c r="F3286" s="7"/>
      <c r="G3286" s="7"/>
      <c r="H3286" s="7"/>
      <c r="I3286" s="7"/>
      <c r="J3286" s="10"/>
      <c r="K3286" s="10"/>
      <c r="L3286" s="10"/>
      <c r="M3286" s="10"/>
      <c r="N3286" s="7"/>
      <c r="O3286" s="7"/>
      <c r="T3286" s="7"/>
    </row>
    <row r="3287" spans="1:20" ht="12.5" x14ac:dyDescent="0.25">
      <c r="A3287" s="7"/>
      <c r="B3287" s="7"/>
      <c r="C3287" s="7"/>
      <c r="D3287" s="7"/>
      <c r="E3287" s="7"/>
      <c r="F3287" s="7"/>
      <c r="G3287" s="7"/>
      <c r="H3287" s="7"/>
      <c r="I3287" s="7"/>
      <c r="J3287" s="10"/>
      <c r="K3287" s="10"/>
      <c r="L3287" s="10"/>
      <c r="M3287" s="10"/>
      <c r="N3287" s="7"/>
      <c r="O3287" s="7"/>
      <c r="T3287" s="7"/>
    </row>
    <row r="3288" spans="1:20" ht="12.5" x14ac:dyDescent="0.25">
      <c r="A3288" s="7"/>
      <c r="B3288" s="7"/>
      <c r="C3288" s="7"/>
      <c r="D3288" s="7"/>
      <c r="E3288" s="7"/>
      <c r="F3288" s="7"/>
      <c r="G3288" s="7"/>
      <c r="H3288" s="7"/>
      <c r="I3288" s="7"/>
      <c r="J3288" s="10"/>
      <c r="K3288" s="10"/>
      <c r="L3288" s="10"/>
      <c r="M3288" s="10"/>
      <c r="N3288" s="7"/>
      <c r="O3288" s="7"/>
      <c r="T3288" s="7"/>
    </row>
    <row r="3289" spans="1:20" ht="12.5" x14ac:dyDescent="0.25">
      <c r="A3289" s="7"/>
      <c r="B3289" s="7"/>
      <c r="C3289" s="7"/>
      <c r="D3289" s="7"/>
      <c r="E3289" s="7"/>
      <c r="F3289" s="7"/>
      <c r="G3289" s="7"/>
      <c r="H3289" s="7"/>
      <c r="I3289" s="7"/>
      <c r="J3289" s="10"/>
      <c r="K3289" s="10"/>
      <c r="L3289" s="10"/>
      <c r="M3289" s="10"/>
      <c r="N3289" s="7"/>
      <c r="O3289" s="7"/>
      <c r="T3289" s="7"/>
    </row>
    <row r="3290" spans="1:20" ht="12.5" x14ac:dyDescent="0.25">
      <c r="A3290" s="7"/>
      <c r="B3290" s="7"/>
      <c r="C3290" s="7"/>
      <c r="D3290" s="7"/>
      <c r="E3290" s="7"/>
      <c r="F3290" s="7"/>
      <c r="G3290" s="7"/>
      <c r="H3290" s="7"/>
      <c r="I3290" s="7"/>
      <c r="J3290" s="10"/>
      <c r="K3290" s="10"/>
      <c r="L3290" s="10"/>
      <c r="M3290" s="10"/>
      <c r="N3290" s="7"/>
      <c r="O3290" s="7"/>
      <c r="T3290" s="7"/>
    </row>
    <row r="3291" spans="1:20" ht="12.5" x14ac:dyDescent="0.25">
      <c r="A3291" s="7"/>
      <c r="B3291" s="7"/>
      <c r="C3291" s="7"/>
      <c r="D3291" s="7"/>
      <c r="E3291" s="7"/>
      <c r="F3291" s="7"/>
      <c r="G3291" s="7"/>
      <c r="H3291" s="7"/>
      <c r="I3291" s="7"/>
      <c r="J3291" s="10"/>
      <c r="K3291" s="10"/>
      <c r="L3291" s="10"/>
      <c r="M3291" s="10"/>
      <c r="N3291" s="7"/>
      <c r="O3291" s="7"/>
      <c r="T3291" s="7"/>
    </row>
    <row r="3292" spans="1:20" ht="12.5" x14ac:dyDescent="0.25">
      <c r="A3292" s="7"/>
      <c r="B3292" s="7"/>
      <c r="C3292" s="7"/>
      <c r="D3292" s="7"/>
      <c r="E3292" s="7"/>
      <c r="F3292" s="7"/>
      <c r="G3292" s="7"/>
      <c r="H3292" s="7"/>
      <c r="I3292" s="7"/>
      <c r="J3292" s="10"/>
      <c r="K3292" s="10"/>
      <c r="L3292" s="10"/>
      <c r="M3292" s="10"/>
      <c r="N3292" s="7"/>
      <c r="O3292" s="7"/>
      <c r="T3292" s="7"/>
    </row>
    <row r="3293" spans="1:20" ht="12.5" x14ac:dyDescent="0.25">
      <c r="A3293" s="7"/>
      <c r="B3293" s="7"/>
      <c r="C3293" s="7"/>
      <c r="D3293" s="7"/>
      <c r="E3293" s="7"/>
      <c r="F3293" s="7"/>
      <c r="G3293" s="7"/>
      <c r="H3293" s="7"/>
      <c r="I3293" s="7"/>
      <c r="J3293" s="10"/>
      <c r="K3293" s="10"/>
      <c r="L3293" s="10"/>
      <c r="M3293" s="10"/>
      <c r="N3293" s="7"/>
      <c r="O3293" s="7"/>
      <c r="T3293" s="7"/>
    </row>
    <row r="3294" spans="1:20" ht="12.5" x14ac:dyDescent="0.25">
      <c r="A3294" s="7"/>
      <c r="B3294" s="7"/>
      <c r="C3294" s="7"/>
      <c r="D3294" s="7"/>
      <c r="E3294" s="7"/>
      <c r="F3294" s="7"/>
      <c r="G3294" s="7"/>
      <c r="H3294" s="7"/>
      <c r="I3294" s="7"/>
      <c r="J3294" s="10"/>
      <c r="K3294" s="10"/>
      <c r="L3294" s="10"/>
      <c r="M3294" s="10"/>
      <c r="N3294" s="7"/>
      <c r="O3294" s="7"/>
      <c r="T3294" s="7"/>
    </row>
    <row r="3295" spans="1:20" ht="12.5" x14ac:dyDescent="0.25">
      <c r="A3295" s="7"/>
      <c r="B3295" s="7"/>
      <c r="C3295" s="7"/>
      <c r="D3295" s="7"/>
      <c r="E3295" s="7"/>
      <c r="F3295" s="7"/>
      <c r="G3295" s="7"/>
      <c r="H3295" s="7"/>
      <c r="I3295" s="7"/>
      <c r="J3295" s="10"/>
      <c r="K3295" s="10"/>
      <c r="L3295" s="10"/>
      <c r="M3295" s="10"/>
      <c r="N3295" s="7"/>
      <c r="O3295" s="7"/>
      <c r="T3295" s="7"/>
    </row>
    <row r="3296" spans="1:20" ht="12.5" x14ac:dyDescent="0.25">
      <c r="A3296" s="7"/>
      <c r="B3296" s="7"/>
      <c r="C3296" s="7"/>
      <c r="D3296" s="7"/>
      <c r="E3296" s="7"/>
      <c r="F3296" s="7"/>
      <c r="G3296" s="7"/>
      <c r="H3296" s="7"/>
      <c r="I3296" s="7"/>
      <c r="J3296" s="10"/>
      <c r="K3296" s="10"/>
      <c r="L3296" s="10"/>
      <c r="M3296" s="10"/>
      <c r="N3296" s="7"/>
      <c r="O3296" s="7"/>
      <c r="T3296" s="7"/>
    </row>
    <row r="3297" spans="1:20" ht="12.5" x14ac:dyDescent="0.25">
      <c r="A3297" s="7"/>
      <c r="B3297" s="7"/>
      <c r="C3297" s="7"/>
      <c r="D3297" s="7"/>
      <c r="E3297" s="7"/>
      <c r="F3297" s="7"/>
      <c r="G3297" s="7"/>
      <c r="H3297" s="7"/>
      <c r="I3297" s="7"/>
      <c r="J3297" s="10"/>
      <c r="K3297" s="10"/>
      <c r="L3297" s="10"/>
      <c r="M3297" s="10"/>
      <c r="N3297" s="7"/>
      <c r="O3297" s="7"/>
      <c r="T3297" s="7"/>
    </row>
    <row r="3298" spans="1:20" ht="12.5" x14ac:dyDescent="0.25">
      <c r="A3298" s="7"/>
      <c r="B3298" s="7"/>
      <c r="C3298" s="7"/>
      <c r="D3298" s="7"/>
      <c r="E3298" s="7"/>
      <c r="F3298" s="7"/>
      <c r="G3298" s="7"/>
      <c r="H3298" s="7"/>
      <c r="I3298" s="7"/>
      <c r="J3298" s="10"/>
      <c r="K3298" s="10"/>
      <c r="L3298" s="10"/>
      <c r="M3298" s="10"/>
      <c r="N3298" s="7"/>
      <c r="O3298" s="7"/>
      <c r="T3298" s="7"/>
    </row>
    <row r="3299" spans="1:20" ht="12.5" x14ac:dyDescent="0.25">
      <c r="A3299" s="7"/>
      <c r="B3299" s="7"/>
      <c r="C3299" s="7"/>
      <c r="D3299" s="7"/>
      <c r="E3299" s="7"/>
      <c r="F3299" s="7"/>
      <c r="G3299" s="7"/>
      <c r="H3299" s="7"/>
      <c r="I3299" s="7"/>
      <c r="J3299" s="10"/>
      <c r="K3299" s="10"/>
      <c r="L3299" s="10"/>
      <c r="M3299" s="10"/>
      <c r="N3299" s="7"/>
      <c r="O3299" s="7"/>
      <c r="T3299" s="7"/>
    </row>
    <row r="3300" spans="1:20" ht="12.5" x14ac:dyDescent="0.25">
      <c r="A3300" s="7"/>
      <c r="B3300" s="7"/>
      <c r="C3300" s="7"/>
      <c r="D3300" s="7"/>
      <c r="E3300" s="7"/>
      <c r="F3300" s="7"/>
      <c r="G3300" s="7"/>
      <c r="H3300" s="7"/>
      <c r="I3300" s="7"/>
      <c r="J3300" s="10"/>
      <c r="K3300" s="10"/>
      <c r="L3300" s="10"/>
      <c r="M3300" s="10"/>
      <c r="N3300" s="7"/>
      <c r="O3300" s="7"/>
      <c r="T3300" s="7"/>
    </row>
    <row r="3301" spans="1:20" ht="12.5" x14ac:dyDescent="0.25">
      <c r="A3301" s="7"/>
      <c r="B3301" s="7"/>
      <c r="C3301" s="7"/>
      <c r="D3301" s="7"/>
      <c r="E3301" s="7"/>
      <c r="F3301" s="7"/>
      <c r="G3301" s="7"/>
      <c r="H3301" s="7"/>
      <c r="I3301" s="7"/>
      <c r="J3301" s="10"/>
      <c r="K3301" s="10"/>
      <c r="L3301" s="10"/>
      <c r="M3301" s="10"/>
      <c r="N3301" s="7"/>
      <c r="O3301" s="7"/>
      <c r="T3301" s="7"/>
    </row>
    <row r="3302" spans="1:20" ht="12.5" x14ac:dyDescent="0.25">
      <c r="A3302" s="7"/>
      <c r="B3302" s="7"/>
      <c r="C3302" s="7"/>
      <c r="D3302" s="7"/>
      <c r="E3302" s="7"/>
      <c r="F3302" s="7"/>
      <c r="G3302" s="7"/>
      <c r="H3302" s="7"/>
      <c r="I3302" s="7"/>
      <c r="J3302" s="10"/>
      <c r="K3302" s="10"/>
      <c r="L3302" s="10"/>
      <c r="M3302" s="10"/>
      <c r="N3302" s="7"/>
      <c r="O3302" s="7"/>
      <c r="T3302" s="7"/>
    </row>
    <row r="3303" spans="1:20" ht="12.5" x14ac:dyDescent="0.25">
      <c r="A3303" s="7"/>
      <c r="B3303" s="7"/>
      <c r="C3303" s="7"/>
      <c r="D3303" s="7"/>
      <c r="E3303" s="7"/>
      <c r="F3303" s="7"/>
      <c r="G3303" s="7"/>
      <c r="H3303" s="7"/>
      <c r="I3303" s="7"/>
      <c r="J3303" s="10"/>
      <c r="K3303" s="10"/>
      <c r="L3303" s="10"/>
      <c r="M3303" s="10"/>
      <c r="N3303" s="7"/>
      <c r="O3303" s="7"/>
      <c r="T3303" s="7"/>
    </row>
    <row r="3304" spans="1:20" ht="12.5" x14ac:dyDescent="0.25">
      <c r="A3304" s="7"/>
      <c r="B3304" s="7"/>
      <c r="C3304" s="7"/>
      <c r="D3304" s="7"/>
      <c r="E3304" s="7"/>
      <c r="F3304" s="7"/>
      <c r="G3304" s="7"/>
      <c r="H3304" s="7"/>
      <c r="I3304" s="7"/>
      <c r="J3304" s="10"/>
      <c r="K3304" s="10"/>
      <c r="L3304" s="10"/>
      <c r="M3304" s="10"/>
      <c r="N3304" s="7"/>
      <c r="O3304" s="7"/>
      <c r="T3304" s="7"/>
    </row>
    <row r="3305" spans="1:20" ht="12.5" x14ac:dyDescent="0.25">
      <c r="A3305" s="7"/>
      <c r="B3305" s="7"/>
      <c r="C3305" s="7"/>
      <c r="D3305" s="7"/>
      <c r="E3305" s="7"/>
      <c r="F3305" s="7"/>
      <c r="G3305" s="7"/>
      <c r="H3305" s="7"/>
      <c r="I3305" s="7"/>
      <c r="J3305" s="10"/>
      <c r="K3305" s="10"/>
      <c r="L3305" s="10"/>
      <c r="M3305" s="10"/>
      <c r="N3305" s="7"/>
      <c r="O3305" s="7"/>
      <c r="T3305" s="7"/>
    </row>
    <row r="3306" spans="1:20" ht="12.5" x14ac:dyDescent="0.25">
      <c r="A3306" s="7"/>
      <c r="B3306" s="7"/>
      <c r="C3306" s="7"/>
      <c r="D3306" s="7"/>
      <c r="E3306" s="7"/>
      <c r="F3306" s="7"/>
      <c r="G3306" s="7"/>
      <c r="H3306" s="7"/>
      <c r="I3306" s="7"/>
      <c r="J3306" s="10"/>
      <c r="K3306" s="10"/>
      <c r="L3306" s="10"/>
      <c r="M3306" s="10"/>
      <c r="N3306" s="7"/>
      <c r="O3306" s="7"/>
      <c r="T3306" s="7"/>
    </row>
    <row r="3307" spans="1:20" ht="12.5" x14ac:dyDescent="0.25">
      <c r="A3307" s="7"/>
      <c r="B3307" s="7"/>
      <c r="C3307" s="7"/>
      <c r="D3307" s="7"/>
      <c r="E3307" s="7"/>
      <c r="F3307" s="7"/>
      <c r="G3307" s="7"/>
      <c r="H3307" s="7"/>
      <c r="I3307" s="7"/>
      <c r="J3307" s="10"/>
      <c r="K3307" s="10"/>
      <c r="L3307" s="10"/>
      <c r="M3307" s="10"/>
      <c r="N3307" s="7"/>
      <c r="O3307" s="7"/>
      <c r="T3307" s="7"/>
    </row>
    <row r="3308" spans="1:20" ht="12.5" x14ac:dyDescent="0.25">
      <c r="A3308" s="7"/>
      <c r="B3308" s="7"/>
      <c r="C3308" s="7"/>
      <c r="D3308" s="7"/>
      <c r="E3308" s="7"/>
      <c r="F3308" s="7"/>
      <c r="G3308" s="7"/>
      <c r="H3308" s="7"/>
      <c r="I3308" s="7"/>
      <c r="J3308" s="10"/>
      <c r="K3308" s="10"/>
      <c r="L3308" s="10"/>
      <c r="M3308" s="10"/>
      <c r="N3308" s="7"/>
      <c r="O3308" s="7"/>
      <c r="T3308" s="7"/>
    </row>
    <row r="3309" spans="1:20" ht="12.5" x14ac:dyDescent="0.25">
      <c r="A3309" s="7"/>
      <c r="B3309" s="7"/>
      <c r="C3309" s="7"/>
      <c r="D3309" s="7"/>
      <c r="E3309" s="7"/>
      <c r="F3309" s="7"/>
      <c r="G3309" s="7"/>
      <c r="H3309" s="7"/>
      <c r="I3309" s="7"/>
      <c r="J3309" s="10"/>
      <c r="K3309" s="10"/>
      <c r="L3309" s="10"/>
      <c r="M3309" s="10"/>
      <c r="N3309" s="7"/>
      <c r="O3309" s="7"/>
      <c r="T3309" s="7"/>
    </row>
    <row r="3310" spans="1:20" ht="12.5" x14ac:dyDescent="0.25">
      <c r="A3310" s="7"/>
      <c r="B3310" s="7"/>
      <c r="C3310" s="7"/>
      <c r="D3310" s="7"/>
      <c r="E3310" s="7"/>
      <c r="F3310" s="7"/>
      <c r="G3310" s="7"/>
      <c r="H3310" s="7"/>
      <c r="I3310" s="7"/>
      <c r="J3310" s="10"/>
      <c r="K3310" s="10"/>
      <c r="L3310" s="10"/>
      <c r="M3310" s="10"/>
      <c r="N3310" s="7"/>
      <c r="O3310" s="7"/>
      <c r="T3310" s="7"/>
    </row>
    <row r="3311" spans="1:20" ht="12.5" x14ac:dyDescent="0.25">
      <c r="A3311" s="7"/>
      <c r="B3311" s="7"/>
      <c r="C3311" s="7"/>
      <c r="D3311" s="7"/>
      <c r="E3311" s="7"/>
      <c r="F3311" s="7"/>
      <c r="G3311" s="7"/>
      <c r="H3311" s="7"/>
      <c r="I3311" s="7"/>
      <c r="J3311" s="10"/>
      <c r="K3311" s="10"/>
      <c r="L3311" s="10"/>
      <c r="M3311" s="10"/>
      <c r="N3311" s="7"/>
      <c r="O3311" s="7"/>
      <c r="T3311" s="7"/>
    </row>
    <row r="3312" spans="1:20" ht="12.5" x14ac:dyDescent="0.25">
      <c r="A3312" s="7"/>
      <c r="B3312" s="7"/>
      <c r="C3312" s="7"/>
      <c r="D3312" s="7"/>
      <c r="E3312" s="7"/>
      <c r="F3312" s="7"/>
      <c r="G3312" s="7"/>
      <c r="H3312" s="7"/>
      <c r="I3312" s="7"/>
      <c r="J3312" s="10"/>
      <c r="K3312" s="10"/>
      <c r="L3312" s="10"/>
      <c r="M3312" s="10"/>
      <c r="N3312" s="7"/>
      <c r="O3312" s="7"/>
      <c r="T3312" s="7"/>
    </row>
    <row r="3313" spans="1:20" ht="12.5" x14ac:dyDescent="0.25">
      <c r="A3313" s="7"/>
      <c r="B3313" s="7"/>
      <c r="C3313" s="7"/>
      <c r="D3313" s="7"/>
      <c r="E3313" s="7"/>
      <c r="F3313" s="7"/>
      <c r="G3313" s="7"/>
      <c r="H3313" s="7"/>
      <c r="I3313" s="7"/>
      <c r="J3313" s="10"/>
      <c r="K3313" s="10"/>
      <c r="L3313" s="10"/>
      <c r="M3313" s="10"/>
      <c r="N3313" s="7"/>
      <c r="O3313" s="7"/>
      <c r="T3313" s="7"/>
    </row>
    <row r="3314" spans="1:20" ht="12.5" x14ac:dyDescent="0.25">
      <c r="A3314" s="7"/>
      <c r="B3314" s="7"/>
      <c r="C3314" s="7"/>
      <c r="D3314" s="7"/>
      <c r="E3314" s="7"/>
      <c r="F3314" s="7"/>
      <c r="G3314" s="7"/>
      <c r="H3314" s="7"/>
      <c r="I3314" s="7"/>
      <c r="J3314" s="10"/>
      <c r="K3314" s="10"/>
      <c r="L3314" s="10"/>
      <c r="M3314" s="10"/>
      <c r="N3314" s="7"/>
      <c r="O3314" s="7"/>
      <c r="T3314" s="7"/>
    </row>
    <row r="3315" spans="1:20" ht="12.5" x14ac:dyDescent="0.25">
      <c r="A3315" s="7"/>
      <c r="B3315" s="7"/>
      <c r="C3315" s="7"/>
      <c r="D3315" s="7"/>
      <c r="E3315" s="7"/>
      <c r="F3315" s="7"/>
      <c r="G3315" s="7"/>
      <c r="H3315" s="7"/>
      <c r="I3315" s="7"/>
      <c r="J3315" s="10"/>
      <c r="K3315" s="10"/>
      <c r="L3315" s="10"/>
      <c r="M3315" s="10"/>
      <c r="N3315" s="7"/>
      <c r="O3315" s="7"/>
      <c r="T3315" s="7"/>
    </row>
    <row r="3316" spans="1:20" ht="12.5" x14ac:dyDescent="0.25">
      <c r="A3316" s="7"/>
      <c r="B3316" s="7"/>
      <c r="C3316" s="7"/>
      <c r="D3316" s="7"/>
      <c r="E3316" s="7"/>
      <c r="F3316" s="7"/>
      <c r="G3316" s="7"/>
      <c r="H3316" s="7"/>
      <c r="I3316" s="7"/>
      <c r="J3316" s="10"/>
      <c r="K3316" s="10"/>
      <c r="L3316" s="10"/>
      <c r="M3316" s="10"/>
      <c r="N3316" s="7"/>
      <c r="O3316" s="7"/>
      <c r="T3316" s="7"/>
    </row>
    <row r="3317" spans="1:20" ht="12.5" x14ac:dyDescent="0.25">
      <c r="A3317" s="7"/>
      <c r="B3317" s="7"/>
      <c r="C3317" s="7"/>
      <c r="D3317" s="7"/>
      <c r="E3317" s="7"/>
      <c r="F3317" s="7"/>
      <c r="G3317" s="7"/>
      <c r="H3317" s="7"/>
      <c r="I3317" s="7"/>
      <c r="J3317" s="10"/>
      <c r="K3317" s="10"/>
      <c r="L3317" s="10"/>
      <c r="M3317" s="10"/>
      <c r="N3317" s="7"/>
      <c r="O3317" s="7"/>
      <c r="T3317" s="7"/>
    </row>
    <row r="3318" spans="1:20" ht="12.5" x14ac:dyDescent="0.25">
      <c r="A3318" s="7"/>
      <c r="B3318" s="7"/>
      <c r="C3318" s="7"/>
      <c r="D3318" s="7"/>
      <c r="E3318" s="7"/>
      <c r="F3318" s="7"/>
      <c r="G3318" s="7"/>
      <c r="H3318" s="7"/>
      <c r="I3318" s="7"/>
      <c r="J3318" s="10"/>
      <c r="K3318" s="10"/>
      <c r="L3318" s="10"/>
      <c r="M3318" s="10"/>
      <c r="N3318" s="7"/>
      <c r="O3318" s="7"/>
      <c r="T3318" s="7"/>
    </row>
    <row r="3319" spans="1:20" ht="12.5" x14ac:dyDescent="0.25">
      <c r="A3319" s="7"/>
      <c r="B3319" s="7"/>
      <c r="C3319" s="7"/>
      <c r="D3319" s="7"/>
      <c r="E3319" s="7"/>
      <c r="F3319" s="7"/>
      <c r="G3319" s="7"/>
      <c r="H3319" s="7"/>
      <c r="I3319" s="7"/>
      <c r="J3319" s="10"/>
      <c r="K3319" s="10"/>
      <c r="L3319" s="10"/>
      <c r="M3319" s="10"/>
      <c r="N3319" s="7"/>
      <c r="O3319" s="7"/>
      <c r="T3319" s="7"/>
    </row>
    <row r="3320" spans="1:20" ht="12.5" x14ac:dyDescent="0.25">
      <c r="A3320" s="7"/>
      <c r="B3320" s="7"/>
      <c r="C3320" s="7"/>
      <c r="D3320" s="7"/>
      <c r="E3320" s="7"/>
      <c r="F3320" s="7"/>
      <c r="G3320" s="7"/>
      <c r="H3320" s="7"/>
      <c r="I3320" s="7"/>
      <c r="J3320" s="10"/>
      <c r="K3320" s="10"/>
      <c r="L3320" s="10"/>
      <c r="M3320" s="10"/>
      <c r="N3320" s="7"/>
      <c r="O3320" s="7"/>
      <c r="T3320" s="7"/>
    </row>
    <row r="3321" spans="1:20" ht="12.5" x14ac:dyDescent="0.25">
      <c r="A3321" s="7"/>
      <c r="B3321" s="7"/>
      <c r="C3321" s="7"/>
      <c r="D3321" s="7"/>
      <c r="E3321" s="7"/>
      <c r="F3321" s="7"/>
      <c r="G3321" s="7"/>
      <c r="H3321" s="7"/>
      <c r="I3321" s="7"/>
      <c r="J3321" s="10"/>
      <c r="K3321" s="10"/>
      <c r="L3321" s="10"/>
      <c r="M3321" s="10"/>
      <c r="N3321" s="7"/>
      <c r="O3321" s="7"/>
      <c r="T3321" s="7"/>
    </row>
    <row r="3322" spans="1:20" ht="12.5" x14ac:dyDescent="0.25">
      <c r="A3322" s="7"/>
      <c r="B3322" s="7"/>
      <c r="C3322" s="7"/>
      <c r="D3322" s="7"/>
      <c r="E3322" s="7"/>
      <c r="F3322" s="7"/>
      <c r="G3322" s="7"/>
      <c r="H3322" s="7"/>
      <c r="I3322" s="7"/>
      <c r="J3322" s="10"/>
      <c r="K3322" s="10"/>
      <c r="L3322" s="10"/>
      <c r="M3322" s="10"/>
      <c r="N3322" s="7"/>
      <c r="O3322" s="7"/>
      <c r="T3322" s="7"/>
    </row>
    <row r="3323" spans="1:20" ht="12.5" x14ac:dyDescent="0.25">
      <c r="A3323" s="7"/>
      <c r="B3323" s="7"/>
      <c r="C3323" s="7"/>
      <c r="D3323" s="7"/>
      <c r="E3323" s="7"/>
      <c r="F3323" s="7"/>
      <c r="G3323" s="7"/>
      <c r="H3323" s="7"/>
      <c r="I3323" s="7"/>
      <c r="J3323" s="10"/>
      <c r="K3323" s="10"/>
      <c r="L3323" s="10"/>
      <c r="M3323" s="10"/>
      <c r="N3323" s="7"/>
      <c r="O3323" s="7"/>
      <c r="T3323" s="7"/>
    </row>
    <row r="3324" spans="1:20" ht="12.5" x14ac:dyDescent="0.25">
      <c r="A3324" s="7"/>
      <c r="B3324" s="7"/>
      <c r="C3324" s="7"/>
      <c r="D3324" s="7"/>
      <c r="E3324" s="7"/>
      <c r="F3324" s="7"/>
      <c r="G3324" s="7"/>
      <c r="H3324" s="7"/>
      <c r="I3324" s="7"/>
      <c r="J3324" s="10"/>
      <c r="K3324" s="10"/>
      <c r="L3324" s="10"/>
      <c r="M3324" s="10"/>
      <c r="N3324" s="7"/>
      <c r="O3324" s="7"/>
      <c r="T3324" s="7"/>
    </row>
    <row r="3325" spans="1:20" ht="12.5" x14ac:dyDescent="0.25">
      <c r="A3325" s="7"/>
      <c r="B3325" s="7"/>
      <c r="C3325" s="7"/>
      <c r="D3325" s="7"/>
      <c r="E3325" s="7"/>
      <c r="F3325" s="7"/>
      <c r="G3325" s="7"/>
      <c r="H3325" s="7"/>
      <c r="I3325" s="7"/>
      <c r="J3325" s="10"/>
      <c r="K3325" s="10"/>
      <c r="L3325" s="10"/>
      <c r="M3325" s="10"/>
      <c r="N3325" s="7"/>
      <c r="O3325" s="7"/>
      <c r="T3325" s="7"/>
    </row>
    <row r="3326" spans="1:20" ht="12.5" x14ac:dyDescent="0.25">
      <c r="A3326" s="7"/>
      <c r="B3326" s="7"/>
      <c r="C3326" s="7"/>
      <c r="D3326" s="7"/>
      <c r="E3326" s="7"/>
      <c r="F3326" s="7"/>
      <c r="G3326" s="7"/>
      <c r="H3326" s="7"/>
      <c r="I3326" s="7"/>
      <c r="J3326" s="10"/>
      <c r="K3326" s="10"/>
      <c r="L3326" s="10"/>
      <c r="M3326" s="10"/>
      <c r="N3326" s="7"/>
      <c r="O3326" s="7"/>
      <c r="T3326" s="7"/>
    </row>
    <row r="3327" spans="1:20" ht="12.5" x14ac:dyDescent="0.25">
      <c r="A3327" s="7"/>
      <c r="B3327" s="7"/>
      <c r="C3327" s="7"/>
      <c r="D3327" s="7"/>
      <c r="E3327" s="7"/>
      <c r="F3327" s="7"/>
      <c r="G3327" s="7"/>
      <c r="H3327" s="7"/>
      <c r="I3327" s="7"/>
      <c r="J3327" s="10"/>
      <c r="K3327" s="10"/>
      <c r="L3327" s="10"/>
      <c r="M3327" s="10"/>
      <c r="N3327" s="7"/>
      <c r="O3327" s="7"/>
      <c r="T3327" s="7"/>
    </row>
    <row r="3328" spans="1:20" ht="12.5" x14ac:dyDescent="0.25">
      <c r="A3328" s="7"/>
      <c r="B3328" s="7"/>
      <c r="C3328" s="7"/>
      <c r="D3328" s="7"/>
      <c r="E3328" s="7"/>
      <c r="F3328" s="7"/>
      <c r="G3328" s="7"/>
      <c r="H3328" s="7"/>
      <c r="I3328" s="7"/>
      <c r="J3328" s="10"/>
      <c r="K3328" s="10"/>
      <c r="L3328" s="10"/>
      <c r="M3328" s="10"/>
      <c r="N3328" s="7"/>
      <c r="O3328" s="7"/>
      <c r="T3328" s="7"/>
    </row>
    <row r="3329" spans="1:20" ht="12.5" x14ac:dyDescent="0.25">
      <c r="A3329" s="7"/>
      <c r="B3329" s="7"/>
      <c r="C3329" s="7"/>
      <c r="D3329" s="7"/>
      <c r="E3329" s="7"/>
      <c r="F3329" s="7"/>
      <c r="G3329" s="7"/>
      <c r="H3329" s="7"/>
      <c r="I3329" s="7"/>
      <c r="J3329" s="10"/>
      <c r="K3329" s="10"/>
      <c r="L3329" s="10"/>
      <c r="M3329" s="10"/>
      <c r="N3329" s="7"/>
      <c r="O3329" s="7"/>
      <c r="T3329" s="7"/>
    </row>
    <row r="3330" spans="1:20" ht="12.5" x14ac:dyDescent="0.25">
      <c r="A3330" s="7"/>
      <c r="B3330" s="7"/>
      <c r="C3330" s="7"/>
      <c r="D3330" s="7"/>
      <c r="E3330" s="7"/>
      <c r="F3330" s="7"/>
      <c r="G3330" s="7"/>
      <c r="H3330" s="7"/>
      <c r="I3330" s="7"/>
      <c r="J3330" s="10"/>
      <c r="K3330" s="10"/>
      <c r="L3330" s="10"/>
      <c r="M3330" s="10"/>
      <c r="N3330" s="7"/>
      <c r="O3330" s="7"/>
      <c r="T3330" s="7"/>
    </row>
    <row r="3331" spans="1:20" ht="12.5" x14ac:dyDescent="0.25">
      <c r="A3331" s="7"/>
      <c r="B3331" s="7"/>
      <c r="C3331" s="7"/>
      <c r="D3331" s="7"/>
      <c r="E3331" s="7"/>
      <c r="F3331" s="7"/>
      <c r="G3331" s="7"/>
      <c r="H3331" s="7"/>
      <c r="I3331" s="7"/>
      <c r="J3331" s="10"/>
      <c r="K3331" s="10"/>
      <c r="L3331" s="10"/>
      <c r="M3331" s="10"/>
      <c r="N3331" s="7"/>
      <c r="O3331" s="7"/>
      <c r="T3331" s="7"/>
    </row>
    <row r="3332" spans="1:20" ht="12.5" x14ac:dyDescent="0.25">
      <c r="A3332" s="7"/>
      <c r="B3332" s="7"/>
      <c r="C3332" s="7"/>
      <c r="D3332" s="7"/>
      <c r="E3332" s="7"/>
      <c r="F3332" s="7"/>
      <c r="G3332" s="7"/>
      <c r="H3332" s="7"/>
      <c r="I3332" s="7"/>
      <c r="J3332" s="10"/>
      <c r="K3332" s="10"/>
      <c r="L3332" s="10"/>
      <c r="M3332" s="10"/>
      <c r="N3332" s="7"/>
      <c r="O3332" s="7"/>
      <c r="T3332" s="7"/>
    </row>
    <row r="3333" spans="1:20" ht="12.5" x14ac:dyDescent="0.25">
      <c r="A3333" s="7"/>
      <c r="B3333" s="7"/>
      <c r="C3333" s="7"/>
      <c r="D3333" s="7"/>
      <c r="E3333" s="7"/>
      <c r="F3333" s="7"/>
      <c r="G3333" s="7"/>
      <c r="H3333" s="7"/>
      <c r="I3333" s="7"/>
      <c r="J3333" s="10"/>
      <c r="K3333" s="10"/>
      <c r="L3333" s="10"/>
      <c r="M3333" s="10"/>
      <c r="N3333" s="7"/>
      <c r="O3333" s="7"/>
      <c r="T3333" s="7"/>
    </row>
    <row r="3334" spans="1:20" ht="12.5" x14ac:dyDescent="0.25">
      <c r="A3334" s="7"/>
      <c r="B3334" s="7"/>
      <c r="C3334" s="7"/>
      <c r="D3334" s="7"/>
      <c r="E3334" s="7"/>
      <c r="F3334" s="7"/>
      <c r="G3334" s="7"/>
      <c r="H3334" s="7"/>
      <c r="I3334" s="7"/>
      <c r="J3334" s="10"/>
      <c r="K3334" s="10"/>
      <c r="L3334" s="10"/>
      <c r="M3334" s="10"/>
      <c r="N3334" s="7"/>
      <c r="O3334" s="7"/>
      <c r="T3334" s="7"/>
    </row>
    <row r="3335" spans="1:20" ht="12.5" x14ac:dyDescent="0.25">
      <c r="A3335" s="7"/>
      <c r="B3335" s="7"/>
      <c r="C3335" s="7"/>
      <c r="D3335" s="7"/>
      <c r="E3335" s="7"/>
      <c r="F3335" s="7"/>
      <c r="G3335" s="7"/>
      <c r="H3335" s="7"/>
      <c r="I3335" s="7"/>
      <c r="J3335" s="10"/>
      <c r="K3335" s="10"/>
      <c r="L3335" s="10"/>
      <c r="M3335" s="10"/>
      <c r="N3335" s="7"/>
      <c r="O3335" s="7"/>
      <c r="T3335" s="7"/>
    </row>
    <row r="3336" spans="1:20" ht="12.5" x14ac:dyDescent="0.25">
      <c r="A3336" s="7"/>
      <c r="B3336" s="7"/>
      <c r="C3336" s="7"/>
      <c r="D3336" s="7"/>
      <c r="E3336" s="7"/>
      <c r="F3336" s="7"/>
      <c r="G3336" s="7"/>
      <c r="H3336" s="7"/>
      <c r="I3336" s="7"/>
      <c r="J3336" s="10"/>
      <c r="K3336" s="10"/>
      <c r="L3336" s="10"/>
      <c r="M3336" s="10"/>
      <c r="N3336" s="7"/>
      <c r="O3336" s="7"/>
      <c r="T3336" s="7"/>
    </row>
    <row r="3337" spans="1:20" ht="12.5" x14ac:dyDescent="0.25">
      <c r="A3337" s="7"/>
      <c r="B3337" s="7"/>
      <c r="C3337" s="7"/>
      <c r="D3337" s="7"/>
      <c r="E3337" s="7"/>
      <c r="F3337" s="7"/>
      <c r="G3337" s="7"/>
      <c r="H3337" s="7"/>
      <c r="I3337" s="7"/>
      <c r="J3337" s="10"/>
      <c r="K3337" s="10"/>
      <c r="L3337" s="10"/>
      <c r="M3337" s="10"/>
      <c r="N3337" s="7"/>
      <c r="O3337" s="7"/>
      <c r="T3337" s="7"/>
    </row>
    <row r="3338" spans="1:20" ht="12.5" x14ac:dyDescent="0.25">
      <c r="A3338" s="7"/>
      <c r="B3338" s="7"/>
      <c r="C3338" s="7"/>
      <c r="D3338" s="7"/>
      <c r="E3338" s="7"/>
      <c r="F3338" s="7"/>
      <c r="G3338" s="7"/>
      <c r="H3338" s="7"/>
      <c r="I3338" s="7"/>
      <c r="J3338" s="10"/>
      <c r="K3338" s="10"/>
      <c r="L3338" s="10"/>
      <c r="M3338" s="10"/>
      <c r="N3338" s="7"/>
      <c r="O3338" s="7"/>
      <c r="T3338" s="7"/>
    </row>
    <row r="3339" spans="1:20" ht="12.5" x14ac:dyDescent="0.25">
      <c r="A3339" s="7"/>
      <c r="B3339" s="7"/>
      <c r="C3339" s="7"/>
      <c r="D3339" s="7"/>
      <c r="E3339" s="7"/>
      <c r="F3339" s="7"/>
      <c r="G3339" s="7"/>
      <c r="H3339" s="7"/>
      <c r="I3339" s="7"/>
      <c r="J3339" s="10"/>
      <c r="K3339" s="10"/>
      <c r="L3339" s="10"/>
      <c r="M3339" s="10"/>
      <c r="N3339" s="7"/>
      <c r="O3339" s="7"/>
      <c r="T3339" s="7"/>
    </row>
    <row r="3340" spans="1:20" ht="12.5" x14ac:dyDescent="0.25">
      <c r="A3340" s="7"/>
      <c r="B3340" s="7"/>
      <c r="C3340" s="7"/>
      <c r="D3340" s="7"/>
      <c r="E3340" s="7"/>
      <c r="F3340" s="7"/>
      <c r="G3340" s="7"/>
      <c r="H3340" s="7"/>
      <c r="I3340" s="7"/>
      <c r="J3340" s="10"/>
      <c r="K3340" s="10"/>
      <c r="L3340" s="10"/>
      <c r="M3340" s="10"/>
      <c r="N3340" s="7"/>
      <c r="O3340" s="7"/>
      <c r="T3340" s="7"/>
    </row>
    <row r="3341" spans="1:20" ht="12.5" x14ac:dyDescent="0.25">
      <c r="A3341" s="7"/>
      <c r="B3341" s="7"/>
      <c r="C3341" s="7"/>
      <c r="D3341" s="7"/>
      <c r="E3341" s="7"/>
      <c r="F3341" s="7"/>
      <c r="G3341" s="7"/>
      <c r="H3341" s="7"/>
      <c r="I3341" s="7"/>
      <c r="J3341" s="10"/>
      <c r="K3341" s="10"/>
      <c r="L3341" s="10"/>
      <c r="M3341" s="10"/>
      <c r="N3341" s="7"/>
      <c r="O3341" s="7"/>
      <c r="T3341" s="7"/>
    </row>
    <row r="3342" spans="1:20" ht="12.5" x14ac:dyDescent="0.25">
      <c r="A3342" s="7"/>
      <c r="B3342" s="7"/>
      <c r="C3342" s="7"/>
      <c r="D3342" s="7"/>
      <c r="E3342" s="7"/>
      <c r="F3342" s="7"/>
      <c r="G3342" s="7"/>
      <c r="H3342" s="7"/>
      <c r="I3342" s="7"/>
      <c r="J3342" s="10"/>
      <c r="K3342" s="10"/>
      <c r="L3342" s="10"/>
      <c r="M3342" s="10"/>
      <c r="N3342" s="7"/>
      <c r="O3342" s="7"/>
      <c r="T3342" s="7"/>
    </row>
    <row r="3343" spans="1:20" ht="12.5" x14ac:dyDescent="0.25">
      <c r="A3343" s="7"/>
      <c r="B3343" s="7"/>
      <c r="C3343" s="7"/>
      <c r="D3343" s="7"/>
      <c r="E3343" s="7"/>
      <c r="F3343" s="7"/>
      <c r="G3343" s="7"/>
      <c r="H3343" s="7"/>
      <c r="I3343" s="7"/>
      <c r="J3343" s="10"/>
      <c r="K3343" s="10"/>
      <c r="L3343" s="10"/>
      <c r="M3343" s="10"/>
      <c r="N3343" s="7"/>
      <c r="O3343" s="7"/>
      <c r="T3343" s="7"/>
    </row>
    <row r="3344" spans="1:20" ht="12.5" x14ac:dyDescent="0.25">
      <c r="A3344" s="7"/>
      <c r="B3344" s="7"/>
      <c r="C3344" s="7"/>
      <c r="D3344" s="7"/>
      <c r="E3344" s="7"/>
      <c r="F3344" s="7"/>
      <c r="G3344" s="7"/>
      <c r="H3344" s="7"/>
      <c r="I3344" s="7"/>
      <c r="J3344" s="10"/>
      <c r="K3344" s="10"/>
      <c r="L3344" s="10"/>
      <c r="M3344" s="10"/>
      <c r="N3344" s="7"/>
      <c r="O3344" s="7"/>
      <c r="T3344" s="7"/>
    </row>
    <row r="3345" spans="1:20" ht="12.5" x14ac:dyDescent="0.25">
      <c r="A3345" s="7"/>
      <c r="B3345" s="7"/>
      <c r="C3345" s="7"/>
      <c r="D3345" s="7"/>
      <c r="E3345" s="7"/>
      <c r="F3345" s="7"/>
      <c r="G3345" s="7"/>
      <c r="H3345" s="7"/>
      <c r="I3345" s="7"/>
      <c r="J3345" s="10"/>
      <c r="K3345" s="10"/>
      <c r="L3345" s="10"/>
      <c r="M3345" s="10"/>
      <c r="N3345" s="7"/>
      <c r="O3345" s="7"/>
      <c r="T3345" s="7"/>
    </row>
    <row r="3346" spans="1:20" ht="12.5" x14ac:dyDescent="0.25">
      <c r="A3346" s="7"/>
      <c r="B3346" s="7"/>
      <c r="C3346" s="7"/>
      <c r="D3346" s="7"/>
      <c r="E3346" s="7"/>
      <c r="F3346" s="7"/>
      <c r="G3346" s="7"/>
      <c r="H3346" s="7"/>
      <c r="I3346" s="7"/>
      <c r="J3346" s="10"/>
      <c r="K3346" s="10"/>
      <c r="L3346" s="10"/>
      <c r="M3346" s="10"/>
      <c r="N3346" s="7"/>
      <c r="O3346" s="7"/>
      <c r="T3346" s="7"/>
    </row>
    <row r="3347" spans="1:20" ht="12.5" x14ac:dyDescent="0.25">
      <c r="A3347" s="7"/>
      <c r="B3347" s="7"/>
      <c r="C3347" s="7"/>
      <c r="D3347" s="7"/>
      <c r="E3347" s="7"/>
      <c r="F3347" s="7"/>
      <c r="G3347" s="7"/>
      <c r="H3347" s="7"/>
      <c r="I3347" s="7"/>
      <c r="J3347" s="10"/>
      <c r="K3347" s="10"/>
      <c r="L3347" s="10"/>
      <c r="M3347" s="10"/>
      <c r="N3347" s="7"/>
      <c r="O3347" s="7"/>
      <c r="T3347" s="7"/>
    </row>
    <row r="3348" spans="1:20" ht="12.5" x14ac:dyDescent="0.25">
      <c r="A3348" s="7"/>
      <c r="B3348" s="7"/>
      <c r="C3348" s="7"/>
      <c r="D3348" s="7"/>
      <c r="E3348" s="7"/>
      <c r="F3348" s="7"/>
      <c r="G3348" s="7"/>
      <c r="H3348" s="7"/>
      <c r="I3348" s="7"/>
      <c r="J3348" s="10"/>
      <c r="K3348" s="10"/>
      <c r="L3348" s="10"/>
      <c r="M3348" s="10"/>
      <c r="N3348" s="7"/>
      <c r="O3348" s="7"/>
      <c r="T3348" s="7"/>
    </row>
    <row r="3349" spans="1:20" ht="12.5" x14ac:dyDescent="0.25">
      <c r="A3349" s="7"/>
      <c r="B3349" s="7"/>
      <c r="C3349" s="7"/>
      <c r="D3349" s="7"/>
      <c r="E3349" s="7"/>
      <c r="F3349" s="7"/>
      <c r="G3349" s="7"/>
      <c r="H3349" s="7"/>
      <c r="I3349" s="7"/>
      <c r="J3349" s="10"/>
      <c r="K3349" s="10"/>
      <c r="L3349" s="10"/>
      <c r="M3349" s="10"/>
      <c r="N3349" s="7"/>
      <c r="O3349" s="7"/>
      <c r="T3349" s="7"/>
    </row>
    <row r="3350" spans="1:20" ht="12.5" x14ac:dyDescent="0.25">
      <c r="A3350" s="7"/>
      <c r="B3350" s="7"/>
      <c r="C3350" s="7"/>
      <c r="D3350" s="7"/>
      <c r="E3350" s="7"/>
      <c r="F3350" s="7"/>
      <c r="G3350" s="7"/>
      <c r="H3350" s="7"/>
      <c r="I3350" s="7"/>
      <c r="J3350" s="10"/>
      <c r="K3350" s="10"/>
      <c r="L3350" s="10"/>
      <c r="M3350" s="10"/>
      <c r="N3350" s="7"/>
      <c r="O3350" s="7"/>
      <c r="T3350" s="7"/>
    </row>
    <row r="3351" spans="1:20" ht="12.5" x14ac:dyDescent="0.25">
      <c r="A3351" s="7"/>
      <c r="B3351" s="7"/>
      <c r="C3351" s="7"/>
      <c r="D3351" s="7"/>
      <c r="E3351" s="7"/>
      <c r="F3351" s="7"/>
      <c r="G3351" s="7"/>
      <c r="H3351" s="7"/>
      <c r="I3351" s="7"/>
      <c r="J3351" s="10"/>
      <c r="K3351" s="10"/>
      <c r="L3351" s="10"/>
      <c r="M3351" s="10"/>
      <c r="N3351" s="7"/>
      <c r="O3351" s="7"/>
      <c r="T3351" s="7"/>
    </row>
    <row r="3352" spans="1:20" ht="12.5" x14ac:dyDescent="0.25">
      <c r="A3352" s="7"/>
      <c r="B3352" s="7"/>
      <c r="C3352" s="7"/>
      <c r="D3352" s="7"/>
      <c r="E3352" s="7"/>
      <c r="F3352" s="7"/>
      <c r="G3352" s="7"/>
      <c r="H3352" s="7"/>
      <c r="I3352" s="7"/>
      <c r="J3352" s="10"/>
      <c r="K3352" s="10"/>
      <c r="L3352" s="10"/>
      <c r="M3352" s="10"/>
      <c r="N3352" s="7"/>
      <c r="O3352" s="7"/>
      <c r="T3352" s="7"/>
    </row>
    <row r="3353" spans="1:20" ht="12.5" x14ac:dyDescent="0.25">
      <c r="A3353" s="7"/>
      <c r="B3353" s="7"/>
      <c r="C3353" s="7"/>
      <c r="D3353" s="7"/>
      <c r="E3353" s="7"/>
      <c r="F3353" s="7"/>
      <c r="G3353" s="7"/>
      <c r="H3353" s="7"/>
      <c r="I3353" s="7"/>
      <c r="J3353" s="10"/>
      <c r="K3353" s="10"/>
      <c r="L3353" s="10"/>
      <c r="M3353" s="10"/>
      <c r="N3353" s="7"/>
      <c r="O3353" s="7"/>
      <c r="T3353" s="7"/>
    </row>
    <row r="3354" spans="1:20" ht="12.5" x14ac:dyDescent="0.25">
      <c r="A3354" s="7"/>
      <c r="B3354" s="7"/>
      <c r="C3354" s="7"/>
      <c r="D3354" s="7"/>
      <c r="E3354" s="7"/>
      <c r="F3354" s="7"/>
      <c r="G3354" s="7"/>
      <c r="H3354" s="7"/>
      <c r="I3354" s="7"/>
      <c r="J3354" s="10"/>
      <c r="K3354" s="10"/>
      <c r="L3354" s="10"/>
      <c r="M3354" s="10"/>
      <c r="N3354" s="7"/>
      <c r="O3354" s="7"/>
      <c r="T3354" s="7"/>
    </row>
    <row r="3355" spans="1:20" ht="12.5" x14ac:dyDescent="0.25">
      <c r="A3355" s="7"/>
      <c r="B3355" s="7"/>
      <c r="C3355" s="7"/>
      <c r="D3355" s="7"/>
      <c r="E3355" s="7"/>
      <c r="F3355" s="7"/>
      <c r="G3355" s="7"/>
      <c r="H3355" s="7"/>
      <c r="I3355" s="7"/>
      <c r="J3355" s="10"/>
      <c r="K3355" s="10"/>
      <c r="L3355" s="10"/>
      <c r="M3355" s="10"/>
      <c r="N3355" s="7"/>
      <c r="O3355" s="7"/>
      <c r="T3355" s="7"/>
    </row>
    <row r="3356" spans="1:20" ht="12.5" x14ac:dyDescent="0.25">
      <c r="A3356" s="7"/>
      <c r="B3356" s="7"/>
      <c r="C3356" s="7"/>
      <c r="D3356" s="7"/>
      <c r="E3356" s="7"/>
      <c r="F3356" s="7"/>
      <c r="G3356" s="7"/>
      <c r="H3356" s="7"/>
      <c r="I3356" s="7"/>
      <c r="J3356" s="10"/>
      <c r="K3356" s="10"/>
      <c r="L3356" s="10"/>
      <c r="M3356" s="10"/>
      <c r="N3356" s="7"/>
      <c r="O3356" s="7"/>
      <c r="T3356" s="7"/>
    </row>
    <row r="3357" spans="1:20" ht="12.5" x14ac:dyDescent="0.25">
      <c r="A3357" s="7"/>
      <c r="B3357" s="7"/>
      <c r="C3357" s="7"/>
      <c r="D3357" s="7"/>
      <c r="E3357" s="7"/>
      <c r="F3357" s="7"/>
      <c r="G3357" s="7"/>
      <c r="H3357" s="7"/>
      <c r="I3357" s="7"/>
      <c r="J3357" s="10"/>
      <c r="K3357" s="10"/>
      <c r="L3357" s="10"/>
      <c r="M3357" s="10"/>
      <c r="N3357" s="7"/>
      <c r="O3357" s="7"/>
      <c r="T3357" s="7"/>
    </row>
    <row r="3358" spans="1:20" ht="12.5" x14ac:dyDescent="0.25">
      <c r="A3358" s="7"/>
      <c r="B3358" s="7"/>
      <c r="C3358" s="7"/>
      <c r="D3358" s="7"/>
      <c r="E3358" s="7"/>
      <c r="F3358" s="7"/>
      <c r="G3358" s="7"/>
      <c r="H3358" s="7"/>
      <c r="I3358" s="7"/>
      <c r="J3358" s="10"/>
      <c r="K3358" s="10"/>
      <c r="L3358" s="10"/>
      <c r="M3358" s="10"/>
      <c r="N3358" s="7"/>
      <c r="O3358" s="7"/>
      <c r="T3358" s="7"/>
    </row>
    <row r="3359" spans="1:20" ht="12.5" x14ac:dyDescent="0.25">
      <c r="A3359" s="7"/>
      <c r="B3359" s="7"/>
      <c r="C3359" s="7"/>
      <c r="D3359" s="7"/>
      <c r="E3359" s="7"/>
      <c r="F3359" s="7"/>
      <c r="G3359" s="7"/>
      <c r="H3359" s="7"/>
      <c r="I3359" s="7"/>
      <c r="J3359" s="10"/>
      <c r="K3359" s="10"/>
      <c r="L3359" s="10"/>
      <c r="M3359" s="10"/>
      <c r="N3359" s="7"/>
      <c r="O3359" s="7"/>
      <c r="T3359" s="7"/>
    </row>
    <row r="3360" spans="1:20" ht="12.5" x14ac:dyDescent="0.25">
      <c r="A3360" s="7"/>
      <c r="B3360" s="7"/>
      <c r="C3360" s="7"/>
      <c r="D3360" s="7"/>
      <c r="E3360" s="7"/>
      <c r="F3360" s="7"/>
      <c r="G3360" s="7"/>
      <c r="H3360" s="7"/>
      <c r="I3360" s="7"/>
      <c r="J3360" s="10"/>
      <c r="K3360" s="10"/>
      <c r="L3360" s="10"/>
      <c r="M3360" s="10"/>
      <c r="N3360" s="7"/>
      <c r="O3360" s="7"/>
      <c r="T3360" s="7"/>
    </row>
    <row r="3361" spans="1:20" ht="12.5" x14ac:dyDescent="0.25">
      <c r="A3361" s="7"/>
      <c r="B3361" s="7"/>
      <c r="C3361" s="7"/>
      <c r="D3361" s="7"/>
      <c r="E3361" s="7"/>
      <c r="F3361" s="7"/>
      <c r="G3361" s="7"/>
      <c r="H3361" s="7"/>
      <c r="I3361" s="7"/>
      <c r="J3361" s="10"/>
      <c r="K3361" s="10"/>
      <c r="L3361" s="10"/>
      <c r="M3361" s="10"/>
      <c r="N3361" s="7"/>
      <c r="O3361" s="7"/>
      <c r="T3361" s="7"/>
    </row>
    <row r="3362" spans="1:20" ht="12.5" x14ac:dyDescent="0.25">
      <c r="A3362" s="7"/>
      <c r="B3362" s="7"/>
      <c r="C3362" s="7"/>
      <c r="D3362" s="7"/>
      <c r="E3362" s="7"/>
      <c r="F3362" s="7"/>
      <c r="G3362" s="7"/>
      <c r="H3362" s="7"/>
      <c r="I3362" s="7"/>
      <c r="J3362" s="10"/>
      <c r="K3362" s="10"/>
      <c r="L3362" s="10"/>
      <c r="M3362" s="10"/>
      <c r="N3362" s="7"/>
      <c r="O3362" s="7"/>
      <c r="T3362" s="7"/>
    </row>
    <row r="3363" spans="1:20" ht="12.5" x14ac:dyDescent="0.25">
      <c r="A3363" s="7"/>
      <c r="B3363" s="7"/>
      <c r="C3363" s="7"/>
      <c r="D3363" s="7"/>
      <c r="E3363" s="7"/>
      <c r="F3363" s="7"/>
      <c r="G3363" s="7"/>
      <c r="H3363" s="7"/>
      <c r="I3363" s="7"/>
      <c r="J3363" s="10"/>
      <c r="K3363" s="10"/>
      <c r="L3363" s="10"/>
      <c r="M3363" s="10"/>
      <c r="N3363" s="7"/>
      <c r="O3363" s="7"/>
      <c r="T3363" s="7"/>
    </row>
    <row r="3364" spans="1:20" ht="12.5" x14ac:dyDescent="0.25">
      <c r="A3364" s="7"/>
      <c r="B3364" s="7"/>
      <c r="C3364" s="7"/>
      <c r="D3364" s="7"/>
      <c r="E3364" s="7"/>
      <c r="F3364" s="7"/>
      <c r="G3364" s="7"/>
      <c r="H3364" s="7"/>
      <c r="I3364" s="7"/>
      <c r="J3364" s="10"/>
      <c r="K3364" s="10"/>
      <c r="L3364" s="10"/>
      <c r="M3364" s="10"/>
      <c r="N3364" s="7"/>
      <c r="O3364" s="7"/>
      <c r="T3364" s="7"/>
    </row>
    <row r="3365" spans="1:20" ht="12.5" x14ac:dyDescent="0.25">
      <c r="A3365" s="7"/>
      <c r="B3365" s="7"/>
      <c r="C3365" s="7"/>
      <c r="D3365" s="7"/>
      <c r="E3365" s="7"/>
      <c r="F3365" s="7"/>
      <c r="G3365" s="7"/>
      <c r="H3365" s="7"/>
      <c r="I3365" s="7"/>
      <c r="J3365" s="10"/>
      <c r="K3365" s="10"/>
      <c r="L3365" s="10"/>
      <c r="M3365" s="10"/>
      <c r="N3365" s="7"/>
      <c r="O3365" s="7"/>
      <c r="T3365" s="7"/>
    </row>
    <row r="3366" spans="1:20" ht="12.5" x14ac:dyDescent="0.25">
      <c r="A3366" s="7"/>
      <c r="B3366" s="7"/>
      <c r="C3366" s="7"/>
      <c r="D3366" s="7"/>
      <c r="E3366" s="7"/>
      <c r="F3366" s="7"/>
      <c r="G3366" s="7"/>
      <c r="H3366" s="7"/>
      <c r="I3366" s="7"/>
      <c r="J3366" s="10"/>
      <c r="K3366" s="10"/>
      <c r="L3366" s="10"/>
      <c r="M3366" s="10"/>
      <c r="N3366" s="7"/>
      <c r="O3366" s="7"/>
      <c r="T3366" s="7"/>
    </row>
    <row r="3367" spans="1:20" ht="12.5" x14ac:dyDescent="0.25">
      <c r="A3367" s="7"/>
      <c r="B3367" s="7"/>
      <c r="C3367" s="7"/>
      <c r="D3367" s="7"/>
      <c r="E3367" s="7"/>
      <c r="F3367" s="7"/>
      <c r="G3367" s="7"/>
      <c r="H3367" s="7"/>
      <c r="I3367" s="7"/>
      <c r="J3367" s="10"/>
      <c r="K3367" s="10"/>
      <c r="L3367" s="10"/>
      <c r="M3367" s="10"/>
      <c r="N3367" s="7"/>
      <c r="O3367" s="7"/>
      <c r="T3367" s="7"/>
    </row>
    <row r="3368" spans="1:20" ht="12.5" x14ac:dyDescent="0.25">
      <c r="A3368" s="7"/>
      <c r="B3368" s="7"/>
      <c r="C3368" s="7"/>
      <c r="D3368" s="7"/>
      <c r="E3368" s="7"/>
      <c r="F3368" s="7"/>
      <c r="G3368" s="7"/>
      <c r="H3368" s="7"/>
      <c r="I3368" s="7"/>
      <c r="J3368" s="10"/>
      <c r="K3368" s="10"/>
      <c r="L3368" s="10"/>
      <c r="M3368" s="10"/>
      <c r="N3368" s="7"/>
      <c r="O3368" s="7"/>
      <c r="T3368" s="7"/>
    </row>
    <row r="3369" spans="1:20" ht="12.5" x14ac:dyDescent="0.25">
      <c r="A3369" s="7"/>
      <c r="B3369" s="7"/>
      <c r="C3369" s="7"/>
      <c r="D3369" s="7"/>
      <c r="E3369" s="7"/>
      <c r="F3369" s="7"/>
      <c r="G3369" s="7"/>
      <c r="H3369" s="7"/>
      <c r="I3369" s="7"/>
      <c r="J3369" s="10"/>
      <c r="K3369" s="10"/>
      <c r="L3369" s="10"/>
      <c r="M3369" s="10"/>
      <c r="N3369" s="7"/>
      <c r="O3369" s="7"/>
      <c r="T3369" s="7"/>
    </row>
    <row r="3370" spans="1:20" ht="12.5" x14ac:dyDescent="0.25">
      <c r="A3370" s="7"/>
      <c r="B3370" s="7"/>
      <c r="C3370" s="7"/>
      <c r="D3370" s="7"/>
      <c r="E3370" s="7"/>
      <c r="F3370" s="7"/>
      <c r="G3370" s="7"/>
      <c r="H3370" s="7"/>
      <c r="I3370" s="7"/>
      <c r="J3370" s="10"/>
      <c r="K3370" s="10"/>
      <c r="L3370" s="10"/>
      <c r="M3370" s="10"/>
      <c r="N3370" s="7"/>
      <c r="O3370" s="7"/>
      <c r="T3370" s="7"/>
    </row>
    <row r="3371" spans="1:20" ht="12.5" x14ac:dyDescent="0.25">
      <c r="A3371" s="7"/>
      <c r="B3371" s="7"/>
      <c r="C3371" s="7"/>
      <c r="D3371" s="7"/>
      <c r="E3371" s="7"/>
      <c r="F3371" s="7"/>
      <c r="G3371" s="7"/>
      <c r="H3371" s="7"/>
      <c r="I3371" s="7"/>
      <c r="J3371" s="10"/>
      <c r="K3371" s="10"/>
      <c r="L3371" s="10"/>
      <c r="M3371" s="10"/>
      <c r="N3371" s="7"/>
      <c r="O3371" s="7"/>
      <c r="T3371" s="7"/>
    </row>
    <row r="3372" spans="1:20" ht="12.5" x14ac:dyDescent="0.25">
      <c r="A3372" s="7"/>
      <c r="B3372" s="7"/>
      <c r="C3372" s="7"/>
      <c r="D3372" s="7"/>
      <c r="E3372" s="7"/>
      <c r="F3372" s="7"/>
      <c r="G3372" s="7"/>
      <c r="H3372" s="7"/>
      <c r="I3372" s="7"/>
      <c r="J3372" s="10"/>
      <c r="K3372" s="10"/>
      <c r="L3372" s="10"/>
      <c r="M3372" s="10"/>
      <c r="N3372" s="7"/>
      <c r="O3372" s="7"/>
      <c r="T3372" s="7"/>
    </row>
    <row r="3373" spans="1:20" ht="12.5" x14ac:dyDescent="0.25">
      <c r="A3373" s="7"/>
      <c r="B3373" s="7"/>
      <c r="C3373" s="7"/>
      <c r="D3373" s="7"/>
      <c r="E3373" s="7"/>
      <c r="F3373" s="7"/>
      <c r="G3373" s="7"/>
      <c r="H3373" s="7"/>
      <c r="I3373" s="7"/>
      <c r="J3373" s="10"/>
      <c r="K3373" s="10"/>
      <c r="L3373" s="10"/>
      <c r="M3373" s="10"/>
      <c r="N3373" s="7"/>
      <c r="O3373" s="7"/>
      <c r="T3373" s="7"/>
    </row>
    <row r="3374" spans="1:20" ht="12.5" x14ac:dyDescent="0.25">
      <c r="A3374" s="7"/>
      <c r="B3374" s="7"/>
      <c r="C3374" s="7"/>
      <c r="D3374" s="7"/>
      <c r="E3374" s="7"/>
      <c r="F3374" s="7"/>
      <c r="G3374" s="7"/>
      <c r="H3374" s="7"/>
      <c r="I3374" s="7"/>
      <c r="J3374" s="10"/>
      <c r="K3374" s="10"/>
      <c r="L3374" s="10"/>
      <c r="M3374" s="10"/>
      <c r="N3374" s="7"/>
      <c r="O3374" s="7"/>
      <c r="T3374" s="7"/>
    </row>
    <row r="3375" spans="1:20" ht="12.5" x14ac:dyDescent="0.25">
      <c r="A3375" s="7"/>
      <c r="B3375" s="7"/>
      <c r="C3375" s="7"/>
      <c r="D3375" s="7"/>
      <c r="E3375" s="7"/>
      <c r="F3375" s="7"/>
      <c r="G3375" s="7"/>
      <c r="H3375" s="7"/>
      <c r="I3375" s="7"/>
      <c r="J3375" s="10"/>
      <c r="K3375" s="10"/>
      <c r="L3375" s="10"/>
      <c r="M3375" s="10"/>
      <c r="N3375" s="7"/>
      <c r="O3375" s="7"/>
      <c r="T3375" s="7"/>
    </row>
    <row r="3376" spans="1:20" ht="12.5" x14ac:dyDescent="0.25">
      <c r="A3376" s="7"/>
      <c r="B3376" s="7"/>
      <c r="C3376" s="7"/>
      <c r="D3376" s="7"/>
      <c r="E3376" s="7"/>
      <c r="F3376" s="7"/>
      <c r="G3376" s="7"/>
      <c r="H3376" s="7"/>
      <c r="I3376" s="7"/>
      <c r="J3376" s="10"/>
      <c r="K3376" s="10"/>
      <c r="L3376" s="10"/>
      <c r="M3376" s="10"/>
      <c r="N3376" s="7"/>
      <c r="O3376" s="7"/>
      <c r="T3376" s="7"/>
    </row>
    <row r="3377" spans="1:20" ht="12.5" x14ac:dyDescent="0.25">
      <c r="A3377" s="7"/>
      <c r="B3377" s="7"/>
      <c r="C3377" s="7"/>
      <c r="D3377" s="7"/>
      <c r="E3377" s="7"/>
      <c r="F3377" s="7"/>
      <c r="G3377" s="7"/>
      <c r="H3377" s="7"/>
      <c r="I3377" s="7"/>
      <c r="J3377" s="10"/>
      <c r="K3377" s="10"/>
      <c r="L3377" s="10"/>
      <c r="M3377" s="10"/>
      <c r="N3377" s="7"/>
      <c r="O3377" s="7"/>
      <c r="T3377" s="7"/>
    </row>
    <row r="3378" spans="1:20" ht="12.5" x14ac:dyDescent="0.25">
      <c r="A3378" s="7"/>
      <c r="B3378" s="7"/>
      <c r="C3378" s="7"/>
      <c r="D3378" s="7"/>
      <c r="E3378" s="7"/>
      <c r="F3378" s="7"/>
      <c r="G3378" s="7"/>
      <c r="H3378" s="7"/>
      <c r="I3378" s="7"/>
      <c r="J3378" s="10"/>
      <c r="K3378" s="10"/>
      <c r="L3378" s="10"/>
      <c r="M3378" s="10"/>
      <c r="N3378" s="7"/>
      <c r="O3378" s="7"/>
      <c r="T3378" s="7"/>
    </row>
    <row r="3379" spans="1:20" ht="12.5" x14ac:dyDescent="0.25">
      <c r="A3379" s="7"/>
      <c r="B3379" s="7"/>
      <c r="C3379" s="7"/>
      <c r="D3379" s="7"/>
      <c r="E3379" s="7"/>
      <c r="F3379" s="7"/>
      <c r="G3379" s="7"/>
      <c r="H3379" s="7"/>
      <c r="I3379" s="7"/>
      <c r="J3379" s="10"/>
      <c r="K3379" s="10"/>
      <c r="L3379" s="10"/>
      <c r="M3379" s="10"/>
      <c r="N3379" s="7"/>
      <c r="O3379" s="7"/>
      <c r="T3379" s="7"/>
    </row>
    <row r="3380" spans="1:20" ht="12.5" x14ac:dyDescent="0.25">
      <c r="A3380" s="7"/>
      <c r="B3380" s="7"/>
      <c r="C3380" s="7"/>
      <c r="D3380" s="7"/>
      <c r="E3380" s="7"/>
      <c r="F3380" s="7"/>
      <c r="G3380" s="7"/>
      <c r="H3380" s="7"/>
      <c r="I3380" s="7"/>
      <c r="J3380" s="10"/>
      <c r="K3380" s="10"/>
      <c r="L3380" s="10"/>
      <c r="M3380" s="10"/>
      <c r="N3380" s="7"/>
      <c r="O3380" s="7"/>
      <c r="T3380" s="7"/>
    </row>
    <row r="3381" spans="1:20" ht="12.5" x14ac:dyDescent="0.25">
      <c r="A3381" s="7"/>
      <c r="B3381" s="7"/>
      <c r="C3381" s="7"/>
      <c r="D3381" s="7"/>
      <c r="E3381" s="7"/>
      <c r="F3381" s="7"/>
      <c r="G3381" s="7"/>
      <c r="H3381" s="7"/>
      <c r="I3381" s="7"/>
      <c r="J3381" s="10"/>
      <c r="K3381" s="10"/>
      <c r="L3381" s="10"/>
      <c r="M3381" s="10"/>
      <c r="N3381" s="7"/>
      <c r="O3381" s="7"/>
      <c r="T3381" s="7"/>
    </row>
    <row r="3382" spans="1:20" ht="12.5" x14ac:dyDescent="0.25">
      <c r="A3382" s="7"/>
      <c r="B3382" s="7"/>
      <c r="C3382" s="7"/>
      <c r="D3382" s="7"/>
      <c r="E3382" s="7"/>
      <c r="F3382" s="7"/>
      <c r="G3382" s="7"/>
      <c r="H3382" s="7"/>
      <c r="I3382" s="7"/>
      <c r="J3382" s="10"/>
      <c r="K3382" s="10"/>
      <c r="L3382" s="10"/>
      <c r="M3382" s="10"/>
      <c r="N3382" s="7"/>
      <c r="O3382" s="7"/>
      <c r="T3382" s="7"/>
    </row>
    <row r="3383" spans="1:20" ht="12.5" x14ac:dyDescent="0.25">
      <c r="A3383" s="7"/>
      <c r="B3383" s="7"/>
      <c r="C3383" s="7"/>
      <c r="D3383" s="7"/>
      <c r="E3383" s="7"/>
      <c r="F3383" s="7"/>
      <c r="G3383" s="7"/>
      <c r="H3383" s="7"/>
      <c r="I3383" s="7"/>
      <c r="J3383" s="10"/>
      <c r="K3383" s="10"/>
      <c r="L3383" s="10"/>
      <c r="M3383" s="10"/>
      <c r="N3383" s="7"/>
      <c r="O3383" s="7"/>
      <c r="T3383" s="7"/>
    </row>
    <row r="3384" spans="1:20" ht="12.5" x14ac:dyDescent="0.25">
      <c r="A3384" s="7"/>
      <c r="B3384" s="7"/>
      <c r="C3384" s="7"/>
      <c r="D3384" s="7"/>
      <c r="E3384" s="7"/>
      <c r="F3384" s="7"/>
      <c r="G3384" s="7"/>
      <c r="H3384" s="7"/>
      <c r="I3384" s="7"/>
      <c r="J3384" s="10"/>
      <c r="K3384" s="10"/>
      <c r="L3384" s="10"/>
      <c r="M3384" s="10"/>
      <c r="N3384" s="7"/>
      <c r="O3384" s="7"/>
      <c r="T3384" s="7"/>
    </row>
    <row r="3385" spans="1:20" ht="12.5" x14ac:dyDescent="0.25">
      <c r="A3385" s="7"/>
      <c r="B3385" s="7"/>
      <c r="C3385" s="7"/>
      <c r="D3385" s="7"/>
      <c r="E3385" s="7"/>
      <c r="F3385" s="7"/>
      <c r="G3385" s="7"/>
      <c r="H3385" s="7"/>
      <c r="I3385" s="7"/>
      <c r="J3385" s="10"/>
      <c r="K3385" s="10"/>
      <c r="L3385" s="10"/>
      <c r="M3385" s="10"/>
      <c r="N3385" s="7"/>
      <c r="O3385" s="7"/>
      <c r="T3385" s="7"/>
    </row>
    <row r="3386" spans="1:20" ht="12.5" x14ac:dyDescent="0.25">
      <c r="A3386" s="7"/>
      <c r="B3386" s="7"/>
      <c r="C3386" s="7"/>
      <c r="D3386" s="7"/>
      <c r="E3386" s="7"/>
      <c r="F3386" s="7"/>
      <c r="G3386" s="7"/>
      <c r="H3386" s="7"/>
      <c r="I3386" s="7"/>
      <c r="J3386" s="10"/>
      <c r="K3386" s="10"/>
      <c r="L3386" s="10"/>
      <c r="M3386" s="10"/>
      <c r="N3386" s="7"/>
      <c r="O3386" s="7"/>
      <c r="T3386" s="7"/>
    </row>
    <row r="3387" spans="1:20" ht="12.5" x14ac:dyDescent="0.25">
      <c r="A3387" s="7"/>
      <c r="B3387" s="7"/>
      <c r="C3387" s="7"/>
      <c r="D3387" s="7"/>
      <c r="E3387" s="7"/>
      <c r="F3387" s="7"/>
      <c r="G3387" s="7"/>
      <c r="H3387" s="7"/>
      <c r="I3387" s="7"/>
      <c r="J3387" s="10"/>
      <c r="K3387" s="10"/>
      <c r="L3387" s="10"/>
      <c r="M3387" s="10"/>
      <c r="N3387" s="7"/>
      <c r="O3387" s="7"/>
      <c r="T3387" s="7"/>
    </row>
    <row r="3388" spans="1:20" ht="12.5" x14ac:dyDescent="0.25">
      <c r="A3388" s="7"/>
      <c r="B3388" s="7"/>
      <c r="C3388" s="7"/>
      <c r="D3388" s="7"/>
      <c r="E3388" s="7"/>
      <c r="F3388" s="7"/>
      <c r="G3388" s="7"/>
      <c r="H3388" s="7"/>
      <c r="I3388" s="7"/>
      <c r="J3388" s="10"/>
      <c r="K3388" s="10"/>
      <c r="L3388" s="10"/>
      <c r="M3388" s="10"/>
      <c r="N3388" s="7"/>
      <c r="O3388" s="7"/>
      <c r="T3388" s="7"/>
    </row>
    <row r="3389" spans="1:20" ht="12.5" x14ac:dyDescent="0.25">
      <c r="A3389" s="7"/>
      <c r="B3389" s="7"/>
      <c r="C3389" s="7"/>
      <c r="D3389" s="7"/>
      <c r="E3389" s="7"/>
      <c r="F3389" s="7"/>
      <c r="G3389" s="7"/>
      <c r="H3389" s="7"/>
      <c r="I3389" s="7"/>
      <c r="J3389" s="10"/>
      <c r="K3389" s="10"/>
      <c r="L3389" s="10"/>
      <c r="M3389" s="10"/>
      <c r="N3389" s="7"/>
      <c r="O3389" s="7"/>
      <c r="T3389" s="7"/>
    </row>
    <row r="3390" spans="1:20" ht="12.5" x14ac:dyDescent="0.25">
      <c r="A3390" s="7"/>
      <c r="B3390" s="7"/>
      <c r="C3390" s="7"/>
      <c r="D3390" s="7"/>
      <c r="E3390" s="7"/>
      <c r="F3390" s="7"/>
      <c r="G3390" s="7"/>
      <c r="H3390" s="7"/>
      <c r="I3390" s="7"/>
      <c r="J3390" s="10"/>
      <c r="K3390" s="10"/>
      <c r="L3390" s="10"/>
      <c r="M3390" s="10"/>
      <c r="N3390" s="7"/>
      <c r="O3390" s="7"/>
      <c r="T3390" s="7"/>
    </row>
    <row r="3391" spans="1:20" ht="12.5" x14ac:dyDescent="0.25">
      <c r="A3391" s="7"/>
      <c r="B3391" s="7"/>
      <c r="C3391" s="7"/>
      <c r="D3391" s="7"/>
      <c r="E3391" s="7"/>
      <c r="F3391" s="7"/>
      <c r="G3391" s="7"/>
      <c r="H3391" s="7"/>
      <c r="I3391" s="7"/>
      <c r="J3391" s="10"/>
      <c r="K3391" s="10"/>
      <c r="L3391" s="10"/>
      <c r="M3391" s="10"/>
      <c r="N3391" s="7"/>
      <c r="O3391" s="7"/>
      <c r="T3391" s="7"/>
    </row>
    <row r="3392" spans="1:20" ht="12.5" x14ac:dyDescent="0.25">
      <c r="A3392" s="7"/>
      <c r="B3392" s="7"/>
      <c r="C3392" s="7"/>
      <c r="D3392" s="7"/>
      <c r="E3392" s="7"/>
      <c r="F3392" s="7"/>
      <c r="G3392" s="7"/>
      <c r="H3392" s="7"/>
      <c r="I3392" s="7"/>
      <c r="J3392" s="10"/>
      <c r="K3392" s="10"/>
      <c r="L3392" s="10"/>
      <c r="M3392" s="10"/>
      <c r="N3392" s="7"/>
      <c r="O3392" s="7"/>
      <c r="T3392" s="7"/>
    </row>
    <row r="3393" spans="1:20" ht="12.5" x14ac:dyDescent="0.25">
      <c r="A3393" s="7"/>
      <c r="B3393" s="7"/>
      <c r="C3393" s="7"/>
      <c r="D3393" s="7"/>
      <c r="E3393" s="7"/>
      <c r="F3393" s="7"/>
      <c r="G3393" s="7"/>
      <c r="H3393" s="7"/>
      <c r="I3393" s="7"/>
      <c r="J3393" s="10"/>
      <c r="K3393" s="10"/>
      <c r="L3393" s="10"/>
      <c r="M3393" s="10"/>
      <c r="N3393" s="7"/>
      <c r="O3393" s="7"/>
      <c r="T3393" s="7"/>
    </row>
    <row r="3394" spans="1:20" ht="12.5" x14ac:dyDescent="0.25">
      <c r="A3394" s="7"/>
      <c r="B3394" s="7"/>
      <c r="C3394" s="7"/>
      <c r="D3394" s="7"/>
      <c r="E3394" s="7"/>
      <c r="F3394" s="7"/>
      <c r="G3394" s="7"/>
      <c r="H3394" s="7"/>
      <c r="I3394" s="7"/>
      <c r="J3394" s="10"/>
      <c r="K3394" s="10"/>
      <c r="L3394" s="10"/>
      <c r="M3394" s="10"/>
      <c r="N3394" s="7"/>
      <c r="O3394" s="7"/>
      <c r="T3394" s="7"/>
    </row>
    <row r="3395" spans="1:20" ht="12.5" x14ac:dyDescent="0.25">
      <c r="A3395" s="7"/>
      <c r="B3395" s="7"/>
      <c r="C3395" s="7"/>
      <c r="D3395" s="7"/>
      <c r="E3395" s="7"/>
      <c r="F3395" s="7"/>
      <c r="G3395" s="7"/>
      <c r="H3395" s="7"/>
      <c r="I3395" s="7"/>
      <c r="J3395" s="10"/>
      <c r="K3395" s="10"/>
      <c r="L3395" s="10"/>
      <c r="M3395" s="10"/>
      <c r="N3395" s="7"/>
      <c r="O3395" s="7"/>
      <c r="T3395" s="7"/>
    </row>
    <row r="3396" spans="1:20" ht="12.5" x14ac:dyDescent="0.25">
      <c r="A3396" s="7"/>
      <c r="B3396" s="7"/>
      <c r="C3396" s="7"/>
      <c r="D3396" s="7"/>
      <c r="E3396" s="7"/>
      <c r="F3396" s="7"/>
      <c r="G3396" s="7"/>
      <c r="H3396" s="7"/>
      <c r="I3396" s="7"/>
      <c r="J3396" s="10"/>
      <c r="K3396" s="10"/>
      <c r="L3396" s="10"/>
      <c r="M3396" s="10"/>
      <c r="N3396" s="7"/>
      <c r="O3396" s="7"/>
      <c r="T3396" s="7"/>
    </row>
    <row r="3397" spans="1:20" ht="12.5" x14ac:dyDescent="0.25">
      <c r="A3397" s="7"/>
      <c r="B3397" s="7"/>
      <c r="C3397" s="7"/>
      <c r="D3397" s="7"/>
      <c r="E3397" s="7"/>
      <c r="F3397" s="7"/>
      <c r="G3397" s="7"/>
      <c r="H3397" s="7"/>
      <c r="I3397" s="7"/>
      <c r="J3397" s="10"/>
      <c r="K3397" s="10"/>
      <c r="L3397" s="10"/>
      <c r="M3397" s="10"/>
      <c r="N3397" s="7"/>
      <c r="O3397" s="7"/>
      <c r="T3397" s="7"/>
    </row>
    <row r="3398" spans="1:20" ht="12.5" x14ac:dyDescent="0.25">
      <c r="A3398" s="7"/>
      <c r="B3398" s="7"/>
      <c r="C3398" s="7"/>
      <c r="D3398" s="7"/>
      <c r="E3398" s="7"/>
      <c r="F3398" s="7"/>
      <c r="G3398" s="7"/>
      <c r="H3398" s="7"/>
      <c r="I3398" s="7"/>
      <c r="J3398" s="10"/>
      <c r="K3398" s="10"/>
      <c r="L3398" s="10"/>
      <c r="M3398" s="10"/>
      <c r="N3398" s="7"/>
      <c r="O3398" s="7"/>
      <c r="T3398" s="7"/>
    </row>
    <row r="3399" spans="1:20" ht="12.5" x14ac:dyDescent="0.25">
      <c r="A3399" s="7"/>
      <c r="B3399" s="7"/>
      <c r="C3399" s="7"/>
      <c r="D3399" s="7"/>
      <c r="E3399" s="7"/>
      <c r="F3399" s="7"/>
      <c r="G3399" s="7"/>
      <c r="H3399" s="7"/>
      <c r="I3399" s="7"/>
      <c r="J3399" s="10"/>
      <c r="K3399" s="10"/>
      <c r="L3399" s="10"/>
      <c r="M3399" s="10"/>
      <c r="N3399" s="7"/>
      <c r="O3399" s="7"/>
      <c r="T3399" s="7"/>
    </row>
    <row r="3400" spans="1:20" ht="12.5" x14ac:dyDescent="0.25">
      <c r="A3400" s="7"/>
      <c r="B3400" s="7"/>
      <c r="C3400" s="7"/>
      <c r="D3400" s="7"/>
      <c r="E3400" s="7"/>
      <c r="F3400" s="7"/>
      <c r="G3400" s="7"/>
      <c r="H3400" s="7"/>
      <c r="I3400" s="7"/>
      <c r="J3400" s="10"/>
      <c r="K3400" s="10"/>
      <c r="L3400" s="10"/>
      <c r="M3400" s="10"/>
      <c r="N3400" s="7"/>
      <c r="O3400" s="7"/>
      <c r="T3400" s="7"/>
    </row>
    <row r="3401" spans="1:20" ht="12.5" x14ac:dyDescent="0.25">
      <c r="A3401" s="7"/>
      <c r="B3401" s="7"/>
      <c r="C3401" s="7"/>
      <c r="D3401" s="7"/>
      <c r="E3401" s="7"/>
      <c r="F3401" s="7"/>
      <c r="G3401" s="7"/>
      <c r="H3401" s="7"/>
      <c r="I3401" s="7"/>
      <c r="J3401" s="10"/>
      <c r="K3401" s="10"/>
      <c r="L3401" s="10"/>
      <c r="M3401" s="10"/>
      <c r="N3401" s="7"/>
      <c r="O3401" s="7"/>
      <c r="T3401" s="7"/>
    </row>
    <row r="3402" spans="1:20" ht="12.5" x14ac:dyDescent="0.25">
      <c r="A3402" s="7"/>
      <c r="B3402" s="7"/>
      <c r="C3402" s="7"/>
      <c r="D3402" s="7"/>
      <c r="E3402" s="7"/>
      <c r="F3402" s="7"/>
      <c r="G3402" s="7"/>
      <c r="H3402" s="7"/>
      <c r="I3402" s="7"/>
      <c r="J3402" s="10"/>
      <c r="K3402" s="10"/>
      <c r="L3402" s="10"/>
      <c r="M3402" s="10"/>
      <c r="N3402" s="7"/>
      <c r="O3402" s="7"/>
      <c r="T3402" s="7"/>
    </row>
    <row r="3403" spans="1:20" ht="12.5" x14ac:dyDescent="0.25">
      <c r="A3403" s="7"/>
      <c r="B3403" s="7"/>
      <c r="C3403" s="7"/>
      <c r="D3403" s="7"/>
      <c r="E3403" s="7"/>
      <c r="F3403" s="7"/>
      <c r="G3403" s="7"/>
      <c r="H3403" s="7"/>
      <c r="I3403" s="7"/>
      <c r="J3403" s="10"/>
      <c r="K3403" s="10"/>
      <c r="L3403" s="10"/>
      <c r="M3403" s="10"/>
      <c r="N3403" s="7"/>
      <c r="O3403" s="7"/>
      <c r="T3403" s="7"/>
    </row>
    <row r="3404" spans="1:20" ht="12.5" x14ac:dyDescent="0.25">
      <c r="A3404" s="7"/>
      <c r="B3404" s="7"/>
      <c r="C3404" s="7"/>
      <c r="D3404" s="7"/>
      <c r="E3404" s="7"/>
      <c r="F3404" s="7"/>
      <c r="G3404" s="7"/>
      <c r="H3404" s="7"/>
      <c r="I3404" s="7"/>
      <c r="J3404" s="10"/>
      <c r="K3404" s="10"/>
      <c r="L3404" s="10"/>
      <c r="M3404" s="10"/>
      <c r="N3404" s="7"/>
      <c r="O3404" s="7"/>
      <c r="T3404" s="7"/>
    </row>
    <row r="3405" spans="1:20" ht="12.5" x14ac:dyDescent="0.25">
      <c r="A3405" s="7"/>
      <c r="B3405" s="7"/>
      <c r="C3405" s="7"/>
      <c r="D3405" s="7"/>
      <c r="E3405" s="7"/>
      <c r="F3405" s="7"/>
      <c r="G3405" s="7"/>
      <c r="H3405" s="7"/>
      <c r="I3405" s="7"/>
      <c r="J3405" s="10"/>
      <c r="K3405" s="10"/>
      <c r="L3405" s="10"/>
      <c r="M3405" s="10"/>
      <c r="N3405" s="7"/>
      <c r="O3405" s="7"/>
      <c r="T3405" s="7"/>
    </row>
    <row r="3406" spans="1:20" ht="12.5" x14ac:dyDescent="0.25">
      <c r="A3406" s="7"/>
      <c r="B3406" s="7"/>
      <c r="C3406" s="7"/>
      <c r="D3406" s="7"/>
      <c r="E3406" s="7"/>
      <c r="F3406" s="7"/>
      <c r="G3406" s="7"/>
      <c r="H3406" s="7"/>
      <c r="I3406" s="7"/>
      <c r="J3406" s="10"/>
      <c r="K3406" s="10"/>
      <c r="L3406" s="10"/>
      <c r="M3406" s="10"/>
      <c r="N3406" s="7"/>
      <c r="O3406" s="7"/>
      <c r="T3406" s="7"/>
    </row>
    <row r="3407" spans="1:20" ht="12.5" x14ac:dyDescent="0.25">
      <c r="A3407" s="7"/>
      <c r="B3407" s="7"/>
      <c r="C3407" s="7"/>
      <c r="D3407" s="7"/>
      <c r="E3407" s="7"/>
      <c r="F3407" s="7"/>
      <c r="G3407" s="7"/>
      <c r="H3407" s="7"/>
      <c r="I3407" s="7"/>
      <c r="J3407" s="10"/>
      <c r="K3407" s="10"/>
      <c r="L3407" s="10"/>
      <c r="M3407" s="10"/>
      <c r="N3407" s="7"/>
      <c r="O3407" s="7"/>
      <c r="T3407" s="7"/>
    </row>
    <row r="3408" spans="1:20" ht="12.5" x14ac:dyDescent="0.25">
      <c r="A3408" s="7"/>
      <c r="B3408" s="7"/>
      <c r="C3408" s="7"/>
      <c r="D3408" s="7"/>
      <c r="E3408" s="7"/>
      <c r="F3408" s="7"/>
      <c r="G3408" s="7"/>
      <c r="H3408" s="7"/>
      <c r="I3408" s="7"/>
      <c r="J3408" s="10"/>
      <c r="K3408" s="10"/>
      <c r="L3408" s="10"/>
      <c r="M3408" s="10"/>
      <c r="N3408" s="7"/>
      <c r="O3408" s="7"/>
      <c r="T3408" s="7"/>
    </row>
    <row r="3409" spans="1:20" ht="12.5" x14ac:dyDescent="0.25">
      <c r="A3409" s="7"/>
      <c r="B3409" s="7"/>
      <c r="C3409" s="7"/>
      <c r="D3409" s="7"/>
      <c r="E3409" s="7"/>
      <c r="F3409" s="7"/>
      <c r="G3409" s="7"/>
      <c r="H3409" s="7"/>
      <c r="I3409" s="7"/>
      <c r="J3409" s="10"/>
      <c r="K3409" s="10"/>
      <c r="L3409" s="10"/>
      <c r="M3409" s="10"/>
      <c r="N3409" s="7"/>
      <c r="O3409" s="7"/>
      <c r="T3409" s="7"/>
    </row>
    <row r="3410" spans="1:20" ht="12.5" x14ac:dyDescent="0.25">
      <c r="A3410" s="7"/>
      <c r="B3410" s="7"/>
      <c r="C3410" s="7"/>
      <c r="D3410" s="7"/>
      <c r="E3410" s="7"/>
      <c r="F3410" s="7"/>
      <c r="G3410" s="7"/>
      <c r="H3410" s="7"/>
      <c r="I3410" s="7"/>
      <c r="J3410" s="10"/>
      <c r="K3410" s="10"/>
      <c r="L3410" s="10"/>
      <c r="M3410" s="10"/>
      <c r="N3410" s="7"/>
      <c r="O3410" s="7"/>
      <c r="T3410" s="7"/>
    </row>
    <row r="3411" spans="1:20" ht="12.5" x14ac:dyDescent="0.25">
      <c r="A3411" s="7"/>
      <c r="B3411" s="7"/>
      <c r="C3411" s="7"/>
      <c r="D3411" s="7"/>
      <c r="E3411" s="7"/>
      <c r="F3411" s="7"/>
      <c r="G3411" s="7"/>
      <c r="H3411" s="7"/>
      <c r="I3411" s="7"/>
      <c r="J3411" s="10"/>
      <c r="K3411" s="10"/>
      <c r="L3411" s="10"/>
      <c r="M3411" s="10"/>
      <c r="N3411" s="7"/>
      <c r="O3411" s="7"/>
      <c r="T3411" s="7"/>
    </row>
    <row r="3412" spans="1:20" ht="12.5" x14ac:dyDescent="0.25">
      <c r="A3412" s="7"/>
      <c r="B3412" s="7"/>
      <c r="C3412" s="7"/>
      <c r="D3412" s="7"/>
      <c r="E3412" s="7"/>
      <c r="F3412" s="7"/>
      <c r="G3412" s="7"/>
      <c r="H3412" s="7"/>
      <c r="I3412" s="7"/>
      <c r="J3412" s="10"/>
      <c r="K3412" s="10"/>
      <c r="L3412" s="10"/>
      <c r="M3412" s="10"/>
      <c r="N3412" s="7"/>
      <c r="O3412" s="7"/>
      <c r="T3412" s="7"/>
    </row>
    <row r="3413" spans="1:20" ht="12.5" x14ac:dyDescent="0.25">
      <c r="A3413" s="7"/>
      <c r="B3413" s="7"/>
      <c r="C3413" s="7"/>
      <c r="D3413" s="7"/>
      <c r="E3413" s="7"/>
      <c r="F3413" s="7"/>
      <c r="G3413" s="7"/>
      <c r="H3413" s="7"/>
      <c r="I3413" s="7"/>
      <c r="J3413" s="10"/>
      <c r="K3413" s="10"/>
      <c r="L3413" s="10"/>
      <c r="M3413" s="10"/>
      <c r="N3413" s="7"/>
      <c r="O3413" s="7"/>
      <c r="T3413" s="7"/>
    </row>
    <row r="3414" spans="1:20" ht="12.5" x14ac:dyDescent="0.25">
      <c r="A3414" s="7"/>
      <c r="B3414" s="7"/>
      <c r="C3414" s="7"/>
      <c r="D3414" s="7"/>
      <c r="E3414" s="7"/>
      <c r="F3414" s="7"/>
      <c r="G3414" s="7"/>
      <c r="H3414" s="7"/>
      <c r="I3414" s="7"/>
      <c r="J3414" s="10"/>
      <c r="K3414" s="10"/>
      <c r="L3414" s="10"/>
      <c r="M3414" s="10"/>
      <c r="N3414" s="7"/>
      <c r="O3414" s="7"/>
      <c r="T3414" s="7"/>
    </row>
    <row r="3415" spans="1:20" ht="12.5" x14ac:dyDescent="0.25">
      <c r="A3415" s="7"/>
      <c r="B3415" s="7"/>
      <c r="C3415" s="7"/>
      <c r="D3415" s="7"/>
      <c r="E3415" s="7"/>
      <c r="F3415" s="7"/>
      <c r="G3415" s="7"/>
      <c r="H3415" s="7"/>
      <c r="I3415" s="7"/>
      <c r="J3415" s="10"/>
      <c r="K3415" s="10"/>
      <c r="L3415" s="10"/>
      <c r="M3415" s="10"/>
      <c r="N3415" s="7"/>
      <c r="O3415" s="7"/>
      <c r="T3415" s="7"/>
    </row>
    <row r="3416" spans="1:20" ht="12.5" x14ac:dyDescent="0.25">
      <c r="A3416" s="7"/>
      <c r="B3416" s="7"/>
      <c r="C3416" s="7"/>
      <c r="D3416" s="7"/>
      <c r="E3416" s="7"/>
      <c r="F3416" s="7"/>
      <c r="G3416" s="7"/>
      <c r="H3416" s="7"/>
      <c r="I3416" s="7"/>
      <c r="J3416" s="10"/>
      <c r="K3416" s="10"/>
      <c r="L3416" s="10"/>
      <c r="M3416" s="10"/>
      <c r="N3416" s="7"/>
      <c r="O3416" s="7"/>
      <c r="T3416" s="7"/>
    </row>
    <row r="3417" spans="1:20" ht="12.5" x14ac:dyDescent="0.25">
      <c r="A3417" s="7"/>
      <c r="B3417" s="7"/>
      <c r="C3417" s="7"/>
      <c r="D3417" s="7"/>
      <c r="E3417" s="7"/>
      <c r="F3417" s="7"/>
      <c r="G3417" s="7"/>
      <c r="H3417" s="7"/>
      <c r="I3417" s="7"/>
      <c r="J3417" s="10"/>
      <c r="K3417" s="10"/>
      <c r="L3417" s="10"/>
      <c r="M3417" s="10"/>
      <c r="N3417" s="7"/>
      <c r="O3417" s="7"/>
      <c r="T3417" s="7"/>
    </row>
    <row r="3418" spans="1:20" ht="12.5" x14ac:dyDescent="0.25">
      <c r="A3418" s="7"/>
      <c r="B3418" s="7"/>
      <c r="C3418" s="7"/>
      <c r="D3418" s="7"/>
      <c r="E3418" s="7"/>
      <c r="F3418" s="7"/>
      <c r="G3418" s="7"/>
      <c r="H3418" s="7"/>
      <c r="I3418" s="7"/>
      <c r="J3418" s="10"/>
      <c r="K3418" s="10"/>
      <c r="L3418" s="10"/>
      <c r="M3418" s="10"/>
      <c r="N3418" s="7"/>
      <c r="O3418" s="7"/>
      <c r="T3418" s="7"/>
    </row>
    <row r="3419" spans="1:20" ht="12.5" x14ac:dyDescent="0.25">
      <c r="A3419" s="7"/>
      <c r="B3419" s="7"/>
      <c r="C3419" s="7"/>
      <c r="D3419" s="7"/>
      <c r="E3419" s="7"/>
      <c r="F3419" s="7"/>
      <c r="G3419" s="7"/>
      <c r="H3419" s="7"/>
      <c r="I3419" s="7"/>
      <c r="J3419" s="10"/>
      <c r="K3419" s="10"/>
      <c r="L3419" s="10"/>
      <c r="M3419" s="10"/>
      <c r="N3419" s="7"/>
      <c r="O3419" s="7"/>
      <c r="T3419" s="7"/>
    </row>
    <row r="3420" spans="1:20" ht="12.5" x14ac:dyDescent="0.25">
      <c r="A3420" s="7"/>
      <c r="B3420" s="7"/>
      <c r="C3420" s="7"/>
      <c r="D3420" s="7"/>
      <c r="E3420" s="7"/>
      <c r="F3420" s="7"/>
      <c r="G3420" s="7"/>
      <c r="H3420" s="7"/>
      <c r="I3420" s="7"/>
      <c r="J3420" s="10"/>
      <c r="K3420" s="10"/>
      <c r="L3420" s="10"/>
      <c r="M3420" s="10"/>
      <c r="N3420" s="7"/>
      <c r="O3420" s="7"/>
      <c r="T3420" s="7"/>
    </row>
    <row r="3421" spans="1:20" ht="12.5" x14ac:dyDescent="0.25">
      <c r="A3421" s="7"/>
      <c r="B3421" s="7"/>
      <c r="C3421" s="7"/>
      <c r="D3421" s="7"/>
      <c r="E3421" s="7"/>
      <c r="F3421" s="7"/>
      <c r="G3421" s="7"/>
      <c r="H3421" s="7"/>
      <c r="I3421" s="7"/>
      <c r="J3421" s="10"/>
      <c r="K3421" s="10"/>
      <c r="L3421" s="10"/>
      <c r="M3421" s="10"/>
      <c r="N3421" s="7"/>
      <c r="O3421" s="7"/>
      <c r="T3421" s="7"/>
    </row>
    <row r="3422" spans="1:20" ht="12.5" x14ac:dyDescent="0.25">
      <c r="A3422" s="7"/>
      <c r="B3422" s="7"/>
      <c r="C3422" s="7"/>
      <c r="D3422" s="7"/>
      <c r="E3422" s="7"/>
      <c r="F3422" s="7"/>
      <c r="G3422" s="7"/>
      <c r="H3422" s="7"/>
      <c r="I3422" s="7"/>
      <c r="J3422" s="10"/>
      <c r="K3422" s="10"/>
      <c r="L3422" s="10"/>
      <c r="M3422" s="10"/>
      <c r="N3422" s="7"/>
      <c r="O3422" s="7"/>
      <c r="T3422" s="7"/>
    </row>
    <row r="3423" spans="1:20" ht="12.5" x14ac:dyDescent="0.25">
      <c r="A3423" s="7"/>
      <c r="B3423" s="7"/>
      <c r="C3423" s="7"/>
      <c r="D3423" s="7"/>
      <c r="E3423" s="7"/>
      <c r="F3423" s="7"/>
      <c r="G3423" s="7"/>
      <c r="H3423" s="7"/>
      <c r="I3423" s="7"/>
      <c r="J3423" s="10"/>
      <c r="K3423" s="10"/>
      <c r="L3423" s="10"/>
      <c r="M3423" s="10"/>
      <c r="N3423" s="7"/>
      <c r="O3423" s="7"/>
      <c r="T3423" s="7"/>
    </row>
    <row r="3424" spans="1:20" ht="12.5" x14ac:dyDescent="0.25">
      <c r="A3424" s="7"/>
      <c r="B3424" s="7"/>
      <c r="C3424" s="7"/>
      <c r="D3424" s="7"/>
      <c r="E3424" s="7"/>
      <c r="F3424" s="7"/>
      <c r="G3424" s="7"/>
      <c r="H3424" s="7"/>
      <c r="I3424" s="7"/>
      <c r="J3424" s="10"/>
      <c r="K3424" s="10"/>
      <c r="L3424" s="10"/>
      <c r="M3424" s="10"/>
      <c r="N3424" s="7"/>
      <c r="O3424" s="7"/>
      <c r="T3424" s="7"/>
    </row>
    <row r="3425" spans="1:20" ht="12.5" x14ac:dyDescent="0.25">
      <c r="A3425" s="7"/>
      <c r="B3425" s="7"/>
      <c r="C3425" s="7"/>
      <c r="D3425" s="7"/>
      <c r="E3425" s="7"/>
      <c r="F3425" s="7"/>
      <c r="G3425" s="7"/>
      <c r="H3425" s="7"/>
      <c r="I3425" s="7"/>
      <c r="J3425" s="10"/>
      <c r="K3425" s="10"/>
      <c r="L3425" s="10"/>
      <c r="M3425" s="10"/>
      <c r="N3425" s="7"/>
      <c r="O3425" s="7"/>
      <c r="T3425" s="7"/>
    </row>
    <row r="3426" spans="1:20" ht="12.5" x14ac:dyDescent="0.25">
      <c r="A3426" s="7"/>
      <c r="B3426" s="7"/>
      <c r="C3426" s="7"/>
      <c r="D3426" s="7"/>
      <c r="E3426" s="7"/>
      <c r="F3426" s="7"/>
      <c r="G3426" s="7"/>
      <c r="H3426" s="7"/>
      <c r="I3426" s="7"/>
      <c r="J3426" s="10"/>
      <c r="K3426" s="10"/>
      <c r="L3426" s="10"/>
      <c r="M3426" s="10"/>
      <c r="N3426" s="7"/>
      <c r="O3426" s="7"/>
      <c r="T3426" s="7"/>
    </row>
    <row r="3427" spans="1:20" ht="12.5" x14ac:dyDescent="0.25">
      <c r="A3427" s="7"/>
      <c r="B3427" s="7"/>
      <c r="C3427" s="7"/>
      <c r="D3427" s="7"/>
      <c r="E3427" s="7"/>
      <c r="F3427" s="7"/>
      <c r="G3427" s="7"/>
      <c r="H3427" s="7"/>
      <c r="I3427" s="7"/>
      <c r="J3427" s="10"/>
      <c r="K3427" s="10"/>
      <c r="L3427" s="10"/>
      <c r="M3427" s="10"/>
      <c r="N3427" s="7"/>
      <c r="O3427" s="7"/>
      <c r="T3427" s="7"/>
    </row>
    <row r="3428" spans="1:20" ht="12.5" x14ac:dyDescent="0.25">
      <c r="A3428" s="7"/>
      <c r="B3428" s="7"/>
      <c r="C3428" s="7"/>
      <c r="D3428" s="7"/>
      <c r="E3428" s="7"/>
      <c r="F3428" s="7"/>
      <c r="G3428" s="7"/>
      <c r="H3428" s="7"/>
      <c r="I3428" s="7"/>
      <c r="J3428" s="10"/>
      <c r="K3428" s="10"/>
      <c r="L3428" s="10"/>
      <c r="M3428" s="10"/>
      <c r="N3428" s="7"/>
      <c r="O3428" s="7"/>
      <c r="T3428" s="7"/>
    </row>
    <row r="3429" spans="1:20" ht="12.5" x14ac:dyDescent="0.25">
      <c r="A3429" s="7"/>
      <c r="B3429" s="7"/>
      <c r="C3429" s="7"/>
      <c r="D3429" s="7"/>
      <c r="E3429" s="7"/>
      <c r="F3429" s="7"/>
      <c r="G3429" s="7"/>
      <c r="H3429" s="7"/>
      <c r="I3429" s="7"/>
      <c r="J3429" s="10"/>
      <c r="K3429" s="10"/>
      <c r="L3429" s="10"/>
      <c r="M3429" s="10"/>
      <c r="N3429" s="7"/>
      <c r="O3429" s="7"/>
      <c r="T3429" s="7"/>
    </row>
    <row r="3430" spans="1:20" ht="12.5" x14ac:dyDescent="0.25">
      <c r="A3430" s="7"/>
      <c r="B3430" s="7"/>
      <c r="C3430" s="7"/>
      <c r="D3430" s="7"/>
      <c r="E3430" s="7"/>
      <c r="F3430" s="7"/>
      <c r="G3430" s="7"/>
      <c r="H3430" s="7"/>
      <c r="I3430" s="7"/>
      <c r="J3430" s="10"/>
      <c r="K3430" s="10"/>
      <c r="L3430" s="10"/>
      <c r="M3430" s="10"/>
      <c r="N3430" s="7"/>
      <c r="O3430" s="7"/>
      <c r="T3430" s="7"/>
    </row>
    <row r="3431" spans="1:20" ht="12.5" x14ac:dyDescent="0.25">
      <c r="A3431" s="7"/>
      <c r="B3431" s="7"/>
      <c r="C3431" s="7"/>
      <c r="D3431" s="7"/>
      <c r="E3431" s="7"/>
      <c r="F3431" s="7"/>
      <c r="G3431" s="7"/>
      <c r="H3431" s="7"/>
      <c r="I3431" s="7"/>
      <c r="J3431" s="10"/>
      <c r="K3431" s="10"/>
      <c r="L3431" s="10"/>
      <c r="M3431" s="10"/>
      <c r="N3431" s="7"/>
      <c r="O3431" s="7"/>
      <c r="T3431" s="7"/>
    </row>
    <row r="3432" spans="1:20" ht="12.5" x14ac:dyDescent="0.25">
      <c r="A3432" s="7"/>
      <c r="B3432" s="7"/>
      <c r="C3432" s="7"/>
      <c r="D3432" s="7"/>
      <c r="E3432" s="7"/>
      <c r="F3432" s="7"/>
      <c r="G3432" s="7"/>
      <c r="H3432" s="7"/>
      <c r="I3432" s="7"/>
      <c r="J3432" s="10"/>
      <c r="K3432" s="10"/>
      <c r="L3432" s="10"/>
      <c r="M3432" s="10"/>
      <c r="N3432" s="7"/>
      <c r="O3432" s="7"/>
      <c r="T3432" s="7"/>
    </row>
    <row r="3433" spans="1:20" ht="12.5" x14ac:dyDescent="0.25">
      <c r="A3433" s="7"/>
      <c r="B3433" s="7"/>
      <c r="C3433" s="7"/>
      <c r="D3433" s="7"/>
      <c r="E3433" s="7"/>
      <c r="F3433" s="7"/>
      <c r="G3433" s="7"/>
      <c r="H3433" s="7"/>
      <c r="I3433" s="7"/>
      <c r="J3433" s="10"/>
      <c r="K3433" s="10"/>
      <c r="L3433" s="10"/>
      <c r="M3433" s="10"/>
      <c r="N3433" s="7"/>
      <c r="O3433" s="7"/>
      <c r="T3433" s="7"/>
    </row>
    <row r="3434" spans="1:20" ht="12.5" x14ac:dyDescent="0.25">
      <c r="A3434" s="7"/>
      <c r="B3434" s="7"/>
      <c r="C3434" s="7"/>
      <c r="D3434" s="7"/>
      <c r="E3434" s="7"/>
      <c r="F3434" s="7"/>
      <c r="G3434" s="7"/>
      <c r="H3434" s="7"/>
      <c r="I3434" s="7"/>
      <c r="J3434" s="10"/>
      <c r="K3434" s="10"/>
      <c r="L3434" s="10"/>
      <c r="M3434" s="10"/>
      <c r="N3434" s="7"/>
      <c r="O3434" s="7"/>
      <c r="T3434" s="7"/>
    </row>
    <row r="3435" spans="1:20" ht="12.5" x14ac:dyDescent="0.25">
      <c r="A3435" s="7"/>
      <c r="B3435" s="7"/>
      <c r="C3435" s="7"/>
      <c r="D3435" s="7"/>
      <c r="E3435" s="7"/>
      <c r="F3435" s="7"/>
      <c r="G3435" s="7"/>
      <c r="H3435" s="7"/>
      <c r="I3435" s="7"/>
      <c r="J3435" s="10"/>
      <c r="K3435" s="10"/>
      <c r="L3435" s="10"/>
      <c r="M3435" s="10"/>
      <c r="N3435" s="7"/>
      <c r="O3435" s="7"/>
      <c r="T3435" s="7"/>
    </row>
    <row r="3436" spans="1:20" ht="12.5" x14ac:dyDescent="0.25">
      <c r="A3436" s="7"/>
      <c r="B3436" s="7"/>
      <c r="C3436" s="7"/>
      <c r="D3436" s="7"/>
      <c r="E3436" s="7"/>
      <c r="F3436" s="7"/>
      <c r="G3436" s="7"/>
      <c r="H3436" s="7"/>
      <c r="I3436" s="7"/>
      <c r="J3436" s="10"/>
      <c r="K3436" s="10"/>
      <c r="L3436" s="10"/>
      <c r="M3436" s="10"/>
      <c r="N3436" s="7"/>
      <c r="O3436" s="7"/>
      <c r="T3436" s="7"/>
    </row>
    <row r="3437" spans="1:20" ht="12.5" x14ac:dyDescent="0.25">
      <c r="A3437" s="7"/>
      <c r="B3437" s="7"/>
      <c r="C3437" s="7"/>
      <c r="D3437" s="7"/>
      <c r="E3437" s="7"/>
      <c r="F3437" s="7"/>
      <c r="G3437" s="7"/>
      <c r="H3437" s="7"/>
      <c r="I3437" s="7"/>
      <c r="J3437" s="10"/>
      <c r="K3437" s="10"/>
      <c r="L3437" s="10"/>
      <c r="M3437" s="10"/>
      <c r="N3437" s="7"/>
      <c r="O3437" s="7"/>
      <c r="T3437" s="7"/>
    </row>
    <row r="3438" spans="1:20" ht="12.5" x14ac:dyDescent="0.25">
      <c r="A3438" s="7"/>
      <c r="B3438" s="7"/>
      <c r="C3438" s="7"/>
      <c r="D3438" s="7"/>
      <c r="E3438" s="7"/>
      <c r="F3438" s="7"/>
      <c r="G3438" s="7"/>
      <c r="H3438" s="7"/>
      <c r="I3438" s="7"/>
      <c r="J3438" s="10"/>
      <c r="K3438" s="10"/>
      <c r="L3438" s="10"/>
      <c r="M3438" s="10"/>
      <c r="N3438" s="7"/>
      <c r="O3438" s="7"/>
      <c r="T3438" s="7"/>
    </row>
    <row r="3439" spans="1:20" ht="12.5" x14ac:dyDescent="0.25">
      <c r="A3439" s="7"/>
      <c r="B3439" s="7"/>
      <c r="C3439" s="7"/>
      <c r="D3439" s="7"/>
      <c r="E3439" s="7"/>
      <c r="F3439" s="7"/>
      <c r="G3439" s="7"/>
      <c r="H3439" s="7"/>
      <c r="I3439" s="7"/>
      <c r="J3439" s="10"/>
      <c r="K3439" s="10"/>
      <c r="L3439" s="10"/>
      <c r="M3439" s="10"/>
      <c r="N3439" s="7"/>
      <c r="O3439" s="7"/>
      <c r="T3439" s="7"/>
    </row>
    <row r="3440" spans="1:20" ht="12.5" x14ac:dyDescent="0.25">
      <c r="A3440" s="7"/>
      <c r="B3440" s="7"/>
      <c r="C3440" s="7"/>
      <c r="D3440" s="7"/>
      <c r="E3440" s="7"/>
      <c r="F3440" s="7"/>
      <c r="G3440" s="7"/>
      <c r="H3440" s="7"/>
      <c r="I3440" s="7"/>
      <c r="J3440" s="10"/>
      <c r="K3440" s="10"/>
      <c r="L3440" s="10"/>
      <c r="M3440" s="10"/>
      <c r="N3440" s="7"/>
      <c r="O3440" s="7"/>
      <c r="T3440" s="7"/>
    </row>
    <row r="3441" spans="1:20" ht="12.5" x14ac:dyDescent="0.25">
      <c r="A3441" s="7"/>
      <c r="B3441" s="7"/>
      <c r="C3441" s="7"/>
      <c r="D3441" s="7"/>
      <c r="E3441" s="7"/>
      <c r="F3441" s="7"/>
      <c r="G3441" s="7"/>
      <c r="H3441" s="7"/>
      <c r="I3441" s="7"/>
      <c r="J3441" s="10"/>
      <c r="K3441" s="10"/>
      <c r="L3441" s="10"/>
      <c r="M3441" s="10"/>
      <c r="N3441" s="7"/>
      <c r="O3441" s="7"/>
      <c r="T3441" s="7"/>
    </row>
    <row r="3442" spans="1:20" ht="12.5" x14ac:dyDescent="0.25">
      <c r="A3442" s="7"/>
      <c r="B3442" s="7"/>
      <c r="C3442" s="7"/>
      <c r="D3442" s="7"/>
      <c r="E3442" s="7"/>
      <c r="F3442" s="7"/>
      <c r="G3442" s="7"/>
      <c r="H3442" s="7"/>
      <c r="I3442" s="7"/>
      <c r="J3442" s="10"/>
      <c r="K3442" s="10"/>
      <c r="L3442" s="10"/>
      <c r="M3442" s="10"/>
      <c r="N3442" s="7"/>
      <c r="O3442" s="7"/>
      <c r="T3442" s="7"/>
    </row>
    <row r="3443" spans="1:20" ht="12.5" x14ac:dyDescent="0.25">
      <c r="A3443" s="7"/>
      <c r="B3443" s="7"/>
      <c r="C3443" s="7"/>
      <c r="D3443" s="7"/>
      <c r="E3443" s="7"/>
      <c r="F3443" s="7"/>
      <c r="G3443" s="7"/>
      <c r="H3443" s="7"/>
      <c r="I3443" s="7"/>
      <c r="J3443" s="10"/>
      <c r="K3443" s="10"/>
      <c r="L3443" s="10"/>
      <c r="M3443" s="10"/>
      <c r="N3443" s="7"/>
      <c r="O3443" s="7"/>
      <c r="T3443" s="7"/>
    </row>
    <row r="3444" spans="1:20" ht="12.5" x14ac:dyDescent="0.25">
      <c r="A3444" s="7"/>
      <c r="B3444" s="7"/>
      <c r="C3444" s="7"/>
      <c r="D3444" s="7"/>
      <c r="E3444" s="7"/>
      <c r="F3444" s="7"/>
      <c r="G3444" s="7"/>
      <c r="H3444" s="7"/>
      <c r="I3444" s="7"/>
      <c r="J3444" s="10"/>
      <c r="K3444" s="10"/>
      <c r="L3444" s="10"/>
      <c r="M3444" s="10"/>
      <c r="N3444" s="7"/>
      <c r="O3444" s="7"/>
      <c r="T3444" s="7"/>
    </row>
    <row r="3445" spans="1:20" ht="12.5" x14ac:dyDescent="0.25">
      <c r="A3445" s="7"/>
      <c r="B3445" s="7"/>
      <c r="C3445" s="7"/>
      <c r="D3445" s="7"/>
      <c r="E3445" s="7"/>
      <c r="F3445" s="7"/>
      <c r="G3445" s="7"/>
      <c r="H3445" s="7"/>
      <c r="I3445" s="7"/>
      <c r="J3445" s="10"/>
      <c r="K3445" s="10"/>
      <c r="L3445" s="10"/>
      <c r="M3445" s="10"/>
      <c r="N3445" s="7"/>
      <c r="O3445" s="7"/>
      <c r="T3445" s="7"/>
    </row>
    <row r="3446" spans="1:20" ht="12.5" x14ac:dyDescent="0.25">
      <c r="A3446" s="7"/>
      <c r="B3446" s="7"/>
      <c r="C3446" s="7"/>
      <c r="D3446" s="7"/>
      <c r="E3446" s="7"/>
      <c r="F3446" s="7"/>
      <c r="G3446" s="7"/>
      <c r="H3446" s="7"/>
      <c r="I3446" s="7"/>
      <c r="J3446" s="10"/>
      <c r="K3446" s="10"/>
      <c r="L3446" s="10"/>
      <c r="M3446" s="10"/>
      <c r="N3446" s="7"/>
      <c r="O3446" s="7"/>
      <c r="T3446" s="7"/>
    </row>
    <row r="3447" spans="1:20" ht="12.5" x14ac:dyDescent="0.25">
      <c r="A3447" s="7"/>
      <c r="B3447" s="7"/>
      <c r="C3447" s="7"/>
      <c r="D3447" s="7"/>
      <c r="E3447" s="7"/>
      <c r="F3447" s="7"/>
      <c r="G3447" s="7"/>
      <c r="H3447" s="7"/>
      <c r="I3447" s="7"/>
      <c r="J3447" s="10"/>
      <c r="K3447" s="10"/>
      <c r="L3447" s="10"/>
      <c r="M3447" s="10"/>
      <c r="N3447" s="7"/>
      <c r="O3447" s="7"/>
      <c r="T3447" s="7"/>
    </row>
    <row r="3448" spans="1:20" ht="12.5" x14ac:dyDescent="0.25">
      <c r="A3448" s="7"/>
      <c r="B3448" s="7"/>
      <c r="C3448" s="7"/>
      <c r="D3448" s="7"/>
      <c r="E3448" s="7"/>
      <c r="F3448" s="7"/>
      <c r="G3448" s="7"/>
      <c r="H3448" s="7"/>
      <c r="I3448" s="7"/>
      <c r="J3448" s="10"/>
      <c r="K3448" s="10"/>
      <c r="L3448" s="10"/>
      <c r="M3448" s="10"/>
      <c r="N3448" s="7"/>
      <c r="O3448" s="7"/>
      <c r="T3448" s="7"/>
    </row>
    <row r="3449" spans="1:20" ht="12.5" x14ac:dyDescent="0.25">
      <c r="A3449" s="7"/>
      <c r="B3449" s="7"/>
      <c r="C3449" s="7"/>
      <c r="D3449" s="7"/>
      <c r="E3449" s="7"/>
      <c r="F3449" s="7"/>
      <c r="G3449" s="7"/>
      <c r="H3449" s="7"/>
      <c r="I3449" s="7"/>
      <c r="J3449" s="10"/>
      <c r="K3449" s="10"/>
      <c r="L3449" s="10"/>
      <c r="M3449" s="10"/>
      <c r="N3449" s="7"/>
      <c r="O3449" s="7"/>
      <c r="T3449" s="7"/>
    </row>
    <row r="3450" spans="1:20" ht="12.5" x14ac:dyDescent="0.25">
      <c r="A3450" s="7"/>
      <c r="B3450" s="7"/>
      <c r="C3450" s="7"/>
      <c r="D3450" s="7"/>
      <c r="E3450" s="7"/>
      <c r="F3450" s="7"/>
      <c r="G3450" s="7"/>
      <c r="H3450" s="7"/>
      <c r="I3450" s="7"/>
      <c r="J3450" s="10"/>
      <c r="K3450" s="10"/>
      <c r="L3450" s="10"/>
      <c r="M3450" s="10"/>
      <c r="N3450" s="7"/>
      <c r="O3450" s="7"/>
      <c r="T3450" s="7"/>
    </row>
    <row r="3451" spans="1:20" ht="12.5" x14ac:dyDescent="0.25">
      <c r="A3451" s="7"/>
      <c r="B3451" s="7"/>
      <c r="C3451" s="7"/>
      <c r="D3451" s="7"/>
      <c r="E3451" s="7"/>
      <c r="F3451" s="7"/>
      <c r="G3451" s="7"/>
      <c r="H3451" s="7"/>
      <c r="I3451" s="7"/>
      <c r="J3451" s="10"/>
      <c r="K3451" s="10"/>
      <c r="L3451" s="10"/>
      <c r="M3451" s="10"/>
      <c r="N3451" s="7"/>
      <c r="O3451" s="7"/>
      <c r="T3451" s="7"/>
    </row>
    <row r="3452" spans="1:20" ht="12.5" x14ac:dyDescent="0.25">
      <c r="A3452" s="7"/>
      <c r="B3452" s="7"/>
      <c r="C3452" s="7"/>
      <c r="D3452" s="7"/>
      <c r="E3452" s="7"/>
      <c r="F3452" s="7"/>
      <c r="G3452" s="7"/>
      <c r="H3452" s="7"/>
      <c r="I3452" s="7"/>
      <c r="J3452" s="10"/>
      <c r="K3452" s="10"/>
      <c r="L3452" s="10"/>
      <c r="M3452" s="10"/>
      <c r="N3452" s="7"/>
      <c r="O3452" s="7"/>
      <c r="T3452" s="7"/>
    </row>
    <row r="3453" spans="1:20" ht="12.5" x14ac:dyDescent="0.25">
      <c r="A3453" s="7"/>
      <c r="B3453" s="7"/>
      <c r="C3453" s="7"/>
      <c r="D3453" s="7"/>
      <c r="E3453" s="7"/>
      <c r="F3453" s="7"/>
      <c r="G3453" s="7"/>
      <c r="H3453" s="7"/>
      <c r="I3453" s="7"/>
      <c r="J3453" s="10"/>
      <c r="K3453" s="10"/>
      <c r="L3453" s="10"/>
      <c r="M3453" s="10"/>
      <c r="N3453" s="7"/>
      <c r="O3453" s="7"/>
      <c r="T3453" s="7"/>
    </row>
    <row r="3454" spans="1:20" ht="12.5" x14ac:dyDescent="0.25">
      <c r="A3454" s="7"/>
      <c r="B3454" s="7"/>
      <c r="C3454" s="7"/>
      <c r="D3454" s="7"/>
      <c r="E3454" s="7"/>
      <c r="F3454" s="7"/>
      <c r="G3454" s="7"/>
      <c r="H3454" s="7"/>
      <c r="I3454" s="7"/>
      <c r="J3454" s="10"/>
      <c r="K3454" s="10"/>
      <c r="L3454" s="10"/>
      <c r="M3454" s="10"/>
      <c r="N3454" s="7"/>
      <c r="O3454" s="7"/>
      <c r="T3454" s="7"/>
    </row>
    <row r="3455" spans="1:20" ht="12.5" x14ac:dyDescent="0.25">
      <c r="A3455" s="7"/>
      <c r="B3455" s="7"/>
      <c r="C3455" s="7"/>
      <c r="D3455" s="7"/>
      <c r="E3455" s="7"/>
      <c r="F3455" s="7"/>
      <c r="G3455" s="7"/>
      <c r="H3455" s="7"/>
      <c r="I3455" s="7"/>
      <c r="J3455" s="10"/>
      <c r="K3455" s="10"/>
      <c r="L3455" s="10"/>
      <c r="M3455" s="10"/>
      <c r="N3455" s="7"/>
      <c r="O3455" s="7"/>
      <c r="T3455" s="7"/>
    </row>
    <row r="3456" spans="1:20" ht="12.5" x14ac:dyDescent="0.25">
      <c r="A3456" s="7"/>
      <c r="B3456" s="7"/>
      <c r="C3456" s="7"/>
      <c r="D3456" s="7"/>
      <c r="E3456" s="7"/>
      <c r="F3456" s="7"/>
      <c r="G3456" s="7"/>
      <c r="H3456" s="7"/>
      <c r="I3456" s="7"/>
      <c r="J3456" s="10"/>
      <c r="K3456" s="10"/>
      <c r="L3456" s="10"/>
      <c r="M3456" s="10"/>
      <c r="N3456" s="7"/>
      <c r="O3456" s="7"/>
      <c r="T3456" s="7"/>
    </row>
    <row r="3457" spans="1:20" ht="12.5" x14ac:dyDescent="0.25">
      <c r="A3457" s="7"/>
      <c r="B3457" s="7"/>
      <c r="C3457" s="7"/>
      <c r="D3457" s="7"/>
      <c r="E3457" s="7"/>
      <c r="F3457" s="7"/>
      <c r="G3457" s="7"/>
      <c r="H3457" s="7"/>
      <c r="I3457" s="7"/>
      <c r="J3457" s="10"/>
      <c r="K3457" s="10"/>
      <c r="L3457" s="10"/>
      <c r="M3457" s="10"/>
      <c r="N3457" s="7"/>
      <c r="O3457" s="7"/>
      <c r="T3457" s="7"/>
    </row>
    <row r="3458" spans="1:20" ht="12.5" x14ac:dyDescent="0.25">
      <c r="A3458" s="7"/>
      <c r="B3458" s="7"/>
      <c r="C3458" s="7"/>
      <c r="D3458" s="7"/>
      <c r="E3458" s="7"/>
      <c r="F3458" s="7"/>
      <c r="G3458" s="7"/>
      <c r="H3458" s="7"/>
      <c r="I3458" s="7"/>
      <c r="J3458" s="10"/>
      <c r="K3458" s="10"/>
      <c r="L3458" s="10"/>
      <c r="M3458" s="10"/>
      <c r="N3458" s="7"/>
      <c r="O3458" s="7"/>
      <c r="T3458" s="7"/>
    </row>
    <row r="3459" spans="1:20" ht="12.5" x14ac:dyDescent="0.25">
      <c r="A3459" s="7"/>
      <c r="B3459" s="7"/>
      <c r="C3459" s="7"/>
      <c r="D3459" s="7"/>
      <c r="E3459" s="7"/>
      <c r="F3459" s="7"/>
      <c r="G3459" s="7"/>
      <c r="H3459" s="7"/>
      <c r="I3459" s="7"/>
      <c r="J3459" s="10"/>
      <c r="K3459" s="10"/>
      <c r="L3459" s="10"/>
      <c r="M3459" s="10"/>
      <c r="N3459" s="7"/>
      <c r="O3459" s="7"/>
      <c r="T3459" s="7"/>
    </row>
    <row r="3460" spans="1:20" ht="12.5" x14ac:dyDescent="0.25">
      <c r="A3460" s="7"/>
      <c r="B3460" s="7"/>
      <c r="C3460" s="7"/>
      <c r="D3460" s="7"/>
      <c r="E3460" s="7"/>
      <c r="F3460" s="7"/>
      <c r="G3460" s="7"/>
      <c r="H3460" s="7"/>
      <c r="I3460" s="7"/>
      <c r="J3460" s="10"/>
      <c r="K3460" s="10"/>
      <c r="L3460" s="10"/>
      <c r="M3460" s="10"/>
      <c r="N3460" s="7"/>
      <c r="O3460" s="7"/>
      <c r="T3460" s="7"/>
    </row>
    <row r="3461" spans="1:20" ht="12.5" x14ac:dyDescent="0.25">
      <c r="A3461" s="7"/>
      <c r="B3461" s="7"/>
      <c r="C3461" s="7"/>
      <c r="D3461" s="7"/>
      <c r="E3461" s="7"/>
      <c r="F3461" s="7"/>
      <c r="G3461" s="7"/>
      <c r="H3461" s="7"/>
      <c r="I3461" s="7"/>
      <c r="J3461" s="10"/>
      <c r="K3461" s="10"/>
      <c r="L3461" s="10"/>
      <c r="M3461" s="10"/>
      <c r="N3461" s="7"/>
      <c r="O3461" s="7"/>
      <c r="T3461" s="7"/>
    </row>
    <row r="3462" spans="1:20" ht="12.5" x14ac:dyDescent="0.25">
      <c r="A3462" s="7"/>
      <c r="B3462" s="7"/>
      <c r="C3462" s="7"/>
      <c r="D3462" s="7"/>
      <c r="E3462" s="7"/>
      <c r="F3462" s="7"/>
      <c r="G3462" s="7"/>
      <c r="H3462" s="7"/>
      <c r="I3462" s="7"/>
      <c r="J3462" s="10"/>
      <c r="K3462" s="10"/>
      <c r="L3462" s="10"/>
      <c r="M3462" s="10"/>
      <c r="N3462" s="7"/>
      <c r="O3462" s="7"/>
      <c r="T3462" s="7"/>
    </row>
    <row r="3463" spans="1:20" ht="12.5" x14ac:dyDescent="0.25">
      <c r="A3463" s="7"/>
      <c r="B3463" s="7"/>
      <c r="C3463" s="7"/>
      <c r="D3463" s="7"/>
      <c r="E3463" s="7"/>
      <c r="F3463" s="7"/>
      <c r="G3463" s="7"/>
      <c r="H3463" s="7"/>
      <c r="I3463" s="7"/>
      <c r="J3463" s="10"/>
      <c r="K3463" s="10"/>
      <c r="L3463" s="10"/>
      <c r="M3463" s="10"/>
      <c r="N3463" s="7"/>
      <c r="O3463" s="7"/>
      <c r="T3463" s="7"/>
    </row>
    <row r="3464" spans="1:20" ht="12.5" x14ac:dyDescent="0.25">
      <c r="A3464" s="7"/>
      <c r="B3464" s="7"/>
      <c r="C3464" s="7"/>
      <c r="D3464" s="7"/>
      <c r="E3464" s="7"/>
      <c r="F3464" s="7"/>
      <c r="G3464" s="7"/>
      <c r="H3464" s="7"/>
      <c r="I3464" s="7"/>
      <c r="J3464" s="10"/>
      <c r="K3464" s="10"/>
      <c r="L3464" s="10"/>
      <c r="M3464" s="10"/>
      <c r="N3464" s="7"/>
      <c r="O3464" s="7"/>
      <c r="T3464" s="7"/>
    </row>
    <row r="3465" spans="1:20" ht="12.5" x14ac:dyDescent="0.25">
      <c r="A3465" s="7"/>
      <c r="B3465" s="7"/>
      <c r="C3465" s="7"/>
      <c r="D3465" s="7"/>
      <c r="E3465" s="7"/>
      <c r="F3465" s="7"/>
      <c r="G3465" s="7"/>
      <c r="H3465" s="7"/>
      <c r="I3465" s="7"/>
      <c r="J3465" s="10"/>
      <c r="K3465" s="10"/>
      <c r="L3465" s="10"/>
      <c r="M3465" s="10"/>
      <c r="N3465" s="7"/>
      <c r="O3465" s="7"/>
      <c r="T3465" s="7"/>
    </row>
  </sheetData>
  <autoFilter ref="A1:AF2645" xr:uid="{00000000-0009-0000-0000-000000000000}"/>
  <customSheetViews>
    <customSheetView guid="{3BD91C24-2E7C-472F-A185-DA682D1E15B2}" filter="1" showAutoFilter="1">
      <pageMargins left="0.7" right="0.7" top="0.75" bottom="0.75" header="0.3" footer="0.3"/>
      <autoFilter ref="A1:AI2659" xr:uid="{98D87040-EA4A-4E8E-807E-6F4DA0418642}">
        <filterColumn colId="3">
          <filters blank="1">
            <filter val="American Institute of Physics"/>
            <filter val="PLOS"/>
          </filters>
        </filterColumn>
      </autoFilter>
    </customSheetView>
    <customSheetView guid="{5A1F3612-9A72-4332-A86D-73F586A41ED0}" filter="1" showAutoFilter="1">
      <pageMargins left="0.7" right="0.7" top="0.75" bottom="0.75" header="0.3" footer="0.3"/>
      <autoFilter ref="A1:AI2659" xr:uid="{D737DAE2-AFC7-44EE-AC63-A47E6CAE8241}">
        <filterColumn colId="3">
          <filters blank="1">
            <filter val="Brill"/>
          </filters>
        </filterColumn>
      </autoFilter>
    </customSheetView>
    <customSheetView guid="{2DDDDABE-235B-4D12-B91F-5A5C97F167C0}" filter="1" showAutoFilter="1">
      <pageMargins left="0.7" right="0.7" top="0.75" bottom="0.75" header="0.3" footer="0.3"/>
      <autoFilter ref="A1:AI2659" xr:uid="{7F715B98-CC9B-4537-85EA-191317925480}">
        <filterColumn colId="3">
          <filters blank="1">
            <filter val="American Institute of Physics"/>
            <filter val="Microbiology Society"/>
          </filters>
        </filterColumn>
      </autoFilter>
    </customSheetView>
    <customSheetView guid="{17FCCBED-1201-4DEE-93FF-CA473E3EA771}" filter="1" showAutoFilter="1">
      <pageMargins left="0.7" right="0.7" top="0.75" bottom="0.75" header="0.3" footer="0.3"/>
      <autoFilter ref="A1:AI2659" xr:uid="{063EB9CD-0157-4E2A-99AE-80848F043874}">
        <filterColumn colId="3">
          <filters blank="1">
            <filter val="American Institute of Physics"/>
            <filter val="Oxford University Press"/>
          </filters>
        </filterColumn>
      </autoFilter>
    </customSheetView>
    <customSheetView guid="{845A5185-E814-4960-A298-5F875FD7DB83}" filter="1" showAutoFilter="1">
      <pageMargins left="0.7" right="0.7" top="0.75" bottom="0.75" header="0.3" footer="0.3"/>
      <autoFilter ref="A1:AI2659" xr:uid="{031C7D1C-CC70-4C03-954D-4CFFD0728AB2}">
        <filterColumn colId="3">
          <filters blank="1">
            <filter val="Sage"/>
          </filters>
        </filterColumn>
      </autoFilter>
    </customSheetView>
    <customSheetView guid="{E3A71725-142F-4059-93DC-941A23686EDD}" filter="1" showAutoFilter="1">
      <pageMargins left="0.7" right="0.7" top="0.75" bottom="0.75" header="0.3" footer="0.3"/>
      <autoFilter ref="A1:AI2659" xr:uid="{11B7015C-2398-47E2-AAA5-69184836B174}">
        <filterColumn colId="3">
          <filters blank="1">
            <filter val="American Institute of Physics"/>
            <filter val="BMJ"/>
          </filters>
        </filterColumn>
      </autoFilter>
    </customSheetView>
    <customSheetView guid="{FFCDA115-0DCB-40E1-A355-78F362FCBE32}" filter="1" showAutoFilter="1">
      <pageMargins left="0.7" right="0.7" top="0.75" bottom="0.75" header="0.3" footer="0.3"/>
      <autoFilter ref="A1:AI2659" xr:uid="{47FCC4E2-38EF-4615-90C3-B696EDB385CE}">
        <filterColumn colId="3">
          <filters blank="1">
            <filter val="Portland Press"/>
          </filters>
        </filterColumn>
      </autoFilter>
    </customSheetView>
    <customSheetView guid="{E19F121F-03B4-469C-96B2-13F04AB720E2}" filter="1" showAutoFilter="1">
      <pageMargins left="0.7" right="0.7" top="0.75" bottom="0.75" header="0.3" footer="0.3"/>
      <autoFilter ref="A1:AI2659" xr:uid="{6408A692-4583-48FF-9413-3517B84719ED}">
        <filterColumn colId="3">
          <filters blank="1">
            <filter val="American Institute of Physics"/>
            <filter val="Company of Biologists"/>
          </filters>
        </filterColumn>
      </autoFilter>
    </customSheetView>
    <customSheetView guid="{7419CB54-E2FE-4323-B30E-20E2D26D13DF}" filter="1" showAutoFilter="1">
      <pageMargins left="0.7" right="0.7" top="0.75" bottom="0.75" header="0.3" footer="0.3"/>
      <autoFilter ref="A1:AB2645" xr:uid="{AAAEC807-6ADC-4398-A216-409C3914DF20}">
        <filterColumn colId="3">
          <filters>
            <filter val="American Institute of Physics"/>
          </filters>
        </filterColumn>
      </autoFilter>
    </customSheetView>
    <customSheetView guid="{B7CBB1B2-F5E4-44DE-B120-4B76DB5BB1F4}" filter="1" showAutoFilter="1">
      <pageMargins left="0.7" right="0.7" top="0.75" bottom="0.75" header="0.3" footer="0.3"/>
      <autoFilter ref="A1:AI2659" xr:uid="{CCC017DF-747D-4063-96D5-69AB241CACCB}">
        <filterColumn colId="3">
          <filters blank="1">
            <filter val="American Institute of Physics"/>
            <filter val="Institute of Physics Publishing"/>
          </filters>
        </filterColumn>
      </autoFilter>
    </customSheetView>
    <customSheetView guid="{70B5889E-3214-4196-8AA4-1B69F1D08A5C}" filter="1" showAutoFilter="1">
      <pageMargins left="0.7" right="0.7" top="0.75" bottom="0.75" header="0.3" footer="0.3"/>
      <autoFilter ref="A1:AI2659" xr:uid="{6E5D26A5-975C-48BD-9B65-128ADEFEFD63}">
        <filterColumn colId="3">
          <filters blank="1">
            <filter val="American Institute of Physics"/>
            <filter val="Wiley"/>
          </filters>
        </filterColumn>
      </autoFilter>
    </customSheetView>
    <customSheetView guid="{865118B7-389D-487E-991B-80C9F7E745E6}" filter="1" showAutoFilter="1">
      <pageMargins left="0.7" right="0.7" top="0.75" bottom="0.75" header="0.3" footer="0.3"/>
      <autoFilter ref="A1:AI2659" xr:uid="{82176514-6B0F-4E89-B308-DDF92BF79B3F}">
        <filterColumn colId="3">
          <filters blank="1">
            <filter val="American Institute of Physics"/>
            <filter val="Taylor &amp; Francis"/>
          </filters>
        </filterColumn>
        <filterColumn colId="21">
          <filters>
            <filter val="Q4 2022"/>
            <filter val="Q3 2022"/>
          </filters>
        </filterColumn>
      </autoFilter>
    </customSheetView>
    <customSheetView guid="{DA7446BC-AFF6-4056-A1F4-BA91DBD628F1}" filter="1" showAutoFilter="1">
      <pageMargins left="0.7" right="0.7" top="0.75" bottom="0.75" header="0.3" footer="0.3"/>
      <autoFilter ref="A1:AI2659" xr:uid="{36D60F0A-4C6B-414C-8653-D46CCB4D9E8E}">
        <filterColumn colId="3">
          <filters blank="1">
            <filter val="American Institute of Physics"/>
            <filter val="Royal Society of Chemistry"/>
          </filters>
        </filterColumn>
      </autoFilter>
    </customSheetView>
    <customSheetView guid="{DDE2E6BE-6763-4848-BCB2-3BA92FD0215A}" filter="1" showAutoFilter="1">
      <pageMargins left="0.7" right="0.7" top="0.75" bottom="0.75" header="0.3" footer="0.3"/>
      <autoFilter ref="A1:AI2659" xr:uid="{170D264B-1911-4D41-B343-BC7DD63D8C5C}">
        <filterColumn colId="3">
          <filters blank="1">
            <filter val="John Benjamins"/>
          </filters>
        </filterColumn>
      </autoFilter>
    </customSheetView>
    <customSheetView guid="{D8285259-D146-4CD7-9716-04BC30744EEF}" filter="1" showAutoFilter="1">
      <pageMargins left="0.7" right="0.7" top="0.75" bottom="0.75" header="0.3" footer="0.3"/>
      <autoFilter ref="A1:AI2659" xr:uid="{E193C984-EF70-4543-B349-0068029944A4}">
        <filterColumn colId="3">
          <filters blank="1">
            <filter val="American Institute of Physics"/>
            <filter val="Springer"/>
          </filters>
        </filterColumn>
      </autoFilter>
    </customSheetView>
    <customSheetView guid="{CE8BDDBD-AF10-4805-B182-E9E6D390EBED}" filter="1" showAutoFilter="1">
      <pageMargins left="0.7" right="0.7" top="0.75" bottom="0.75" header="0.3" footer="0.3"/>
      <autoFilter ref="A1:AI2659" xr:uid="{0B6495B1-4D8D-4DA1-B2E1-68133C36F1F1}">
        <filterColumn colId="3">
          <filters blank="1">
            <filter val="American Institute of Physics"/>
            <filter val="PNAS"/>
          </filters>
        </filterColumn>
      </autoFilter>
    </customSheetView>
    <customSheetView guid="{B3592345-52BD-457D-BE55-44BC0F701888}" filter="1" showAutoFilter="1">
      <pageMargins left="0.7" right="0.7" top="0.75" bottom="0.75" header="0.3" footer="0.3"/>
      <autoFilter ref="A1:AI2659" xr:uid="{63635029-0299-463A-ACDE-631EFA4281C8}">
        <filterColumn colId="3">
          <filters blank="1">
            <filter val="American Institute of Physics"/>
            <filter val="Royal Society"/>
          </filters>
        </filterColumn>
      </autoFilter>
    </customSheetView>
    <customSheetView guid="{FE582CE4-EC92-46DD-8A79-B69A6F57674E}" filter="1" showAutoFilter="1">
      <pageMargins left="0.7" right="0.7" top="0.75" bottom="0.75" header="0.3" footer="0.3"/>
      <autoFilter ref="A1:AI2659" xr:uid="{73E35A99-A751-4283-B369-21FAB2573C17}">
        <filterColumn colId="3">
          <filters blank="1">
            <filter val="Elsevier"/>
          </filters>
        </filterColumn>
      </autoFilter>
    </customSheetView>
    <customSheetView guid="{D7B04CC5-1CD4-4786-AF4B-5F5E8E3DA7FF}" filter="1" showAutoFilter="1">
      <pageMargins left="0.7" right="0.7" top="0.75" bottom="0.75" header="0.3" footer="0.3"/>
      <autoFilter ref="A1:AI2659" xr:uid="{0582F1E0-CD26-4D6F-8884-61563F413439}">
        <filterColumn colId="3">
          <filters blank="1">
            <filter val="American Institute of Physics"/>
          </filters>
        </filterColumn>
      </autoFilter>
    </customSheetView>
    <customSheetView guid="{C21D4E5C-6F09-4DE0-AFDD-3DB49B4E8621}" filter="1" showAutoFilter="1">
      <pageMargins left="0.7" right="0.7" top="0.75" bottom="0.75" header="0.3" footer="0.3"/>
      <autoFilter ref="A1:AI2659" xr:uid="{84844B6B-964D-4D6F-9025-7357AD94171B}">
        <filterColumn colId="3">
          <filters blank="1">
            <filter val="American Chemical Society"/>
            <filter val="American Institute of Physics"/>
          </filters>
        </filterColumn>
      </autoFilter>
    </customSheetView>
    <customSheetView guid="{7458B781-8856-404F-8D0B-247D7B464979}" filter="1" showAutoFilter="1">
      <pageMargins left="0.7" right="0.7" top="0.75" bottom="0.75" header="0.3" footer="0.3"/>
      <autoFilter ref="A1:AI2659" xr:uid="{D502E088-0145-4CF0-B083-71083369915D}">
        <filterColumn colId="3">
          <filters blank="1">
            <filter val="Cambridge University Press"/>
          </filters>
        </filterColumn>
      </autoFilter>
    </customSheetView>
  </customSheetViews>
  <conditionalFormatting sqref="A1:A3465">
    <cfRule type="expression" dxfId="2" priority="1">
      <formula>COUNTIF(A:A,A1)&gt;1</formula>
    </cfRule>
  </conditionalFormatting>
  <conditionalFormatting sqref="B1:B3465">
    <cfRule type="expression" dxfId="1" priority="2">
      <formula>COUNTIF(B:B,B1)&gt;1</formula>
    </cfRule>
  </conditionalFormatting>
  <conditionalFormatting sqref="I2:I3465">
    <cfRule type="expression" dxfId="0" priority="3">
      <formula>AND(OR($P2="Y", $Q2="Y"), $I2&lt;&gt;"CC BY")</formula>
    </cfRule>
  </conditionalFormatting>
  <dataValidations count="1">
    <dataValidation type="list" allowBlank="1" showErrorMessage="1" sqref="T2:T2651 T2659:T3465" xr:uid="{00000000-0002-0000-0000-000000000000}">
      <formula1>"Author opt out,Denied by library,Rejected for publication,Journal not included in deal,Author deemed ineligible by publisher,No deal at that time,Article type not covered by deal,Withdrawn from publication,Other"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Deals_master!$A:$A</xm:f>
          </x14:formula1>
          <xm:sqref>H2:H2651 H2659:H3465</xm:sqref>
        </x14:dataValidation>
        <x14:dataValidation type="list" allowBlank="1" showErrorMessage="1" xr:uid="{00000000-0002-0000-0000-000002000000}">
          <x14:formula1>
            <xm:f>Publishers!$A:$A</xm:f>
          </x14:formula1>
          <xm:sqref>D2:D2651 D2659:D3465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3"/>
  <sheetViews>
    <sheetView workbookViewId="0"/>
  </sheetViews>
  <sheetFormatPr defaultColWidth="12.6328125" defaultRowHeight="15.75" customHeight="1" x14ac:dyDescent="0.25"/>
  <cols>
    <col min="1" max="1" width="31.453125" customWidth="1"/>
    <col min="2" max="2" width="27.90625" customWidth="1"/>
    <col min="3" max="3" width="28.453125" customWidth="1"/>
    <col min="4" max="4" width="57.7265625" customWidth="1"/>
  </cols>
  <sheetData>
    <row r="1" spans="1:4" ht="13" x14ac:dyDescent="0.3">
      <c r="A1" s="1" t="s">
        <v>3</v>
      </c>
      <c r="B1" s="1" t="s">
        <v>8186</v>
      </c>
      <c r="C1" s="1" t="s">
        <v>8187</v>
      </c>
      <c r="D1" s="1" t="s">
        <v>8188</v>
      </c>
    </row>
    <row r="2" spans="1:4" ht="15.75" customHeight="1" x14ac:dyDescent="0.25">
      <c r="A2" s="24" t="s">
        <v>8189</v>
      </c>
      <c r="B2" s="24" t="s">
        <v>8190</v>
      </c>
      <c r="C2" s="11"/>
      <c r="D2" s="24"/>
    </row>
    <row r="3" spans="1:4" ht="15.75" customHeight="1" x14ac:dyDescent="0.25">
      <c r="A3" s="24" t="s">
        <v>8191</v>
      </c>
      <c r="B3" s="24" t="s">
        <v>8192</v>
      </c>
      <c r="C3" s="11"/>
      <c r="D3" s="24" t="s">
        <v>8193</v>
      </c>
    </row>
    <row r="4" spans="1:4" ht="15.75" customHeight="1" x14ac:dyDescent="0.25">
      <c r="A4" s="24" t="s">
        <v>8194</v>
      </c>
      <c r="B4" s="24" t="s">
        <v>8195</v>
      </c>
      <c r="C4" s="25" t="s">
        <v>8196</v>
      </c>
      <c r="D4" s="24"/>
    </row>
    <row r="5" spans="1:4" ht="15.75" customHeight="1" x14ac:dyDescent="0.25">
      <c r="A5" s="24" t="s">
        <v>425</v>
      </c>
      <c r="B5" s="24" t="s">
        <v>8197</v>
      </c>
      <c r="C5" s="11"/>
      <c r="D5" s="24" t="s">
        <v>8198</v>
      </c>
    </row>
    <row r="6" spans="1:4" ht="15.75" customHeight="1" x14ac:dyDescent="0.25">
      <c r="A6" s="24" t="s">
        <v>377</v>
      </c>
      <c r="B6" s="24" t="s">
        <v>8199</v>
      </c>
      <c r="C6" s="11"/>
      <c r="D6" s="24" t="s">
        <v>8200</v>
      </c>
    </row>
    <row r="7" spans="1:4" ht="15.75" customHeight="1" x14ac:dyDescent="0.25">
      <c r="A7" s="24" t="s">
        <v>8201</v>
      </c>
      <c r="B7" s="24" t="s">
        <v>2871</v>
      </c>
      <c r="C7" s="11"/>
      <c r="D7" s="24"/>
    </row>
    <row r="8" spans="1:4" ht="28" x14ac:dyDescent="0.3">
      <c r="A8" s="24" t="s">
        <v>2035</v>
      </c>
      <c r="B8" s="24" t="s">
        <v>8190</v>
      </c>
      <c r="C8" s="26" t="s">
        <v>8202</v>
      </c>
      <c r="D8" s="24" t="s">
        <v>8203</v>
      </c>
    </row>
    <row r="9" spans="1:4" ht="28" x14ac:dyDescent="0.3">
      <c r="A9" s="24" t="s">
        <v>8204</v>
      </c>
      <c r="B9" s="24" t="s">
        <v>8190</v>
      </c>
      <c r="C9" s="26" t="s">
        <v>8202</v>
      </c>
      <c r="D9" s="11"/>
    </row>
    <row r="10" spans="1:4" ht="15.75" customHeight="1" x14ac:dyDescent="0.25">
      <c r="A10" s="24" t="s">
        <v>8205</v>
      </c>
      <c r="B10" s="24" t="s">
        <v>2871</v>
      </c>
      <c r="C10" s="11"/>
      <c r="D10" s="24"/>
    </row>
    <row r="11" spans="1:4" ht="15.75" customHeight="1" x14ac:dyDescent="0.25">
      <c r="A11" s="24" t="s">
        <v>8206</v>
      </c>
      <c r="B11" s="24" t="s">
        <v>8207</v>
      </c>
      <c r="C11" s="11"/>
      <c r="D11" s="24" t="s">
        <v>8208</v>
      </c>
    </row>
    <row r="12" spans="1:4" ht="15.75" customHeight="1" x14ac:dyDescent="0.25">
      <c r="A12" s="24" t="s">
        <v>2003</v>
      </c>
      <c r="B12" s="24" t="s">
        <v>8209</v>
      </c>
      <c r="C12" s="11"/>
      <c r="D12" s="24" t="s">
        <v>8210</v>
      </c>
    </row>
    <row r="13" spans="1:4" ht="28" x14ac:dyDescent="0.3">
      <c r="A13" s="24" t="s">
        <v>2348</v>
      </c>
      <c r="B13" s="24" t="s">
        <v>8190</v>
      </c>
      <c r="C13" s="26" t="s">
        <v>8202</v>
      </c>
      <c r="D13" s="24" t="s">
        <v>8211</v>
      </c>
    </row>
    <row r="14" spans="1:4" ht="15.75" customHeight="1" x14ac:dyDescent="0.25">
      <c r="A14" s="24" t="s">
        <v>8212</v>
      </c>
      <c r="B14" s="24" t="s">
        <v>8213</v>
      </c>
      <c r="C14" s="27" t="s">
        <v>8214</v>
      </c>
      <c r="D14" s="24" t="s">
        <v>8215</v>
      </c>
    </row>
    <row r="15" spans="1:4" ht="50.5" x14ac:dyDescent="0.3">
      <c r="A15" s="24" t="s">
        <v>8216</v>
      </c>
      <c r="B15" s="24" t="s">
        <v>8213</v>
      </c>
      <c r="C15" s="26" t="s">
        <v>8217</v>
      </c>
      <c r="D15" s="24" t="s">
        <v>8218</v>
      </c>
    </row>
    <row r="16" spans="1:4" ht="50.5" x14ac:dyDescent="0.3">
      <c r="A16" s="24" t="s">
        <v>8219</v>
      </c>
      <c r="B16" s="24" t="s">
        <v>8213</v>
      </c>
      <c r="C16" s="26" t="s">
        <v>8217</v>
      </c>
      <c r="D16" s="24" t="s">
        <v>8218</v>
      </c>
    </row>
    <row r="17" spans="1:4" ht="12.5" x14ac:dyDescent="0.25">
      <c r="A17" s="24" t="s">
        <v>2563</v>
      </c>
      <c r="B17" s="24" t="s">
        <v>8220</v>
      </c>
      <c r="C17" s="11"/>
      <c r="D17" s="24"/>
    </row>
    <row r="18" spans="1:4" ht="28" x14ac:dyDescent="0.3">
      <c r="A18" s="24" t="s">
        <v>2677</v>
      </c>
      <c r="B18" s="24" t="s">
        <v>8190</v>
      </c>
      <c r="C18" s="26" t="s">
        <v>8202</v>
      </c>
      <c r="D18" s="24" t="s">
        <v>8221</v>
      </c>
    </row>
    <row r="19" spans="1:4" ht="37.5" x14ac:dyDescent="0.25">
      <c r="A19" s="24" t="s">
        <v>8222</v>
      </c>
      <c r="B19" s="24" t="s">
        <v>8213</v>
      </c>
      <c r="C19" s="27" t="s">
        <v>8223</v>
      </c>
      <c r="D19" s="24" t="s">
        <v>8224</v>
      </c>
    </row>
    <row r="20" spans="1:4" ht="12.5" x14ac:dyDescent="0.25">
      <c r="A20" s="24" t="s">
        <v>3028</v>
      </c>
      <c r="B20" s="24" t="s">
        <v>8225</v>
      </c>
      <c r="C20" s="11"/>
      <c r="D20" s="24" t="s">
        <v>8226</v>
      </c>
    </row>
    <row r="21" spans="1:4" ht="12.5" x14ac:dyDescent="0.25">
      <c r="A21" s="24" t="s">
        <v>3282</v>
      </c>
      <c r="B21" s="24" t="s">
        <v>8227</v>
      </c>
      <c r="C21" s="24"/>
      <c r="D21" s="11"/>
    </row>
    <row r="22" spans="1:4" ht="25" x14ac:dyDescent="0.25">
      <c r="A22" s="24" t="s">
        <v>8228</v>
      </c>
      <c r="B22" s="24" t="s">
        <v>8227</v>
      </c>
      <c r="C22" s="27" t="s">
        <v>8229</v>
      </c>
      <c r="D22" s="11"/>
    </row>
    <row r="23" spans="1:4" ht="37.5" x14ac:dyDescent="0.25">
      <c r="A23" s="24" t="s">
        <v>5188</v>
      </c>
      <c r="B23" s="24" t="s">
        <v>8227</v>
      </c>
      <c r="C23" s="27" t="s">
        <v>8230</v>
      </c>
      <c r="D23" s="11"/>
    </row>
  </sheetData>
  <hyperlinks>
    <hyperlink ref="C4" r:id="rId1" xr:uid="{00000000-0004-0000-0100-000000000000}"/>
    <hyperlink ref="C8" r:id="rId2" xr:uid="{00000000-0004-0000-0100-000001000000}"/>
    <hyperlink ref="C9" r:id="rId3" xr:uid="{00000000-0004-0000-0100-000002000000}"/>
    <hyperlink ref="C13" r:id="rId4" xr:uid="{00000000-0004-0000-0100-000003000000}"/>
    <hyperlink ref="C14" r:id="rId5" xr:uid="{00000000-0004-0000-0100-000004000000}"/>
    <hyperlink ref="C15" r:id="rId6" xr:uid="{00000000-0004-0000-0100-000005000000}"/>
    <hyperlink ref="C16" r:id="rId7" xr:uid="{00000000-0004-0000-0100-000006000000}"/>
    <hyperlink ref="C18" r:id="rId8" xr:uid="{00000000-0004-0000-0100-000007000000}"/>
    <hyperlink ref="C19" r:id="rId9" xr:uid="{00000000-0004-0000-0100-000008000000}"/>
    <hyperlink ref="C22" r:id="rId10" xr:uid="{00000000-0004-0000-0100-000009000000}"/>
    <hyperlink ref="C23" r:id="rId11" location="login?returnUrl=https://openaccessaccount.wiley.com/" xr:uid="{00000000-0004-0000-0100-00000A000000}"/>
  </hyperlinks>
  <pageMargins left="0.7" right="0.7" top="0.75" bottom="0.75" header="0.3" footer="0.3"/>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2.6328125" defaultRowHeight="15.75" customHeight="1" x14ac:dyDescent="0.25"/>
  <sheetData>
    <row r="1" spans="1:1" ht="15.75" customHeight="1" x14ac:dyDescent="0.25">
      <c r="A1" s="7" t="str">
        <f ca="1">IFERROR(__xludf.DUMMYFUNCTION("IMPORTRANGE(""https://docs.google.com/spreadsheets/d/14vPQhjkb1FnoIkJTl9wXcWKUYOGYFHiTODOOwUvftKU"", ""Publishers_master!$A:$A"")"),"American Chemical Society")</f>
        <v>American Chemical Society</v>
      </c>
    </row>
    <row r="2" spans="1:1" ht="15.75" customHeight="1" x14ac:dyDescent="0.25">
      <c r="A2" s="7" t="str">
        <f ca="1">IFERROR(__xludf.DUMMYFUNCTION("""COMPUTED_VALUE"""),"American Institute of Physics")</f>
        <v>American Institute of Physics</v>
      </c>
    </row>
    <row r="3" spans="1:1" ht="15.75" customHeight="1" x14ac:dyDescent="0.25">
      <c r="A3" s="7" t="str">
        <f ca="1">IFERROR(__xludf.DUMMYFUNCTION("""COMPUTED_VALUE"""),"American Psychological Society")</f>
        <v>American Psychological Society</v>
      </c>
    </row>
    <row r="4" spans="1:1" ht="15.75" customHeight="1" x14ac:dyDescent="0.25">
      <c r="A4" s="7" t="str">
        <f ca="1">IFERROR(__xludf.DUMMYFUNCTION("""COMPUTED_VALUE"""),"Association for Computing Machinery")</f>
        <v>Association for Computing Machinery</v>
      </c>
    </row>
    <row r="5" spans="1:1" ht="15.75" customHeight="1" x14ac:dyDescent="0.25">
      <c r="A5" s="7" t="str">
        <f ca="1">IFERROR(__xludf.DUMMYFUNCTION("""COMPUTED_VALUE"""),"BMJ")</f>
        <v>BMJ</v>
      </c>
    </row>
    <row r="6" spans="1:1" ht="15.75" customHeight="1" x14ac:dyDescent="0.25">
      <c r="A6" s="7" t="str">
        <f ca="1">IFERROR(__xludf.DUMMYFUNCTION("""COMPUTED_VALUE"""),"Brill")</f>
        <v>Brill</v>
      </c>
    </row>
    <row r="7" spans="1:1" ht="15.75" customHeight="1" x14ac:dyDescent="0.25">
      <c r="A7" s="7" t="str">
        <f ca="1">IFERROR(__xludf.DUMMYFUNCTION("""COMPUTED_VALUE"""),"Cambridge University Press")</f>
        <v>Cambridge University Press</v>
      </c>
    </row>
    <row r="8" spans="1:1" ht="15.75" customHeight="1" x14ac:dyDescent="0.25">
      <c r="A8" s="7" t="str">
        <f ca="1">IFERROR(__xludf.DUMMYFUNCTION("""COMPUTED_VALUE"""),"Cold Spring Harbor Laboratory Press")</f>
        <v>Cold Spring Harbor Laboratory Press</v>
      </c>
    </row>
    <row r="9" spans="1:1" ht="15.75" customHeight="1" x14ac:dyDescent="0.25">
      <c r="A9" s="7" t="str">
        <f ca="1">IFERROR(__xludf.DUMMYFUNCTION("""COMPUTED_VALUE"""),"Company of Biologists")</f>
        <v>Company of Biologists</v>
      </c>
    </row>
    <row r="10" spans="1:1" ht="15.75" customHeight="1" x14ac:dyDescent="0.25">
      <c r="A10" s="7" t="str">
        <f ca="1">IFERROR(__xludf.DUMMYFUNCTION("""COMPUTED_VALUE"""),"Elsevier")</f>
        <v>Elsevier</v>
      </c>
    </row>
    <row r="11" spans="1:1" ht="15.75" customHeight="1" x14ac:dyDescent="0.25">
      <c r="A11" s="7" t="str">
        <f ca="1">IFERROR(__xludf.DUMMYFUNCTION("""COMPUTED_VALUE"""),"Geological Society")</f>
        <v>Geological Society</v>
      </c>
    </row>
    <row r="12" spans="1:1" ht="15.75" customHeight="1" x14ac:dyDescent="0.25">
      <c r="A12" s="7" t="str">
        <f ca="1">IFERROR(__xludf.DUMMYFUNCTION("""COMPUTED_VALUE"""),"Institute of Physics Publishing")</f>
        <v>Institute of Physics Publishing</v>
      </c>
    </row>
    <row r="13" spans="1:1" ht="15.75" customHeight="1" x14ac:dyDescent="0.25">
      <c r="A13" s="7" t="str">
        <f ca="1">IFERROR(__xludf.DUMMYFUNCTION("""COMPUTED_VALUE"""),"John Benjamins")</f>
        <v>John Benjamins</v>
      </c>
    </row>
    <row r="14" spans="1:1" ht="15.75" customHeight="1" x14ac:dyDescent="0.25">
      <c r="A14" s="7" t="str">
        <f ca="1">IFERROR(__xludf.DUMMYFUNCTION("""COMPUTED_VALUE"""),"Microbiology Society")</f>
        <v>Microbiology Society</v>
      </c>
    </row>
    <row r="15" spans="1:1" ht="15.75" customHeight="1" x14ac:dyDescent="0.25">
      <c r="A15" s="7" t="str">
        <f ca="1">IFERROR(__xludf.DUMMYFUNCTION("""COMPUTED_VALUE"""),"Oxford University Press")</f>
        <v>Oxford University Press</v>
      </c>
    </row>
    <row r="16" spans="1:1" ht="15.75" customHeight="1" x14ac:dyDescent="0.25">
      <c r="A16" s="7" t="str">
        <f ca="1">IFERROR(__xludf.DUMMYFUNCTION("""COMPUTED_VALUE"""),"PLOS")</f>
        <v>PLOS</v>
      </c>
    </row>
    <row r="17" spans="1:1" ht="12.5" x14ac:dyDescent="0.25">
      <c r="A17" s="7" t="str">
        <f ca="1">IFERROR(__xludf.DUMMYFUNCTION("""COMPUTED_VALUE"""),"PNAS")</f>
        <v>PNAS</v>
      </c>
    </row>
    <row r="18" spans="1:1" ht="12.5" x14ac:dyDescent="0.25">
      <c r="A18" s="7" t="str">
        <f ca="1">IFERROR(__xludf.DUMMYFUNCTION("""COMPUTED_VALUE"""),"Portland Press")</f>
        <v>Portland Press</v>
      </c>
    </row>
    <row r="19" spans="1:1" ht="12.5" x14ac:dyDescent="0.25">
      <c r="A19" s="7" t="str">
        <f ca="1">IFERROR(__xludf.DUMMYFUNCTION("""COMPUTED_VALUE"""),"Rockefeller University Press")</f>
        <v>Rockefeller University Press</v>
      </c>
    </row>
    <row r="20" spans="1:1" ht="12.5" x14ac:dyDescent="0.25">
      <c r="A20" s="7" t="str">
        <f ca="1">IFERROR(__xludf.DUMMYFUNCTION("""COMPUTED_VALUE"""),"Royal Society")</f>
        <v>Royal Society</v>
      </c>
    </row>
    <row r="21" spans="1:1" ht="12.5" x14ac:dyDescent="0.25">
      <c r="A21" s="7" t="str">
        <f ca="1">IFERROR(__xludf.DUMMYFUNCTION("""COMPUTED_VALUE"""),"Royal Society of Chemistry")</f>
        <v>Royal Society of Chemistry</v>
      </c>
    </row>
    <row r="22" spans="1:1" ht="12.5" x14ac:dyDescent="0.25">
      <c r="A22" s="7" t="str">
        <f ca="1">IFERROR(__xludf.DUMMYFUNCTION("""COMPUTED_VALUE"""),"Sage")</f>
        <v>Sage</v>
      </c>
    </row>
    <row r="23" spans="1:1" ht="12.5" x14ac:dyDescent="0.25">
      <c r="A23" s="7" t="str">
        <f ca="1">IFERROR(__xludf.DUMMYFUNCTION("""COMPUTED_VALUE"""),"Society for Neuroscience")</f>
        <v>Society for Neuroscience</v>
      </c>
    </row>
    <row r="24" spans="1:1" ht="12.5" x14ac:dyDescent="0.25">
      <c r="A24" s="7" t="str">
        <f ca="1">IFERROR(__xludf.DUMMYFUNCTION("""COMPUTED_VALUE"""),"Springer")</f>
        <v>Springer</v>
      </c>
    </row>
    <row r="25" spans="1:1" ht="12.5" x14ac:dyDescent="0.25">
      <c r="A25" s="7" t="str">
        <f ca="1">IFERROR(__xludf.DUMMYFUNCTION("""COMPUTED_VALUE"""),"Taylor &amp; Francis")</f>
        <v>Taylor &amp; Francis</v>
      </c>
    </row>
    <row r="26" spans="1:1" ht="12.5" x14ac:dyDescent="0.25">
      <c r="A26" s="7" t="str">
        <f ca="1">IFERROR(__xludf.DUMMYFUNCTION("""COMPUTED_VALUE"""),"Wiley")</f>
        <v>Wiley</v>
      </c>
    </row>
    <row r="27" spans="1:1" ht="12.5" x14ac:dyDescent="0.25">
      <c r="A27" s="7"/>
    </row>
    <row r="28" spans="1:1" ht="12.5" x14ac:dyDescent="0.25">
      <c r="A28" s="7"/>
    </row>
    <row r="29" spans="1:1" ht="12.5" x14ac:dyDescent="0.25">
      <c r="A29" s="7"/>
    </row>
    <row r="30" spans="1:1" ht="12.5" x14ac:dyDescent="0.25">
      <c r="A30" s="7"/>
    </row>
    <row r="31" spans="1:1" ht="12.5" x14ac:dyDescent="0.25">
      <c r="A31" s="7"/>
    </row>
    <row r="32" spans="1:1" ht="12.5" x14ac:dyDescent="0.25">
      <c r="A32" s="7"/>
    </row>
    <row r="33" spans="1:1" ht="12.5" x14ac:dyDescent="0.25">
      <c r="A33" s="7"/>
    </row>
    <row r="34" spans="1:1" ht="12.5" x14ac:dyDescent="0.25">
      <c r="A34" s="7"/>
    </row>
    <row r="35" spans="1:1" ht="12.5" x14ac:dyDescent="0.25">
      <c r="A35" s="7"/>
    </row>
    <row r="36" spans="1:1" ht="12.5" x14ac:dyDescent="0.25">
      <c r="A36" s="7"/>
    </row>
    <row r="37" spans="1:1" ht="12.5" x14ac:dyDescent="0.25">
      <c r="A37" s="7"/>
    </row>
    <row r="38" spans="1:1" ht="12.5" x14ac:dyDescent="0.25">
      <c r="A38" s="7"/>
    </row>
    <row r="39" spans="1:1" ht="12.5" x14ac:dyDescent="0.25">
      <c r="A39" s="7"/>
    </row>
    <row r="40" spans="1:1" ht="12.5" x14ac:dyDescent="0.25">
      <c r="A40" s="7"/>
    </row>
    <row r="41" spans="1:1" ht="12.5" x14ac:dyDescent="0.25">
      <c r="A41" s="7"/>
    </row>
    <row r="42" spans="1:1" ht="12.5" x14ac:dyDescent="0.25">
      <c r="A42" s="7"/>
    </row>
    <row r="43" spans="1:1" ht="12.5" x14ac:dyDescent="0.25">
      <c r="A43" s="7"/>
    </row>
    <row r="44" spans="1:1" ht="12.5" x14ac:dyDescent="0.25">
      <c r="A44" s="7"/>
    </row>
    <row r="45" spans="1:1" ht="12.5" x14ac:dyDescent="0.25">
      <c r="A45" s="7"/>
    </row>
    <row r="46" spans="1:1" ht="12.5" x14ac:dyDescent="0.25">
      <c r="A46" s="7"/>
    </row>
    <row r="47" spans="1:1" ht="12.5" x14ac:dyDescent="0.25">
      <c r="A47" s="7"/>
    </row>
    <row r="48" spans="1:1" ht="12.5" x14ac:dyDescent="0.25">
      <c r="A48" s="7"/>
    </row>
    <row r="49" spans="1:1" ht="12.5" x14ac:dyDescent="0.25">
      <c r="A49" s="7"/>
    </row>
    <row r="50" spans="1:1" ht="12.5" x14ac:dyDescent="0.25">
      <c r="A50" s="7"/>
    </row>
    <row r="51" spans="1:1" ht="12.5" x14ac:dyDescent="0.25">
      <c r="A51" s="7"/>
    </row>
    <row r="52" spans="1:1" ht="12.5" x14ac:dyDescent="0.25">
      <c r="A52" s="7"/>
    </row>
    <row r="53" spans="1:1" ht="12.5" x14ac:dyDescent="0.25">
      <c r="A53" s="7"/>
    </row>
    <row r="54" spans="1:1" ht="12.5" x14ac:dyDescent="0.25">
      <c r="A54" s="7"/>
    </row>
    <row r="55" spans="1:1" ht="12.5" x14ac:dyDescent="0.25">
      <c r="A55" s="7"/>
    </row>
    <row r="56" spans="1:1" ht="12.5" x14ac:dyDescent="0.25">
      <c r="A56" s="7"/>
    </row>
    <row r="57" spans="1:1" ht="12.5" x14ac:dyDescent="0.25">
      <c r="A57" s="7"/>
    </row>
    <row r="58" spans="1:1" ht="12.5" x14ac:dyDescent="0.25">
      <c r="A58" s="7"/>
    </row>
    <row r="59" spans="1:1" ht="12.5" x14ac:dyDescent="0.25">
      <c r="A59" s="7"/>
    </row>
    <row r="60" spans="1:1" ht="12.5" x14ac:dyDescent="0.25">
      <c r="A60" s="7"/>
    </row>
    <row r="61" spans="1:1" ht="12.5" x14ac:dyDescent="0.25">
      <c r="A61" s="7"/>
    </row>
    <row r="62" spans="1:1" ht="12.5" x14ac:dyDescent="0.25">
      <c r="A62" s="7"/>
    </row>
    <row r="63" spans="1:1" ht="12.5" x14ac:dyDescent="0.25">
      <c r="A63" s="7"/>
    </row>
    <row r="64" spans="1:1" ht="12.5" x14ac:dyDescent="0.25">
      <c r="A64" s="7"/>
    </row>
    <row r="65" spans="1:1" ht="12.5" x14ac:dyDescent="0.25">
      <c r="A65" s="7"/>
    </row>
    <row r="66" spans="1:1" ht="12.5" x14ac:dyDescent="0.25">
      <c r="A66" s="7"/>
    </row>
    <row r="67" spans="1:1" ht="12.5" x14ac:dyDescent="0.25">
      <c r="A67" s="7"/>
    </row>
    <row r="68" spans="1:1" ht="12.5" x14ac:dyDescent="0.25">
      <c r="A68" s="7"/>
    </row>
    <row r="69" spans="1:1" ht="12.5" x14ac:dyDescent="0.25">
      <c r="A69" s="7"/>
    </row>
    <row r="70" spans="1:1" ht="12.5" x14ac:dyDescent="0.25">
      <c r="A70" s="7"/>
    </row>
    <row r="71" spans="1:1" ht="12.5" x14ac:dyDescent="0.25">
      <c r="A71" s="7"/>
    </row>
    <row r="72" spans="1:1" ht="12.5" x14ac:dyDescent="0.25">
      <c r="A72" s="7"/>
    </row>
    <row r="73" spans="1:1" ht="12.5" x14ac:dyDescent="0.25">
      <c r="A73" s="7"/>
    </row>
    <row r="74" spans="1:1" ht="12.5" x14ac:dyDescent="0.25">
      <c r="A74" s="7"/>
    </row>
    <row r="75" spans="1:1" ht="12.5" x14ac:dyDescent="0.25">
      <c r="A75" s="7"/>
    </row>
    <row r="76" spans="1:1" ht="12.5" x14ac:dyDescent="0.25">
      <c r="A76" s="7"/>
    </row>
    <row r="77" spans="1:1" ht="12.5" x14ac:dyDescent="0.25">
      <c r="A77" s="7"/>
    </row>
    <row r="78" spans="1:1" ht="12.5" x14ac:dyDescent="0.25">
      <c r="A78" s="7"/>
    </row>
    <row r="79" spans="1:1" ht="12.5" x14ac:dyDescent="0.25">
      <c r="A79" s="7"/>
    </row>
    <row r="80" spans="1:1" ht="12.5" x14ac:dyDescent="0.25">
      <c r="A80" s="7"/>
    </row>
    <row r="81" spans="1:1" ht="12.5" x14ac:dyDescent="0.25">
      <c r="A81" s="7"/>
    </row>
    <row r="82" spans="1:1" ht="12.5" x14ac:dyDescent="0.25">
      <c r="A82" s="7"/>
    </row>
    <row r="83" spans="1:1" ht="12.5" x14ac:dyDescent="0.25">
      <c r="A83" s="7"/>
    </row>
    <row r="84" spans="1:1" ht="12.5" x14ac:dyDescent="0.25">
      <c r="A84" s="7"/>
    </row>
    <row r="85" spans="1:1" ht="12.5" x14ac:dyDescent="0.25">
      <c r="A85" s="7"/>
    </row>
    <row r="86" spans="1:1" ht="12.5" x14ac:dyDescent="0.25">
      <c r="A86" s="7"/>
    </row>
    <row r="87" spans="1:1" ht="12.5" x14ac:dyDescent="0.25">
      <c r="A87" s="7"/>
    </row>
    <row r="88" spans="1:1" ht="12.5" x14ac:dyDescent="0.25">
      <c r="A88" s="7"/>
    </row>
    <row r="89" spans="1:1" ht="12.5" x14ac:dyDescent="0.25">
      <c r="A89" s="7"/>
    </row>
    <row r="90" spans="1:1" ht="12.5" x14ac:dyDescent="0.25">
      <c r="A90" s="7"/>
    </row>
    <row r="91" spans="1:1" ht="12.5" x14ac:dyDescent="0.25">
      <c r="A91" s="7"/>
    </row>
    <row r="92" spans="1:1" ht="12.5" x14ac:dyDescent="0.25">
      <c r="A92" s="7"/>
    </row>
    <row r="93" spans="1:1" ht="12.5" x14ac:dyDescent="0.25">
      <c r="A93" s="7"/>
    </row>
    <row r="94" spans="1:1" ht="12.5" x14ac:dyDescent="0.25">
      <c r="A94" s="7"/>
    </row>
    <row r="95" spans="1:1" ht="12.5" x14ac:dyDescent="0.25">
      <c r="A95" s="7"/>
    </row>
    <row r="96" spans="1:1" ht="12.5" x14ac:dyDescent="0.25">
      <c r="A96" s="7"/>
    </row>
    <row r="97" spans="1:1" ht="12.5" x14ac:dyDescent="0.25">
      <c r="A97" s="7"/>
    </row>
    <row r="98" spans="1:1" ht="12.5" x14ac:dyDescent="0.25">
      <c r="A98" s="7"/>
    </row>
    <row r="99" spans="1:1" ht="12.5" x14ac:dyDescent="0.25">
      <c r="A99" s="7"/>
    </row>
    <row r="100" spans="1:1" ht="12.5" x14ac:dyDescent="0.25">
      <c r="A100" s="7"/>
    </row>
    <row r="101" spans="1:1" ht="12.5" x14ac:dyDescent="0.25">
      <c r="A101" s="7"/>
    </row>
    <row r="102" spans="1:1" ht="12.5" x14ac:dyDescent="0.25">
      <c r="A102" s="7"/>
    </row>
    <row r="103" spans="1:1" ht="12.5" x14ac:dyDescent="0.25">
      <c r="A103" s="7"/>
    </row>
    <row r="104" spans="1:1" ht="12.5" x14ac:dyDescent="0.25">
      <c r="A104" s="7"/>
    </row>
    <row r="105" spans="1:1" ht="12.5" x14ac:dyDescent="0.25">
      <c r="A105" s="7"/>
    </row>
    <row r="106" spans="1:1" ht="12.5" x14ac:dyDescent="0.25">
      <c r="A106" s="7"/>
    </row>
    <row r="107" spans="1:1" ht="12.5" x14ac:dyDescent="0.25">
      <c r="A107" s="7"/>
    </row>
    <row r="108" spans="1:1" ht="12.5" x14ac:dyDescent="0.25">
      <c r="A108" s="7"/>
    </row>
    <row r="109" spans="1:1" ht="12.5" x14ac:dyDescent="0.25">
      <c r="A109" s="7"/>
    </row>
    <row r="110" spans="1:1" ht="12.5" x14ac:dyDescent="0.25">
      <c r="A110" s="7"/>
    </row>
    <row r="111" spans="1:1" ht="12.5" x14ac:dyDescent="0.25">
      <c r="A111" s="7"/>
    </row>
    <row r="112" spans="1:1" ht="12.5" x14ac:dyDescent="0.25">
      <c r="A112" s="7"/>
    </row>
    <row r="113" spans="1:1" ht="12.5" x14ac:dyDescent="0.25">
      <c r="A113" s="7"/>
    </row>
    <row r="114" spans="1:1" ht="12.5" x14ac:dyDescent="0.25">
      <c r="A114" s="7"/>
    </row>
    <row r="115" spans="1:1" ht="12.5" x14ac:dyDescent="0.25">
      <c r="A115" s="7"/>
    </row>
    <row r="116" spans="1:1" ht="12.5" x14ac:dyDescent="0.25">
      <c r="A116" s="7"/>
    </row>
    <row r="117" spans="1:1" ht="12.5" x14ac:dyDescent="0.25">
      <c r="A117" s="7"/>
    </row>
    <row r="118" spans="1:1" ht="12.5" x14ac:dyDescent="0.25">
      <c r="A118" s="7"/>
    </row>
    <row r="119" spans="1:1" ht="12.5" x14ac:dyDescent="0.25">
      <c r="A119" s="7"/>
    </row>
    <row r="120" spans="1:1" ht="12.5" x14ac:dyDescent="0.25">
      <c r="A120" s="7"/>
    </row>
    <row r="121" spans="1:1" ht="12.5" x14ac:dyDescent="0.25">
      <c r="A121" s="7"/>
    </row>
    <row r="122" spans="1:1" ht="12.5" x14ac:dyDescent="0.25">
      <c r="A122" s="7"/>
    </row>
    <row r="123" spans="1:1" ht="12.5" x14ac:dyDescent="0.25">
      <c r="A123" s="7"/>
    </row>
    <row r="124" spans="1:1" ht="12.5" x14ac:dyDescent="0.25">
      <c r="A124" s="7"/>
    </row>
    <row r="125" spans="1:1" ht="12.5" x14ac:dyDescent="0.25">
      <c r="A125" s="7"/>
    </row>
    <row r="126" spans="1:1" ht="12.5" x14ac:dyDescent="0.25">
      <c r="A126" s="7"/>
    </row>
    <row r="127" spans="1:1" ht="12.5" x14ac:dyDescent="0.25">
      <c r="A127" s="7"/>
    </row>
    <row r="128" spans="1:1" ht="12.5" x14ac:dyDescent="0.25">
      <c r="A128" s="7"/>
    </row>
    <row r="129" spans="1:1" ht="12.5" x14ac:dyDescent="0.25">
      <c r="A129" s="7"/>
    </row>
    <row r="130" spans="1:1" ht="12.5" x14ac:dyDescent="0.25">
      <c r="A130" s="7"/>
    </row>
    <row r="131" spans="1:1" ht="12.5" x14ac:dyDescent="0.25">
      <c r="A131" s="7"/>
    </row>
    <row r="132" spans="1:1" ht="12.5" x14ac:dyDescent="0.25">
      <c r="A132" s="7"/>
    </row>
    <row r="133" spans="1:1" ht="12.5" x14ac:dyDescent="0.25">
      <c r="A133" s="7"/>
    </row>
    <row r="134" spans="1:1" ht="12.5" x14ac:dyDescent="0.25">
      <c r="A134" s="7"/>
    </row>
    <row r="135" spans="1:1" ht="12.5" x14ac:dyDescent="0.25">
      <c r="A135" s="7"/>
    </row>
    <row r="136" spans="1:1" ht="12.5" x14ac:dyDescent="0.25">
      <c r="A136" s="7"/>
    </row>
    <row r="137" spans="1:1" ht="12.5" x14ac:dyDescent="0.25">
      <c r="A137" s="7"/>
    </row>
    <row r="138" spans="1:1" ht="12.5" x14ac:dyDescent="0.25">
      <c r="A138" s="7"/>
    </row>
    <row r="139" spans="1:1" ht="12.5" x14ac:dyDescent="0.25">
      <c r="A139" s="7"/>
    </row>
    <row r="140" spans="1:1" ht="12.5" x14ac:dyDescent="0.25">
      <c r="A140" s="7"/>
    </row>
    <row r="141" spans="1:1" ht="12.5" x14ac:dyDescent="0.25">
      <c r="A141" s="7"/>
    </row>
    <row r="142" spans="1:1" ht="12.5" x14ac:dyDescent="0.25">
      <c r="A142" s="7"/>
    </row>
    <row r="143" spans="1:1" ht="12.5" x14ac:dyDescent="0.25">
      <c r="A143" s="7"/>
    </row>
    <row r="144" spans="1:1" ht="12.5" x14ac:dyDescent="0.25">
      <c r="A144" s="7"/>
    </row>
    <row r="145" spans="1:1" ht="12.5" x14ac:dyDescent="0.25">
      <c r="A145" s="7"/>
    </row>
    <row r="146" spans="1:1" ht="12.5" x14ac:dyDescent="0.25">
      <c r="A146" s="7"/>
    </row>
    <row r="147" spans="1:1" ht="12.5" x14ac:dyDescent="0.25">
      <c r="A147" s="7"/>
    </row>
    <row r="148" spans="1:1" ht="12.5" x14ac:dyDescent="0.25">
      <c r="A148" s="7"/>
    </row>
    <row r="149" spans="1:1" ht="12.5" x14ac:dyDescent="0.25">
      <c r="A149" s="7"/>
    </row>
    <row r="150" spans="1:1" ht="12.5" x14ac:dyDescent="0.25">
      <c r="A150" s="7"/>
    </row>
    <row r="151" spans="1:1" ht="12.5" x14ac:dyDescent="0.25">
      <c r="A151" s="7"/>
    </row>
    <row r="152" spans="1:1" ht="12.5" x14ac:dyDescent="0.25">
      <c r="A152" s="7"/>
    </row>
    <row r="153" spans="1:1" ht="12.5" x14ac:dyDescent="0.25">
      <c r="A153" s="7"/>
    </row>
    <row r="154" spans="1:1" ht="12.5" x14ac:dyDescent="0.25">
      <c r="A154" s="7"/>
    </row>
    <row r="155" spans="1:1" ht="12.5" x14ac:dyDescent="0.25">
      <c r="A155" s="7"/>
    </row>
    <row r="156" spans="1:1" ht="12.5" x14ac:dyDescent="0.25">
      <c r="A156" s="7"/>
    </row>
    <row r="157" spans="1:1" ht="12.5" x14ac:dyDescent="0.25">
      <c r="A157" s="7"/>
    </row>
    <row r="158" spans="1:1" ht="12.5" x14ac:dyDescent="0.25">
      <c r="A158" s="7"/>
    </row>
    <row r="159" spans="1:1" ht="12.5" x14ac:dyDescent="0.25">
      <c r="A159" s="7"/>
    </row>
    <row r="160" spans="1:1" ht="12.5" x14ac:dyDescent="0.25">
      <c r="A160" s="7"/>
    </row>
    <row r="161" spans="1:1" ht="12.5" x14ac:dyDescent="0.25">
      <c r="A161" s="7"/>
    </row>
    <row r="162" spans="1:1" ht="12.5" x14ac:dyDescent="0.25">
      <c r="A162" s="7"/>
    </row>
    <row r="163" spans="1:1" ht="12.5" x14ac:dyDescent="0.25">
      <c r="A163" s="7"/>
    </row>
    <row r="164" spans="1:1" ht="12.5" x14ac:dyDescent="0.25">
      <c r="A164" s="7"/>
    </row>
    <row r="165" spans="1:1" ht="12.5" x14ac:dyDescent="0.25">
      <c r="A165" s="7"/>
    </row>
    <row r="166" spans="1:1" ht="12.5" x14ac:dyDescent="0.25">
      <c r="A166" s="7"/>
    </row>
    <row r="167" spans="1:1" ht="12.5" x14ac:dyDescent="0.25">
      <c r="A167" s="7"/>
    </row>
    <row r="168" spans="1:1" ht="12.5" x14ac:dyDescent="0.25">
      <c r="A168" s="7"/>
    </row>
    <row r="169" spans="1:1" ht="12.5" x14ac:dyDescent="0.25">
      <c r="A169" s="7"/>
    </row>
    <row r="170" spans="1:1" ht="12.5" x14ac:dyDescent="0.25">
      <c r="A170" s="7"/>
    </row>
    <row r="171" spans="1:1" ht="12.5" x14ac:dyDescent="0.25">
      <c r="A171" s="7"/>
    </row>
    <row r="172" spans="1:1" ht="12.5" x14ac:dyDescent="0.25">
      <c r="A172" s="7"/>
    </row>
    <row r="173" spans="1:1" ht="12.5" x14ac:dyDescent="0.25">
      <c r="A173" s="7"/>
    </row>
    <row r="174" spans="1:1" ht="12.5" x14ac:dyDescent="0.25">
      <c r="A174" s="7"/>
    </row>
    <row r="175" spans="1:1" ht="12.5" x14ac:dyDescent="0.25">
      <c r="A175" s="7"/>
    </row>
    <row r="176" spans="1:1" ht="12.5" x14ac:dyDescent="0.25">
      <c r="A176" s="7"/>
    </row>
    <row r="177" spans="1:1" ht="12.5" x14ac:dyDescent="0.25">
      <c r="A177" s="7"/>
    </row>
    <row r="178" spans="1:1" ht="12.5" x14ac:dyDescent="0.25">
      <c r="A178" s="7"/>
    </row>
    <row r="179" spans="1:1" ht="12.5" x14ac:dyDescent="0.25">
      <c r="A179" s="7"/>
    </row>
    <row r="180" spans="1:1" ht="12.5" x14ac:dyDescent="0.25">
      <c r="A180" s="7"/>
    </row>
    <row r="181" spans="1:1" ht="12.5" x14ac:dyDescent="0.25">
      <c r="A181" s="7"/>
    </row>
    <row r="182" spans="1:1" ht="12.5" x14ac:dyDescent="0.25">
      <c r="A182" s="7"/>
    </row>
    <row r="183" spans="1:1" ht="12.5" x14ac:dyDescent="0.25">
      <c r="A183" s="7"/>
    </row>
    <row r="184" spans="1:1" ht="12.5" x14ac:dyDescent="0.25">
      <c r="A184" s="7"/>
    </row>
    <row r="185" spans="1:1" ht="12.5" x14ac:dyDescent="0.25">
      <c r="A185" s="7"/>
    </row>
    <row r="186" spans="1:1" ht="12.5" x14ac:dyDescent="0.25">
      <c r="A186" s="7"/>
    </row>
    <row r="187" spans="1:1" ht="12.5" x14ac:dyDescent="0.25">
      <c r="A187" s="7"/>
    </row>
    <row r="188" spans="1:1" ht="12.5" x14ac:dyDescent="0.25">
      <c r="A188" s="7"/>
    </row>
    <row r="189" spans="1:1" ht="12.5" x14ac:dyDescent="0.25">
      <c r="A189" s="7"/>
    </row>
    <row r="190" spans="1:1" ht="12.5" x14ac:dyDescent="0.25">
      <c r="A190" s="7"/>
    </row>
    <row r="191" spans="1:1" ht="12.5" x14ac:dyDescent="0.25">
      <c r="A191" s="7"/>
    </row>
    <row r="192" spans="1:1" ht="12.5" x14ac:dyDescent="0.25">
      <c r="A192" s="7"/>
    </row>
    <row r="193" spans="1:1" ht="12.5" x14ac:dyDescent="0.25">
      <c r="A193" s="7"/>
    </row>
    <row r="194" spans="1:1" ht="12.5" x14ac:dyDescent="0.25">
      <c r="A194" s="7"/>
    </row>
    <row r="195" spans="1:1" ht="12.5" x14ac:dyDescent="0.25">
      <c r="A195" s="7"/>
    </row>
    <row r="196" spans="1:1" ht="12.5" x14ac:dyDescent="0.25">
      <c r="A196" s="7"/>
    </row>
    <row r="197" spans="1:1" ht="12.5" x14ac:dyDescent="0.25">
      <c r="A197" s="7"/>
    </row>
    <row r="198" spans="1:1" ht="12.5" x14ac:dyDescent="0.25">
      <c r="A198" s="7"/>
    </row>
    <row r="199" spans="1:1" ht="12.5" x14ac:dyDescent="0.25">
      <c r="A199" s="7"/>
    </row>
    <row r="200" spans="1:1" ht="12.5" x14ac:dyDescent="0.25">
      <c r="A200" s="7"/>
    </row>
    <row r="201" spans="1:1" ht="12.5" x14ac:dyDescent="0.25">
      <c r="A201" s="7"/>
    </row>
    <row r="202" spans="1:1" ht="12.5" x14ac:dyDescent="0.25">
      <c r="A202" s="7"/>
    </row>
    <row r="203" spans="1:1" ht="12.5" x14ac:dyDescent="0.25">
      <c r="A203" s="7"/>
    </row>
    <row r="204" spans="1:1" ht="12.5" x14ac:dyDescent="0.25">
      <c r="A204" s="7"/>
    </row>
    <row r="205" spans="1:1" ht="12.5" x14ac:dyDescent="0.25">
      <c r="A205" s="7"/>
    </row>
    <row r="206" spans="1:1" ht="12.5" x14ac:dyDescent="0.25">
      <c r="A206" s="7"/>
    </row>
    <row r="207" spans="1:1" ht="12.5" x14ac:dyDescent="0.25">
      <c r="A207" s="7"/>
    </row>
    <row r="208" spans="1:1" ht="12.5" x14ac:dyDescent="0.25">
      <c r="A208" s="7"/>
    </row>
    <row r="209" spans="1:1" ht="12.5" x14ac:dyDescent="0.25">
      <c r="A209" s="7"/>
    </row>
    <row r="210" spans="1:1" ht="12.5" x14ac:dyDescent="0.25">
      <c r="A210" s="7"/>
    </row>
    <row r="211" spans="1:1" ht="12.5" x14ac:dyDescent="0.25">
      <c r="A211" s="7"/>
    </row>
    <row r="212" spans="1:1" ht="12.5" x14ac:dyDescent="0.25">
      <c r="A212" s="7"/>
    </row>
    <row r="213" spans="1:1" ht="12.5" x14ac:dyDescent="0.25">
      <c r="A213" s="7"/>
    </row>
    <row r="214" spans="1:1" ht="12.5" x14ac:dyDescent="0.25">
      <c r="A214" s="7"/>
    </row>
    <row r="215" spans="1:1" ht="12.5" x14ac:dyDescent="0.25">
      <c r="A215" s="7"/>
    </row>
    <row r="216" spans="1:1" ht="12.5" x14ac:dyDescent="0.25">
      <c r="A216" s="7"/>
    </row>
    <row r="217" spans="1:1" ht="12.5" x14ac:dyDescent="0.25">
      <c r="A217" s="7"/>
    </row>
    <row r="218" spans="1:1" ht="12.5" x14ac:dyDescent="0.25">
      <c r="A218" s="7"/>
    </row>
    <row r="219" spans="1:1" ht="12.5" x14ac:dyDescent="0.25">
      <c r="A219" s="7"/>
    </row>
    <row r="220" spans="1:1" ht="12.5" x14ac:dyDescent="0.25">
      <c r="A220" s="7"/>
    </row>
    <row r="221" spans="1:1" ht="12.5" x14ac:dyDescent="0.25">
      <c r="A221" s="7"/>
    </row>
    <row r="222" spans="1:1" ht="12.5" x14ac:dyDescent="0.25">
      <c r="A222" s="7"/>
    </row>
    <row r="223" spans="1:1" ht="12.5" x14ac:dyDescent="0.25">
      <c r="A223" s="7"/>
    </row>
    <row r="224" spans="1:1" ht="12.5" x14ac:dyDescent="0.25">
      <c r="A224" s="7"/>
    </row>
    <row r="225" spans="1:1" ht="12.5" x14ac:dyDescent="0.25">
      <c r="A225" s="7"/>
    </row>
    <row r="226" spans="1:1" ht="12.5" x14ac:dyDescent="0.25">
      <c r="A226" s="7"/>
    </row>
    <row r="227" spans="1:1" ht="12.5" x14ac:dyDescent="0.25">
      <c r="A227" s="7"/>
    </row>
    <row r="228" spans="1:1" ht="12.5" x14ac:dyDescent="0.25">
      <c r="A228" s="7"/>
    </row>
    <row r="229" spans="1:1" ht="12.5" x14ac:dyDescent="0.25">
      <c r="A229" s="7"/>
    </row>
    <row r="230" spans="1:1" ht="12.5" x14ac:dyDescent="0.25">
      <c r="A230" s="7"/>
    </row>
    <row r="231" spans="1:1" ht="12.5" x14ac:dyDescent="0.25">
      <c r="A231" s="7"/>
    </row>
    <row r="232" spans="1:1" ht="12.5" x14ac:dyDescent="0.25">
      <c r="A232" s="7"/>
    </row>
    <row r="233" spans="1:1" ht="12.5" x14ac:dyDescent="0.25">
      <c r="A233" s="7"/>
    </row>
    <row r="234" spans="1:1" ht="12.5" x14ac:dyDescent="0.25">
      <c r="A234" s="7"/>
    </row>
    <row r="235" spans="1:1" ht="12.5" x14ac:dyDescent="0.25">
      <c r="A235" s="7"/>
    </row>
    <row r="236" spans="1:1" ht="12.5" x14ac:dyDescent="0.25">
      <c r="A236" s="7"/>
    </row>
    <row r="237" spans="1:1" ht="12.5" x14ac:dyDescent="0.25">
      <c r="A237" s="7"/>
    </row>
    <row r="238" spans="1:1" ht="12.5" x14ac:dyDescent="0.25">
      <c r="A238" s="7"/>
    </row>
    <row r="239" spans="1:1" ht="12.5" x14ac:dyDescent="0.25">
      <c r="A239" s="7"/>
    </row>
    <row r="240" spans="1:1" ht="12.5" x14ac:dyDescent="0.25">
      <c r="A240" s="7"/>
    </row>
    <row r="241" spans="1:1" ht="12.5" x14ac:dyDescent="0.25">
      <c r="A241" s="7"/>
    </row>
    <row r="242" spans="1:1" ht="12.5" x14ac:dyDescent="0.25">
      <c r="A242" s="7"/>
    </row>
    <row r="243" spans="1:1" ht="12.5" x14ac:dyDescent="0.25">
      <c r="A243" s="7"/>
    </row>
    <row r="244" spans="1:1" ht="12.5" x14ac:dyDescent="0.25">
      <c r="A244" s="7"/>
    </row>
    <row r="245" spans="1:1" ht="12.5" x14ac:dyDescent="0.25">
      <c r="A245" s="7"/>
    </row>
    <row r="246" spans="1:1" ht="12.5" x14ac:dyDescent="0.25">
      <c r="A246" s="7"/>
    </row>
    <row r="247" spans="1:1" ht="12.5" x14ac:dyDescent="0.25">
      <c r="A247" s="7"/>
    </row>
    <row r="248" spans="1:1" ht="12.5" x14ac:dyDescent="0.25">
      <c r="A248" s="7"/>
    </row>
    <row r="249" spans="1:1" ht="12.5" x14ac:dyDescent="0.25">
      <c r="A249" s="7"/>
    </row>
    <row r="250" spans="1:1" ht="12.5" x14ac:dyDescent="0.25">
      <c r="A250" s="7"/>
    </row>
    <row r="251" spans="1:1" ht="12.5" x14ac:dyDescent="0.25">
      <c r="A251" s="7"/>
    </row>
    <row r="252" spans="1:1" ht="12.5" x14ac:dyDescent="0.25">
      <c r="A252" s="7"/>
    </row>
    <row r="253" spans="1:1" ht="12.5" x14ac:dyDescent="0.25">
      <c r="A253" s="7"/>
    </row>
    <row r="254" spans="1:1" ht="12.5" x14ac:dyDescent="0.25">
      <c r="A254" s="7"/>
    </row>
    <row r="255" spans="1:1" ht="12.5" x14ac:dyDescent="0.25">
      <c r="A255" s="7"/>
    </row>
    <row r="256" spans="1:1" ht="12.5" x14ac:dyDescent="0.25">
      <c r="A256" s="7"/>
    </row>
    <row r="257" spans="1:1" ht="12.5" x14ac:dyDescent="0.25">
      <c r="A257" s="7"/>
    </row>
    <row r="258" spans="1:1" ht="12.5" x14ac:dyDescent="0.25">
      <c r="A258" s="7"/>
    </row>
    <row r="259" spans="1:1" ht="12.5" x14ac:dyDescent="0.25">
      <c r="A259" s="7"/>
    </row>
    <row r="260" spans="1:1" ht="12.5" x14ac:dyDescent="0.25">
      <c r="A260" s="7"/>
    </row>
    <row r="261" spans="1:1" ht="12.5" x14ac:dyDescent="0.25">
      <c r="A261" s="7"/>
    </row>
    <row r="262" spans="1:1" ht="12.5" x14ac:dyDescent="0.25">
      <c r="A262" s="7"/>
    </row>
    <row r="263" spans="1:1" ht="12.5" x14ac:dyDescent="0.25">
      <c r="A263" s="7"/>
    </row>
    <row r="264" spans="1:1" ht="12.5" x14ac:dyDescent="0.25">
      <c r="A264" s="7"/>
    </row>
    <row r="265" spans="1:1" ht="12.5" x14ac:dyDescent="0.25">
      <c r="A265" s="7"/>
    </row>
    <row r="266" spans="1:1" ht="12.5" x14ac:dyDescent="0.25">
      <c r="A266" s="7"/>
    </row>
    <row r="267" spans="1:1" ht="12.5" x14ac:dyDescent="0.25">
      <c r="A267" s="7"/>
    </row>
    <row r="268" spans="1:1" ht="12.5" x14ac:dyDescent="0.25">
      <c r="A268" s="7"/>
    </row>
    <row r="269" spans="1:1" ht="12.5" x14ac:dyDescent="0.25">
      <c r="A269" s="7"/>
    </row>
    <row r="270" spans="1:1" ht="12.5" x14ac:dyDescent="0.25">
      <c r="A270" s="7"/>
    </row>
    <row r="271" spans="1:1" ht="12.5" x14ac:dyDescent="0.25">
      <c r="A271" s="7"/>
    </row>
    <row r="272" spans="1:1" ht="12.5" x14ac:dyDescent="0.25">
      <c r="A272" s="7"/>
    </row>
    <row r="273" spans="1:1" ht="12.5" x14ac:dyDescent="0.25">
      <c r="A273" s="7"/>
    </row>
    <row r="274" spans="1:1" ht="12.5" x14ac:dyDescent="0.25">
      <c r="A274" s="7"/>
    </row>
    <row r="275" spans="1:1" ht="12.5" x14ac:dyDescent="0.25">
      <c r="A275" s="7"/>
    </row>
    <row r="276" spans="1:1" ht="12.5" x14ac:dyDescent="0.25">
      <c r="A276" s="7"/>
    </row>
    <row r="277" spans="1:1" ht="12.5" x14ac:dyDescent="0.25">
      <c r="A277" s="7"/>
    </row>
    <row r="278" spans="1:1" ht="12.5" x14ac:dyDescent="0.25">
      <c r="A278" s="7"/>
    </row>
    <row r="279" spans="1:1" ht="12.5" x14ac:dyDescent="0.25">
      <c r="A279" s="7"/>
    </row>
    <row r="280" spans="1:1" ht="12.5" x14ac:dyDescent="0.25">
      <c r="A280" s="7"/>
    </row>
    <row r="281" spans="1:1" ht="12.5" x14ac:dyDescent="0.25">
      <c r="A281" s="7"/>
    </row>
    <row r="282" spans="1:1" ht="12.5" x14ac:dyDescent="0.25">
      <c r="A282" s="7"/>
    </row>
    <row r="283" spans="1:1" ht="12.5" x14ac:dyDescent="0.25">
      <c r="A283" s="7"/>
    </row>
    <row r="284" spans="1:1" ht="12.5" x14ac:dyDescent="0.25">
      <c r="A284" s="7"/>
    </row>
    <row r="285" spans="1:1" ht="12.5" x14ac:dyDescent="0.25">
      <c r="A285" s="7"/>
    </row>
    <row r="286" spans="1:1" ht="12.5" x14ac:dyDescent="0.25">
      <c r="A286" s="7"/>
    </row>
    <row r="287" spans="1:1" ht="12.5" x14ac:dyDescent="0.25">
      <c r="A287" s="7"/>
    </row>
    <row r="288" spans="1:1" ht="12.5" x14ac:dyDescent="0.25">
      <c r="A288" s="7"/>
    </row>
    <row r="289" spans="1:1" ht="12.5" x14ac:dyDescent="0.25">
      <c r="A289" s="7"/>
    </row>
    <row r="290" spans="1:1" ht="12.5" x14ac:dyDescent="0.25">
      <c r="A290" s="7"/>
    </row>
    <row r="291" spans="1:1" ht="12.5" x14ac:dyDescent="0.25">
      <c r="A291" s="7"/>
    </row>
    <row r="292" spans="1:1" ht="12.5" x14ac:dyDescent="0.25">
      <c r="A292" s="7"/>
    </row>
    <row r="293" spans="1:1" ht="12.5" x14ac:dyDescent="0.25">
      <c r="A293" s="7"/>
    </row>
    <row r="294" spans="1:1" ht="12.5" x14ac:dyDescent="0.25">
      <c r="A294" s="7"/>
    </row>
    <row r="295" spans="1:1" ht="12.5" x14ac:dyDescent="0.25">
      <c r="A295" s="7"/>
    </row>
    <row r="296" spans="1:1" ht="12.5" x14ac:dyDescent="0.25">
      <c r="A296" s="7"/>
    </row>
    <row r="297" spans="1:1" ht="12.5" x14ac:dyDescent="0.25">
      <c r="A297" s="7"/>
    </row>
    <row r="298" spans="1:1" ht="12.5" x14ac:dyDescent="0.25">
      <c r="A298" s="7"/>
    </row>
    <row r="299" spans="1:1" ht="12.5" x14ac:dyDescent="0.25">
      <c r="A299" s="7"/>
    </row>
    <row r="300" spans="1:1" ht="12.5" x14ac:dyDescent="0.25">
      <c r="A300" s="7"/>
    </row>
    <row r="301" spans="1:1" ht="12.5" x14ac:dyDescent="0.25">
      <c r="A301" s="7"/>
    </row>
    <row r="302" spans="1:1" ht="12.5" x14ac:dyDescent="0.25">
      <c r="A302" s="7"/>
    </row>
    <row r="303" spans="1:1" ht="12.5" x14ac:dyDescent="0.25">
      <c r="A303" s="7"/>
    </row>
    <row r="304" spans="1:1" ht="12.5" x14ac:dyDescent="0.25">
      <c r="A304" s="7"/>
    </row>
    <row r="305" spans="1:1" ht="12.5" x14ac:dyDescent="0.25">
      <c r="A305" s="7"/>
    </row>
    <row r="306" spans="1:1" ht="12.5" x14ac:dyDescent="0.25">
      <c r="A306" s="7"/>
    </row>
    <row r="307" spans="1:1" ht="12.5" x14ac:dyDescent="0.25">
      <c r="A307" s="7"/>
    </row>
    <row r="308" spans="1:1" ht="12.5" x14ac:dyDescent="0.25">
      <c r="A308" s="7"/>
    </row>
    <row r="309" spans="1:1" ht="12.5" x14ac:dyDescent="0.25">
      <c r="A309" s="7"/>
    </row>
    <row r="310" spans="1:1" ht="12.5" x14ac:dyDescent="0.25">
      <c r="A310" s="7"/>
    </row>
    <row r="311" spans="1:1" ht="12.5" x14ac:dyDescent="0.25">
      <c r="A311" s="7"/>
    </row>
    <row r="312" spans="1:1" ht="12.5" x14ac:dyDescent="0.25">
      <c r="A312" s="7"/>
    </row>
    <row r="313" spans="1:1" ht="12.5" x14ac:dyDescent="0.25">
      <c r="A313" s="7"/>
    </row>
    <row r="314" spans="1:1" ht="12.5" x14ac:dyDescent="0.25">
      <c r="A314" s="7"/>
    </row>
    <row r="315" spans="1:1" ht="12.5" x14ac:dyDescent="0.25">
      <c r="A315" s="7"/>
    </row>
    <row r="316" spans="1:1" ht="12.5" x14ac:dyDescent="0.25">
      <c r="A316" s="7"/>
    </row>
    <row r="317" spans="1:1" ht="12.5" x14ac:dyDescent="0.25">
      <c r="A317" s="7"/>
    </row>
    <row r="318" spans="1:1" ht="12.5" x14ac:dyDescent="0.25">
      <c r="A318" s="7"/>
    </row>
    <row r="319" spans="1:1" ht="12.5" x14ac:dyDescent="0.25">
      <c r="A319" s="7"/>
    </row>
    <row r="320" spans="1:1" ht="12.5" x14ac:dyDescent="0.25">
      <c r="A320" s="7"/>
    </row>
    <row r="321" spans="1:1" ht="12.5" x14ac:dyDescent="0.25">
      <c r="A321" s="7"/>
    </row>
    <row r="322" spans="1:1" ht="12.5" x14ac:dyDescent="0.25">
      <c r="A322" s="7"/>
    </row>
    <row r="323" spans="1:1" ht="12.5" x14ac:dyDescent="0.25">
      <c r="A323" s="7"/>
    </row>
    <row r="324" spans="1:1" ht="12.5" x14ac:dyDescent="0.25">
      <c r="A324" s="7"/>
    </row>
    <row r="325" spans="1:1" ht="12.5" x14ac:dyDescent="0.25">
      <c r="A325" s="7"/>
    </row>
    <row r="326" spans="1:1" ht="12.5" x14ac:dyDescent="0.25">
      <c r="A326" s="7"/>
    </row>
    <row r="327" spans="1:1" ht="12.5" x14ac:dyDescent="0.25">
      <c r="A327" s="7"/>
    </row>
    <row r="328" spans="1:1" ht="12.5" x14ac:dyDescent="0.25">
      <c r="A328" s="7"/>
    </row>
    <row r="329" spans="1:1" ht="12.5" x14ac:dyDescent="0.25">
      <c r="A329" s="7"/>
    </row>
    <row r="330" spans="1:1" ht="12.5" x14ac:dyDescent="0.25">
      <c r="A330" s="7"/>
    </row>
    <row r="331" spans="1:1" ht="12.5" x14ac:dyDescent="0.25">
      <c r="A331" s="7"/>
    </row>
    <row r="332" spans="1:1" ht="12.5" x14ac:dyDescent="0.25">
      <c r="A332" s="7"/>
    </row>
    <row r="333" spans="1:1" ht="12.5" x14ac:dyDescent="0.25">
      <c r="A333" s="7"/>
    </row>
    <row r="334" spans="1:1" ht="12.5" x14ac:dyDescent="0.25">
      <c r="A334" s="7"/>
    </row>
    <row r="335" spans="1:1" ht="12.5" x14ac:dyDescent="0.25">
      <c r="A335" s="7"/>
    </row>
    <row r="336" spans="1:1" ht="12.5" x14ac:dyDescent="0.25">
      <c r="A336" s="7"/>
    </row>
    <row r="337" spans="1:1" ht="12.5" x14ac:dyDescent="0.25">
      <c r="A337" s="7"/>
    </row>
    <row r="338" spans="1:1" ht="12.5" x14ac:dyDescent="0.25">
      <c r="A338" s="7"/>
    </row>
    <row r="339" spans="1:1" ht="12.5" x14ac:dyDescent="0.25">
      <c r="A339" s="7"/>
    </row>
    <row r="340" spans="1:1" ht="12.5" x14ac:dyDescent="0.25">
      <c r="A340" s="7"/>
    </row>
    <row r="341" spans="1:1" ht="12.5" x14ac:dyDescent="0.25">
      <c r="A341" s="7"/>
    </row>
    <row r="342" spans="1:1" ht="12.5" x14ac:dyDescent="0.25">
      <c r="A342" s="7"/>
    </row>
    <row r="343" spans="1:1" ht="12.5" x14ac:dyDescent="0.25">
      <c r="A343" s="7"/>
    </row>
    <row r="344" spans="1:1" ht="12.5" x14ac:dyDescent="0.25">
      <c r="A344" s="7"/>
    </row>
    <row r="345" spans="1:1" ht="12.5" x14ac:dyDescent="0.25">
      <c r="A345" s="7"/>
    </row>
    <row r="346" spans="1:1" ht="12.5" x14ac:dyDescent="0.25">
      <c r="A346" s="7"/>
    </row>
    <row r="347" spans="1:1" ht="12.5" x14ac:dyDescent="0.25">
      <c r="A347" s="7"/>
    </row>
    <row r="348" spans="1:1" ht="12.5" x14ac:dyDescent="0.25">
      <c r="A348" s="7"/>
    </row>
    <row r="349" spans="1:1" ht="12.5" x14ac:dyDescent="0.25">
      <c r="A349" s="7"/>
    </row>
    <row r="350" spans="1:1" ht="12.5" x14ac:dyDescent="0.25">
      <c r="A350" s="7"/>
    </row>
    <row r="351" spans="1:1" ht="12.5" x14ac:dyDescent="0.25">
      <c r="A351" s="7"/>
    </row>
    <row r="352" spans="1:1" ht="12.5" x14ac:dyDescent="0.25">
      <c r="A352" s="7"/>
    </row>
    <row r="353" spans="1:1" ht="12.5" x14ac:dyDescent="0.25">
      <c r="A353" s="7"/>
    </row>
    <row r="354" spans="1:1" ht="12.5" x14ac:dyDescent="0.25">
      <c r="A354" s="7"/>
    </row>
    <row r="355" spans="1:1" ht="12.5" x14ac:dyDescent="0.25">
      <c r="A355" s="7"/>
    </row>
    <row r="356" spans="1:1" ht="12.5" x14ac:dyDescent="0.25">
      <c r="A356" s="7"/>
    </row>
    <row r="357" spans="1:1" ht="12.5" x14ac:dyDescent="0.25">
      <c r="A357" s="7"/>
    </row>
    <row r="358" spans="1:1" ht="12.5" x14ac:dyDescent="0.25">
      <c r="A358" s="7"/>
    </row>
    <row r="359" spans="1:1" ht="12.5" x14ac:dyDescent="0.25">
      <c r="A359" s="7"/>
    </row>
    <row r="360" spans="1:1" ht="12.5" x14ac:dyDescent="0.25">
      <c r="A360" s="7"/>
    </row>
    <row r="361" spans="1:1" ht="12.5" x14ac:dyDescent="0.25">
      <c r="A361" s="7"/>
    </row>
    <row r="362" spans="1:1" ht="12.5" x14ac:dyDescent="0.25">
      <c r="A362" s="7"/>
    </row>
    <row r="363" spans="1:1" ht="12.5" x14ac:dyDescent="0.25">
      <c r="A363" s="7"/>
    </row>
    <row r="364" spans="1:1" ht="12.5" x14ac:dyDescent="0.25">
      <c r="A364" s="7"/>
    </row>
    <row r="365" spans="1:1" ht="12.5" x14ac:dyDescent="0.25">
      <c r="A365" s="7"/>
    </row>
    <row r="366" spans="1:1" ht="12.5" x14ac:dyDescent="0.25">
      <c r="A366" s="7"/>
    </row>
    <row r="367" spans="1:1" ht="12.5" x14ac:dyDescent="0.25">
      <c r="A367" s="7"/>
    </row>
    <row r="368" spans="1:1" ht="12.5" x14ac:dyDescent="0.25">
      <c r="A368" s="7"/>
    </row>
    <row r="369" spans="1:1" ht="12.5" x14ac:dyDescent="0.25">
      <c r="A369" s="7"/>
    </row>
    <row r="370" spans="1:1" ht="12.5" x14ac:dyDescent="0.25">
      <c r="A370" s="7"/>
    </row>
    <row r="371" spans="1:1" ht="12.5" x14ac:dyDescent="0.25">
      <c r="A371" s="7"/>
    </row>
    <row r="372" spans="1:1" ht="12.5" x14ac:dyDescent="0.25">
      <c r="A372" s="7"/>
    </row>
    <row r="373" spans="1:1" ht="12.5" x14ac:dyDescent="0.25">
      <c r="A373" s="7"/>
    </row>
    <row r="374" spans="1:1" ht="12.5" x14ac:dyDescent="0.25">
      <c r="A374" s="7"/>
    </row>
    <row r="375" spans="1:1" ht="12.5" x14ac:dyDescent="0.25">
      <c r="A375" s="7"/>
    </row>
    <row r="376" spans="1:1" ht="12.5" x14ac:dyDescent="0.25">
      <c r="A376" s="7"/>
    </row>
    <row r="377" spans="1:1" ht="12.5" x14ac:dyDescent="0.25">
      <c r="A377" s="7"/>
    </row>
    <row r="378" spans="1:1" ht="12.5" x14ac:dyDescent="0.25">
      <c r="A378" s="7"/>
    </row>
    <row r="379" spans="1:1" ht="12.5" x14ac:dyDescent="0.25">
      <c r="A379" s="7"/>
    </row>
    <row r="380" spans="1:1" ht="12.5" x14ac:dyDescent="0.25">
      <c r="A380" s="7"/>
    </row>
    <row r="381" spans="1:1" ht="12.5" x14ac:dyDescent="0.25">
      <c r="A381" s="7"/>
    </row>
    <row r="382" spans="1:1" ht="12.5" x14ac:dyDescent="0.25">
      <c r="A382" s="7"/>
    </row>
    <row r="383" spans="1:1" ht="12.5" x14ac:dyDescent="0.25">
      <c r="A383" s="7"/>
    </row>
    <row r="384" spans="1:1" ht="12.5" x14ac:dyDescent="0.25">
      <c r="A384" s="7"/>
    </row>
    <row r="385" spans="1:1" ht="12.5" x14ac:dyDescent="0.25">
      <c r="A385" s="7"/>
    </row>
    <row r="386" spans="1:1" ht="12.5" x14ac:dyDescent="0.25">
      <c r="A386" s="7"/>
    </row>
    <row r="387" spans="1:1" ht="12.5" x14ac:dyDescent="0.25">
      <c r="A387" s="7"/>
    </row>
    <row r="388" spans="1:1" ht="12.5" x14ac:dyDescent="0.25">
      <c r="A388" s="7"/>
    </row>
    <row r="389" spans="1:1" ht="12.5" x14ac:dyDescent="0.25">
      <c r="A389" s="7"/>
    </row>
    <row r="390" spans="1:1" ht="12.5" x14ac:dyDescent="0.25">
      <c r="A390" s="7"/>
    </row>
    <row r="391" spans="1:1" ht="12.5" x14ac:dyDescent="0.25">
      <c r="A391" s="7"/>
    </row>
    <row r="392" spans="1:1" ht="12.5" x14ac:dyDescent="0.25">
      <c r="A392" s="7"/>
    </row>
    <row r="393" spans="1:1" ht="12.5" x14ac:dyDescent="0.25">
      <c r="A393" s="7"/>
    </row>
    <row r="394" spans="1:1" ht="12.5" x14ac:dyDescent="0.25">
      <c r="A394" s="7"/>
    </row>
    <row r="395" spans="1:1" ht="12.5" x14ac:dyDescent="0.25">
      <c r="A395" s="7"/>
    </row>
    <row r="396" spans="1:1" ht="12.5" x14ac:dyDescent="0.25">
      <c r="A396" s="7"/>
    </row>
    <row r="397" spans="1:1" ht="12.5" x14ac:dyDescent="0.25">
      <c r="A397" s="7"/>
    </row>
    <row r="398" spans="1:1" ht="12.5" x14ac:dyDescent="0.25">
      <c r="A398" s="7"/>
    </row>
    <row r="399" spans="1:1" ht="12.5" x14ac:dyDescent="0.25">
      <c r="A399" s="7"/>
    </row>
    <row r="400" spans="1:1" ht="12.5" x14ac:dyDescent="0.25">
      <c r="A400" s="7"/>
    </row>
    <row r="401" spans="1:1" ht="12.5" x14ac:dyDescent="0.25">
      <c r="A401" s="7"/>
    </row>
    <row r="402" spans="1:1" ht="12.5" x14ac:dyDescent="0.25">
      <c r="A402" s="7"/>
    </row>
    <row r="403" spans="1:1" ht="12.5" x14ac:dyDescent="0.25">
      <c r="A403" s="7"/>
    </row>
    <row r="404" spans="1:1" ht="12.5" x14ac:dyDescent="0.25">
      <c r="A404" s="7"/>
    </row>
    <row r="405" spans="1:1" ht="12.5" x14ac:dyDescent="0.25">
      <c r="A405" s="7"/>
    </row>
    <row r="406" spans="1:1" ht="12.5" x14ac:dyDescent="0.25">
      <c r="A406" s="7"/>
    </row>
    <row r="407" spans="1:1" ht="12.5" x14ac:dyDescent="0.25">
      <c r="A407" s="7"/>
    </row>
    <row r="408" spans="1:1" ht="12.5" x14ac:dyDescent="0.25">
      <c r="A408" s="7"/>
    </row>
    <row r="409" spans="1:1" ht="12.5" x14ac:dyDescent="0.25">
      <c r="A409" s="7"/>
    </row>
    <row r="410" spans="1:1" ht="12.5" x14ac:dyDescent="0.25">
      <c r="A410" s="7"/>
    </row>
    <row r="411" spans="1:1" ht="12.5" x14ac:dyDescent="0.25">
      <c r="A411" s="7"/>
    </row>
    <row r="412" spans="1:1" ht="12.5" x14ac:dyDescent="0.25">
      <c r="A412" s="7"/>
    </row>
    <row r="413" spans="1:1" ht="12.5" x14ac:dyDescent="0.25">
      <c r="A413" s="7"/>
    </row>
    <row r="414" spans="1:1" ht="12.5" x14ac:dyDescent="0.25">
      <c r="A414" s="7"/>
    </row>
    <row r="415" spans="1:1" ht="12.5" x14ac:dyDescent="0.25">
      <c r="A415" s="7"/>
    </row>
    <row r="416" spans="1:1" ht="12.5" x14ac:dyDescent="0.25">
      <c r="A416" s="7"/>
    </row>
    <row r="417" spans="1:1" ht="12.5" x14ac:dyDescent="0.25">
      <c r="A417" s="7"/>
    </row>
    <row r="418" spans="1:1" ht="12.5" x14ac:dyDescent="0.25">
      <c r="A418" s="7"/>
    </row>
    <row r="419" spans="1:1" ht="12.5" x14ac:dyDescent="0.25">
      <c r="A419" s="7"/>
    </row>
    <row r="420" spans="1:1" ht="12.5" x14ac:dyDescent="0.25">
      <c r="A420" s="7"/>
    </row>
    <row r="421" spans="1:1" ht="12.5" x14ac:dyDescent="0.25">
      <c r="A421" s="7"/>
    </row>
    <row r="422" spans="1:1" ht="12.5" x14ac:dyDescent="0.25">
      <c r="A422" s="7"/>
    </row>
    <row r="423" spans="1:1" ht="12.5" x14ac:dyDescent="0.25">
      <c r="A423" s="7"/>
    </row>
    <row r="424" spans="1:1" ht="12.5" x14ac:dyDescent="0.25">
      <c r="A424" s="7"/>
    </row>
    <row r="425" spans="1:1" ht="12.5" x14ac:dyDescent="0.25">
      <c r="A425" s="7"/>
    </row>
    <row r="426" spans="1:1" ht="12.5" x14ac:dyDescent="0.25">
      <c r="A426" s="7"/>
    </row>
    <row r="427" spans="1:1" ht="12.5" x14ac:dyDescent="0.25">
      <c r="A427" s="7"/>
    </row>
    <row r="428" spans="1:1" ht="12.5" x14ac:dyDescent="0.25">
      <c r="A428" s="7"/>
    </row>
    <row r="429" spans="1:1" ht="12.5" x14ac:dyDescent="0.25">
      <c r="A429" s="7"/>
    </row>
    <row r="430" spans="1:1" ht="12.5" x14ac:dyDescent="0.25">
      <c r="A430" s="7"/>
    </row>
    <row r="431" spans="1:1" ht="12.5" x14ac:dyDescent="0.25">
      <c r="A431" s="7"/>
    </row>
    <row r="432" spans="1:1" ht="12.5" x14ac:dyDescent="0.25">
      <c r="A432" s="7"/>
    </row>
    <row r="433" spans="1:1" ht="12.5" x14ac:dyDescent="0.25">
      <c r="A433" s="7"/>
    </row>
    <row r="434" spans="1:1" ht="12.5" x14ac:dyDescent="0.25">
      <c r="A434" s="7"/>
    </row>
    <row r="435" spans="1:1" ht="12.5" x14ac:dyDescent="0.25">
      <c r="A435" s="7"/>
    </row>
    <row r="436" spans="1:1" ht="12.5" x14ac:dyDescent="0.25">
      <c r="A436" s="7"/>
    </row>
    <row r="437" spans="1:1" ht="12.5" x14ac:dyDescent="0.25">
      <c r="A437" s="7"/>
    </row>
    <row r="438" spans="1:1" ht="12.5" x14ac:dyDescent="0.25">
      <c r="A438" s="7"/>
    </row>
    <row r="439" spans="1:1" ht="12.5" x14ac:dyDescent="0.25">
      <c r="A439" s="7"/>
    </row>
    <row r="440" spans="1:1" ht="12.5" x14ac:dyDescent="0.25">
      <c r="A440" s="7"/>
    </row>
    <row r="441" spans="1:1" ht="12.5" x14ac:dyDescent="0.25">
      <c r="A441" s="7"/>
    </row>
    <row r="442" spans="1:1" ht="12.5" x14ac:dyDescent="0.25">
      <c r="A442" s="7"/>
    </row>
    <row r="443" spans="1:1" ht="12.5" x14ac:dyDescent="0.25">
      <c r="A443" s="7"/>
    </row>
    <row r="444" spans="1:1" ht="12.5" x14ac:dyDescent="0.25">
      <c r="A444" s="7"/>
    </row>
    <row r="445" spans="1:1" ht="12.5" x14ac:dyDescent="0.25">
      <c r="A445" s="7"/>
    </row>
    <row r="446" spans="1:1" ht="12.5" x14ac:dyDescent="0.25">
      <c r="A446" s="7"/>
    </row>
    <row r="447" spans="1:1" ht="12.5" x14ac:dyDescent="0.25">
      <c r="A447" s="7"/>
    </row>
    <row r="448" spans="1:1" ht="12.5" x14ac:dyDescent="0.25">
      <c r="A448" s="7"/>
    </row>
    <row r="449" spans="1:1" ht="12.5" x14ac:dyDescent="0.25">
      <c r="A449" s="7"/>
    </row>
    <row r="450" spans="1:1" ht="12.5" x14ac:dyDescent="0.25">
      <c r="A450" s="7"/>
    </row>
    <row r="451" spans="1:1" ht="12.5" x14ac:dyDescent="0.25">
      <c r="A451" s="7"/>
    </row>
    <row r="452" spans="1:1" ht="12.5" x14ac:dyDescent="0.25">
      <c r="A452" s="7"/>
    </row>
    <row r="453" spans="1:1" ht="12.5" x14ac:dyDescent="0.25">
      <c r="A453" s="7"/>
    </row>
    <row r="454" spans="1:1" ht="12.5" x14ac:dyDescent="0.25">
      <c r="A454" s="7"/>
    </row>
    <row r="455" spans="1:1" ht="12.5" x14ac:dyDescent="0.25">
      <c r="A455" s="7"/>
    </row>
    <row r="456" spans="1:1" ht="12.5" x14ac:dyDescent="0.25">
      <c r="A456" s="7"/>
    </row>
    <row r="457" spans="1:1" ht="12.5" x14ac:dyDescent="0.25">
      <c r="A457" s="7"/>
    </row>
    <row r="458" spans="1:1" ht="12.5" x14ac:dyDescent="0.25">
      <c r="A458" s="7"/>
    </row>
    <row r="459" spans="1:1" ht="12.5" x14ac:dyDescent="0.25">
      <c r="A459" s="7"/>
    </row>
    <row r="460" spans="1:1" ht="12.5" x14ac:dyDescent="0.25">
      <c r="A460" s="7"/>
    </row>
    <row r="461" spans="1:1" ht="12.5" x14ac:dyDescent="0.25">
      <c r="A461" s="7"/>
    </row>
    <row r="462" spans="1:1" ht="12.5" x14ac:dyDescent="0.25">
      <c r="A462" s="7"/>
    </row>
    <row r="463" spans="1:1" ht="12.5" x14ac:dyDescent="0.25">
      <c r="A463" s="7"/>
    </row>
    <row r="464" spans="1:1" ht="12.5" x14ac:dyDescent="0.25">
      <c r="A464" s="7"/>
    </row>
    <row r="465" spans="1:1" ht="12.5" x14ac:dyDescent="0.25">
      <c r="A465" s="7"/>
    </row>
    <row r="466" spans="1:1" ht="12.5" x14ac:dyDescent="0.25">
      <c r="A466" s="7"/>
    </row>
    <row r="467" spans="1:1" ht="12.5" x14ac:dyDescent="0.25">
      <c r="A467" s="7"/>
    </row>
    <row r="468" spans="1:1" ht="12.5" x14ac:dyDescent="0.25">
      <c r="A468" s="7"/>
    </row>
    <row r="469" spans="1:1" ht="12.5" x14ac:dyDescent="0.25">
      <c r="A469" s="7"/>
    </row>
    <row r="470" spans="1:1" ht="12.5" x14ac:dyDescent="0.25">
      <c r="A470" s="7"/>
    </row>
    <row r="471" spans="1:1" ht="12.5" x14ac:dyDescent="0.25">
      <c r="A471" s="7"/>
    </row>
    <row r="472" spans="1:1" ht="12.5" x14ac:dyDescent="0.25">
      <c r="A472" s="7"/>
    </row>
    <row r="473" spans="1:1" ht="12.5" x14ac:dyDescent="0.25">
      <c r="A473" s="7"/>
    </row>
    <row r="474" spans="1:1" ht="12.5" x14ac:dyDescent="0.25">
      <c r="A474" s="7"/>
    </row>
    <row r="475" spans="1:1" ht="12.5" x14ac:dyDescent="0.25">
      <c r="A475" s="7"/>
    </row>
    <row r="476" spans="1:1" ht="12.5" x14ac:dyDescent="0.25">
      <c r="A476" s="7"/>
    </row>
    <row r="477" spans="1:1" ht="12.5" x14ac:dyDescent="0.25">
      <c r="A477" s="7"/>
    </row>
    <row r="478" spans="1:1" ht="12.5" x14ac:dyDescent="0.25">
      <c r="A478" s="7"/>
    </row>
    <row r="479" spans="1:1" ht="12.5" x14ac:dyDescent="0.25">
      <c r="A479" s="7"/>
    </row>
    <row r="480" spans="1:1" ht="12.5" x14ac:dyDescent="0.25">
      <c r="A480" s="7"/>
    </row>
    <row r="481" spans="1:1" ht="12.5" x14ac:dyDescent="0.25">
      <c r="A481" s="7"/>
    </row>
    <row r="482" spans="1:1" ht="12.5" x14ac:dyDescent="0.25">
      <c r="A482" s="7"/>
    </row>
    <row r="483" spans="1:1" ht="12.5" x14ac:dyDescent="0.25">
      <c r="A483" s="7"/>
    </row>
    <row r="484" spans="1:1" ht="12.5" x14ac:dyDescent="0.25">
      <c r="A484" s="7"/>
    </row>
    <row r="485" spans="1:1" ht="12.5" x14ac:dyDescent="0.25">
      <c r="A485" s="7"/>
    </row>
    <row r="486" spans="1:1" ht="12.5" x14ac:dyDescent="0.25">
      <c r="A486" s="7"/>
    </row>
    <row r="487" spans="1:1" ht="12.5" x14ac:dyDescent="0.25">
      <c r="A487" s="7"/>
    </row>
    <row r="488" spans="1:1" ht="12.5" x14ac:dyDescent="0.25">
      <c r="A488" s="7"/>
    </row>
    <row r="489" spans="1:1" ht="12.5" x14ac:dyDescent="0.25">
      <c r="A489" s="7"/>
    </row>
    <row r="490" spans="1:1" ht="12.5" x14ac:dyDescent="0.25">
      <c r="A490" s="7"/>
    </row>
    <row r="491" spans="1:1" ht="12.5" x14ac:dyDescent="0.25">
      <c r="A491" s="7"/>
    </row>
    <row r="492" spans="1:1" ht="12.5" x14ac:dyDescent="0.25">
      <c r="A492" s="7"/>
    </row>
    <row r="493" spans="1:1" ht="12.5" x14ac:dyDescent="0.25">
      <c r="A493" s="7"/>
    </row>
    <row r="494" spans="1:1" ht="12.5" x14ac:dyDescent="0.25">
      <c r="A494" s="7"/>
    </row>
    <row r="495" spans="1:1" ht="12.5" x14ac:dyDescent="0.25">
      <c r="A495" s="7"/>
    </row>
    <row r="496" spans="1:1" ht="12.5" x14ac:dyDescent="0.25">
      <c r="A496" s="7"/>
    </row>
    <row r="497" spans="1:1" ht="12.5" x14ac:dyDescent="0.25">
      <c r="A497" s="7"/>
    </row>
    <row r="498" spans="1:1" ht="12.5" x14ac:dyDescent="0.25">
      <c r="A498" s="7"/>
    </row>
    <row r="499" spans="1:1" ht="12.5" x14ac:dyDescent="0.25">
      <c r="A499" s="7"/>
    </row>
    <row r="500" spans="1:1" ht="12.5" x14ac:dyDescent="0.25">
      <c r="A500" s="7"/>
    </row>
    <row r="501" spans="1:1" ht="12.5" x14ac:dyDescent="0.25">
      <c r="A501" s="7"/>
    </row>
    <row r="502" spans="1:1" ht="12.5" x14ac:dyDescent="0.25">
      <c r="A502" s="7"/>
    </row>
    <row r="503" spans="1:1" ht="12.5" x14ac:dyDescent="0.25">
      <c r="A503" s="7"/>
    </row>
    <row r="504" spans="1:1" ht="12.5" x14ac:dyDescent="0.25">
      <c r="A504" s="7"/>
    </row>
    <row r="505" spans="1:1" ht="12.5" x14ac:dyDescent="0.25">
      <c r="A505" s="7"/>
    </row>
    <row r="506" spans="1:1" ht="12.5" x14ac:dyDescent="0.25">
      <c r="A506" s="7"/>
    </row>
    <row r="507" spans="1:1" ht="12.5" x14ac:dyDescent="0.25">
      <c r="A507" s="7"/>
    </row>
    <row r="508" spans="1:1" ht="12.5" x14ac:dyDescent="0.25">
      <c r="A508" s="7"/>
    </row>
    <row r="509" spans="1:1" ht="12.5" x14ac:dyDescent="0.25">
      <c r="A509" s="7"/>
    </row>
    <row r="510" spans="1:1" ht="12.5" x14ac:dyDescent="0.25">
      <c r="A510" s="7"/>
    </row>
    <row r="511" spans="1:1" ht="12.5" x14ac:dyDescent="0.25">
      <c r="A511" s="7"/>
    </row>
    <row r="512" spans="1:1" ht="12.5" x14ac:dyDescent="0.25">
      <c r="A512" s="7"/>
    </row>
    <row r="513" spans="1:1" ht="12.5" x14ac:dyDescent="0.25">
      <c r="A513" s="7"/>
    </row>
    <row r="514" spans="1:1" ht="12.5" x14ac:dyDescent="0.25">
      <c r="A514" s="7"/>
    </row>
    <row r="515" spans="1:1" ht="12.5" x14ac:dyDescent="0.25">
      <c r="A515" s="7"/>
    </row>
    <row r="516" spans="1:1" ht="12.5" x14ac:dyDescent="0.25">
      <c r="A516" s="7"/>
    </row>
    <row r="517" spans="1:1" ht="12.5" x14ac:dyDescent="0.25">
      <c r="A517" s="7"/>
    </row>
    <row r="518" spans="1:1" ht="12.5" x14ac:dyDescent="0.25">
      <c r="A518" s="7"/>
    </row>
    <row r="519" spans="1:1" ht="12.5" x14ac:dyDescent="0.25">
      <c r="A519" s="7"/>
    </row>
    <row r="520" spans="1:1" ht="12.5" x14ac:dyDescent="0.25">
      <c r="A520" s="7"/>
    </row>
    <row r="521" spans="1:1" ht="12.5" x14ac:dyDescent="0.25">
      <c r="A521" s="7"/>
    </row>
    <row r="522" spans="1:1" ht="12.5" x14ac:dyDescent="0.25">
      <c r="A522" s="7"/>
    </row>
    <row r="523" spans="1:1" ht="12.5" x14ac:dyDescent="0.25">
      <c r="A523" s="7"/>
    </row>
    <row r="524" spans="1:1" ht="12.5" x14ac:dyDescent="0.25">
      <c r="A524" s="7"/>
    </row>
    <row r="525" spans="1:1" ht="12.5" x14ac:dyDescent="0.25">
      <c r="A525" s="7"/>
    </row>
    <row r="526" spans="1:1" ht="12.5" x14ac:dyDescent="0.25">
      <c r="A526" s="7"/>
    </row>
    <row r="527" spans="1:1" ht="12.5" x14ac:dyDescent="0.25">
      <c r="A527" s="7"/>
    </row>
    <row r="528" spans="1:1" ht="12.5" x14ac:dyDescent="0.25">
      <c r="A528" s="7"/>
    </row>
    <row r="529" spans="1:1" ht="12.5" x14ac:dyDescent="0.25">
      <c r="A529" s="7"/>
    </row>
    <row r="530" spans="1:1" ht="12.5" x14ac:dyDescent="0.25">
      <c r="A530" s="7"/>
    </row>
    <row r="531" spans="1:1" ht="12.5" x14ac:dyDescent="0.25">
      <c r="A531" s="7"/>
    </row>
    <row r="532" spans="1:1" ht="12.5" x14ac:dyDescent="0.25">
      <c r="A532" s="7"/>
    </row>
    <row r="533" spans="1:1" ht="12.5" x14ac:dyDescent="0.25">
      <c r="A533" s="7"/>
    </row>
    <row r="534" spans="1:1" ht="12.5" x14ac:dyDescent="0.25">
      <c r="A534" s="7"/>
    </row>
    <row r="535" spans="1:1" ht="12.5" x14ac:dyDescent="0.25">
      <c r="A535" s="7"/>
    </row>
    <row r="536" spans="1:1" ht="12.5" x14ac:dyDescent="0.25">
      <c r="A536" s="7"/>
    </row>
    <row r="537" spans="1:1" ht="12.5" x14ac:dyDescent="0.25">
      <c r="A537" s="7"/>
    </row>
    <row r="538" spans="1:1" ht="12.5" x14ac:dyDescent="0.25">
      <c r="A538" s="7"/>
    </row>
    <row r="539" spans="1:1" ht="12.5" x14ac:dyDescent="0.25">
      <c r="A539" s="7"/>
    </row>
    <row r="540" spans="1:1" ht="12.5" x14ac:dyDescent="0.25">
      <c r="A540" s="7"/>
    </row>
    <row r="541" spans="1:1" ht="12.5" x14ac:dyDescent="0.25">
      <c r="A541" s="7"/>
    </row>
    <row r="542" spans="1:1" ht="12.5" x14ac:dyDescent="0.25">
      <c r="A542" s="7"/>
    </row>
    <row r="543" spans="1:1" ht="12.5" x14ac:dyDescent="0.25">
      <c r="A543" s="7"/>
    </row>
    <row r="544" spans="1:1" ht="12.5" x14ac:dyDescent="0.25">
      <c r="A544" s="7"/>
    </row>
    <row r="545" spans="1:1" ht="12.5" x14ac:dyDescent="0.25">
      <c r="A545" s="7"/>
    </row>
    <row r="546" spans="1:1" ht="12.5" x14ac:dyDescent="0.25">
      <c r="A546" s="7"/>
    </row>
    <row r="547" spans="1:1" ht="12.5" x14ac:dyDescent="0.25">
      <c r="A547" s="7"/>
    </row>
    <row r="548" spans="1:1" ht="12.5" x14ac:dyDescent="0.25">
      <c r="A548" s="7"/>
    </row>
    <row r="549" spans="1:1" ht="12.5" x14ac:dyDescent="0.25">
      <c r="A549" s="7"/>
    </row>
    <row r="550" spans="1:1" ht="12.5" x14ac:dyDescent="0.25">
      <c r="A550" s="7"/>
    </row>
    <row r="551" spans="1:1" ht="12.5" x14ac:dyDescent="0.25">
      <c r="A551" s="7"/>
    </row>
    <row r="552" spans="1:1" ht="12.5" x14ac:dyDescent="0.25">
      <c r="A552" s="7"/>
    </row>
    <row r="553" spans="1:1" ht="12.5" x14ac:dyDescent="0.25">
      <c r="A553" s="7"/>
    </row>
    <row r="554" spans="1:1" ht="12.5" x14ac:dyDescent="0.25">
      <c r="A554" s="7"/>
    </row>
    <row r="555" spans="1:1" ht="12.5" x14ac:dyDescent="0.25">
      <c r="A555" s="7"/>
    </row>
    <row r="556" spans="1:1" ht="12.5" x14ac:dyDescent="0.25">
      <c r="A556" s="7"/>
    </row>
    <row r="557" spans="1:1" ht="12.5" x14ac:dyDescent="0.25">
      <c r="A557" s="7"/>
    </row>
    <row r="558" spans="1:1" ht="12.5" x14ac:dyDescent="0.25">
      <c r="A558" s="7"/>
    </row>
    <row r="559" spans="1:1" ht="12.5" x14ac:dyDescent="0.25">
      <c r="A559" s="7"/>
    </row>
    <row r="560" spans="1:1" ht="12.5" x14ac:dyDescent="0.25">
      <c r="A560" s="7"/>
    </row>
    <row r="561" spans="1:1" ht="12.5" x14ac:dyDescent="0.25">
      <c r="A561" s="7"/>
    </row>
    <row r="562" spans="1:1" ht="12.5" x14ac:dyDescent="0.25">
      <c r="A562" s="7"/>
    </row>
    <row r="563" spans="1:1" ht="12.5" x14ac:dyDescent="0.25">
      <c r="A563" s="7"/>
    </row>
    <row r="564" spans="1:1" ht="12.5" x14ac:dyDescent="0.25">
      <c r="A564" s="7"/>
    </row>
    <row r="565" spans="1:1" ht="12.5" x14ac:dyDescent="0.25">
      <c r="A565" s="7"/>
    </row>
    <row r="566" spans="1:1" ht="12.5" x14ac:dyDescent="0.25">
      <c r="A566" s="7"/>
    </row>
    <row r="567" spans="1:1" ht="12.5" x14ac:dyDescent="0.25">
      <c r="A567" s="7"/>
    </row>
    <row r="568" spans="1:1" ht="12.5" x14ac:dyDescent="0.25">
      <c r="A568" s="7"/>
    </row>
    <row r="569" spans="1:1" ht="12.5" x14ac:dyDescent="0.25">
      <c r="A569" s="7"/>
    </row>
    <row r="570" spans="1:1" ht="12.5" x14ac:dyDescent="0.25">
      <c r="A570" s="7"/>
    </row>
    <row r="571" spans="1:1" ht="12.5" x14ac:dyDescent="0.25">
      <c r="A571" s="7"/>
    </row>
    <row r="572" spans="1:1" ht="12.5" x14ac:dyDescent="0.25">
      <c r="A572" s="7"/>
    </row>
    <row r="573" spans="1:1" ht="12.5" x14ac:dyDescent="0.25">
      <c r="A573" s="7"/>
    </row>
    <row r="574" spans="1:1" ht="12.5" x14ac:dyDescent="0.25">
      <c r="A574" s="7"/>
    </row>
    <row r="575" spans="1:1" ht="12.5" x14ac:dyDescent="0.25">
      <c r="A575" s="7"/>
    </row>
    <row r="576" spans="1:1" ht="12.5" x14ac:dyDescent="0.25">
      <c r="A576" s="7"/>
    </row>
    <row r="577" spans="1:1" ht="12.5" x14ac:dyDescent="0.25">
      <c r="A577" s="7"/>
    </row>
    <row r="578" spans="1:1" ht="12.5" x14ac:dyDescent="0.25">
      <c r="A578" s="7"/>
    </row>
    <row r="579" spans="1:1" ht="12.5" x14ac:dyDescent="0.25">
      <c r="A579" s="7"/>
    </row>
    <row r="580" spans="1:1" ht="12.5" x14ac:dyDescent="0.25">
      <c r="A580" s="7"/>
    </row>
    <row r="581" spans="1:1" ht="12.5" x14ac:dyDescent="0.25">
      <c r="A581" s="7"/>
    </row>
    <row r="582" spans="1:1" ht="12.5" x14ac:dyDescent="0.25">
      <c r="A582" s="7"/>
    </row>
    <row r="583" spans="1:1" ht="12.5" x14ac:dyDescent="0.25">
      <c r="A583" s="7"/>
    </row>
    <row r="584" spans="1:1" ht="12.5" x14ac:dyDescent="0.25">
      <c r="A584" s="7"/>
    </row>
    <row r="585" spans="1:1" ht="12.5" x14ac:dyDescent="0.25">
      <c r="A585" s="7"/>
    </row>
    <row r="586" spans="1:1" ht="12.5" x14ac:dyDescent="0.25">
      <c r="A586" s="7"/>
    </row>
    <row r="587" spans="1:1" ht="12.5" x14ac:dyDescent="0.25">
      <c r="A587" s="7"/>
    </row>
    <row r="588" spans="1:1" ht="12.5" x14ac:dyDescent="0.25">
      <c r="A588" s="7"/>
    </row>
    <row r="589" spans="1:1" ht="12.5" x14ac:dyDescent="0.25">
      <c r="A589" s="7"/>
    </row>
    <row r="590" spans="1:1" ht="12.5" x14ac:dyDescent="0.25">
      <c r="A590" s="7"/>
    </row>
    <row r="591" spans="1:1" ht="12.5" x14ac:dyDescent="0.25">
      <c r="A591" s="7"/>
    </row>
    <row r="592" spans="1:1" ht="12.5" x14ac:dyDescent="0.25">
      <c r="A592" s="7"/>
    </row>
    <row r="593" spans="1:1" ht="12.5" x14ac:dyDescent="0.25">
      <c r="A593" s="7"/>
    </row>
    <row r="594" spans="1:1" ht="12.5" x14ac:dyDescent="0.25">
      <c r="A594" s="7"/>
    </row>
    <row r="595" spans="1:1" ht="12.5" x14ac:dyDescent="0.25">
      <c r="A595" s="7"/>
    </row>
    <row r="596" spans="1:1" ht="12.5" x14ac:dyDescent="0.25">
      <c r="A596" s="7"/>
    </row>
    <row r="597" spans="1:1" ht="12.5" x14ac:dyDescent="0.25">
      <c r="A597" s="7"/>
    </row>
    <row r="598" spans="1:1" ht="12.5" x14ac:dyDescent="0.25">
      <c r="A598" s="7"/>
    </row>
    <row r="599" spans="1:1" ht="12.5" x14ac:dyDescent="0.25">
      <c r="A599" s="7"/>
    </row>
    <row r="600" spans="1:1" ht="12.5" x14ac:dyDescent="0.25">
      <c r="A600" s="7"/>
    </row>
    <row r="601" spans="1:1" ht="12.5" x14ac:dyDescent="0.25">
      <c r="A601" s="7"/>
    </row>
    <row r="602" spans="1:1" ht="12.5" x14ac:dyDescent="0.25">
      <c r="A602" s="7"/>
    </row>
    <row r="603" spans="1:1" ht="12.5" x14ac:dyDescent="0.25">
      <c r="A603" s="7"/>
    </row>
    <row r="604" spans="1:1" ht="12.5" x14ac:dyDescent="0.25">
      <c r="A604" s="7"/>
    </row>
    <row r="605" spans="1:1" ht="12.5" x14ac:dyDescent="0.25">
      <c r="A605" s="7"/>
    </row>
    <row r="606" spans="1:1" ht="12.5" x14ac:dyDescent="0.25">
      <c r="A606" s="7"/>
    </row>
    <row r="607" spans="1:1" ht="12.5" x14ac:dyDescent="0.25">
      <c r="A607" s="7"/>
    </row>
    <row r="608" spans="1:1" ht="12.5" x14ac:dyDescent="0.25">
      <c r="A608" s="7"/>
    </row>
    <row r="609" spans="1:1" ht="12.5" x14ac:dyDescent="0.25">
      <c r="A609" s="7"/>
    </row>
    <row r="610" spans="1:1" ht="12.5" x14ac:dyDescent="0.25">
      <c r="A610" s="7"/>
    </row>
    <row r="611" spans="1:1" ht="12.5" x14ac:dyDescent="0.25">
      <c r="A611" s="7"/>
    </row>
    <row r="612" spans="1:1" ht="12.5" x14ac:dyDescent="0.25">
      <c r="A612" s="7"/>
    </row>
    <row r="613" spans="1:1" ht="12.5" x14ac:dyDescent="0.25">
      <c r="A613" s="7"/>
    </row>
    <row r="614" spans="1:1" ht="12.5" x14ac:dyDescent="0.25">
      <c r="A614" s="7"/>
    </row>
    <row r="615" spans="1:1" ht="12.5" x14ac:dyDescent="0.25">
      <c r="A615" s="7"/>
    </row>
    <row r="616" spans="1:1" ht="12.5" x14ac:dyDescent="0.25">
      <c r="A616" s="7"/>
    </row>
    <row r="617" spans="1:1" ht="12.5" x14ac:dyDescent="0.25">
      <c r="A617" s="7"/>
    </row>
    <row r="618" spans="1:1" ht="12.5" x14ac:dyDescent="0.25">
      <c r="A618" s="7"/>
    </row>
    <row r="619" spans="1:1" ht="12.5" x14ac:dyDescent="0.25">
      <c r="A619" s="7"/>
    </row>
    <row r="620" spans="1:1" ht="12.5" x14ac:dyDescent="0.25">
      <c r="A620" s="7"/>
    </row>
    <row r="621" spans="1:1" ht="12.5" x14ac:dyDescent="0.25">
      <c r="A621" s="7"/>
    </row>
    <row r="622" spans="1:1" ht="12.5" x14ac:dyDescent="0.25">
      <c r="A622" s="7"/>
    </row>
    <row r="623" spans="1:1" ht="12.5" x14ac:dyDescent="0.25">
      <c r="A623" s="7"/>
    </row>
    <row r="624" spans="1:1" ht="12.5" x14ac:dyDescent="0.25">
      <c r="A624" s="7"/>
    </row>
    <row r="625" spans="1:1" ht="12.5" x14ac:dyDescent="0.25">
      <c r="A625" s="7"/>
    </row>
    <row r="626" spans="1:1" ht="12.5" x14ac:dyDescent="0.25">
      <c r="A626" s="7"/>
    </row>
    <row r="627" spans="1:1" ht="12.5" x14ac:dyDescent="0.25">
      <c r="A627" s="7"/>
    </row>
    <row r="628" spans="1:1" ht="12.5" x14ac:dyDescent="0.25">
      <c r="A628" s="7"/>
    </row>
    <row r="629" spans="1:1" ht="12.5" x14ac:dyDescent="0.25">
      <c r="A629" s="7"/>
    </row>
    <row r="630" spans="1:1" ht="12.5" x14ac:dyDescent="0.25">
      <c r="A630" s="7"/>
    </row>
    <row r="631" spans="1:1" ht="12.5" x14ac:dyDescent="0.25">
      <c r="A631" s="7"/>
    </row>
    <row r="632" spans="1:1" ht="12.5" x14ac:dyDescent="0.25">
      <c r="A632" s="7"/>
    </row>
    <row r="633" spans="1:1" ht="12.5" x14ac:dyDescent="0.25">
      <c r="A633" s="7"/>
    </row>
    <row r="634" spans="1:1" ht="12.5" x14ac:dyDescent="0.25">
      <c r="A634" s="7"/>
    </row>
    <row r="635" spans="1:1" ht="12.5" x14ac:dyDescent="0.25">
      <c r="A635" s="7"/>
    </row>
    <row r="636" spans="1:1" ht="12.5" x14ac:dyDescent="0.25">
      <c r="A636" s="7"/>
    </row>
    <row r="637" spans="1:1" ht="12.5" x14ac:dyDescent="0.25">
      <c r="A637" s="7"/>
    </row>
    <row r="638" spans="1:1" ht="12.5" x14ac:dyDescent="0.25">
      <c r="A638" s="7"/>
    </row>
    <row r="639" spans="1:1" ht="12.5" x14ac:dyDescent="0.25">
      <c r="A639" s="7"/>
    </row>
    <row r="640" spans="1:1" ht="12.5" x14ac:dyDescent="0.25">
      <c r="A640" s="7"/>
    </row>
    <row r="641" spans="1:1" ht="12.5" x14ac:dyDescent="0.25">
      <c r="A641" s="7"/>
    </row>
    <row r="642" spans="1:1" ht="12.5" x14ac:dyDescent="0.25">
      <c r="A642" s="7"/>
    </row>
    <row r="643" spans="1:1" ht="12.5" x14ac:dyDescent="0.25">
      <c r="A643" s="7"/>
    </row>
    <row r="644" spans="1:1" ht="12.5" x14ac:dyDescent="0.25">
      <c r="A644" s="7"/>
    </row>
    <row r="645" spans="1:1" ht="12.5" x14ac:dyDescent="0.25">
      <c r="A645" s="7"/>
    </row>
    <row r="646" spans="1:1" ht="12.5" x14ac:dyDescent="0.25">
      <c r="A646" s="7"/>
    </row>
    <row r="647" spans="1:1" ht="12.5" x14ac:dyDescent="0.25">
      <c r="A647" s="7"/>
    </row>
    <row r="648" spans="1:1" ht="12.5" x14ac:dyDescent="0.25">
      <c r="A648" s="7"/>
    </row>
    <row r="649" spans="1:1" ht="12.5" x14ac:dyDescent="0.25">
      <c r="A649" s="7"/>
    </row>
    <row r="650" spans="1:1" ht="12.5" x14ac:dyDescent="0.25">
      <c r="A650" s="7"/>
    </row>
    <row r="651" spans="1:1" ht="12.5" x14ac:dyDescent="0.25">
      <c r="A651" s="7"/>
    </row>
    <row r="652" spans="1:1" ht="12.5" x14ac:dyDescent="0.25">
      <c r="A652" s="7"/>
    </row>
    <row r="653" spans="1:1" ht="12.5" x14ac:dyDescent="0.25">
      <c r="A653" s="7"/>
    </row>
    <row r="654" spans="1:1" ht="12.5" x14ac:dyDescent="0.25">
      <c r="A654" s="7"/>
    </row>
    <row r="655" spans="1:1" ht="12.5" x14ac:dyDescent="0.25">
      <c r="A655" s="7"/>
    </row>
    <row r="656" spans="1:1" ht="12.5" x14ac:dyDescent="0.25">
      <c r="A656" s="7"/>
    </row>
    <row r="657" spans="1:1" ht="12.5" x14ac:dyDescent="0.25">
      <c r="A657" s="7"/>
    </row>
    <row r="658" spans="1:1" ht="12.5" x14ac:dyDescent="0.25">
      <c r="A658" s="7"/>
    </row>
    <row r="659" spans="1:1" ht="12.5" x14ac:dyDescent="0.25">
      <c r="A659" s="7"/>
    </row>
    <row r="660" spans="1:1" ht="12.5" x14ac:dyDescent="0.25">
      <c r="A660" s="7"/>
    </row>
    <row r="661" spans="1:1" ht="12.5" x14ac:dyDescent="0.25">
      <c r="A661" s="7"/>
    </row>
    <row r="662" spans="1:1" ht="12.5" x14ac:dyDescent="0.25">
      <c r="A662" s="7"/>
    </row>
    <row r="663" spans="1:1" ht="12.5" x14ac:dyDescent="0.25">
      <c r="A663" s="7"/>
    </row>
    <row r="664" spans="1:1" ht="12.5" x14ac:dyDescent="0.25">
      <c r="A664" s="7"/>
    </row>
    <row r="665" spans="1:1" ht="12.5" x14ac:dyDescent="0.25">
      <c r="A665" s="7"/>
    </row>
    <row r="666" spans="1:1" ht="12.5" x14ac:dyDescent="0.25">
      <c r="A666" s="7"/>
    </row>
    <row r="667" spans="1:1" ht="12.5" x14ac:dyDescent="0.25">
      <c r="A667" s="7"/>
    </row>
    <row r="668" spans="1:1" ht="12.5" x14ac:dyDescent="0.25">
      <c r="A668" s="7"/>
    </row>
    <row r="669" spans="1:1" ht="12.5" x14ac:dyDescent="0.25">
      <c r="A669" s="7"/>
    </row>
    <row r="670" spans="1:1" ht="12.5" x14ac:dyDescent="0.25">
      <c r="A670" s="7"/>
    </row>
    <row r="671" spans="1:1" ht="12.5" x14ac:dyDescent="0.25">
      <c r="A671" s="7"/>
    </row>
    <row r="672" spans="1:1" ht="12.5" x14ac:dyDescent="0.25">
      <c r="A672" s="7"/>
    </row>
    <row r="673" spans="1:1" ht="12.5" x14ac:dyDescent="0.25">
      <c r="A673" s="7"/>
    </row>
    <row r="674" spans="1:1" ht="12.5" x14ac:dyDescent="0.25">
      <c r="A674" s="7"/>
    </row>
    <row r="675" spans="1:1" ht="12.5" x14ac:dyDescent="0.25">
      <c r="A675" s="7"/>
    </row>
    <row r="676" spans="1:1" ht="12.5" x14ac:dyDescent="0.25">
      <c r="A676" s="7"/>
    </row>
    <row r="677" spans="1:1" ht="12.5" x14ac:dyDescent="0.25">
      <c r="A677" s="7"/>
    </row>
    <row r="678" spans="1:1" ht="12.5" x14ac:dyDescent="0.25">
      <c r="A678" s="7"/>
    </row>
    <row r="679" spans="1:1" ht="12.5" x14ac:dyDescent="0.25">
      <c r="A679" s="7"/>
    </row>
    <row r="680" spans="1:1" ht="12.5" x14ac:dyDescent="0.25">
      <c r="A680" s="7"/>
    </row>
    <row r="681" spans="1:1" ht="12.5" x14ac:dyDescent="0.25">
      <c r="A681" s="7"/>
    </row>
    <row r="682" spans="1:1" ht="12.5" x14ac:dyDescent="0.25">
      <c r="A682" s="7"/>
    </row>
    <row r="683" spans="1:1" ht="12.5" x14ac:dyDescent="0.25">
      <c r="A683" s="7"/>
    </row>
    <row r="684" spans="1:1" ht="12.5" x14ac:dyDescent="0.25">
      <c r="A684" s="7"/>
    </row>
    <row r="685" spans="1:1" ht="12.5" x14ac:dyDescent="0.25">
      <c r="A685" s="7"/>
    </row>
    <row r="686" spans="1:1" ht="12.5" x14ac:dyDescent="0.25">
      <c r="A686" s="7"/>
    </row>
    <row r="687" spans="1:1" ht="12.5" x14ac:dyDescent="0.25">
      <c r="A687" s="7"/>
    </row>
    <row r="688" spans="1:1" ht="12.5" x14ac:dyDescent="0.25">
      <c r="A688" s="7"/>
    </row>
    <row r="689" spans="1:1" ht="12.5" x14ac:dyDescent="0.25">
      <c r="A689" s="7"/>
    </row>
    <row r="690" spans="1:1" ht="12.5" x14ac:dyDescent="0.25">
      <c r="A690" s="7"/>
    </row>
    <row r="691" spans="1:1" ht="12.5" x14ac:dyDescent="0.25">
      <c r="A691" s="7"/>
    </row>
    <row r="692" spans="1:1" ht="12.5" x14ac:dyDescent="0.25">
      <c r="A692" s="7"/>
    </row>
    <row r="693" spans="1:1" ht="12.5" x14ac:dyDescent="0.25">
      <c r="A693" s="7"/>
    </row>
    <row r="694" spans="1:1" ht="12.5" x14ac:dyDescent="0.25">
      <c r="A694" s="7"/>
    </row>
    <row r="695" spans="1:1" ht="12.5" x14ac:dyDescent="0.25">
      <c r="A695" s="7"/>
    </row>
    <row r="696" spans="1:1" ht="12.5" x14ac:dyDescent="0.25">
      <c r="A696" s="7"/>
    </row>
    <row r="697" spans="1:1" ht="12.5" x14ac:dyDescent="0.25">
      <c r="A697" s="7"/>
    </row>
    <row r="698" spans="1:1" ht="12.5" x14ac:dyDescent="0.25">
      <c r="A698" s="7"/>
    </row>
    <row r="699" spans="1:1" ht="12.5" x14ac:dyDescent="0.25">
      <c r="A699" s="7"/>
    </row>
    <row r="700" spans="1:1" ht="12.5" x14ac:dyDescent="0.25">
      <c r="A700" s="7"/>
    </row>
    <row r="701" spans="1:1" ht="12.5" x14ac:dyDescent="0.25">
      <c r="A701" s="7"/>
    </row>
    <row r="702" spans="1:1" ht="12.5" x14ac:dyDescent="0.25">
      <c r="A702" s="7"/>
    </row>
    <row r="703" spans="1:1" ht="12.5" x14ac:dyDescent="0.25">
      <c r="A703" s="7"/>
    </row>
    <row r="704" spans="1:1" ht="12.5" x14ac:dyDescent="0.25">
      <c r="A704" s="7"/>
    </row>
    <row r="705" spans="1:1" ht="12.5" x14ac:dyDescent="0.25">
      <c r="A705" s="7"/>
    </row>
    <row r="706" spans="1:1" ht="12.5" x14ac:dyDescent="0.25">
      <c r="A706" s="7"/>
    </row>
    <row r="707" spans="1:1" ht="12.5" x14ac:dyDescent="0.25">
      <c r="A707" s="7"/>
    </row>
    <row r="708" spans="1:1" ht="12.5" x14ac:dyDescent="0.25">
      <c r="A708" s="7"/>
    </row>
    <row r="709" spans="1:1" ht="12.5" x14ac:dyDescent="0.25">
      <c r="A709" s="7"/>
    </row>
    <row r="710" spans="1:1" ht="12.5" x14ac:dyDescent="0.25">
      <c r="A710" s="7"/>
    </row>
    <row r="711" spans="1:1" ht="12.5" x14ac:dyDescent="0.25">
      <c r="A711" s="7"/>
    </row>
    <row r="712" spans="1:1" ht="12.5" x14ac:dyDescent="0.25">
      <c r="A712" s="7"/>
    </row>
    <row r="713" spans="1:1" ht="12.5" x14ac:dyDescent="0.25">
      <c r="A713" s="7"/>
    </row>
    <row r="714" spans="1:1" ht="12.5" x14ac:dyDescent="0.25">
      <c r="A714" s="7"/>
    </row>
    <row r="715" spans="1:1" ht="12.5" x14ac:dyDescent="0.25">
      <c r="A715" s="7"/>
    </row>
    <row r="716" spans="1:1" ht="12.5" x14ac:dyDescent="0.25">
      <c r="A716" s="7"/>
    </row>
    <row r="717" spans="1:1" ht="12.5" x14ac:dyDescent="0.25">
      <c r="A717" s="7"/>
    </row>
    <row r="718" spans="1:1" ht="12.5" x14ac:dyDescent="0.25">
      <c r="A718" s="7"/>
    </row>
    <row r="719" spans="1:1" ht="12.5" x14ac:dyDescent="0.25">
      <c r="A719" s="7"/>
    </row>
    <row r="720" spans="1:1" ht="12.5" x14ac:dyDescent="0.25">
      <c r="A720" s="7"/>
    </row>
    <row r="721" spans="1:1" ht="12.5" x14ac:dyDescent="0.25">
      <c r="A721" s="7"/>
    </row>
    <row r="722" spans="1:1" ht="12.5" x14ac:dyDescent="0.25">
      <c r="A722" s="7"/>
    </row>
    <row r="723" spans="1:1" ht="12.5" x14ac:dyDescent="0.25">
      <c r="A723" s="7"/>
    </row>
    <row r="724" spans="1:1" ht="12.5" x14ac:dyDescent="0.25">
      <c r="A724" s="7"/>
    </row>
    <row r="725" spans="1:1" ht="12.5" x14ac:dyDescent="0.25">
      <c r="A725" s="7"/>
    </row>
    <row r="726" spans="1:1" ht="12.5" x14ac:dyDescent="0.25">
      <c r="A726" s="7"/>
    </row>
    <row r="727" spans="1:1" ht="12.5" x14ac:dyDescent="0.25">
      <c r="A727" s="7"/>
    </row>
    <row r="728" spans="1:1" ht="12.5" x14ac:dyDescent="0.25">
      <c r="A728" s="7"/>
    </row>
    <row r="729" spans="1:1" ht="12.5" x14ac:dyDescent="0.25">
      <c r="A729" s="7"/>
    </row>
    <row r="730" spans="1:1" ht="12.5" x14ac:dyDescent="0.25">
      <c r="A730" s="7"/>
    </row>
    <row r="731" spans="1:1" ht="12.5" x14ac:dyDescent="0.25">
      <c r="A731" s="7"/>
    </row>
    <row r="732" spans="1:1" ht="12.5" x14ac:dyDescent="0.25">
      <c r="A732" s="7"/>
    </row>
    <row r="733" spans="1:1" ht="12.5" x14ac:dyDescent="0.25">
      <c r="A733" s="7"/>
    </row>
    <row r="734" spans="1:1" ht="12.5" x14ac:dyDescent="0.25">
      <c r="A734" s="7"/>
    </row>
    <row r="735" spans="1:1" ht="12.5" x14ac:dyDescent="0.25">
      <c r="A735" s="7"/>
    </row>
    <row r="736" spans="1:1" ht="12.5" x14ac:dyDescent="0.25">
      <c r="A736" s="7"/>
    </row>
    <row r="737" spans="1:1" ht="12.5" x14ac:dyDescent="0.25">
      <c r="A737" s="7"/>
    </row>
    <row r="738" spans="1:1" ht="12.5" x14ac:dyDescent="0.25">
      <c r="A738" s="7"/>
    </row>
    <row r="739" spans="1:1" ht="12.5" x14ac:dyDescent="0.25">
      <c r="A739" s="7"/>
    </row>
    <row r="740" spans="1:1" ht="12.5" x14ac:dyDescent="0.25">
      <c r="A740" s="7"/>
    </row>
    <row r="741" spans="1:1" ht="12.5" x14ac:dyDescent="0.25">
      <c r="A741" s="7"/>
    </row>
    <row r="742" spans="1:1" ht="12.5" x14ac:dyDescent="0.25">
      <c r="A742" s="7"/>
    </row>
    <row r="743" spans="1:1" ht="12.5" x14ac:dyDescent="0.25">
      <c r="A743" s="7"/>
    </row>
    <row r="744" spans="1:1" ht="12.5" x14ac:dyDescent="0.25">
      <c r="A744" s="7"/>
    </row>
    <row r="745" spans="1:1" ht="12.5" x14ac:dyDescent="0.25">
      <c r="A745" s="7"/>
    </row>
    <row r="746" spans="1:1" ht="12.5" x14ac:dyDescent="0.25">
      <c r="A746" s="7"/>
    </row>
    <row r="747" spans="1:1" ht="12.5" x14ac:dyDescent="0.25">
      <c r="A747" s="7"/>
    </row>
    <row r="748" spans="1:1" ht="12.5" x14ac:dyDescent="0.25">
      <c r="A748" s="7"/>
    </row>
    <row r="749" spans="1:1" ht="12.5" x14ac:dyDescent="0.25">
      <c r="A749" s="7"/>
    </row>
    <row r="750" spans="1:1" ht="12.5" x14ac:dyDescent="0.25">
      <c r="A750" s="7"/>
    </row>
    <row r="751" spans="1:1" ht="12.5" x14ac:dyDescent="0.25">
      <c r="A751" s="7"/>
    </row>
    <row r="752" spans="1:1" ht="12.5" x14ac:dyDescent="0.25">
      <c r="A752" s="7"/>
    </row>
    <row r="753" spans="1:1" ht="12.5" x14ac:dyDescent="0.25">
      <c r="A753" s="7"/>
    </row>
    <row r="754" spans="1:1" ht="12.5" x14ac:dyDescent="0.25">
      <c r="A754" s="7"/>
    </row>
    <row r="755" spans="1:1" ht="12.5" x14ac:dyDescent="0.25">
      <c r="A755" s="7"/>
    </row>
    <row r="756" spans="1:1" ht="12.5" x14ac:dyDescent="0.25">
      <c r="A756" s="7"/>
    </row>
    <row r="757" spans="1:1" ht="12.5" x14ac:dyDescent="0.25">
      <c r="A757" s="7"/>
    </row>
    <row r="758" spans="1:1" ht="12.5" x14ac:dyDescent="0.25">
      <c r="A758" s="7"/>
    </row>
    <row r="759" spans="1:1" ht="12.5" x14ac:dyDescent="0.25">
      <c r="A759" s="7"/>
    </row>
    <row r="760" spans="1:1" ht="12.5" x14ac:dyDescent="0.25">
      <c r="A760" s="7"/>
    </row>
    <row r="761" spans="1:1" ht="12.5" x14ac:dyDescent="0.25">
      <c r="A761" s="7"/>
    </row>
    <row r="762" spans="1:1" ht="12.5" x14ac:dyDescent="0.25">
      <c r="A762" s="7"/>
    </row>
    <row r="763" spans="1:1" ht="12.5" x14ac:dyDescent="0.25">
      <c r="A763" s="7"/>
    </row>
    <row r="764" spans="1:1" ht="12.5" x14ac:dyDescent="0.25">
      <c r="A764" s="7"/>
    </row>
    <row r="765" spans="1:1" ht="12.5" x14ac:dyDescent="0.25">
      <c r="A765" s="7"/>
    </row>
    <row r="766" spans="1:1" ht="12.5" x14ac:dyDescent="0.25">
      <c r="A766" s="7"/>
    </row>
    <row r="767" spans="1:1" ht="12.5" x14ac:dyDescent="0.25">
      <c r="A767" s="7"/>
    </row>
    <row r="768" spans="1:1" ht="12.5" x14ac:dyDescent="0.25">
      <c r="A768" s="7"/>
    </row>
    <row r="769" spans="1:1" ht="12.5" x14ac:dyDescent="0.25">
      <c r="A769" s="7"/>
    </row>
    <row r="770" spans="1:1" ht="12.5" x14ac:dyDescent="0.25">
      <c r="A770" s="7"/>
    </row>
    <row r="771" spans="1:1" ht="12.5" x14ac:dyDescent="0.25">
      <c r="A771" s="7"/>
    </row>
    <row r="772" spans="1:1" ht="12.5" x14ac:dyDescent="0.25">
      <c r="A772" s="7"/>
    </row>
    <row r="773" spans="1:1" ht="12.5" x14ac:dyDescent="0.25">
      <c r="A773" s="7"/>
    </row>
    <row r="774" spans="1:1" ht="12.5" x14ac:dyDescent="0.25">
      <c r="A774" s="7"/>
    </row>
    <row r="775" spans="1:1" ht="12.5" x14ac:dyDescent="0.25">
      <c r="A775" s="7"/>
    </row>
    <row r="776" spans="1:1" ht="12.5" x14ac:dyDescent="0.25">
      <c r="A776" s="7"/>
    </row>
    <row r="777" spans="1:1" ht="12.5" x14ac:dyDescent="0.25">
      <c r="A777" s="7"/>
    </row>
    <row r="778" spans="1:1" ht="12.5" x14ac:dyDescent="0.25">
      <c r="A778" s="7"/>
    </row>
    <row r="779" spans="1:1" ht="12.5" x14ac:dyDescent="0.25">
      <c r="A779" s="7"/>
    </row>
    <row r="780" spans="1:1" ht="12.5" x14ac:dyDescent="0.25">
      <c r="A780" s="7"/>
    </row>
    <row r="781" spans="1:1" ht="12.5" x14ac:dyDescent="0.25">
      <c r="A781" s="7"/>
    </row>
    <row r="782" spans="1:1" ht="12.5" x14ac:dyDescent="0.25">
      <c r="A782" s="7"/>
    </row>
    <row r="783" spans="1:1" ht="12.5" x14ac:dyDescent="0.25">
      <c r="A783" s="7"/>
    </row>
    <row r="784" spans="1:1" ht="12.5" x14ac:dyDescent="0.25">
      <c r="A784" s="7"/>
    </row>
    <row r="785" spans="1:1" ht="12.5" x14ac:dyDescent="0.25">
      <c r="A785" s="7"/>
    </row>
    <row r="786" spans="1:1" ht="12.5" x14ac:dyDescent="0.25">
      <c r="A786" s="7"/>
    </row>
    <row r="787" spans="1:1" ht="12.5" x14ac:dyDescent="0.25">
      <c r="A787" s="7"/>
    </row>
    <row r="788" spans="1:1" ht="12.5" x14ac:dyDescent="0.25">
      <c r="A788" s="7"/>
    </row>
    <row r="789" spans="1:1" ht="12.5" x14ac:dyDescent="0.25">
      <c r="A789" s="7"/>
    </row>
    <row r="790" spans="1:1" ht="12.5" x14ac:dyDescent="0.25">
      <c r="A790" s="7"/>
    </row>
    <row r="791" spans="1:1" ht="12.5" x14ac:dyDescent="0.25">
      <c r="A791" s="7"/>
    </row>
    <row r="792" spans="1:1" ht="12.5" x14ac:dyDescent="0.25">
      <c r="A792" s="7"/>
    </row>
    <row r="793" spans="1:1" ht="12.5" x14ac:dyDescent="0.25">
      <c r="A793" s="7"/>
    </row>
    <row r="794" spans="1:1" ht="12.5" x14ac:dyDescent="0.25">
      <c r="A794" s="7"/>
    </row>
    <row r="795" spans="1:1" ht="12.5" x14ac:dyDescent="0.25">
      <c r="A795" s="7"/>
    </row>
    <row r="796" spans="1:1" ht="12.5" x14ac:dyDescent="0.25">
      <c r="A796" s="7"/>
    </row>
    <row r="797" spans="1:1" ht="12.5" x14ac:dyDescent="0.25">
      <c r="A797" s="7"/>
    </row>
    <row r="798" spans="1:1" ht="12.5" x14ac:dyDescent="0.25">
      <c r="A798" s="7"/>
    </row>
    <row r="799" spans="1:1" ht="12.5" x14ac:dyDescent="0.25">
      <c r="A799" s="7"/>
    </row>
    <row r="800" spans="1:1" ht="12.5" x14ac:dyDescent="0.25">
      <c r="A800" s="7"/>
    </row>
    <row r="801" spans="1:1" ht="12.5" x14ac:dyDescent="0.25">
      <c r="A801" s="7"/>
    </row>
    <row r="802" spans="1:1" ht="12.5" x14ac:dyDescent="0.25">
      <c r="A802" s="7"/>
    </row>
    <row r="803" spans="1:1" ht="12.5" x14ac:dyDescent="0.25">
      <c r="A803" s="7"/>
    </row>
    <row r="804" spans="1:1" ht="12.5" x14ac:dyDescent="0.25">
      <c r="A804" s="7"/>
    </row>
    <row r="805" spans="1:1" ht="12.5" x14ac:dyDescent="0.25">
      <c r="A805" s="7"/>
    </row>
    <row r="806" spans="1:1" ht="12.5" x14ac:dyDescent="0.25">
      <c r="A806" s="7"/>
    </row>
    <row r="807" spans="1:1" ht="12.5" x14ac:dyDescent="0.25">
      <c r="A807" s="7"/>
    </row>
    <row r="808" spans="1:1" ht="12.5" x14ac:dyDescent="0.25">
      <c r="A808" s="7"/>
    </row>
    <row r="809" spans="1:1" ht="12.5" x14ac:dyDescent="0.25">
      <c r="A809" s="7"/>
    </row>
    <row r="810" spans="1:1" ht="12.5" x14ac:dyDescent="0.25">
      <c r="A810" s="7"/>
    </row>
    <row r="811" spans="1:1" ht="12.5" x14ac:dyDescent="0.25">
      <c r="A811" s="7"/>
    </row>
    <row r="812" spans="1:1" ht="12.5" x14ac:dyDescent="0.25">
      <c r="A812" s="7"/>
    </row>
    <row r="813" spans="1:1" ht="12.5" x14ac:dyDescent="0.25">
      <c r="A813" s="7"/>
    </row>
    <row r="814" spans="1:1" ht="12.5" x14ac:dyDescent="0.25">
      <c r="A814" s="7"/>
    </row>
    <row r="815" spans="1:1" ht="12.5" x14ac:dyDescent="0.25">
      <c r="A815" s="7"/>
    </row>
    <row r="816" spans="1:1" ht="12.5" x14ac:dyDescent="0.25">
      <c r="A816" s="7"/>
    </row>
    <row r="817" spans="1:1" ht="12.5" x14ac:dyDescent="0.25">
      <c r="A817" s="7"/>
    </row>
    <row r="818" spans="1:1" ht="12.5" x14ac:dyDescent="0.25">
      <c r="A818" s="7"/>
    </row>
    <row r="819" spans="1:1" ht="12.5" x14ac:dyDescent="0.25">
      <c r="A819" s="7"/>
    </row>
    <row r="820" spans="1:1" ht="12.5" x14ac:dyDescent="0.25">
      <c r="A820" s="7"/>
    </row>
    <row r="821" spans="1:1" ht="12.5" x14ac:dyDescent="0.25">
      <c r="A821" s="7"/>
    </row>
    <row r="822" spans="1:1" ht="12.5" x14ac:dyDescent="0.25">
      <c r="A822" s="7"/>
    </row>
    <row r="823" spans="1:1" ht="12.5" x14ac:dyDescent="0.25">
      <c r="A823" s="7"/>
    </row>
    <row r="824" spans="1:1" ht="12.5" x14ac:dyDescent="0.25">
      <c r="A824" s="7"/>
    </row>
    <row r="825" spans="1:1" ht="12.5" x14ac:dyDescent="0.25">
      <c r="A825" s="7"/>
    </row>
    <row r="826" spans="1:1" ht="12.5" x14ac:dyDescent="0.25">
      <c r="A826" s="7"/>
    </row>
    <row r="827" spans="1:1" ht="12.5" x14ac:dyDescent="0.25">
      <c r="A827" s="7"/>
    </row>
    <row r="828" spans="1:1" ht="12.5" x14ac:dyDescent="0.25">
      <c r="A828" s="7"/>
    </row>
    <row r="829" spans="1:1" ht="12.5" x14ac:dyDescent="0.25">
      <c r="A829" s="7"/>
    </row>
    <row r="830" spans="1:1" ht="12.5" x14ac:dyDescent="0.25">
      <c r="A830" s="7"/>
    </row>
    <row r="831" spans="1:1" ht="12.5" x14ac:dyDescent="0.25">
      <c r="A831" s="7"/>
    </row>
    <row r="832" spans="1:1" ht="12.5" x14ac:dyDescent="0.25">
      <c r="A832" s="7"/>
    </row>
    <row r="833" spans="1:1" ht="12.5" x14ac:dyDescent="0.25">
      <c r="A833" s="7"/>
    </row>
    <row r="834" spans="1:1" ht="12.5" x14ac:dyDescent="0.25">
      <c r="A834" s="7"/>
    </row>
    <row r="835" spans="1:1" ht="12.5" x14ac:dyDescent="0.25">
      <c r="A835" s="7"/>
    </row>
    <row r="836" spans="1:1" ht="12.5" x14ac:dyDescent="0.25">
      <c r="A836" s="7"/>
    </row>
    <row r="837" spans="1:1" ht="12.5" x14ac:dyDescent="0.25">
      <c r="A837" s="7"/>
    </row>
    <row r="838" spans="1:1" ht="12.5" x14ac:dyDescent="0.25">
      <c r="A838" s="7"/>
    </row>
    <row r="839" spans="1:1" ht="12.5" x14ac:dyDescent="0.25">
      <c r="A839" s="7"/>
    </row>
    <row r="840" spans="1:1" ht="12.5" x14ac:dyDescent="0.25">
      <c r="A840" s="7"/>
    </row>
    <row r="841" spans="1:1" ht="12.5" x14ac:dyDescent="0.25">
      <c r="A841" s="7"/>
    </row>
    <row r="842" spans="1:1" ht="12.5" x14ac:dyDescent="0.25">
      <c r="A842" s="7"/>
    </row>
    <row r="843" spans="1:1" ht="12.5" x14ac:dyDescent="0.25">
      <c r="A843" s="7"/>
    </row>
    <row r="844" spans="1:1" ht="12.5" x14ac:dyDescent="0.25">
      <c r="A844" s="7"/>
    </row>
    <row r="845" spans="1:1" ht="12.5" x14ac:dyDescent="0.25">
      <c r="A845" s="7"/>
    </row>
    <row r="846" spans="1:1" ht="12.5" x14ac:dyDescent="0.25">
      <c r="A846" s="7"/>
    </row>
    <row r="847" spans="1:1" ht="12.5" x14ac:dyDescent="0.25">
      <c r="A847" s="7"/>
    </row>
    <row r="848" spans="1:1" ht="12.5" x14ac:dyDescent="0.25">
      <c r="A848" s="7"/>
    </row>
    <row r="849" spans="1:1" ht="12.5" x14ac:dyDescent="0.25">
      <c r="A849" s="7"/>
    </row>
    <row r="850" spans="1:1" ht="12.5" x14ac:dyDescent="0.25">
      <c r="A850" s="7"/>
    </row>
    <row r="851" spans="1:1" ht="12.5" x14ac:dyDescent="0.25">
      <c r="A851" s="7"/>
    </row>
    <row r="852" spans="1:1" ht="12.5" x14ac:dyDescent="0.25">
      <c r="A852" s="7"/>
    </row>
    <row r="853" spans="1:1" ht="12.5" x14ac:dyDescent="0.25">
      <c r="A853" s="7"/>
    </row>
    <row r="854" spans="1:1" ht="12.5" x14ac:dyDescent="0.25">
      <c r="A854" s="7"/>
    </row>
    <row r="855" spans="1:1" ht="12.5" x14ac:dyDescent="0.25">
      <c r="A855" s="7"/>
    </row>
    <row r="856" spans="1:1" ht="12.5" x14ac:dyDescent="0.25">
      <c r="A856" s="7"/>
    </row>
    <row r="857" spans="1:1" ht="12.5" x14ac:dyDescent="0.25">
      <c r="A857" s="7"/>
    </row>
    <row r="858" spans="1:1" ht="12.5" x14ac:dyDescent="0.25">
      <c r="A858" s="7"/>
    </row>
    <row r="859" spans="1:1" ht="12.5" x14ac:dyDescent="0.25">
      <c r="A859" s="7"/>
    </row>
    <row r="860" spans="1:1" ht="12.5" x14ac:dyDescent="0.25">
      <c r="A860" s="7"/>
    </row>
    <row r="861" spans="1:1" ht="12.5" x14ac:dyDescent="0.25">
      <c r="A861" s="7"/>
    </row>
    <row r="862" spans="1:1" ht="12.5" x14ac:dyDescent="0.25">
      <c r="A862" s="7"/>
    </row>
    <row r="863" spans="1:1" ht="12.5" x14ac:dyDescent="0.25">
      <c r="A863" s="7"/>
    </row>
    <row r="864" spans="1:1" ht="12.5" x14ac:dyDescent="0.25">
      <c r="A864" s="7"/>
    </row>
    <row r="865" spans="1:1" ht="12.5" x14ac:dyDescent="0.25">
      <c r="A865" s="7"/>
    </row>
    <row r="866" spans="1:1" ht="12.5" x14ac:dyDescent="0.25">
      <c r="A866" s="7"/>
    </row>
    <row r="867" spans="1:1" ht="12.5" x14ac:dyDescent="0.25">
      <c r="A867" s="7"/>
    </row>
    <row r="868" spans="1:1" ht="12.5" x14ac:dyDescent="0.25">
      <c r="A868" s="7"/>
    </row>
    <row r="869" spans="1:1" ht="12.5" x14ac:dyDescent="0.25">
      <c r="A869" s="7"/>
    </row>
    <row r="870" spans="1:1" ht="12.5" x14ac:dyDescent="0.25">
      <c r="A870" s="7"/>
    </row>
    <row r="871" spans="1:1" ht="12.5" x14ac:dyDescent="0.25">
      <c r="A871" s="7"/>
    </row>
    <row r="872" spans="1:1" ht="12.5" x14ac:dyDescent="0.25">
      <c r="A872" s="7"/>
    </row>
    <row r="873" spans="1:1" ht="12.5" x14ac:dyDescent="0.25">
      <c r="A873" s="7"/>
    </row>
    <row r="874" spans="1:1" ht="12.5" x14ac:dyDescent="0.25">
      <c r="A874" s="7"/>
    </row>
    <row r="875" spans="1:1" ht="12.5" x14ac:dyDescent="0.25">
      <c r="A875" s="7"/>
    </row>
    <row r="876" spans="1:1" ht="12.5" x14ac:dyDescent="0.25">
      <c r="A876" s="7"/>
    </row>
    <row r="877" spans="1:1" ht="12.5" x14ac:dyDescent="0.25">
      <c r="A877" s="7"/>
    </row>
    <row r="878" spans="1:1" ht="12.5" x14ac:dyDescent="0.25">
      <c r="A878" s="7"/>
    </row>
    <row r="879" spans="1:1" ht="12.5" x14ac:dyDescent="0.25">
      <c r="A879" s="7"/>
    </row>
    <row r="880" spans="1:1" ht="12.5" x14ac:dyDescent="0.25">
      <c r="A880" s="7"/>
    </row>
    <row r="881" spans="1:1" ht="12.5" x14ac:dyDescent="0.25">
      <c r="A881" s="7"/>
    </row>
    <row r="882" spans="1:1" ht="12.5" x14ac:dyDescent="0.25">
      <c r="A882" s="7"/>
    </row>
    <row r="883" spans="1:1" ht="12.5" x14ac:dyDescent="0.25">
      <c r="A883" s="7"/>
    </row>
    <row r="884" spans="1:1" ht="12.5" x14ac:dyDescent="0.25">
      <c r="A884" s="7"/>
    </row>
    <row r="885" spans="1:1" ht="12.5" x14ac:dyDescent="0.25">
      <c r="A885" s="7"/>
    </row>
    <row r="886" spans="1:1" ht="12.5" x14ac:dyDescent="0.25">
      <c r="A886" s="7"/>
    </row>
    <row r="887" spans="1:1" ht="12.5" x14ac:dyDescent="0.25">
      <c r="A887" s="7"/>
    </row>
    <row r="888" spans="1:1" ht="12.5" x14ac:dyDescent="0.25">
      <c r="A888" s="7"/>
    </row>
    <row r="889" spans="1:1" ht="12.5" x14ac:dyDescent="0.25">
      <c r="A889" s="7"/>
    </row>
    <row r="890" spans="1:1" ht="12.5" x14ac:dyDescent="0.25">
      <c r="A890" s="7"/>
    </row>
    <row r="891" spans="1:1" ht="12.5" x14ac:dyDescent="0.25">
      <c r="A891" s="7"/>
    </row>
    <row r="892" spans="1:1" ht="12.5" x14ac:dyDescent="0.25">
      <c r="A892" s="7"/>
    </row>
    <row r="893" spans="1:1" ht="12.5" x14ac:dyDescent="0.25">
      <c r="A893" s="7"/>
    </row>
    <row r="894" spans="1:1" ht="12.5" x14ac:dyDescent="0.25">
      <c r="A894" s="7"/>
    </row>
    <row r="895" spans="1:1" ht="12.5" x14ac:dyDescent="0.25">
      <c r="A895" s="7"/>
    </row>
    <row r="896" spans="1:1" ht="12.5" x14ac:dyDescent="0.25">
      <c r="A896" s="7"/>
    </row>
    <row r="897" spans="1:1" ht="12.5" x14ac:dyDescent="0.25">
      <c r="A897" s="7"/>
    </row>
    <row r="898" spans="1:1" ht="12.5" x14ac:dyDescent="0.25">
      <c r="A898" s="7"/>
    </row>
    <row r="899" spans="1:1" ht="12.5" x14ac:dyDescent="0.25">
      <c r="A899" s="7"/>
    </row>
    <row r="900" spans="1:1" ht="12.5" x14ac:dyDescent="0.25">
      <c r="A900" s="7"/>
    </row>
    <row r="901" spans="1:1" ht="12.5" x14ac:dyDescent="0.25">
      <c r="A901" s="7"/>
    </row>
    <row r="902" spans="1:1" ht="12.5" x14ac:dyDescent="0.25">
      <c r="A902" s="7"/>
    </row>
    <row r="903" spans="1:1" ht="12.5" x14ac:dyDescent="0.25">
      <c r="A903" s="7"/>
    </row>
    <row r="904" spans="1:1" ht="12.5" x14ac:dyDescent="0.25">
      <c r="A904" s="7"/>
    </row>
    <row r="905" spans="1:1" ht="12.5" x14ac:dyDescent="0.25">
      <c r="A905" s="7"/>
    </row>
    <row r="906" spans="1:1" ht="12.5" x14ac:dyDescent="0.25">
      <c r="A906" s="7"/>
    </row>
    <row r="907" spans="1:1" ht="12.5" x14ac:dyDescent="0.25">
      <c r="A907" s="7"/>
    </row>
    <row r="908" spans="1:1" ht="12.5" x14ac:dyDescent="0.25">
      <c r="A908" s="7"/>
    </row>
    <row r="909" spans="1:1" ht="12.5" x14ac:dyDescent="0.25">
      <c r="A909" s="7"/>
    </row>
    <row r="910" spans="1:1" ht="12.5" x14ac:dyDescent="0.25">
      <c r="A910" s="7"/>
    </row>
    <row r="911" spans="1:1" ht="12.5" x14ac:dyDescent="0.25">
      <c r="A911" s="7"/>
    </row>
    <row r="912" spans="1:1" ht="12.5" x14ac:dyDescent="0.25">
      <c r="A912" s="7"/>
    </row>
    <row r="913" spans="1:1" ht="12.5" x14ac:dyDescent="0.25">
      <c r="A913" s="7"/>
    </row>
    <row r="914" spans="1:1" ht="12.5" x14ac:dyDescent="0.25">
      <c r="A914" s="7"/>
    </row>
    <row r="915" spans="1:1" ht="12.5" x14ac:dyDescent="0.25">
      <c r="A915" s="7"/>
    </row>
    <row r="916" spans="1:1" ht="12.5" x14ac:dyDescent="0.25">
      <c r="A916" s="7"/>
    </row>
    <row r="917" spans="1:1" ht="12.5" x14ac:dyDescent="0.25">
      <c r="A917" s="7"/>
    </row>
    <row r="918" spans="1:1" ht="12.5" x14ac:dyDescent="0.25">
      <c r="A918" s="7"/>
    </row>
    <row r="919" spans="1:1" ht="12.5" x14ac:dyDescent="0.25">
      <c r="A919" s="7"/>
    </row>
    <row r="920" spans="1:1" ht="12.5" x14ac:dyDescent="0.25">
      <c r="A920" s="7"/>
    </row>
    <row r="921" spans="1:1" ht="12.5" x14ac:dyDescent="0.25">
      <c r="A921" s="7"/>
    </row>
    <row r="922" spans="1:1" ht="12.5" x14ac:dyDescent="0.25">
      <c r="A922" s="7"/>
    </row>
    <row r="923" spans="1:1" ht="12.5" x14ac:dyDescent="0.25">
      <c r="A923" s="7"/>
    </row>
    <row r="924" spans="1:1" ht="12.5" x14ac:dyDescent="0.25">
      <c r="A924" s="7"/>
    </row>
    <row r="925" spans="1:1" ht="12.5" x14ac:dyDescent="0.25">
      <c r="A925" s="7"/>
    </row>
    <row r="926" spans="1:1" ht="12.5" x14ac:dyDescent="0.25">
      <c r="A926" s="7"/>
    </row>
    <row r="927" spans="1:1" ht="12.5" x14ac:dyDescent="0.25">
      <c r="A927" s="7"/>
    </row>
    <row r="928" spans="1:1" ht="12.5" x14ac:dyDescent="0.25">
      <c r="A928" s="7"/>
    </row>
    <row r="929" spans="1:1" ht="12.5" x14ac:dyDescent="0.25">
      <c r="A929" s="7"/>
    </row>
    <row r="930" spans="1:1" ht="12.5" x14ac:dyDescent="0.25">
      <c r="A930" s="7"/>
    </row>
    <row r="931" spans="1:1" ht="12.5" x14ac:dyDescent="0.25">
      <c r="A931" s="7"/>
    </row>
    <row r="932" spans="1:1" ht="12.5" x14ac:dyDescent="0.25">
      <c r="A932" s="7"/>
    </row>
    <row r="933" spans="1:1" ht="12.5" x14ac:dyDescent="0.25">
      <c r="A933" s="7"/>
    </row>
    <row r="934" spans="1:1" ht="12.5" x14ac:dyDescent="0.25">
      <c r="A934" s="7"/>
    </row>
    <row r="935" spans="1:1" ht="12.5" x14ac:dyDescent="0.25">
      <c r="A935" s="7"/>
    </row>
    <row r="936" spans="1:1" ht="12.5" x14ac:dyDescent="0.25">
      <c r="A936" s="7"/>
    </row>
    <row r="937" spans="1:1" ht="12.5" x14ac:dyDescent="0.25">
      <c r="A937" s="7"/>
    </row>
    <row r="938" spans="1:1" ht="12.5" x14ac:dyDescent="0.25">
      <c r="A938" s="7"/>
    </row>
    <row r="939" spans="1:1" ht="12.5" x14ac:dyDescent="0.25">
      <c r="A939" s="7"/>
    </row>
    <row r="940" spans="1:1" ht="12.5" x14ac:dyDescent="0.25">
      <c r="A940" s="7"/>
    </row>
    <row r="941" spans="1:1" ht="12.5" x14ac:dyDescent="0.25">
      <c r="A941" s="7"/>
    </row>
    <row r="942" spans="1:1" ht="12.5" x14ac:dyDescent="0.25">
      <c r="A942" s="7"/>
    </row>
    <row r="943" spans="1:1" ht="12.5" x14ac:dyDescent="0.25">
      <c r="A943" s="7"/>
    </row>
    <row r="944" spans="1:1" ht="12.5" x14ac:dyDescent="0.25">
      <c r="A944" s="7"/>
    </row>
    <row r="945" spans="1:1" ht="12.5" x14ac:dyDescent="0.25">
      <c r="A945" s="7"/>
    </row>
    <row r="946" spans="1:1" ht="12.5" x14ac:dyDescent="0.25">
      <c r="A946" s="7"/>
    </row>
    <row r="947" spans="1:1" ht="12.5" x14ac:dyDescent="0.25">
      <c r="A947" s="7"/>
    </row>
    <row r="948" spans="1:1" ht="12.5" x14ac:dyDescent="0.25">
      <c r="A948" s="7"/>
    </row>
    <row r="949" spans="1:1" ht="12.5" x14ac:dyDescent="0.25">
      <c r="A949" s="7"/>
    </row>
    <row r="950" spans="1:1" ht="12.5" x14ac:dyDescent="0.25">
      <c r="A950" s="7"/>
    </row>
    <row r="951" spans="1:1" ht="12.5" x14ac:dyDescent="0.25">
      <c r="A951" s="7"/>
    </row>
    <row r="952" spans="1:1" ht="12.5" x14ac:dyDescent="0.25">
      <c r="A952" s="7"/>
    </row>
    <row r="953" spans="1:1" ht="12.5" x14ac:dyDescent="0.25">
      <c r="A953" s="7"/>
    </row>
    <row r="954" spans="1:1" ht="12.5" x14ac:dyDescent="0.25">
      <c r="A954" s="7"/>
    </row>
    <row r="955" spans="1:1" ht="12.5" x14ac:dyDescent="0.25">
      <c r="A955" s="7"/>
    </row>
    <row r="956" spans="1:1" ht="12.5" x14ac:dyDescent="0.25">
      <c r="A956" s="7"/>
    </row>
    <row r="957" spans="1:1" ht="12.5" x14ac:dyDescent="0.25">
      <c r="A957" s="7"/>
    </row>
    <row r="958" spans="1:1" ht="12.5" x14ac:dyDescent="0.25">
      <c r="A958" s="7"/>
    </row>
    <row r="959" spans="1:1" ht="12.5" x14ac:dyDescent="0.25">
      <c r="A959" s="7"/>
    </row>
    <row r="960" spans="1:1" ht="12.5" x14ac:dyDescent="0.25">
      <c r="A960" s="7"/>
    </row>
    <row r="961" spans="1:1" ht="12.5" x14ac:dyDescent="0.25">
      <c r="A961" s="7"/>
    </row>
    <row r="962" spans="1:1" ht="12.5" x14ac:dyDescent="0.25">
      <c r="A962" s="7"/>
    </row>
    <row r="963" spans="1:1" ht="12.5" x14ac:dyDescent="0.25">
      <c r="A963" s="7"/>
    </row>
    <row r="964" spans="1:1" ht="12.5" x14ac:dyDescent="0.25">
      <c r="A964" s="7"/>
    </row>
    <row r="965" spans="1:1" ht="12.5" x14ac:dyDescent="0.25">
      <c r="A965" s="7"/>
    </row>
    <row r="966" spans="1:1" ht="12.5" x14ac:dyDescent="0.25">
      <c r="A966" s="7"/>
    </row>
    <row r="967" spans="1:1" ht="12.5" x14ac:dyDescent="0.25">
      <c r="A967" s="7"/>
    </row>
    <row r="968" spans="1:1" ht="12.5" x14ac:dyDescent="0.25">
      <c r="A968" s="7"/>
    </row>
    <row r="969" spans="1:1" ht="12.5" x14ac:dyDescent="0.25">
      <c r="A969" s="7"/>
    </row>
    <row r="970" spans="1:1" ht="12.5" x14ac:dyDescent="0.25">
      <c r="A970" s="7"/>
    </row>
    <row r="971" spans="1:1" ht="12.5" x14ac:dyDescent="0.25">
      <c r="A971" s="7"/>
    </row>
    <row r="972" spans="1:1" ht="12.5" x14ac:dyDescent="0.25">
      <c r="A972" s="7"/>
    </row>
    <row r="973" spans="1:1" ht="12.5" x14ac:dyDescent="0.25">
      <c r="A973" s="7"/>
    </row>
    <row r="974" spans="1:1" ht="12.5" x14ac:dyDescent="0.25">
      <c r="A974" s="7"/>
    </row>
    <row r="975" spans="1:1" ht="12.5" x14ac:dyDescent="0.25">
      <c r="A975" s="7"/>
    </row>
    <row r="976" spans="1:1" ht="12.5" x14ac:dyDescent="0.25">
      <c r="A976" s="7"/>
    </row>
    <row r="977" spans="1:1" ht="12.5" x14ac:dyDescent="0.25">
      <c r="A977" s="7"/>
    </row>
    <row r="978" spans="1:1" ht="12.5" x14ac:dyDescent="0.25">
      <c r="A978" s="7"/>
    </row>
    <row r="979" spans="1:1" ht="12.5" x14ac:dyDescent="0.25">
      <c r="A979" s="7"/>
    </row>
    <row r="980" spans="1:1" ht="12.5" x14ac:dyDescent="0.25">
      <c r="A980" s="7"/>
    </row>
    <row r="981" spans="1:1" ht="12.5" x14ac:dyDescent="0.25">
      <c r="A981" s="7"/>
    </row>
    <row r="982" spans="1:1" ht="12.5" x14ac:dyDescent="0.25">
      <c r="A982" s="7"/>
    </row>
    <row r="983" spans="1:1" ht="12.5" x14ac:dyDescent="0.25">
      <c r="A983" s="7"/>
    </row>
    <row r="984" spans="1:1" ht="12.5" x14ac:dyDescent="0.25">
      <c r="A984" s="7"/>
    </row>
    <row r="985" spans="1:1" ht="12.5" x14ac:dyDescent="0.25">
      <c r="A985" s="7"/>
    </row>
    <row r="986" spans="1:1" ht="12.5" x14ac:dyDescent="0.25">
      <c r="A986" s="7"/>
    </row>
    <row r="987" spans="1:1" ht="12.5" x14ac:dyDescent="0.25">
      <c r="A987" s="7"/>
    </row>
    <row r="988" spans="1:1" ht="12.5" x14ac:dyDescent="0.25">
      <c r="A988" s="7"/>
    </row>
    <row r="989" spans="1:1" ht="12.5" x14ac:dyDescent="0.25">
      <c r="A989" s="7"/>
    </row>
    <row r="990" spans="1:1" ht="12.5" x14ac:dyDescent="0.25">
      <c r="A990" s="7"/>
    </row>
    <row r="991" spans="1:1" ht="12.5" x14ac:dyDescent="0.25">
      <c r="A991" s="7"/>
    </row>
    <row r="992" spans="1:1" ht="12.5" x14ac:dyDescent="0.25">
      <c r="A992" s="7"/>
    </row>
    <row r="993" spans="1:1" ht="12.5" x14ac:dyDescent="0.25">
      <c r="A993" s="7"/>
    </row>
    <row r="994" spans="1:1" ht="12.5" x14ac:dyDescent="0.25">
      <c r="A994" s="7"/>
    </row>
    <row r="995" spans="1:1" ht="12.5" x14ac:dyDescent="0.25">
      <c r="A995" s="7"/>
    </row>
    <row r="996" spans="1:1" ht="12.5" x14ac:dyDescent="0.25">
      <c r="A996" s="7"/>
    </row>
    <row r="997" spans="1:1" ht="12.5" x14ac:dyDescent="0.25">
      <c r="A997" s="7"/>
    </row>
    <row r="998" spans="1:1" ht="12.5" x14ac:dyDescent="0.25">
      <c r="A998" s="7"/>
    </row>
    <row r="999" spans="1:1" ht="12.5" x14ac:dyDescent="0.25">
      <c r="A999" s="7"/>
    </row>
    <row r="1000" spans="1:1" ht="12.5" x14ac:dyDescent="0.25">
      <c r="A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2.6328125" defaultRowHeight="15.75" customHeight="1" x14ac:dyDescent="0.25"/>
  <sheetData>
    <row r="1" spans="1:1" ht="14" x14ac:dyDescent="0.3">
      <c r="A1" s="28" t="str">
        <f ca="1">IFERROR(__xludf.DUMMYFUNCTION("IMPORTRANGE(""https://docs.google.com/spreadsheets/d/14vPQhjkb1FnoIkJTl9wXcWKUYOGYFHiTODOOwUvftKU"", ""Deals!$A2:$A"")"),"American Chemical Society TA 2022")</f>
        <v>American Chemical Society TA 2022</v>
      </c>
    </row>
    <row r="2" spans="1:1" ht="15.75" customHeight="1" x14ac:dyDescent="0.25">
      <c r="A2" s="7" t="str">
        <f ca="1">IFERROR(__xludf.DUMMYFUNCTION("""COMPUTED_VALUE"""),"American Chemical Society TA 2023")</f>
        <v>American Chemical Society TA 2023</v>
      </c>
    </row>
    <row r="3" spans="1:1" ht="15.75" customHeight="1" x14ac:dyDescent="0.25">
      <c r="A3" s="7" t="str">
        <f ca="1">IFERROR(__xludf.DUMMYFUNCTION("""COMPUTED_VALUE"""),"American Chemical Society TA 2024")</f>
        <v>American Chemical Society TA 2024</v>
      </c>
    </row>
    <row r="4" spans="1:1" ht="15.75" customHeight="1" x14ac:dyDescent="0.25">
      <c r="A4" s="7" t="str">
        <f ca="1">IFERROR(__xludf.DUMMYFUNCTION("""COMPUTED_VALUE"""),"American Institute of Physics TA 2022")</f>
        <v>American Institute of Physics TA 2022</v>
      </c>
    </row>
    <row r="5" spans="1:1" ht="15.75" customHeight="1" x14ac:dyDescent="0.25">
      <c r="A5" s="7" t="str">
        <f ca="1">IFERROR(__xludf.DUMMYFUNCTION("""COMPUTED_VALUE"""),"American Institute of Physics TA 2023")</f>
        <v>American Institute of Physics TA 2023</v>
      </c>
    </row>
    <row r="6" spans="1:1" ht="15.75" customHeight="1" x14ac:dyDescent="0.25">
      <c r="A6" s="7" t="str">
        <f ca="1">IFERROR(__xludf.DUMMYFUNCTION("""COMPUTED_VALUE"""),"American Psychological Society TA 2022-2023")</f>
        <v>American Psychological Society TA 2022-2023</v>
      </c>
    </row>
    <row r="7" spans="1:1" ht="15.75" customHeight="1" x14ac:dyDescent="0.25">
      <c r="A7" s="7" t="str">
        <f ca="1">IFERROR(__xludf.DUMMYFUNCTION("""COMPUTED_VALUE"""),"Brill TA 2020")</f>
        <v>Brill TA 2020</v>
      </c>
    </row>
    <row r="8" spans="1:1" ht="15.75" customHeight="1" x14ac:dyDescent="0.25">
      <c r="A8" s="7" t="str">
        <f ca="1">IFERROR(__xludf.DUMMYFUNCTION("""COMPUTED_VALUE"""),"Brill TA 2021")</f>
        <v>Brill TA 2021</v>
      </c>
    </row>
    <row r="9" spans="1:1" ht="15.75" customHeight="1" x14ac:dyDescent="0.25">
      <c r="A9" s="7" t="str">
        <f ca="1">IFERROR(__xludf.DUMMYFUNCTION("""COMPUTED_VALUE"""),"Brill TA 2022")</f>
        <v>Brill TA 2022</v>
      </c>
    </row>
    <row r="10" spans="1:1" ht="15.75" customHeight="1" x14ac:dyDescent="0.25">
      <c r="A10" s="7" t="str">
        <f ca="1">IFERROR(__xludf.DUMMYFUNCTION("""COMPUTED_VALUE"""),"Brill TA 2023")</f>
        <v>Brill TA 2023</v>
      </c>
    </row>
    <row r="11" spans="1:1" ht="15.75" customHeight="1" x14ac:dyDescent="0.25">
      <c r="A11" s="7" t="str">
        <f ca="1">IFERROR(__xludf.DUMMYFUNCTION("""COMPUTED_VALUE"""),"Brill TA 2024")</f>
        <v>Brill TA 2024</v>
      </c>
    </row>
    <row r="12" spans="1:1" ht="15.75" customHeight="1" x14ac:dyDescent="0.25">
      <c r="A12" s="7" t="str">
        <f ca="1">IFERROR(__xludf.DUMMYFUNCTION("""COMPUTED_VALUE"""),"BMJ TA 2021")</f>
        <v>BMJ TA 2021</v>
      </c>
    </row>
    <row r="13" spans="1:1" ht="15.75" customHeight="1" x14ac:dyDescent="0.25">
      <c r="A13" s="7" t="str">
        <f ca="1">IFERROR(__xludf.DUMMYFUNCTION("""COMPUTED_VALUE"""),"BMJ TA 2022")</f>
        <v>BMJ TA 2022</v>
      </c>
    </row>
    <row r="14" spans="1:1" ht="15.75" customHeight="1" x14ac:dyDescent="0.25">
      <c r="A14" s="7" t="str">
        <f ca="1">IFERROR(__xludf.DUMMYFUNCTION("""COMPUTED_VALUE"""),"BMJ TA 2023")</f>
        <v>BMJ TA 2023</v>
      </c>
    </row>
    <row r="15" spans="1:1" ht="15.75" customHeight="1" x14ac:dyDescent="0.25">
      <c r="A15" s="7" t="str">
        <f ca="1">IFERROR(__xludf.DUMMYFUNCTION("""COMPUTED_VALUE"""),"BMJ TA 2024")</f>
        <v>BMJ TA 2024</v>
      </c>
    </row>
    <row r="16" spans="1:1" ht="15.75" customHeight="1" x14ac:dyDescent="0.25">
      <c r="A16" s="7" t="str">
        <f ca="1">IFERROR(__xludf.DUMMYFUNCTION("""COMPUTED_VALUE"""),"Company of Biologists TA 2020")</f>
        <v>Company of Biologists TA 2020</v>
      </c>
    </row>
    <row r="17" spans="1:1" ht="12.5" x14ac:dyDescent="0.25">
      <c r="A17" s="7" t="str">
        <f ca="1">IFERROR(__xludf.DUMMYFUNCTION("""COMPUTED_VALUE"""),"Company of Biologists TA 2021")</f>
        <v>Company of Biologists TA 2021</v>
      </c>
    </row>
    <row r="18" spans="1:1" ht="12.5" x14ac:dyDescent="0.25">
      <c r="A18" s="7" t="str">
        <f ca="1">IFERROR(__xludf.DUMMYFUNCTION("""COMPUTED_VALUE"""),"Company of Biologists TA 2022")</f>
        <v>Company of Biologists TA 2022</v>
      </c>
    </row>
    <row r="19" spans="1:1" ht="12.5" x14ac:dyDescent="0.25">
      <c r="A19" s="7" t="str">
        <f ca="1">IFERROR(__xludf.DUMMYFUNCTION("""COMPUTED_VALUE"""),"Company of Biologists TA 2023")</f>
        <v>Company of Biologists TA 2023</v>
      </c>
    </row>
    <row r="20" spans="1:1" ht="12.5" x14ac:dyDescent="0.25">
      <c r="A20" s="7" t="str">
        <f ca="1">IFERROR(__xludf.DUMMYFUNCTION("""COMPUTED_VALUE"""),"Company of Biologists TA 2024")</f>
        <v>Company of Biologists TA 2024</v>
      </c>
    </row>
    <row r="21" spans="1:1" ht="12.5" x14ac:dyDescent="0.25">
      <c r="A21" s="7" t="str">
        <f ca="1">IFERROR(__xludf.DUMMYFUNCTION("""COMPUTED_VALUE"""),"Cambridge University Press TA 2021")</f>
        <v>Cambridge University Press TA 2021</v>
      </c>
    </row>
    <row r="22" spans="1:1" ht="12.5" x14ac:dyDescent="0.25">
      <c r="A22" s="7" t="str">
        <f ca="1">IFERROR(__xludf.DUMMYFUNCTION("""COMPUTED_VALUE"""),"Cambridge University Press TA 2022")</f>
        <v>Cambridge University Press TA 2022</v>
      </c>
    </row>
    <row r="23" spans="1:1" ht="12.5" x14ac:dyDescent="0.25">
      <c r="A23" s="7" t="str">
        <f ca="1">IFERROR(__xludf.DUMMYFUNCTION("""COMPUTED_VALUE"""),"Cambridge University Press TA 2023")</f>
        <v>Cambridge University Press TA 2023</v>
      </c>
    </row>
    <row r="24" spans="1:1" ht="12.5" x14ac:dyDescent="0.25">
      <c r="A24" s="7" t="str">
        <f ca="1">IFERROR(__xludf.DUMMYFUNCTION("""COMPUTED_VALUE"""),"Cambridge University Press TA 2024")</f>
        <v>Cambridge University Press TA 2024</v>
      </c>
    </row>
    <row r="25" spans="1:1" ht="12.5" x14ac:dyDescent="0.25">
      <c r="A25" s="7" t="str">
        <f ca="1">IFERROR(__xludf.DUMMYFUNCTION("""COMPUTED_VALUE"""),"Cold Spring Harbor Laboratory Press TA 2021")</f>
        <v>Cold Spring Harbor Laboratory Press TA 2021</v>
      </c>
    </row>
    <row r="26" spans="1:1" ht="12.5" x14ac:dyDescent="0.25">
      <c r="A26" s="7" t="str">
        <f ca="1">IFERROR(__xludf.DUMMYFUNCTION("""COMPUTED_VALUE"""),"Cold Spring Harbor Laboratory Press TA 2022")</f>
        <v>Cold Spring Harbor Laboratory Press TA 2022</v>
      </c>
    </row>
    <row r="27" spans="1:1" ht="12.5" x14ac:dyDescent="0.25">
      <c r="A27" s="7" t="str">
        <f ca="1">IFERROR(__xludf.DUMMYFUNCTION("""COMPUTED_VALUE"""),"Elsevier TA 2022")</f>
        <v>Elsevier TA 2022</v>
      </c>
    </row>
    <row r="28" spans="1:1" ht="12.5" x14ac:dyDescent="0.25">
      <c r="A28" s="7" t="str">
        <f ca="1">IFERROR(__xludf.DUMMYFUNCTION("""COMPUTED_VALUE"""),"Elsevier TA 2023")</f>
        <v>Elsevier TA 2023</v>
      </c>
    </row>
    <row r="29" spans="1:1" ht="12.5" x14ac:dyDescent="0.25">
      <c r="A29" s="7" t="str">
        <f ca="1">IFERROR(__xludf.DUMMYFUNCTION("""COMPUTED_VALUE"""),"Elsevier TA 2024")</f>
        <v>Elsevier TA 2024</v>
      </c>
    </row>
    <row r="30" spans="1:1" ht="12.5" x14ac:dyDescent="0.25">
      <c r="A30" s="7" t="str">
        <f ca="1">IFERROR(__xludf.DUMMYFUNCTION("""COMPUTED_VALUE"""),"Geological Society Lyell Collection TA 2021")</f>
        <v>Geological Society Lyell Collection TA 2021</v>
      </c>
    </row>
    <row r="31" spans="1:1" ht="12.5" x14ac:dyDescent="0.25">
      <c r="A31" s="7" t="str">
        <f ca="1">IFERROR(__xludf.DUMMYFUNCTION("""COMPUTED_VALUE"""),"Geological Society Lyell Collection TA 2022")</f>
        <v>Geological Society Lyell Collection TA 2022</v>
      </c>
    </row>
    <row r="32" spans="1:1" ht="12.5" x14ac:dyDescent="0.25">
      <c r="A32" s="7" t="str">
        <f ca="1">IFERROR(__xludf.DUMMYFUNCTION("""COMPUTED_VALUE"""),"Geological Society Lyell Collection TA 2023")</f>
        <v>Geological Society Lyell Collection TA 2023</v>
      </c>
    </row>
    <row r="33" spans="1:1" ht="12.5" x14ac:dyDescent="0.25">
      <c r="A33" s="7" t="str">
        <f ca="1">IFERROR(__xludf.DUMMYFUNCTION("""COMPUTED_VALUE"""),"John Benjamins TA 2022")</f>
        <v>John Benjamins TA 2022</v>
      </c>
    </row>
    <row r="34" spans="1:1" ht="12.5" x14ac:dyDescent="0.25">
      <c r="A34" s="7" t="str">
        <f ca="1">IFERROR(__xludf.DUMMYFUNCTION("""COMPUTED_VALUE"""),"John Benjamins TA 2023")</f>
        <v>John Benjamins TA 2023</v>
      </c>
    </row>
    <row r="35" spans="1:1" ht="12.5" x14ac:dyDescent="0.25">
      <c r="A35" s="7" t="str">
        <f ca="1">IFERROR(__xludf.DUMMYFUNCTION("""COMPUTED_VALUE"""),"John Benjamins TA 2024")</f>
        <v>John Benjamins TA 2024</v>
      </c>
    </row>
    <row r="36" spans="1:1" ht="12.5" x14ac:dyDescent="0.25">
      <c r="A36" s="7" t="str">
        <f ca="1">IFERROR(__xludf.DUMMYFUNCTION("""COMPUTED_VALUE"""),"Institute of Physics Publishing TA 2020")</f>
        <v>Institute of Physics Publishing TA 2020</v>
      </c>
    </row>
    <row r="37" spans="1:1" ht="12.5" x14ac:dyDescent="0.25">
      <c r="A37" s="7" t="str">
        <f ca="1">IFERROR(__xludf.DUMMYFUNCTION("""COMPUTED_VALUE"""),"Institute of Physics Publishing TA 2021")</f>
        <v>Institute of Physics Publishing TA 2021</v>
      </c>
    </row>
    <row r="38" spans="1:1" ht="12.5" x14ac:dyDescent="0.25">
      <c r="A38" s="7" t="str">
        <f ca="1">IFERROR(__xludf.DUMMYFUNCTION("""COMPUTED_VALUE"""),"Institute of Physics Publishing TA 2022")</f>
        <v>Institute of Physics Publishing TA 2022</v>
      </c>
    </row>
    <row r="39" spans="1:1" ht="12.5" x14ac:dyDescent="0.25">
      <c r="A39" s="7" t="str">
        <f ca="1">IFERROR(__xludf.DUMMYFUNCTION("""COMPUTED_VALUE"""),"Institute of Physics Publishing TA 2023")</f>
        <v>Institute of Physics Publishing TA 2023</v>
      </c>
    </row>
    <row r="40" spans="1:1" ht="12.5" x14ac:dyDescent="0.25">
      <c r="A40" s="7" t="str">
        <f ca="1">IFERROR(__xludf.DUMMYFUNCTION("""COMPUTED_VALUE"""),"Microbiology Society TA 2020")</f>
        <v>Microbiology Society TA 2020</v>
      </c>
    </row>
    <row r="41" spans="1:1" ht="12.5" x14ac:dyDescent="0.25">
      <c r="A41" s="7" t="str">
        <f ca="1">IFERROR(__xludf.DUMMYFUNCTION("""COMPUTED_VALUE"""),"Microbiology Society TA 2021")</f>
        <v>Microbiology Society TA 2021</v>
      </c>
    </row>
    <row r="42" spans="1:1" ht="12.5" x14ac:dyDescent="0.25">
      <c r="A42" s="7" t="str">
        <f ca="1">IFERROR(__xludf.DUMMYFUNCTION("""COMPUTED_VALUE"""),"Microbiology Society TA 2022")</f>
        <v>Microbiology Society TA 2022</v>
      </c>
    </row>
    <row r="43" spans="1:1" ht="12.5" x14ac:dyDescent="0.25">
      <c r="A43" s="7" t="str">
        <f ca="1">IFERROR(__xludf.DUMMYFUNCTION("""COMPUTED_VALUE"""),"Microbiology Society TA 2023")</f>
        <v>Microbiology Society TA 2023</v>
      </c>
    </row>
    <row r="44" spans="1:1" ht="12.5" x14ac:dyDescent="0.25">
      <c r="A44" s="7" t="str">
        <f ca="1">IFERROR(__xludf.DUMMYFUNCTION("""COMPUTED_VALUE"""),"Microbiology Society TA 2024")</f>
        <v>Microbiology Society TA 2024</v>
      </c>
    </row>
    <row r="45" spans="1:1" ht="12.5" x14ac:dyDescent="0.25">
      <c r="A45" s="7" t="str">
        <f ca="1">IFERROR(__xludf.DUMMYFUNCTION("""COMPUTED_VALUE"""),"Oxford University Press TA 2021")</f>
        <v>Oxford University Press TA 2021</v>
      </c>
    </row>
    <row r="46" spans="1:1" ht="12.5" x14ac:dyDescent="0.25">
      <c r="A46" s="7" t="str">
        <f ca="1">IFERROR(__xludf.DUMMYFUNCTION("""COMPUTED_VALUE"""),"Oxford University Press TA 2022")</f>
        <v>Oxford University Press TA 2022</v>
      </c>
    </row>
    <row r="47" spans="1:1" ht="12.5" x14ac:dyDescent="0.25">
      <c r="A47" s="7" t="str">
        <f ca="1">IFERROR(__xludf.DUMMYFUNCTION("""COMPUTED_VALUE"""),"Oxford University Press TA 2023")</f>
        <v>Oxford University Press TA 2023</v>
      </c>
    </row>
    <row r="48" spans="1:1" ht="12.5" x14ac:dyDescent="0.25">
      <c r="A48" s="7" t="str">
        <f ca="1">IFERROR(__xludf.DUMMYFUNCTION("""COMPUTED_VALUE"""),"PLOS CAP 2021")</f>
        <v>PLOS CAP 2021</v>
      </c>
    </row>
    <row r="49" spans="1:1" ht="12.5" x14ac:dyDescent="0.25">
      <c r="A49" s="7" t="str">
        <f ca="1">IFERROR(__xludf.DUMMYFUNCTION("""COMPUTED_VALUE"""),"PLOS CAP 2022")</f>
        <v>PLOS CAP 2022</v>
      </c>
    </row>
    <row r="50" spans="1:1" ht="12.5" x14ac:dyDescent="0.25">
      <c r="A50" s="7" t="str">
        <f ca="1">IFERROR(__xludf.DUMMYFUNCTION("""COMPUTED_VALUE"""),"PLOS CAP 2023")</f>
        <v>PLOS CAP 2023</v>
      </c>
    </row>
    <row r="51" spans="1:1" ht="12.5" x14ac:dyDescent="0.25">
      <c r="A51" s="7" t="str">
        <f ca="1">IFERROR(__xludf.DUMMYFUNCTION("""COMPUTED_VALUE"""),"PLOS TFF 2021")</f>
        <v>PLOS TFF 2021</v>
      </c>
    </row>
    <row r="52" spans="1:1" ht="12.5" x14ac:dyDescent="0.25">
      <c r="A52" s="7" t="str">
        <f ca="1">IFERROR(__xludf.DUMMYFUNCTION("""COMPUTED_VALUE"""),"PLOS TFF 2022")</f>
        <v>PLOS TFF 2022</v>
      </c>
    </row>
    <row r="53" spans="1:1" ht="12.5" x14ac:dyDescent="0.25">
      <c r="A53" s="7" t="str">
        <f ca="1">IFERROR(__xludf.DUMMYFUNCTION("""COMPUTED_VALUE"""),"PLOS TFF 2023")</f>
        <v>PLOS TFF 2023</v>
      </c>
    </row>
    <row r="54" spans="1:1" ht="12.5" x14ac:dyDescent="0.25">
      <c r="A54" s="7" t="str">
        <f ca="1">IFERROR(__xludf.DUMMYFUNCTION("""COMPUTED_VALUE"""),"PNAS TA 2021-2022")</f>
        <v>PNAS TA 2021-2022</v>
      </c>
    </row>
    <row r="55" spans="1:1" ht="12.5" x14ac:dyDescent="0.25">
      <c r="A55" s="7" t="str">
        <f ca="1">IFERROR(__xludf.DUMMYFUNCTION("""COMPUTED_VALUE"""),"PNAS TA 2022-2023")</f>
        <v>PNAS TA 2022-2023</v>
      </c>
    </row>
    <row r="56" spans="1:1" ht="12.5" x14ac:dyDescent="0.25">
      <c r="A56" s="7" t="str">
        <f ca="1">IFERROR(__xludf.DUMMYFUNCTION("""COMPUTED_VALUE"""),"Portland Press TA 2020")</f>
        <v>Portland Press TA 2020</v>
      </c>
    </row>
    <row r="57" spans="1:1" ht="12.5" x14ac:dyDescent="0.25">
      <c r="A57" s="7" t="str">
        <f ca="1">IFERROR(__xludf.DUMMYFUNCTION("""COMPUTED_VALUE"""),"Portland Press TA 2021")</f>
        <v>Portland Press TA 2021</v>
      </c>
    </row>
    <row r="58" spans="1:1" ht="12.5" x14ac:dyDescent="0.25">
      <c r="A58" s="7" t="str">
        <f ca="1">IFERROR(__xludf.DUMMYFUNCTION("""COMPUTED_VALUE"""),"Portland Press TA 2022")</f>
        <v>Portland Press TA 2022</v>
      </c>
    </row>
    <row r="59" spans="1:1" ht="12.5" x14ac:dyDescent="0.25">
      <c r="A59" s="7" t="str">
        <f ca="1">IFERROR(__xludf.DUMMYFUNCTION("""COMPUTED_VALUE"""),"Portland Press TA 2023")</f>
        <v>Portland Press TA 2023</v>
      </c>
    </row>
    <row r="60" spans="1:1" ht="12.5" x14ac:dyDescent="0.25">
      <c r="A60" s="7" t="str">
        <f ca="1">IFERROR(__xludf.DUMMYFUNCTION("""COMPUTED_VALUE"""),"Rockefeller University Press TA 2020")</f>
        <v>Rockefeller University Press TA 2020</v>
      </c>
    </row>
    <row r="61" spans="1:1" ht="12.5" x14ac:dyDescent="0.25">
      <c r="A61" s="7" t="str">
        <f ca="1">IFERROR(__xludf.DUMMYFUNCTION("""COMPUTED_VALUE"""),"Rockefeller University Press TA 2021")</f>
        <v>Rockefeller University Press TA 2021</v>
      </c>
    </row>
    <row r="62" spans="1:1" ht="12.5" x14ac:dyDescent="0.25">
      <c r="A62" s="7" t="str">
        <f ca="1">IFERROR(__xludf.DUMMYFUNCTION("""COMPUTED_VALUE"""),"Rockefeller University Press TA 2022")</f>
        <v>Rockefeller University Press TA 2022</v>
      </c>
    </row>
    <row r="63" spans="1:1" ht="12.5" x14ac:dyDescent="0.25">
      <c r="A63" s="7" t="str">
        <f ca="1">IFERROR(__xludf.DUMMYFUNCTION("""COMPUTED_VALUE"""),"Rockefeller University Press TA 2023")</f>
        <v>Rockefeller University Press TA 2023</v>
      </c>
    </row>
    <row r="64" spans="1:1" ht="12.5" x14ac:dyDescent="0.25">
      <c r="A64" s="7" t="str">
        <f ca="1">IFERROR(__xludf.DUMMYFUNCTION("""COMPUTED_VALUE"""),"Royal Society TA 2023")</f>
        <v>Royal Society TA 2023</v>
      </c>
    </row>
    <row r="65" spans="1:1" ht="12.5" x14ac:dyDescent="0.25">
      <c r="A65" s="7" t="str">
        <f ca="1">IFERROR(__xludf.DUMMYFUNCTION("""COMPUTED_VALUE"""),"Royal Society of Chemistry TA 2020")</f>
        <v>Royal Society of Chemistry TA 2020</v>
      </c>
    </row>
    <row r="66" spans="1:1" ht="12.5" x14ac:dyDescent="0.25">
      <c r="A66" s="7" t="str">
        <f ca="1">IFERROR(__xludf.DUMMYFUNCTION("""COMPUTED_VALUE"""),"Royal Society of Chemistry TA 2021")</f>
        <v>Royal Society of Chemistry TA 2021</v>
      </c>
    </row>
    <row r="67" spans="1:1" ht="12.5" x14ac:dyDescent="0.25">
      <c r="A67" s="7" t="str">
        <f ca="1">IFERROR(__xludf.DUMMYFUNCTION("""COMPUTED_VALUE"""),"Royal Society of Chemistry TA 2022")</f>
        <v>Royal Society of Chemistry TA 2022</v>
      </c>
    </row>
    <row r="68" spans="1:1" ht="12.5" x14ac:dyDescent="0.25">
      <c r="A68" s="7" t="str">
        <f ca="1">IFERROR(__xludf.DUMMYFUNCTION("""COMPUTED_VALUE"""),"Royal Society of Chemistry TA 2023")</f>
        <v>Royal Society of Chemistry TA 2023</v>
      </c>
    </row>
    <row r="69" spans="1:1" ht="12.5" x14ac:dyDescent="0.25">
      <c r="A69" s="7" t="str">
        <f ca="1">IFERROR(__xludf.DUMMYFUNCTION("""COMPUTED_VALUE"""),"Royal Society of Chemistry TA 2024")</f>
        <v>Royal Society of Chemistry TA 2024</v>
      </c>
    </row>
    <row r="70" spans="1:1" ht="12.5" x14ac:dyDescent="0.25">
      <c r="A70" s="7" t="str">
        <f ca="1">IFERROR(__xludf.DUMMYFUNCTION("""COMPUTED_VALUE"""),"Sage TA 2020")</f>
        <v>Sage TA 2020</v>
      </c>
    </row>
    <row r="71" spans="1:1" ht="12.5" x14ac:dyDescent="0.25">
      <c r="A71" s="7" t="str">
        <f ca="1">IFERROR(__xludf.DUMMYFUNCTION("""COMPUTED_VALUE"""),"Sage TA 2021")</f>
        <v>Sage TA 2021</v>
      </c>
    </row>
    <row r="72" spans="1:1" ht="12.5" x14ac:dyDescent="0.25">
      <c r="A72" s="7" t="str">
        <f ca="1">IFERROR(__xludf.DUMMYFUNCTION("""COMPUTED_VALUE"""),"Sage TA 2022")</f>
        <v>Sage TA 2022</v>
      </c>
    </row>
    <row r="73" spans="1:1" ht="12.5" x14ac:dyDescent="0.25">
      <c r="A73" s="7" t="str">
        <f ca="1">IFERROR(__xludf.DUMMYFUNCTION("""COMPUTED_VALUE"""),"Society for Neuroscience TA 2023")</f>
        <v>Society for Neuroscience TA 2023</v>
      </c>
    </row>
    <row r="74" spans="1:1" ht="12.5" x14ac:dyDescent="0.25">
      <c r="A74" s="7" t="str">
        <f ca="1">IFERROR(__xludf.DUMMYFUNCTION("""COMPUTED_VALUE"""),"Springer Compact 2016")</f>
        <v>Springer Compact 2016</v>
      </c>
    </row>
    <row r="75" spans="1:1" ht="12.5" x14ac:dyDescent="0.25">
      <c r="A75" s="7" t="str">
        <f ca="1">IFERROR(__xludf.DUMMYFUNCTION("""COMPUTED_VALUE"""),"Springer Compact 2017")</f>
        <v>Springer Compact 2017</v>
      </c>
    </row>
    <row r="76" spans="1:1" ht="12.5" x14ac:dyDescent="0.25">
      <c r="A76" s="7" t="str">
        <f ca="1">IFERROR(__xludf.DUMMYFUNCTION("""COMPUTED_VALUE"""),"Springer Compact 2018")</f>
        <v>Springer Compact 2018</v>
      </c>
    </row>
    <row r="77" spans="1:1" ht="12.5" x14ac:dyDescent="0.25">
      <c r="A77" s="7" t="str">
        <f ca="1">IFERROR(__xludf.DUMMYFUNCTION("""COMPUTED_VALUE"""),"Springer Compact 2019")</f>
        <v>Springer Compact 2019</v>
      </c>
    </row>
    <row r="78" spans="1:1" ht="12.5" x14ac:dyDescent="0.25">
      <c r="A78" s="7" t="str">
        <f ca="1">IFERROR(__xludf.DUMMYFUNCTION("""COMPUTED_VALUE"""),"Springer Compact 2020")</f>
        <v>Springer Compact 2020</v>
      </c>
    </row>
    <row r="79" spans="1:1" ht="12.5" x14ac:dyDescent="0.25">
      <c r="A79" s="7" t="str">
        <f ca="1">IFERROR(__xludf.DUMMYFUNCTION("""COMPUTED_VALUE"""),"Springer Compact 2021")</f>
        <v>Springer Compact 2021</v>
      </c>
    </row>
    <row r="80" spans="1:1" ht="12.5" x14ac:dyDescent="0.25">
      <c r="A80" s="7" t="str">
        <f ca="1">IFERROR(__xludf.DUMMYFUNCTION("""COMPUTED_VALUE"""),"Springer Compact 2022")</f>
        <v>Springer Compact 2022</v>
      </c>
    </row>
    <row r="81" spans="1:1" ht="12.5" x14ac:dyDescent="0.25">
      <c r="A81" s="7" t="str">
        <f ca="1">IFERROR(__xludf.DUMMYFUNCTION("""COMPUTED_VALUE"""),"Taylor &amp; Francis TA 2021")</f>
        <v>Taylor &amp; Francis TA 2021</v>
      </c>
    </row>
    <row r="82" spans="1:1" ht="12.5" x14ac:dyDescent="0.25">
      <c r="A82" s="7" t="str">
        <f ca="1">IFERROR(__xludf.DUMMYFUNCTION("""COMPUTED_VALUE"""),"Taylor &amp; Francis TA 2022")</f>
        <v>Taylor &amp; Francis TA 2022</v>
      </c>
    </row>
    <row r="83" spans="1:1" ht="12.5" x14ac:dyDescent="0.25">
      <c r="A83" s="7" t="str">
        <f ca="1">IFERROR(__xludf.DUMMYFUNCTION("""COMPUTED_VALUE"""),"Taylor &amp; Francis TA 2023")</f>
        <v>Taylor &amp; Francis TA 2023</v>
      </c>
    </row>
    <row r="84" spans="1:1" ht="12.5" x14ac:dyDescent="0.25">
      <c r="A84" s="7" t="str">
        <f ca="1">IFERROR(__xludf.DUMMYFUNCTION("""COMPUTED_VALUE"""),"Wiley TA 2020")</f>
        <v>Wiley TA 2020</v>
      </c>
    </row>
    <row r="85" spans="1:1" ht="12.5" x14ac:dyDescent="0.25">
      <c r="A85" s="7" t="str">
        <f ca="1">IFERROR(__xludf.DUMMYFUNCTION("""COMPUTED_VALUE"""),"Wiley TA 2021")</f>
        <v>Wiley TA 2021</v>
      </c>
    </row>
    <row r="86" spans="1:1" ht="12.5" x14ac:dyDescent="0.25">
      <c r="A86" s="7" t="str">
        <f ca="1">IFERROR(__xludf.DUMMYFUNCTION("""COMPUTED_VALUE"""),"Wiley TA 2022")</f>
        <v>Wiley TA 2022</v>
      </c>
    </row>
    <row r="87" spans="1:1" ht="12.5" x14ac:dyDescent="0.25">
      <c r="A87" s="7" t="str">
        <f ca="1">IFERROR(__xludf.DUMMYFUNCTION("""COMPUTED_VALUE"""),"Wiley TA 2023")</f>
        <v>Wiley TA 2023</v>
      </c>
    </row>
    <row r="88" spans="1:1" ht="12.5" x14ac:dyDescent="0.25">
      <c r="A88" s="7"/>
    </row>
    <row r="89" spans="1:1" ht="12.5" x14ac:dyDescent="0.25">
      <c r="A89" s="7"/>
    </row>
    <row r="90" spans="1:1" ht="12.5" x14ac:dyDescent="0.25">
      <c r="A90" s="7"/>
    </row>
    <row r="91" spans="1:1" ht="12.5" x14ac:dyDescent="0.25">
      <c r="A91" s="7"/>
    </row>
    <row r="92" spans="1:1" ht="12.5" x14ac:dyDescent="0.25">
      <c r="A92" s="7"/>
    </row>
    <row r="93" spans="1:1" ht="12.5" x14ac:dyDescent="0.25">
      <c r="A93" s="7"/>
    </row>
    <row r="94" spans="1:1" ht="12.5" x14ac:dyDescent="0.25">
      <c r="A94" s="7"/>
    </row>
    <row r="95" spans="1:1" ht="12.5" x14ac:dyDescent="0.25">
      <c r="A95" s="7"/>
    </row>
    <row r="96" spans="1:1" ht="12.5" x14ac:dyDescent="0.25">
      <c r="A96" s="7"/>
    </row>
    <row r="97" spans="1:1" ht="12.5" x14ac:dyDescent="0.25">
      <c r="A97" s="7"/>
    </row>
    <row r="98" spans="1:1" ht="12.5" x14ac:dyDescent="0.25">
      <c r="A98" s="7"/>
    </row>
    <row r="99" spans="1:1" ht="12.5" x14ac:dyDescent="0.25">
      <c r="A99" s="7"/>
    </row>
    <row r="100" spans="1:1" ht="12.5" x14ac:dyDescent="0.25">
      <c r="A100" s="7"/>
    </row>
    <row r="101" spans="1:1" ht="12.5" x14ac:dyDescent="0.25">
      <c r="A101" s="7"/>
    </row>
    <row r="102" spans="1:1" ht="12.5" x14ac:dyDescent="0.25">
      <c r="A102" s="7"/>
    </row>
    <row r="103" spans="1:1" ht="12.5" x14ac:dyDescent="0.25">
      <c r="A103" s="7"/>
    </row>
    <row r="104" spans="1:1" ht="12.5" x14ac:dyDescent="0.25">
      <c r="A104" s="7"/>
    </row>
    <row r="105" spans="1:1" ht="12.5" x14ac:dyDescent="0.25">
      <c r="A105" s="7"/>
    </row>
    <row r="106" spans="1:1" ht="12.5" x14ac:dyDescent="0.25">
      <c r="A106" s="7"/>
    </row>
    <row r="107" spans="1:1" ht="12.5" x14ac:dyDescent="0.25">
      <c r="A107" s="7"/>
    </row>
    <row r="108" spans="1:1" ht="12.5" x14ac:dyDescent="0.25">
      <c r="A108" s="7"/>
    </row>
    <row r="109" spans="1:1" ht="12.5" x14ac:dyDescent="0.25">
      <c r="A109" s="7"/>
    </row>
    <row r="110" spans="1:1" ht="12.5" x14ac:dyDescent="0.25">
      <c r="A110" s="7"/>
    </row>
    <row r="111" spans="1:1" ht="12.5" x14ac:dyDescent="0.25">
      <c r="A111" s="7"/>
    </row>
    <row r="112" spans="1:1" ht="12.5" x14ac:dyDescent="0.25">
      <c r="A112" s="7"/>
    </row>
    <row r="113" spans="1:1" ht="12.5" x14ac:dyDescent="0.25">
      <c r="A113" s="7"/>
    </row>
    <row r="114" spans="1:1" ht="12.5" x14ac:dyDescent="0.25">
      <c r="A114" s="7"/>
    </row>
    <row r="115" spans="1:1" ht="12.5" x14ac:dyDescent="0.25">
      <c r="A115" s="7"/>
    </row>
    <row r="116" spans="1:1" ht="12.5" x14ac:dyDescent="0.25">
      <c r="A116" s="7"/>
    </row>
    <row r="117" spans="1:1" ht="12.5" x14ac:dyDescent="0.25">
      <c r="A117" s="7"/>
    </row>
    <row r="118" spans="1:1" ht="12.5" x14ac:dyDescent="0.25">
      <c r="A118" s="7"/>
    </row>
    <row r="119" spans="1:1" ht="12.5" x14ac:dyDescent="0.25">
      <c r="A119" s="7"/>
    </row>
    <row r="120" spans="1:1" ht="12.5" x14ac:dyDescent="0.25">
      <c r="A120" s="7"/>
    </row>
    <row r="121" spans="1:1" ht="12.5" x14ac:dyDescent="0.25">
      <c r="A121" s="7"/>
    </row>
    <row r="122" spans="1:1" ht="12.5" x14ac:dyDescent="0.25">
      <c r="A122" s="7"/>
    </row>
    <row r="123" spans="1:1" ht="12.5" x14ac:dyDescent="0.25">
      <c r="A123" s="7"/>
    </row>
    <row r="124" spans="1:1" ht="12.5" x14ac:dyDescent="0.25">
      <c r="A124" s="7"/>
    </row>
    <row r="125" spans="1:1" ht="12.5" x14ac:dyDescent="0.25">
      <c r="A125" s="7"/>
    </row>
    <row r="126" spans="1:1" ht="12.5" x14ac:dyDescent="0.25">
      <c r="A126" s="7"/>
    </row>
    <row r="127" spans="1:1" ht="12.5" x14ac:dyDescent="0.25">
      <c r="A127" s="7"/>
    </row>
    <row r="128" spans="1:1" ht="12.5" x14ac:dyDescent="0.25">
      <c r="A128" s="7"/>
    </row>
    <row r="129" spans="1:1" ht="12.5" x14ac:dyDescent="0.25">
      <c r="A129" s="7"/>
    </row>
    <row r="130" spans="1:1" ht="12.5" x14ac:dyDescent="0.25">
      <c r="A130" s="7"/>
    </row>
    <row r="131" spans="1:1" ht="12.5" x14ac:dyDescent="0.25">
      <c r="A131" s="7"/>
    </row>
    <row r="132" spans="1:1" ht="12.5" x14ac:dyDescent="0.25">
      <c r="A132" s="7"/>
    </row>
    <row r="133" spans="1:1" ht="12.5" x14ac:dyDescent="0.25">
      <c r="A133" s="7"/>
    </row>
    <row r="134" spans="1:1" ht="12.5" x14ac:dyDescent="0.25">
      <c r="A134" s="7"/>
    </row>
    <row r="135" spans="1:1" ht="12.5" x14ac:dyDescent="0.25">
      <c r="A135" s="7"/>
    </row>
    <row r="136" spans="1:1" ht="12.5" x14ac:dyDescent="0.25">
      <c r="A136" s="7"/>
    </row>
    <row r="137" spans="1:1" ht="12.5" x14ac:dyDescent="0.25">
      <c r="A137" s="7"/>
    </row>
    <row r="138" spans="1:1" ht="12.5" x14ac:dyDescent="0.25">
      <c r="A138" s="7"/>
    </row>
    <row r="139" spans="1:1" ht="12.5" x14ac:dyDescent="0.25">
      <c r="A139" s="7"/>
    </row>
    <row r="140" spans="1:1" ht="12.5" x14ac:dyDescent="0.25">
      <c r="A140" s="7"/>
    </row>
    <row r="141" spans="1:1" ht="12.5" x14ac:dyDescent="0.25">
      <c r="A141" s="7"/>
    </row>
    <row r="142" spans="1:1" ht="12.5" x14ac:dyDescent="0.25">
      <c r="A142" s="7"/>
    </row>
    <row r="143" spans="1:1" ht="12.5" x14ac:dyDescent="0.25">
      <c r="A143" s="7"/>
    </row>
    <row r="144" spans="1:1" ht="12.5" x14ac:dyDescent="0.25">
      <c r="A144" s="7"/>
    </row>
    <row r="145" spans="1:1" ht="12.5" x14ac:dyDescent="0.25">
      <c r="A145" s="7"/>
    </row>
    <row r="146" spans="1:1" ht="12.5" x14ac:dyDescent="0.25">
      <c r="A146" s="7"/>
    </row>
    <row r="147" spans="1:1" ht="12.5" x14ac:dyDescent="0.25">
      <c r="A147" s="7"/>
    </row>
    <row r="148" spans="1:1" ht="12.5" x14ac:dyDescent="0.25">
      <c r="A148" s="7"/>
    </row>
    <row r="149" spans="1:1" ht="12.5" x14ac:dyDescent="0.25">
      <c r="A149" s="7"/>
    </row>
    <row r="150" spans="1:1" ht="12.5" x14ac:dyDescent="0.25">
      <c r="A150" s="7"/>
    </row>
    <row r="151" spans="1:1" ht="12.5" x14ac:dyDescent="0.25">
      <c r="A151" s="7"/>
    </row>
    <row r="152" spans="1:1" ht="12.5" x14ac:dyDescent="0.25">
      <c r="A152" s="7"/>
    </row>
    <row r="153" spans="1:1" ht="12.5" x14ac:dyDescent="0.25">
      <c r="A153" s="7"/>
    </row>
    <row r="154" spans="1:1" ht="12.5" x14ac:dyDescent="0.25">
      <c r="A154" s="7"/>
    </row>
    <row r="155" spans="1:1" ht="12.5" x14ac:dyDescent="0.25">
      <c r="A155" s="7"/>
    </row>
    <row r="156" spans="1:1" ht="12.5" x14ac:dyDescent="0.25">
      <c r="A156" s="7"/>
    </row>
    <row r="157" spans="1:1" ht="12.5" x14ac:dyDescent="0.25">
      <c r="A157" s="7"/>
    </row>
    <row r="158" spans="1:1" ht="12.5" x14ac:dyDescent="0.25">
      <c r="A158" s="7"/>
    </row>
    <row r="159" spans="1:1" ht="12.5" x14ac:dyDescent="0.25">
      <c r="A159" s="7"/>
    </row>
    <row r="160" spans="1:1" ht="12.5" x14ac:dyDescent="0.25">
      <c r="A160" s="7"/>
    </row>
    <row r="161" spans="1:1" ht="12.5" x14ac:dyDescent="0.25">
      <c r="A161" s="7"/>
    </row>
    <row r="162" spans="1:1" ht="12.5" x14ac:dyDescent="0.25">
      <c r="A162" s="7"/>
    </row>
    <row r="163" spans="1:1" ht="12.5" x14ac:dyDescent="0.25">
      <c r="A163" s="7"/>
    </row>
    <row r="164" spans="1:1" ht="12.5" x14ac:dyDescent="0.25">
      <c r="A164" s="7"/>
    </row>
    <row r="165" spans="1:1" ht="12.5" x14ac:dyDescent="0.25">
      <c r="A165" s="7"/>
    </row>
    <row r="166" spans="1:1" ht="12.5" x14ac:dyDescent="0.25">
      <c r="A166" s="7"/>
    </row>
    <row r="167" spans="1:1" ht="12.5" x14ac:dyDescent="0.25">
      <c r="A167" s="7"/>
    </row>
    <row r="168" spans="1:1" ht="12.5" x14ac:dyDescent="0.25">
      <c r="A168" s="7"/>
    </row>
    <row r="169" spans="1:1" ht="12.5" x14ac:dyDescent="0.25">
      <c r="A169" s="7"/>
    </row>
    <row r="170" spans="1:1" ht="12.5" x14ac:dyDescent="0.25">
      <c r="A170" s="7"/>
    </row>
    <row r="171" spans="1:1" ht="12.5" x14ac:dyDescent="0.25">
      <c r="A171" s="7"/>
    </row>
    <row r="172" spans="1:1" ht="12.5" x14ac:dyDescent="0.25">
      <c r="A172" s="7"/>
    </row>
    <row r="173" spans="1:1" ht="12.5" x14ac:dyDescent="0.25">
      <c r="A173" s="7"/>
    </row>
    <row r="174" spans="1:1" ht="12.5" x14ac:dyDescent="0.25">
      <c r="A174" s="7"/>
    </row>
    <row r="175" spans="1:1" ht="12.5" x14ac:dyDescent="0.25">
      <c r="A175" s="7"/>
    </row>
    <row r="176" spans="1:1" ht="12.5" x14ac:dyDescent="0.25">
      <c r="A176" s="7"/>
    </row>
    <row r="177" spans="1:1" ht="12.5" x14ac:dyDescent="0.25">
      <c r="A177" s="7"/>
    </row>
    <row r="178" spans="1:1" ht="12.5" x14ac:dyDescent="0.25">
      <c r="A178" s="7"/>
    </row>
    <row r="179" spans="1:1" ht="12.5" x14ac:dyDescent="0.25">
      <c r="A179" s="7"/>
    </row>
    <row r="180" spans="1:1" ht="12.5" x14ac:dyDescent="0.25">
      <c r="A180" s="7"/>
    </row>
    <row r="181" spans="1:1" ht="12.5" x14ac:dyDescent="0.25">
      <c r="A181" s="7"/>
    </row>
    <row r="182" spans="1:1" ht="12.5" x14ac:dyDescent="0.25">
      <c r="A182" s="7"/>
    </row>
    <row r="183" spans="1:1" ht="12.5" x14ac:dyDescent="0.25">
      <c r="A183" s="7"/>
    </row>
    <row r="184" spans="1:1" ht="12.5" x14ac:dyDescent="0.25">
      <c r="A184" s="7"/>
    </row>
    <row r="185" spans="1:1" ht="12.5" x14ac:dyDescent="0.25">
      <c r="A185" s="7"/>
    </row>
    <row r="186" spans="1:1" ht="12.5" x14ac:dyDescent="0.25">
      <c r="A186" s="7"/>
    </row>
    <row r="187" spans="1:1" ht="12.5" x14ac:dyDescent="0.25">
      <c r="A187" s="7"/>
    </row>
    <row r="188" spans="1:1" ht="12.5" x14ac:dyDescent="0.25">
      <c r="A188" s="7"/>
    </row>
    <row r="189" spans="1:1" ht="12.5" x14ac:dyDescent="0.25">
      <c r="A189" s="7"/>
    </row>
    <row r="190" spans="1:1" ht="12.5" x14ac:dyDescent="0.25">
      <c r="A190" s="7"/>
    </row>
    <row r="191" spans="1:1" ht="12.5" x14ac:dyDescent="0.25">
      <c r="A191" s="7"/>
    </row>
    <row r="192" spans="1:1" ht="12.5" x14ac:dyDescent="0.25">
      <c r="A192" s="7"/>
    </row>
    <row r="193" spans="1:1" ht="12.5" x14ac:dyDescent="0.25">
      <c r="A193" s="7"/>
    </row>
    <row r="194" spans="1:1" ht="12.5" x14ac:dyDescent="0.25">
      <c r="A194" s="7"/>
    </row>
    <row r="195" spans="1:1" ht="12.5" x14ac:dyDescent="0.25">
      <c r="A195" s="7"/>
    </row>
    <row r="196" spans="1:1" ht="12.5" x14ac:dyDescent="0.25">
      <c r="A196" s="7"/>
    </row>
    <row r="197" spans="1:1" ht="12.5" x14ac:dyDescent="0.25">
      <c r="A197" s="7"/>
    </row>
    <row r="198" spans="1:1" ht="12.5" x14ac:dyDescent="0.25">
      <c r="A198" s="7"/>
    </row>
    <row r="199" spans="1:1" ht="12.5" x14ac:dyDescent="0.25">
      <c r="A199" s="7"/>
    </row>
    <row r="200" spans="1:1" ht="12.5" x14ac:dyDescent="0.25">
      <c r="A200" s="7"/>
    </row>
    <row r="201" spans="1:1" ht="12.5" x14ac:dyDescent="0.25">
      <c r="A201" s="7"/>
    </row>
    <row r="202" spans="1:1" ht="12.5" x14ac:dyDescent="0.25">
      <c r="A202" s="7"/>
    </row>
    <row r="203" spans="1:1" ht="12.5" x14ac:dyDescent="0.25">
      <c r="A203" s="7"/>
    </row>
    <row r="204" spans="1:1" ht="12.5" x14ac:dyDescent="0.25">
      <c r="A204" s="7"/>
    </row>
    <row r="205" spans="1:1" ht="12.5" x14ac:dyDescent="0.25">
      <c r="A205" s="7"/>
    </row>
    <row r="206" spans="1:1" ht="12.5" x14ac:dyDescent="0.25">
      <c r="A206" s="7"/>
    </row>
    <row r="207" spans="1:1" ht="12.5" x14ac:dyDescent="0.25">
      <c r="A207" s="7"/>
    </row>
    <row r="208" spans="1:1" ht="12.5" x14ac:dyDescent="0.25">
      <c r="A208" s="7"/>
    </row>
    <row r="209" spans="1:1" ht="12.5" x14ac:dyDescent="0.25">
      <c r="A209" s="7"/>
    </row>
    <row r="210" spans="1:1" ht="12.5" x14ac:dyDescent="0.25">
      <c r="A210" s="7"/>
    </row>
    <row r="211" spans="1:1" ht="12.5" x14ac:dyDescent="0.25">
      <c r="A211" s="7"/>
    </row>
    <row r="212" spans="1:1" ht="12.5" x14ac:dyDescent="0.25">
      <c r="A212" s="7"/>
    </row>
    <row r="213" spans="1:1" ht="12.5" x14ac:dyDescent="0.25">
      <c r="A213" s="7"/>
    </row>
    <row r="214" spans="1:1" ht="12.5" x14ac:dyDescent="0.25">
      <c r="A214" s="7"/>
    </row>
    <row r="215" spans="1:1" ht="12.5" x14ac:dyDescent="0.25">
      <c r="A215" s="7"/>
    </row>
    <row r="216" spans="1:1" ht="12.5" x14ac:dyDescent="0.25">
      <c r="A216" s="7"/>
    </row>
    <row r="217" spans="1:1" ht="12.5" x14ac:dyDescent="0.25">
      <c r="A217" s="7"/>
    </row>
    <row r="218" spans="1:1" ht="12.5" x14ac:dyDescent="0.25">
      <c r="A218" s="7"/>
    </row>
    <row r="219" spans="1:1" ht="12.5" x14ac:dyDescent="0.25">
      <c r="A219" s="7"/>
    </row>
    <row r="220" spans="1:1" ht="12.5" x14ac:dyDescent="0.25">
      <c r="A220" s="7"/>
    </row>
    <row r="221" spans="1:1" ht="12.5" x14ac:dyDescent="0.25">
      <c r="A221" s="7"/>
    </row>
    <row r="222" spans="1:1" ht="12.5" x14ac:dyDescent="0.25">
      <c r="A222" s="7"/>
    </row>
    <row r="223" spans="1:1" ht="12.5" x14ac:dyDescent="0.25">
      <c r="A223" s="7"/>
    </row>
    <row r="224" spans="1:1" ht="12.5" x14ac:dyDescent="0.25">
      <c r="A224" s="7"/>
    </row>
    <row r="225" spans="1:1" ht="12.5" x14ac:dyDescent="0.25">
      <c r="A225" s="7"/>
    </row>
    <row r="226" spans="1:1" ht="12.5" x14ac:dyDescent="0.25">
      <c r="A226" s="7"/>
    </row>
    <row r="227" spans="1:1" ht="12.5" x14ac:dyDescent="0.25">
      <c r="A227" s="7"/>
    </row>
    <row r="228" spans="1:1" ht="12.5" x14ac:dyDescent="0.25">
      <c r="A228" s="7"/>
    </row>
    <row r="229" spans="1:1" ht="12.5" x14ac:dyDescent="0.25">
      <c r="A229" s="7"/>
    </row>
    <row r="230" spans="1:1" ht="12.5" x14ac:dyDescent="0.25">
      <c r="A230" s="7"/>
    </row>
    <row r="231" spans="1:1" ht="12.5" x14ac:dyDescent="0.25">
      <c r="A231" s="7"/>
    </row>
    <row r="232" spans="1:1" ht="12.5" x14ac:dyDescent="0.25">
      <c r="A232" s="7"/>
    </row>
    <row r="233" spans="1:1" ht="12.5" x14ac:dyDescent="0.25">
      <c r="A233" s="7"/>
    </row>
    <row r="234" spans="1:1" ht="12.5" x14ac:dyDescent="0.25">
      <c r="A234" s="7"/>
    </row>
    <row r="235" spans="1:1" ht="12.5" x14ac:dyDescent="0.25">
      <c r="A235" s="7"/>
    </row>
    <row r="236" spans="1:1" ht="12.5" x14ac:dyDescent="0.25">
      <c r="A236" s="7"/>
    </row>
    <row r="237" spans="1:1" ht="12.5" x14ac:dyDescent="0.25">
      <c r="A237" s="7"/>
    </row>
    <row r="238" spans="1:1" ht="12.5" x14ac:dyDescent="0.25">
      <c r="A238" s="7"/>
    </row>
    <row r="239" spans="1:1" ht="12.5" x14ac:dyDescent="0.25">
      <c r="A239" s="7"/>
    </row>
    <row r="240" spans="1:1" ht="12.5" x14ac:dyDescent="0.25">
      <c r="A240" s="7"/>
    </row>
    <row r="241" spans="1:1" ht="12.5" x14ac:dyDescent="0.25">
      <c r="A241" s="7"/>
    </row>
    <row r="242" spans="1:1" ht="12.5" x14ac:dyDescent="0.25">
      <c r="A242" s="7"/>
    </row>
    <row r="243" spans="1:1" ht="12.5" x14ac:dyDescent="0.25">
      <c r="A243" s="7"/>
    </row>
    <row r="244" spans="1:1" ht="12.5" x14ac:dyDescent="0.25">
      <c r="A244" s="7"/>
    </row>
    <row r="245" spans="1:1" ht="12.5" x14ac:dyDescent="0.25">
      <c r="A245" s="7"/>
    </row>
    <row r="246" spans="1:1" ht="12.5" x14ac:dyDescent="0.25">
      <c r="A246" s="7"/>
    </row>
    <row r="247" spans="1:1" ht="12.5" x14ac:dyDescent="0.25">
      <c r="A247" s="7"/>
    </row>
    <row r="248" spans="1:1" ht="12.5" x14ac:dyDescent="0.25">
      <c r="A248" s="7"/>
    </row>
    <row r="249" spans="1:1" ht="12.5" x14ac:dyDescent="0.25">
      <c r="A249" s="7"/>
    </row>
    <row r="250" spans="1:1" ht="12.5" x14ac:dyDescent="0.25">
      <c r="A250" s="7"/>
    </row>
    <row r="251" spans="1:1" ht="12.5" x14ac:dyDescent="0.25">
      <c r="A251" s="7"/>
    </row>
    <row r="252" spans="1:1" ht="12.5" x14ac:dyDescent="0.25">
      <c r="A252" s="7"/>
    </row>
    <row r="253" spans="1:1" ht="12.5" x14ac:dyDescent="0.25">
      <c r="A253" s="7"/>
    </row>
    <row r="254" spans="1:1" ht="12.5" x14ac:dyDescent="0.25">
      <c r="A254" s="7"/>
    </row>
    <row r="255" spans="1:1" ht="12.5" x14ac:dyDescent="0.25">
      <c r="A255" s="7"/>
    </row>
    <row r="256" spans="1:1" ht="12.5" x14ac:dyDescent="0.25">
      <c r="A256" s="7"/>
    </row>
    <row r="257" spans="1:1" ht="12.5" x14ac:dyDescent="0.25">
      <c r="A257" s="7"/>
    </row>
    <row r="258" spans="1:1" ht="12.5" x14ac:dyDescent="0.25">
      <c r="A258" s="7"/>
    </row>
    <row r="259" spans="1:1" ht="12.5" x14ac:dyDescent="0.25">
      <c r="A259" s="7"/>
    </row>
    <row r="260" spans="1:1" ht="12.5" x14ac:dyDescent="0.25">
      <c r="A260" s="7"/>
    </row>
    <row r="261" spans="1:1" ht="12.5" x14ac:dyDescent="0.25">
      <c r="A261" s="7"/>
    </row>
    <row r="262" spans="1:1" ht="12.5" x14ac:dyDescent="0.25">
      <c r="A262" s="7"/>
    </row>
    <row r="263" spans="1:1" ht="12.5" x14ac:dyDescent="0.25">
      <c r="A263" s="7"/>
    </row>
    <row r="264" spans="1:1" ht="12.5" x14ac:dyDescent="0.25">
      <c r="A264" s="7"/>
    </row>
    <row r="265" spans="1:1" ht="12.5" x14ac:dyDescent="0.25">
      <c r="A265" s="7"/>
    </row>
    <row r="266" spans="1:1" ht="12.5" x14ac:dyDescent="0.25">
      <c r="A266" s="7"/>
    </row>
    <row r="267" spans="1:1" ht="12.5" x14ac:dyDescent="0.25">
      <c r="A267" s="7"/>
    </row>
    <row r="268" spans="1:1" ht="12.5" x14ac:dyDescent="0.25">
      <c r="A268" s="7"/>
    </row>
    <row r="269" spans="1:1" ht="12.5" x14ac:dyDescent="0.25">
      <c r="A269" s="7"/>
    </row>
    <row r="270" spans="1:1" ht="12.5" x14ac:dyDescent="0.25">
      <c r="A270" s="7"/>
    </row>
    <row r="271" spans="1:1" ht="12.5" x14ac:dyDescent="0.25">
      <c r="A271" s="7"/>
    </row>
    <row r="272" spans="1:1" ht="12.5" x14ac:dyDescent="0.25">
      <c r="A272" s="7"/>
    </row>
    <row r="273" spans="1:1" ht="12.5" x14ac:dyDescent="0.25">
      <c r="A273" s="7"/>
    </row>
    <row r="274" spans="1:1" ht="12.5" x14ac:dyDescent="0.25">
      <c r="A274" s="7"/>
    </row>
    <row r="275" spans="1:1" ht="12.5" x14ac:dyDescent="0.25">
      <c r="A275" s="7"/>
    </row>
    <row r="276" spans="1:1" ht="12.5" x14ac:dyDescent="0.25">
      <c r="A276" s="7"/>
    </row>
    <row r="277" spans="1:1" ht="12.5" x14ac:dyDescent="0.25">
      <c r="A277" s="7"/>
    </row>
    <row r="278" spans="1:1" ht="12.5" x14ac:dyDescent="0.25">
      <c r="A278" s="7"/>
    </row>
    <row r="279" spans="1:1" ht="12.5" x14ac:dyDescent="0.25">
      <c r="A279" s="7"/>
    </row>
    <row r="280" spans="1:1" ht="12.5" x14ac:dyDescent="0.25">
      <c r="A280" s="7"/>
    </row>
    <row r="281" spans="1:1" ht="12.5" x14ac:dyDescent="0.25">
      <c r="A281" s="7"/>
    </row>
    <row r="282" spans="1:1" ht="12.5" x14ac:dyDescent="0.25">
      <c r="A282" s="7"/>
    </row>
    <row r="283" spans="1:1" ht="12.5" x14ac:dyDescent="0.25">
      <c r="A283" s="7"/>
    </row>
    <row r="284" spans="1:1" ht="12.5" x14ac:dyDescent="0.25">
      <c r="A284" s="7"/>
    </row>
    <row r="285" spans="1:1" ht="12.5" x14ac:dyDescent="0.25">
      <c r="A285" s="7"/>
    </row>
    <row r="286" spans="1:1" ht="12.5" x14ac:dyDescent="0.25">
      <c r="A286" s="7"/>
    </row>
    <row r="287" spans="1:1" ht="12.5" x14ac:dyDescent="0.25">
      <c r="A287" s="7"/>
    </row>
    <row r="288" spans="1:1" ht="12.5" x14ac:dyDescent="0.25">
      <c r="A288" s="7"/>
    </row>
    <row r="289" spans="1:1" ht="12.5" x14ac:dyDescent="0.25">
      <c r="A289" s="7"/>
    </row>
    <row r="290" spans="1:1" ht="12.5" x14ac:dyDescent="0.25">
      <c r="A290" s="7"/>
    </row>
    <row r="291" spans="1:1" ht="12.5" x14ac:dyDescent="0.25">
      <c r="A291" s="7"/>
    </row>
    <row r="292" spans="1:1" ht="12.5" x14ac:dyDescent="0.25">
      <c r="A292" s="7"/>
    </row>
    <row r="293" spans="1:1" ht="12.5" x14ac:dyDescent="0.25">
      <c r="A293" s="7"/>
    </row>
    <row r="294" spans="1:1" ht="12.5" x14ac:dyDescent="0.25">
      <c r="A294" s="7"/>
    </row>
    <row r="295" spans="1:1" ht="12.5" x14ac:dyDescent="0.25">
      <c r="A295" s="7"/>
    </row>
    <row r="296" spans="1:1" ht="12.5" x14ac:dyDescent="0.25">
      <c r="A296" s="7"/>
    </row>
    <row r="297" spans="1:1" ht="12.5" x14ac:dyDescent="0.25">
      <c r="A297" s="7"/>
    </row>
    <row r="298" spans="1:1" ht="12.5" x14ac:dyDescent="0.25">
      <c r="A298" s="7"/>
    </row>
    <row r="299" spans="1:1" ht="12.5" x14ac:dyDescent="0.25">
      <c r="A299" s="7"/>
    </row>
    <row r="300" spans="1:1" ht="12.5" x14ac:dyDescent="0.25">
      <c r="A300" s="7"/>
    </row>
    <row r="301" spans="1:1" ht="12.5" x14ac:dyDescent="0.25">
      <c r="A301" s="7"/>
    </row>
    <row r="302" spans="1:1" ht="12.5" x14ac:dyDescent="0.25">
      <c r="A302" s="7"/>
    </row>
    <row r="303" spans="1:1" ht="12.5" x14ac:dyDescent="0.25">
      <c r="A303" s="7"/>
    </row>
    <row r="304" spans="1:1" ht="12.5" x14ac:dyDescent="0.25">
      <c r="A304" s="7"/>
    </row>
    <row r="305" spans="1:1" ht="12.5" x14ac:dyDescent="0.25">
      <c r="A305" s="7"/>
    </row>
    <row r="306" spans="1:1" ht="12.5" x14ac:dyDescent="0.25">
      <c r="A306" s="7"/>
    </row>
    <row r="307" spans="1:1" ht="12.5" x14ac:dyDescent="0.25">
      <c r="A307" s="7"/>
    </row>
    <row r="308" spans="1:1" ht="12.5" x14ac:dyDescent="0.25">
      <c r="A308" s="7"/>
    </row>
    <row r="309" spans="1:1" ht="12.5" x14ac:dyDescent="0.25">
      <c r="A309" s="7"/>
    </row>
    <row r="310" spans="1:1" ht="12.5" x14ac:dyDescent="0.25">
      <c r="A310" s="7"/>
    </row>
    <row r="311" spans="1:1" ht="12.5" x14ac:dyDescent="0.25">
      <c r="A311" s="7"/>
    </row>
    <row r="312" spans="1:1" ht="12.5" x14ac:dyDescent="0.25">
      <c r="A312" s="7"/>
    </row>
    <row r="313" spans="1:1" ht="12.5" x14ac:dyDescent="0.25">
      <c r="A313" s="7"/>
    </row>
    <row r="314" spans="1:1" ht="12.5" x14ac:dyDescent="0.25">
      <c r="A314" s="7"/>
    </row>
    <row r="315" spans="1:1" ht="12.5" x14ac:dyDescent="0.25">
      <c r="A315" s="7"/>
    </row>
    <row r="316" spans="1:1" ht="12.5" x14ac:dyDescent="0.25">
      <c r="A316" s="7"/>
    </row>
    <row r="317" spans="1:1" ht="12.5" x14ac:dyDescent="0.25">
      <c r="A317" s="7"/>
    </row>
    <row r="318" spans="1:1" ht="12.5" x14ac:dyDescent="0.25">
      <c r="A318" s="7"/>
    </row>
    <row r="319" spans="1:1" ht="12.5" x14ac:dyDescent="0.25">
      <c r="A319" s="7"/>
    </row>
    <row r="320" spans="1:1" ht="12.5" x14ac:dyDescent="0.25">
      <c r="A320" s="7"/>
    </row>
    <row r="321" spans="1:1" ht="12.5" x14ac:dyDescent="0.25">
      <c r="A321" s="7"/>
    </row>
    <row r="322" spans="1:1" ht="12.5" x14ac:dyDescent="0.25">
      <c r="A322" s="7"/>
    </row>
    <row r="323" spans="1:1" ht="12.5" x14ac:dyDescent="0.25">
      <c r="A323" s="7"/>
    </row>
    <row r="324" spans="1:1" ht="12.5" x14ac:dyDescent="0.25">
      <c r="A324" s="7"/>
    </row>
    <row r="325" spans="1:1" ht="12.5" x14ac:dyDescent="0.25">
      <c r="A325" s="7"/>
    </row>
    <row r="326" spans="1:1" ht="12.5" x14ac:dyDescent="0.25">
      <c r="A326" s="7"/>
    </row>
    <row r="327" spans="1:1" ht="12.5" x14ac:dyDescent="0.25">
      <c r="A327" s="7"/>
    </row>
    <row r="328" spans="1:1" ht="12.5" x14ac:dyDescent="0.25">
      <c r="A328" s="7"/>
    </row>
    <row r="329" spans="1:1" ht="12.5" x14ac:dyDescent="0.25">
      <c r="A329" s="7"/>
    </row>
    <row r="330" spans="1:1" ht="12.5" x14ac:dyDescent="0.25">
      <c r="A330" s="7"/>
    </row>
    <row r="331" spans="1:1" ht="12.5" x14ac:dyDescent="0.25">
      <c r="A331" s="7"/>
    </row>
    <row r="332" spans="1:1" ht="12.5" x14ac:dyDescent="0.25">
      <c r="A332" s="7"/>
    </row>
    <row r="333" spans="1:1" ht="12.5" x14ac:dyDescent="0.25">
      <c r="A333" s="7"/>
    </row>
    <row r="334" spans="1:1" ht="12.5" x14ac:dyDescent="0.25">
      <c r="A334" s="7"/>
    </row>
    <row r="335" spans="1:1" ht="12.5" x14ac:dyDescent="0.25">
      <c r="A335" s="7"/>
    </row>
    <row r="336" spans="1:1" ht="12.5" x14ac:dyDescent="0.25">
      <c r="A336" s="7"/>
    </row>
    <row r="337" spans="1:1" ht="12.5" x14ac:dyDescent="0.25">
      <c r="A337" s="7"/>
    </row>
    <row r="338" spans="1:1" ht="12.5" x14ac:dyDescent="0.25">
      <c r="A338" s="7"/>
    </row>
    <row r="339" spans="1:1" ht="12.5" x14ac:dyDescent="0.25">
      <c r="A339" s="7"/>
    </row>
    <row r="340" spans="1:1" ht="12.5" x14ac:dyDescent="0.25">
      <c r="A340" s="7"/>
    </row>
    <row r="341" spans="1:1" ht="12.5" x14ac:dyDescent="0.25">
      <c r="A341" s="7"/>
    </row>
    <row r="342" spans="1:1" ht="12.5" x14ac:dyDescent="0.25">
      <c r="A342" s="7"/>
    </row>
    <row r="343" spans="1:1" ht="12.5" x14ac:dyDescent="0.25">
      <c r="A343" s="7"/>
    </row>
    <row r="344" spans="1:1" ht="12.5" x14ac:dyDescent="0.25">
      <c r="A344" s="7"/>
    </row>
    <row r="345" spans="1:1" ht="12.5" x14ac:dyDescent="0.25">
      <c r="A345" s="7"/>
    </row>
    <row r="346" spans="1:1" ht="12.5" x14ac:dyDescent="0.25">
      <c r="A346" s="7"/>
    </row>
    <row r="347" spans="1:1" ht="12.5" x14ac:dyDescent="0.25">
      <c r="A347" s="7"/>
    </row>
    <row r="348" spans="1:1" ht="12.5" x14ac:dyDescent="0.25">
      <c r="A348" s="7"/>
    </row>
    <row r="349" spans="1:1" ht="12.5" x14ac:dyDescent="0.25">
      <c r="A349" s="7"/>
    </row>
    <row r="350" spans="1:1" ht="12.5" x14ac:dyDescent="0.25">
      <c r="A350" s="7"/>
    </row>
    <row r="351" spans="1:1" ht="12.5" x14ac:dyDescent="0.25">
      <c r="A351" s="7"/>
    </row>
    <row r="352" spans="1:1" ht="12.5" x14ac:dyDescent="0.25">
      <c r="A352" s="7"/>
    </row>
    <row r="353" spans="1:1" ht="12.5" x14ac:dyDescent="0.25">
      <c r="A353" s="7"/>
    </row>
    <row r="354" spans="1:1" ht="12.5" x14ac:dyDescent="0.25">
      <c r="A354" s="7"/>
    </row>
    <row r="355" spans="1:1" ht="12.5" x14ac:dyDescent="0.25">
      <c r="A355" s="7"/>
    </row>
    <row r="356" spans="1:1" ht="12.5" x14ac:dyDescent="0.25">
      <c r="A356" s="7"/>
    </row>
    <row r="357" spans="1:1" ht="12.5" x14ac:dyDescent="0.25">
      <c r="A357" s="7"/>
    </row>
    <row r="358" spans="1:1" ht="12.5" x14ac:dyDescent="0.25">
      <c r="A358" s="7"/>
    </row>
    <row r="359" spans="1:1" ht="12.5" x14ac:dyDescent="0.25">
      <c r="A359" s="7"/>
    </row>
    <row r="360" spans="1:1" ht="12.5" x14ac:dyDescent="0.25">
      <c r="A360" s="7"/>
    </row>
    <row r="361" spans="1:1" ht="12.5" x14ac:dyDescent="0.25">
      <c r="A361" s="7"/>
    </row>
    <row r="362" spans="1:1" ht="12.5" x14ac:dyDescent="0.25">
      <c r="A362" s="7"/>
    </row>
    <row r="363" spans="1:1" ht="12.5" x14ac:dyDescent="0.25">
      <c r="A363" s="7"/>
    </row>
    <row r="364" spans="1:1" ht="12.5" x14ac:dyDescent="0.25">
      <c r="A364" s="7"/>
    </row>
    <row r="365" spans="1:1" ht="12.5" x14ac:dyDescent="0.25">
      <c r="A365" s="7"/>
    </row>
    <row r="366" spans="1:1" ht="12.5" x14ac:dyDescent="0.25">
      <c r="A366" s="7"/>
    </row>
    <row r="367" spans="1:1" ht="12.5" x14ac:dyDescent="0.25">
      <c r="A367" s="7"/>
    </row>
    <row r="368" spans="1:1" ht="12.5" x14ac:dyDescent="0.25">
      <c r="A368" s="7"/>
    </row>
    <row r="369" spans="1:1" ht="12.5" x14ac:dyDescent="0.25">
      <c r="A369" s="7"/>
    </row>
    <row r="370" spans="1:1" ht="12.5" x14ac:dyDescent="0.25">
      <c r="A370" s="7"/>
    </row>
    <row r="371" spans="1:1" ht="12.5" x14ac:dyDescent="0.25">
      <c r="A371" s="7"/>
    </row>
    <row r="372" spans="1:1" ht="12.5" x14ac:dyDescent="0.25">
      <c r="A372" s="7"/>
    </row>
    <row r="373" spans="1:1" ht="12.5" x14ac:dyDescent="0.25">
      <c r="A373" s="7"/>
    </row>
    <row r="374" spans="1:1" ht="12.5" x14ac:dyDescent="0.25">
      <c r="A374" s="7"/>
    </row>
    <row r="375" spans="1:1" ht="12.5" x14ac:dyDescent="0.25">
      <c r="A375" s="7"/>
    </row>
    <row r="376" spans="1:1" ht="12.5" x14ac:dyDescent="0.25">
      <c r="A376" s="7"/>
    </row>
    <row r="377" spans="1:1" ht="12.5" x14ac:dyDescent="0.25">
      <c r="A377" s="7"/>
    </row>
    <row r="378" spans="1:1" ht="12.5" x14ac:dyDescent="0.25">
      <c r="A378" s="7"/>
    </row>
    <row r="379" spans="1:1" ht="12.5" x14ac:dyDescent="0.25">
      <c r="A379" s="7"/>
    </row>
    <row r="380" spans="1:1" ht="12.5" x14ac:dyDescent="0.25">
      <c r="A380" s="7"/>
    </row>
    <row r="381" spans="1:1" ht="12.5" x14ac:dyDescent="0.25">
      <c r="A381" s="7"/>
    </row>
    <row r="382" spans="1:1" ht="12.5" x14ac:dyDescent="0.25">
      <c r="A382" s="7"/>
    </row>
    <row r="383" spans="1:1" ht="12.5" x14ac:dyDescent="0.25">
      <c r="A383" s="7"/>
    </row>
    <row r="384" spans="1:1" ht="12.5" x14ac:dyDescent="0.25">
      <c r="A384" s="7"/>
    </row>
    <row r="385" spans="1:1" ht="12.5" x14ac:dyDescent="0.25">
      <c r="A385" s="7"/>
    </row>
    <row r="386" spans="1:1" ht="12.5" x14ac:dyDescent="0.25">
      <c r="A386" s="7"/>
    </row>
    <row r="387" spans="1:1" ht="12.5" x14ac:dyDescent="0.25">
      <c r="A387" s="7"/>
    </row>
    <row r="388" spans="1:1" ht="12.5" x14ac:dyDescent="0.25">
      <c r="A388" s="7"/>
    </row>
    <row r="389" spans="1:1" ht="12.5" x14ac:dyDescent="0.25">
      <c r="A389" s="7"/>
    </row>
    <row r="390" spans="1:1" ht="12.5" x14ac:dyDescent="0.25">
      <c r="A390" s="7"/>
    </row>
    <row r="391" spans="1:1" ht="12.5" x14ac:dyDescent="0.25">
      <c r="A391" s="7"/>
    </row>
    <row r="392" spans="1:1" ht="12.5" x14ac:dyDescent="0.25">
      <c r="A392" s="7"/>
    </row>
    <row r="393" spans="1:1" ht="12.5" x14ac:dyDescent="0.25">
      <c r="A393" s="7"/>
    </row>
    <row r="394" spans="1:1" ht="12.5" x14ac:dyDescent="0.25">
      <c r="A394" s="7"/>
    </row>
    <row r="395" spans="1:1" ht="12.5" x14ac:dyDescent="0.25">
      <c r="A395" s="7"/>
    </row>
    <row r="396" spans="1:1" ht="12.5" x14ac:dyDescent="0.25">
      <c r="A396" s="7"/>
    </row>
    <row r="397" spans="1:1" ht="12.5" x14ac:dyDescent="0.25">
      <c r="A397" s="7"/>
    </row>
    <row r="398" spans="1:1" ht="12.5" x14ac:dyDescent="0.25">
      <c r="A398" s="7"/>
    </row>
    <row r="399" spans="1:1" ht="12.5" x14ac:dyDescent="0.25">
      <c r="A399" s="7"/>
    </row>
    <row r="400" spans="1:1" ht="12.5" x14ac:dyDescent="0.25">
      <c r="A400" s="7"/>
    </row>
    <row r="401" spans="1:1" ht="12.5" x14ac:dyDescent="0.25">
      <c r="A401" s="7"/>
    </row>
    <row r="402" spans="1:1" ht="12.5" x14ac:dyDescent="0.25">
      <c r="A402" s="7"/>
    </row>
    <row r="403" spans="1:1" ht="12.5" x14ac:dyDescent="0.25">
      <c r="A403" s="7"/>
    </row>
    <row r="404" spans="1:1" ht="12.5" x14ac:dyDescent="0.25">
      <c r="A404" s="7"/>
    </row>
    <row r="405" spans="1:1" ht="12.5" x14ac:dyDescent="0.25">
      <c r="A405" s="7"/>
    </row>
    <row r="406" spans="1:1" ht="12.5" x14ac:dyDescent="0.25">
      <c r="A406" s="7"/>
    </row>
    <row r="407" spans="1:1" ht="12.5" x14ac:dyDescent="0.25">
      <c r="A407" s="7"/>
    </row>
    <row r="408" spans="1:1" ht="12.5" x14ac:dyDescent="0.25">
      <c r="A408" s="7"/>
    </row>
    <row r="409" spans="1:1" ht="12.5" x14ac:dyDescent="0.25">
      <c r="A409" s="7"/>
    </row>
    <row r="410" spans="1:1" ht="12.5" x14ac:dyDescent="0.25">
      <c r="A410" s="7"/>
    </row>
    <row r="411" spans="1:1" ht="12.5" x14ac:dyDescent="0.25">
      <c r="A411" s="7"/>
    </row>
    <row r="412" spans="1:1" ht="12.5" x14ac:dyDescent="0.25">
      <c r="A412" s="7"/>
    </row>
    <row r="413" spans="1:1" ht="12.5" x14ac:dyDescent="0.25">
      <c r="A413" s="7"/>
    </row>
    <row r="414" spans="1:1" ht="12.5" x14ac:dyDescent="0.25">
      <c r="A414" s="7"/>
    </row>
    <row r="415" spans="1:1" ht="12.5" x14ac:dyDescent="0.25">
      <c r="A415" s="7"/>
    </row>
    <row r="416" spans="1:1" ht="12.5" x14ac:dyDescent="0.25">
      <c r="A416" s="7"/>
    </row>
    <row r="417" spans="1:1" ht="12.5" x14ac:dyDescent="0.25">
      <c r="A417" s="7"/>
    </row>
    <row r="418" spans="1:1" ht="12.5" x14ac:dyDescent="0.25">
      <c r="A418" s="7"/>
    </row>
    <row r="419" spans="1:1" ht="12.5" x14ac:dyDescent="0.25">
      <c r="A419" s="7"/>
    </row>
    <row r="420" spans="1:1" ht="12.5" x14ac:dyDescent="0.25">
      <c r="A420" s="7"/>
    </row>
    <row r="421" spans="1:1" ht="12.5" x14ac:dyDescent="0.25">
      <c r="A421" s="7"/>
    </row>
    <row r="422" spans="1:1" ht="12.5" x14ac:dyDescent="0.25">
      <c r="A422" s="7"/>
    </row>
    <row r="423" spans="1:1" ht="12.5" x14ac:dyDescent="0.25">
      <c r="A423" s="7"/>
    </row>
    <row r="424" spans="1:1" ht="12.5" x14ac:dyDescent="0.25">
      <c r="A424" s="7"/>
    </row>
    <row r="425" spans="1:1" ht="12.5" x14ac:dyDescent="0.25">
      <c r="A425" s="7"/>
    </row>
    <row r="426" spans="1:1" ht="12.5" x14ac:dyDescent="0.25">
      <c r="A426" s="7"/>
    </row>
    <row r="427" spans="1:1" ht="12.5" x14ac:dyDescent="0.25">
      <c r="A427" s="7"/>
    </row>
    <row r="428" spans="1:1" ht="12.5" x14ac:dyDescent="0.25">
      <c r="A428" s="7"/>
    </row>
    <row r="429" spans="1:1" ht="12.5" x14ac:dyDescent="0.25">
      <c r="A429" s="7"/>
    </row>
    <row r="430" spans="1:1" ht="12.5" x14ac:dyDescent="0.25">
      <c r="A430" s="7"/>
    </row>
    <row r="431" spans="1:1" ht="12.5" x14ac:dyDescent="0.25">
      <c r="A431" s="7"/>
    </row>
    <row r="432" spans="1:1" ht="12.5" x14ac:dyDescent="0.25">
      <c r="A432" s="7"/>
    </row>
    <row r="433" spans="1:1" ht="12.5" x14ac:dyDescent="0.25">
      <c r="A433" s="7"/>
    </row>
    <row r="434" spans="1:1" ht="12.5" x14ac:dyDescent="0.25">
      <c r="A434" s="7"/>
    </row>
    <row r="435" spans="1:1" ht="12.5" x14ac:dyDescent="0.25">
      <c r="A435" s="7"/>
    </row>
    <row r="436" spans="1:1" ht="12.5" x14ac:dyDescent="0.25">
      <c r="A436" s="7"/>
    </row>
    <row r="437" spans="1:1" ht="12.5" x14ac:dyDescent="0.25">
      <c r="A437" s="7"/>
    </row>
    <row r="438" spans="1:1" ht="12.5" x14ac:dyDescent="0.25">
      <c r="A438" s="7"/>
    </row>
    <row r="439" spans="1:1" ht="12.5" x14ac:dyDescent="0.25">
      <c r="A439" s="7"/>
    </row>
    <row r="440" spans="1:1" ht="12.5" x14ac:dyDescent="0.25">
      <c r="A440" s="7"/>
    </row>
    <row r="441" spans="1:1" ht="12.5" x14ac:dyDescent="0.25">
      <c r="A441" s="7"/>
    </row>
    <row r="442" spans="1:1" ht="12.5" x14ac:dyDescent="0.25">
      <c r="A442" s="7"/>
    </row>
    <row r="443" spans="1:1" ht="12.5" x14ac:dyDescent="0.25">
      <c r="A443" s="7"/>
    </row>
    <row r="444" spans="1:1" ht="12.5" x14ac:dyDescent="0.25">
      <c r="A444" s="7"/>
    </row>
    <row r="445" spans="1:1" ht="12.5" x14ac:dyDescent="0.25">
      <c r="A445" s="7"/>
    </row>
    <row r="446" spans="1:1" ht="12.5" x14ac:dyDescent="0.25">
      <c r="A446" s="7"/>
    </row>
    <row r="447" spans="1:1" ht="12.5" x14ac:dyDescent="0.25">
      <c r="A447" s="7"/>
    </row>
    <row r="448" spans="1:1" ht="12.5" x14ac:dyDescent="0.25">
      <c r="A448" s="7"/>
    </row>
    <row r="449" spans="1:1" ht="12.5" x14ac:dyDescent="0.25">
      <c r="A449" s="7"/>
    </row>
    <row r="450" spans="1:1" ht="12.5" x14ac:dyDescent="0.25">
      <c r="A450" s="7"/>
    </row>
    <row r="451" spans="1:1" ht="12.5" x14ac:dyDescent="0.25">
      <c r="A451" s="7"/>
    </row>
    <row r="452" spans="1:1" ht="12.5" x14ac:dyDescent="0.25">
      <c r="A452" s="7"/>
    </row>
    <row r="453" spans="1:1" ht="12.5" x14ac:dyDescent="0.25">
      <c r="A453" s="7"/>
    </row>
    <row r="454" spans="1:1" ht="12.5" x14ac:dyDescent="0.25">
      <c r="A454" s="7"/>
    </row>
    <row r="455" spans="1:1" ht="12.5" x14ac:dyDescent="0.25">
      <c r="A455" s="7"/>
    </row>
    <row r="456" spans="1:1" ht="12.5" x14ac:dyDescent="0.25">
      <c r="A456" s="7"/>
    </row>
    <row r="457" spans="1:1" ht="12.5" x14ac:dyDescent="0.25">
      <c r="A457" s="7"/>
    </row>
    <row r="458" spans="1:1" ht="12.5" x14ac:dyDescent="0.25">
      <c r="A458" s="7"/>
    </row>
    <row r="459" spans="1:1" ht="12.5" x14ac:dyDescent="0.25">
      <c r="A459" s="7"/>
    </row>
    <row r="460" spans="1:1" ht="12.5" x14ac:dyDescent="0.25">
      <c r="A460" s="7"/>
    </row>
    <row r="461" spans="1:1" ht="12.5" x14ac:dyDescent="0.25">
      <c r="A461" s="7"/>
    </row>
    <row r="462" spans="1:1" ht="12.5" x14ac:dyDescent="0.25">
      <c r="A462" s="7"/>
    </row>
    <row r="463" spans="1:1" ht="12.5" x14ac:dyDescent="0.25">
      <c r="A463" s="7"/>
    </row>
    <row r="464" spans="1:1" ht="12.5" x14ac:dyDescent="0.25">
      <c r="A464" s="7"/>
    </row>
    <row r="465" spans="1:1" ht="12.5" x14ac:dyDescent="0.25">
      <c r="A465" s="7"/>
    </row>
    <row r="466" spans="1:1" ht="12.5" x14ac:dyDescent="0.25">
      <c r="A466" s="7"/>
    </row>
    <row r="467" spans="1:1" ht="12.5" x14ac:dyDescent="0.25">
      <c r="A467" s="7"/>
    </row>
    <row r="468" spans="1:1" ht="12.5" x14ac:dyDescent="0.25">
      <c r="A468" s="7"/>
    </row>
    <row r="469" spans="1:1" ht="12.5" x14ac:dyDescent="0.25">
      <c r="A469" s="7"/>
    </row>
    <row r="470" spans="1:1" ht="12.5" x14ac:dyDescent="0.25">
      <c r="A470" s="7"/>
    </row>
    <row r="471" spans="1:1" ht="12.5" x14ac:dyDescent="0.25">
      <c r="A471" s="7"/>
    </row>
    <row r="472" spans="1:1" ht="12.5" x14ac:dyDescent="0.25">
      <c r="A472" s="7"/>
    </row>
    <row r="473" spans="1:1" ht="12.5" x14ac:dyDescent="0.25">
      <c r="A473" s="7"/>
    </row>
    <row r="474" spans="1:1" ht="12.5" x14ac:dyDescent="0.25">
      <c r="A474" s="7"/>
    </row>
    <row r="475" spans="1:1" ht="12.5" x14ac:dyDescent="0.25">
      <c r="A475" s="7"/>
    </row>
    <row r="476" spans="1:1" ht="12.5" x14ac:dyDescent="0.25">
      <c r="A476" s="7"/>
    </row>
    <row r="477" spans="1:1" ht="12.5" x14ac:dyDescent="0.25">
      <c r="A477" s="7"/>
    </row>
    <row r="478" spans="1:1" ht="12.5" x14ac:dyDescent="0.25">
      <c r="A478" s="7"/>
    </row>
    <row r="479" spans="1:1" ht="12.5" x14ac:dyDescent="0.25">
      <c r="A479" s="7"/>
    </row>
    <row r="480" spans="1:1" ht="12.5" x14ac:dyDescent="0.25">
      <c r="A480" s="7"/>
    </row>
    <row r="481" spans="1:1" ht="12.5" x14ac:dyDescent="0.25">
      <c r="A481" s="7"/>
    </row>
    <row r="482" spans="1:1" ht="12.5" x14ac:dyDescent="0.25">
      <c r="A482" s="7"/>
    </row>
    <row r="483" spans="1:1" ht="12.5" x14ac:dyDescent="0.25">
      <c r="A483" s="7"/>
    </row>
    <row r="484" spans="1:1" ht="12.5" x14ac:dyDescent="0.25">
      <c r="A484" s="7"/>
    </row>
    <row r="485" spans="1:1" ht="12.5" x14ac:dyDescent="0.25">
      <c r="A485" s="7"/>
    </row>
    <row r="486" spans="1:1" ht="12.5" x14ac:dyDescent="0.25">
      <c r="A486" s="7"/>
    </row>
    <row r="487" spans="1:1" ht="12.5" x14ac:dyDescent="0.25">
      <c r="A487" s="7"/>
    </row>
    <row r="488" spans="1:1" ht="12.5" x14ac:dyDescent="0.25">
      <c r="A488" s="7"/>
    </row>
    <row r="489" spans="1:1" ht="12.5" x14ac:dyDescent="0.25">
      <c r="A489" s="7"/>
    </row>
    <row r="490" spans="1:1" ht="12.5" x14ac:dyDescent="0.25">
      <c r="A490" s="7"/>
    </row>
    <row r="491" spans="1:1" ht="12.5" x14ac:dyDescent="0.25">
      <c r="A491" s="7"/>
    </row>
    <row r="492" spans="1:1" ht="12.5" x14ac:dyDescent="0.25">
      <c r="A492" s="7"/>
    </row>
    <row r="493" spans="1:1" ht="12.5" x14ac:dyDescent="0.25">
      <c r="A493" s="7"/>
    </row>
    <row r="494" spans="1:1" ht="12.5" x14ac:dyDescent="0.25">
      <c r="A494" s="7"/>
    </row>
    <row r="495" spans="1:1" ht="12.5" x14ac:dyDescent="0.25">
      <c r="A495" s="7"/>
    </row>
    <row r="496" spans="1:1" ht="12.5" x14ac:dyDescent="0.25">
      <c r="A496" s="7"/>
    </row>
    <row r="497" spans="1:1" ht="12.5" x14ac:dyDescent="0.25">
      <c r="A497" s="7"/>
    </row>
    <row r="498" spans="1:1" ht="12.5" x14ac:dyDescent="0.25">
      <c r="A498" s="7"/>
    </row>
    <row r="499" spans="1:1" ht="12.5" x14ac:dyDescent="0.25">
      <c r="A499" s="7"/>
    </row>
    <row r="500" spans="1:1" ht="12.5" x14ac:dyDescent="0.25">
      <c r="A500" s="7"/>
    </row>
    <row r="501" spans="1:1" ht="12.5" x14ac:dyDescent="0.25">
      <c r="A501" s="7"/>
    </row>
    <row r="502" spans="1:1" ht="12.5" x14ac:dyDescent="0.25">
      <c r="A502" s="7"/>
    </row>
    <row r="503" spans="1:1" ht="12.5" x14ac:dyDescent="0.25">
      <c r="A503" s="7"/>
    </row>
    <row r="504" spans="1:1" ht="12.5" x14ac:dyDescent="0.25">
      <c r="A504" s="7"/>
    </row>
    <row r="505" spans="1:1" ht="12.5" x14ac:dyDescent="0.25">
      <c r="A505" s="7"/>
    </row>
    <row r="506" spans="1:1" ht="12.5" x14ac:dyDescent="0.25">
      <c r="A506" s="7"/>
    </row>
    <row r="507" spans="1:1" ht="12.5" x14ac:dyDescent="0.25">
      <c r="A507" s="7"/>
    </row>
    <row r="508" spans="1:1" ht="12.5" x14ac:dyDescent="0.25">
      <c r="A508" s="7"/>
    </row>
    <row r="509" spans="1:1" ht="12.5" x14ac:dyDescent="0.25">
      <c r="A509" s="7"/>
    </row>
    <row r="510" spans="1:1" ht="12.5" x14ac:dyDescent="0.25">
      <c r="A510" s="7"/>
    </row>
    <row r="511" spans="1:1" ht="12.5" x14ac:dyDescent="0.25">
      <c r="A511" s="7"/>
    </row>
    <row r="512" spans="1:1" ht="12.5" x14ac:dyDescent="0.25">
      <c r="A512" s="7"/>
    </row>
    <row r="513" spans="1:1" ht="12.5" x14ac:dyDescent="0.25">
      <c r="A513" s="7"/>
    </row>
    <row r="514" spans="1:1" ht="12.5" x14ac:dyDescent="0.25">
      <c r="A514" s="7"/>
    </row>
    <row r="515" spans="1:1" ht="12.5" x14ac:dyDescent="0.25">
      <c r="A515" s="7"/>
    </row>
    <row r="516" spans="1:1" ht="12.5" x14ac:dyDescent="0.25">
      <c r="A516" s="7"/>
    </row>
    <row r="517" spans="1:1" ht="12.5" x14ac:dyDescent="0.25">
      <c r="A517" s="7"/>
    </row>
    <row r="518" spans="1:1" ht="12.5" x14ac:dyDescent="0.25">
      <c r="A518" s="7"/>
    </row>
    <row r="519" spans="1:1" ht="12.5" x14ac:dyDescent="0.25">
      <c r="A519" s="7"/>
    </row>
    <row r="520" spans="1:1" ht="12.5" x14ac:dyDescent="0.25">
      <c r="A520" s="7"/>
    </row>
    <row r="521" spans="1:1" ht="12.5" x14ac:dyDescent="0.25">
      <c r="A521" s="7"/>
    </row>
    <row r="522" spans="1:1" ht="12.5" x14ac:dyDescent="0.25">
      <c r="A522" s="7"/>
    </row>
    <row r="523" spans="1:1" ht="12.5" x14ac:dyDescent="0.25">
      <c r="A523" s="7"/>
    </row>
    <row r="524" spans="1:1" ht="12.5" x14ac:dyDescent="0.25">
      <c r="A524" s="7"/>
    </row>
    <row r="525" spans="1:1" ht="12.5" x14ac:dyDescent="0.25">
      <c r="A525" s="7"/>
    </row>
    <row r="526" spans="1:1" ht="12.5" x14ac:dyDescent="0.25">
      <c r="A526" s="7"/>
    </row>
    <row r="527" spans="1:1" ht="12.5" x14ac:dyDescent="0.25">
      <c r="A527" s="7"/>
    </row>
    <row r="528" spans="1:1" ht="12.5" x14ac:dyDescent="0.25">
      <c r="A528" s="7"/>
    </row>
    <row r="529" spans="1:1" ht="12.5" x14ac:dyDescent="0.25">
      <c r="A529" s="7"/>
    </row>
    <row r="530" spans="1:1" ht="12.5" x14ac:dyDescent="0.25">
      <c r="A530" s="7"/>
    </row>
    <row r="531" spans="1:1" ht="12.5" x14ac:dyDescent="0.25">
      <c r="A531" s="7"/>
    </row>
    <row r="532" spans="1:1" ht="12.5" x14ac:dyDescent="0.25">
      <c r="A532" s="7"/>
    </row>
    <row r="533" spans="1:1" ht="12.5" x14ac:dyDescent="0.25">
      <c r="A533" s="7"/>
    </row>
    <row r="534" spans="1:1" ht="12.5" x14ac:dyDescent="0.25">
      <c r="A534" s="7"/>
    </row>
    <row r="535" spans="1:1" ht="12.5" x14ac:dyDescent="0.25">
      <c r="A535" s="7"/>
    </row>
    <row r="536" spans="1:1" ht="12.5" x14ac:dyDescent="0.25">
      <c r="A536" s="7"/>
    </row>
    <row r="537" spans="1:1" ht="12.5" x14ac:dyDescent="0.25">
      <c r="A537" s="7"/>
    </row>
    <row r="538" spans="1:1" ht="12.5" x14ac:dyDescent="0.25">
      <c r="A538" s="7"/>
    </row>
    <row r="539" spans="1:1" ht="12.5" x14ac:dyDescent="0.25">
      <c r="A539" s="7"/>
    </row>
    <row r="540" spans="1:1" ht="12.5" x14ac:dyDescent="0.25">
      <c r="A540" s="7"/>
    </row>
    <row r="541" spans="1:1" ht="12.5" x14ac:dyDescent="0.25">
      <c r="A541" s="7"/>
    </row>
    <row r="542" spans="1:1" ht="12.5" x14ac:dyDescent="0.25">
      <c r="A542" s="7"/>
    </row>
    <row r="543" spans="1:1" ht="12.5" x14ac:dyDescent="0.25">
      <c r="A543" s="7"/>
    </row>
    <row r="544" spans="1:1" ht="12.5" x14ac:dyDescent="0.25">
      <c r="A544" s="7"/>
    </row>
    <row r="545" spans="1:1" ht="12.5" x14ac:dyDescent="0.25">
      <c r="A545" s="7"/>
    </row>
    <row r="546" spans="1:1" ht="12.5" x14ac:dyDescent="0.25">
      <c r="A546" s="7"/>
    </row>
    <row r="547" spans="1:1" ht="12.5" x14ac:dyDescent="0.25">
      <c r="A547" s="7"/>
    </row>
    <row r="548" spans="1:1" ht="12.5" x14ac:dyDescent="0.25">
      <c r="A548" s="7"/>
    </row>
    <row r="549" spans="1:1" ht="12.5" x14ac:dyDescent="0.25">
      <c r="A549" s="7"/>
    </row>
    <row r="550" spans="1:1" ht="12.5" x14ac:dyDescent="0.25">
      <c r="A550" s="7"/>
    </row>
    <row r="551" spans="1:1" ht="12.5" x14ac:dyDescent="0.25">
      <c r="A551" s="7"/>
    </row>
    <row r="552" spans="1:1" ht="12.5" x14ac:dyDescent="0.25">
      <c r="A552" s="7"/>
    </row>
    <row r="553" spans="1:1" ht="12.5" x14ac:dyDescent="0.25">
      <c r="A553" s="7"/>
    </row>
    <row r="554" spans="1:1" ht="12.5" x14ac:dyDescent="0.25">
      <c r="A554" s="7"/>
    </row>
    <row r="555" spans="1:1" ht="12.5" x14ac:dyDescent="0.25">
      <c r="A555" s="7"/>
    </row>
    <row r="556" spans="1:1" ht="12.5" x14ac:dyDescent="0.25">
      <c r="A556" s="7"/>
    </row>
    <row r="557" spans="1:1" ht="12.5" x14ac:dyDescent="0.25">
      <c r="A557" s="7"/>
    </row>
    <row r="558" spans="1:1" ht="12.5" x14ac:dyDescent="0.25">
      <c r="A558" s="7"/>
    </row>
    <row r="559" spans="1:1" ht="12.5" x14ac:dyDescent="0.25">
      <c r="A559" s="7"/>
    </row>
    <row r="560" spans="1:1" ht="12.5" x14ac:dyDescent="0.25">
      <c r="A560" s="7"/>
    </row>
    <row r="561" spans="1:1" ht="12.5" x14ac:dyDescent="0.25">
      <c r="A561" s="7"/>
    </row>
    <row r="562" spans="1:1" ht="12.5" x14ac:dyDescent="0.25">
      <c r="A562" s="7"/>
    </row>
    <row r="563" spans="1:1" ht="12.5" x14ac:dyDescent="0.25">
      <c r="A563" s="7"/>
    </row>
    <row r="564" spans="1:1" ht="12.5" x14ac:dyDescent="0.25">
      <c r="A564" s="7"/>
    </row>
    <row r="565" spans="1:1" ht="12.5" x14ac:dyDescent="0.25">
      <c r="A565" s="7"/>
    </row>
    <row r="566" spans="1:1" ht="12.5" x14ac:dyDescent="0.25">
      <c r="A566" s="7"/>
    </row>
    <row r="567" spans="1:1" ht="12.5" x14ac:dyDescent="0.25">
      <c r="A567" s="7"/>
    </row>
    <row r="568" spans="1:1" ht="12.5" x14ac:dyDescent="0.25">
      <c r="A568" s="7"/>
    </row>
    <row r="569" spans="1:1" ht="12.5" x14ac:dyDescent="0.25">
      <c r="A569" s="7"/>
    </row>
    <row r="570" spans="1:1" ht="12.5" x14ac:dyDescent="0.25">
      <c r="A570" s="7"/>
    </row>
    <row r="571" spans="1:1" ht="12.5" x14ac:dyDescent="0.25">
      <c r="A571" s="7"/>
    </row>
    <row r="572" spans="1:1" ht="12.5" x14ac:dyDescent="0.25">
      <c r="A572" s="7"/>
    </row>
    <row r="573" spans="1:1" ht="12.5" x14ac:dyDescent="0.25">
      <c r="A573" s="7"/>
    </row>
    <row r="574" spans="1:1" ht="12.5" x14ac:dyDescent="0.25">
      <c r="A574" s="7"/>
    </row>
    <row r="575" spans="1:1" ht="12.5" x14ac:dyDescent="0.25">
      <c r="A575" s="7"/>
    </row>
    <row r="576" spans="1:1" ht="12.5" x14ac:dyDescent="0.25">
      <c r="A576" s="7"/>
    </row>
    <row r="577" spans="1:1" ht="12.5" x14ac:dyDescent="0.25">
      <c r="A577" s="7"/>
    </row>
    <row r="578" spans="1:1" ht="12.5" x14ac:dyDescent="0.25">
      <c r="A578" s="7"/>
    </row>
    <row r="579" spans="1:1" ht="12.5" x14ac:dyDescent="0.25">
      <c r="A579" s="7"/>
    </row>
    <row r="580" spans="1:1" ht="12.5" x14ac:dyDescent="0.25">
      <c r="A580" s="7"/>
    </row>
    <row r="581" spans="1:1" ht="12.5" x14ac:dyDescent="0.25">
      <c r="A581" s="7"/>
    </row>
    <row r="582" spans="1:1" ht="12.5" x14ac:dyDescent="0.25">
      <c r="A582" s="7"/>
    </row>
    <row r="583" spans="1:1" ht="12.5" x14ac:dyDescent="0.25">
      <c r="A583" s="7"/>
    </row>
    <row r="584" spans="1:1" ht="12.5" x14ac:dyDescent="0.25">
      <c r="A584" s="7"/>
    </row>
    <row r="585" spans="1:1" ht="12.5" x14ac:dyDescent="0.25">
      <c r="A585" s="7"/>
    </row>
    <row r="586" spans="1:1" ht="12.5" x14ac:dyDescent="0.25">
      <c r="A586" s="7"/>
    </row>
    <row r="587" spans="1:1" ht="12.5" x14ac:dyDescent="0.25">
      <c r="A587" s="7"/>
    </row>
    <row r="588" spans="1:1" ht="12.5" x14ac:dyDescent="0.25">
      <c r="A588" s="7"/>
    </row>
    <row r="589" spans="1:1" ht="12.5" x14ac:dyDescent="0.25">
      <c r="A589" s="7"/>
    </row>
    <row r="590" spans="1:1" ht="12.5" x14ac:dyDescent="0.25">
      <c r="A590" s="7"/>
    </row>
    <row r="591" spans="1:1" ht="12.5" x14ac:dyDescent="0.25">
      <c r="A591" s="7"/>
    </row>
    <row r="592" spans="1:1" ht="12.5" x14ac:dyDescent="0.25">
      <c r="A592" s="7"/>
    </row>
    <row r="593" spans="1:1" ht="12.5" x14ac:dyDescent="0.25">
      <c r="A593" s="7"/>
    </row>
    <row r="594" spans="1:1" ht="12.5" x14ac:dyDescent="0.25">
      <c r="A594" s="7"/>
    </row>
    <row r="595" spans="1:1" ht="12.5" x14ac:dyDescent="0.25">
      <c r="A595" s="7"/>
    </row>
    <row r="596" spans="1:1" ht="12.5" x14ac:dyDescent="0.25">
      <c r="A596" s="7"/>
    </row>
    <row r="597" spans="1:1" ht="12.5" x14ac:dyDescent="0.25">
      <c r="A597" s="7"/>
    </row>
    <row r="598" spans="1:1" ht="12.5" x14ac:dyDescent="0.25">
      <c r="A598" s="7"/>
    </row>
    <row r="599" spans="1:1" ht="12.5" x14ac:dyDescent="0.25">
      <c r="A599" s="7"/>
    </row>
    <row r="600" spans="1:1" ht="12.5" x14ac:dyDescent="0.25">
      <c r="A600" s="7"/>
    </row>
    <row r="601" spans="1:1" ht="12.5" x14ac:dyDescent="0.25">
      <c r="A601" s="7"/>
    </row>
    <row r="602" spans="1:1" ht="12.5" x14ac:dyDescent="0.25">
      <c r="A602" s="7"/>
    </row>
    <row r="603" spans="1:1" ht="12.5" x14ac:dyDescent="0.25">
      <c r="A603" s="7"/>
    </row>
    <row r="604" spans="1:1" ht="12.5" x14ac:dyDescent="0.25">
      <c r="A604" s="7"/>
    </row>
    <row r="605" spans="1:1" ht="12.5" x14ac:dyDescent="0.25">
      <c r="A605" s="7"/>
    </row>
    <row r="606" spans="1:1" ht="12.5" x14ac:dyDescent="0.25">
      <c r="A606" s="7"/>
    </row>
    <row r="607" spans="1:1" ht="12.5" x14ac:dyDescent="0.25">
      <c r="A607" s="7"/>
    </row>
    <row r="608" spans="1:1" ht="12.5" x14ac:dyDescent="0.25">
      <c r="A608" s="7"/>
    </row>
    <row r="609" spans="1:1" ht="12.5" x14ac:dyDescent="0.25">
      <c r="A609" s="7"/>
    </row>
    <row r="610" spans="1:1" ht="12.5" x14ac:dyDescent="0.25">
      <c r="A610" s="7"/>
    </row>
    <row r="611" spans="1:1" ht="12.5" x14ac:dyDescent="0.25">
      <c r="A611" s="7"/>
    </row>
    <row r="612" spans="1:1" ht="12.5" x14ac:dyDescent="0.25">
      <c r="A612" s="7"/>
    </row>
    <row r="613" spans="1:1" ht="12.5" x14ac:dyDescent="0.25">
      <c r="A613" s="7"/>
    </row>
    <row r="614" spans="1:1" ht="12.5" x14ac:dyDescent="0.25">
      <c r="A614" s="7"/>
    </row>
    <row r="615" spans="1:1" ht="12.5" x14ac:dyDescent="0.25">
      <c r="A615" s="7"/>
    </row>
    <row r="616" spans="1:1" ht="12.5" x14ac:dyDescent="0.25">
      <c r="A616" s="7"/>
    </row>
    <row r="617" spans="1:1" ht="12.5" x14ac:dyDescent="0.25">
      <c r="A617" s="7"/>
    </row>
    <row r="618" spans="1:1" ht="12.5" x14ac:dyDescent="0.25">
      <c r="A618" s="7"/>
    </row>
    <row r="619" spans="1:1" ht="12.5" x14ac:dyDescent="0.25">
      <c r="A619" s="7"/>
    </row>
    <row r="620" spans="1:1" ht="12.5" x14ac:dyDescent="0.25">
      <c r="A620" s="7"/>
    </row>
    <row r="621" spans="1:1" ht="12.5" x14ac:dyDescent="0.25">
      <c r="A621" s="7"/>
    </row>
    <row r="622" spans="1:1" ht="12.5" x14ac:dyDescent="0.25">
      <c r="A622" s="7"/>
    </row>
    <row r="623" spans="1:1" ht="12.5" x14ac:dyDescent="0.25">
      <c r="A623" s="7"/>
    </row>
    <row r="624" spans="1:1" ht="12.5" x14ac:dyDescent="0.25">
      <c r="A624" s="7"/>
    </row>
    <row r="625" spans="1:1" ht="12.5" x14ac:dyDescent="0.25">
      <c r="A625" s="7"/>
    </row>
    <row r="626" spans="1:1" ht="12.5" x14ac:dyDescent="0.25">
      <c r="A626" s="7"/>
    </row>
    <row r="627" spans="1:1" ht="12.5" x14ac:dyDescent="0.25">
      <c r="A627" s="7"/>
    </row>
    <row r="628" spans="1:1" ht="12.5" x14ac:dyDescent="0.25">
      <c r="A628" s="7"/>
    </row>
    <row r="629" spans="1:1" ht="12.5" x14ac:dyDescent="0.25">
      <c r="A629" s="7"/>
    </row>
    <row r="630" spans="1:1" ht="12.5" x14ac:dyDescent="0.25">
      <c r="A630" s="7"/>
    </row>
    <row r="631" spans="1:1" ht="12.5" x14ac:dyDescent="0.25">
      <c r="A631" s="7"/>
    </row>
    <row r="632" spans="1:1" ht="12.5" x14ac:dyDescent="0.25">
      <c r="A632" s="7"/>
    </row>
    <row r="633" spans="1:1" ht="12.5" x14ac:dyDescent="0.25">
      <c r="A633" s="7"/>
    </row>
    <row r="634" spans="1:1" ht="12.5" x14ac:dyDescent="0.25">
      <c r="A634" s="7"/>
    </row>
    <row r="635" spans="1:1" ht="12.5" x14ac:dyDescent="0.25">
      <c r="A635" s="7"/>
    </row>
    <row r="636" spans="1:1" ht="12.5" x14ac:dyDescent="0.25">
      <c r="A636" s="7"/>
    </row>
    <row r="637" spans="1:1" ht="12.5" x14ac:dyDescent="0.25">
      <c r="A637" s="7"/>
    </row>
    <row r="638" spans="1:1" ht="12.5" x14ac:dyDescent="0.25">
      <c r="A638" s="7"/>
    </row>
    <row r="639" spans="1:1" ht="12.5" x14ac:dyDescent="0.25">
      <c r="A639" s="7"/>
    </row>
    <row r="640" spans="1:1" ht="12.5" x14ac:dyDescent="0.25">
      <c r="A640" s="7"/>
    </row>
    <row r="641" spans="1:1" ht="12.5" x14ac:dyDescent="0.25">
      <c r="A641" s="7"/>
    </row>
    <row r="642" spans="1:1" ht="12.5" x14ac:dyDescent="0.25">
      <c r="A642" s="7"/>
    </row>
    <row r="643" spans="1:1" ht="12.5" x14ac:dyDescent="0.25">
      <c r="A643" s="7"/>
    </row>
    <row r="644" spans="1:1" ht="12.5" x14ac:dyDescent="0.25">
      <c r="A644" s="7"/>
    </row>
    <row r="645" spans="1:1" ht="12.5" x14ac:dyDescent="0.25">
      <c r="A645" s="7"/>
    </row>
    <row r="646" spans="1:1" ht="12.5" x14ac:dyDescent="0.25">
      <c r="A646" s="7"/>
    </row>
    <row r="647" spans="1:1" ht="12.5" x14ac:dyDescent="0.25">
      <c r="A647" s="7"/>
    </row>
    <row r="648" spans="1:1" ht="12.5" x14ac:dyDescent="0.25">
      <c r="A648" s="7"/>
    </row>
    <row r="649" spans="1:1" ht="12.5" x14ac:dyDescent="0.25">
      <c r="A649" s="7"/>
    </row>
    <row r="650" spans="1:1" ht="12.5" x14ac:dyDescent="0.25">
      <c r="A650" s="7"/>
    </row>
    <row r="651" spans="1:1" ht="12.5" x14ac:dyDescent="0.25">
      <c r="A651" s="7"/>
    </row>
    <row r="652" spans="1:1" ht="12.5" x14ac:dyDescent="0.25">
      <c r="A652" s="7"/>
    </row>
    <row r="653" spans="1:1" ht="12.5" x14ac:dyDescent="0.25">
      <c r="A653" s="7"/>
    </row>
    <row r="654" spans="1:1" ht="12.5" x14ac:dyDescent="0.25">
      <c r="A654" s="7"/>
    </row>
    <row r="655" spans="1:1" ht="12.5" x14ac:dyDescent="0.25">
      <c r="A655" s="7"/>
    </row>
    <row r="656" spans="1:1" ht="12.5" x14ac:dyDescent="0.25">
      <c r="A656" s="7"/>
    </row>
    <row r="657" spans="1:1" ht="12.5" x14ac:dyDescent="0.25">
      <c r="A657" s="7"/>
    </row>
    <row r="658" spans="1:1" ht="12.5" x14ac:dyDescent="0.25">
      <c r="A658" s="7"/>
    </row>
    <row r="659" spans="1:1" ht="12.5" x14ac:dyDescent="0.25">
      <c r="A659" s="7"/>
    </row>
    <row r="660" spans="1:1" ht="12.5" x14ac:dyDescent="0.25">
      <c r="A660" s="7"/>
    </row>
    <row r="661" spans="1:1" ht="12.5" x14ac:dyDescent="0.25">
      <c r="A661" s="7"/>
    </row>
    <row r="662" spans="1:1" ht="12.5" x14ac:dyDescent="0.25">
      <c r="A662" s="7"/>
    </row>
    <row r="663" spans="1:1" ht="12.5" x14ac:dyDescent="0.25">
      <c r="A663" s="7"/>
    </row>
    <row r="664" spans="1:1" ht="12.5" x14ac:dyDescent="0.25">
      <c r="A664" s="7"/>
    </row>
    <row r="665" spans="1:1" ht="12.5" x14ac:dyDescent="0.25">
      <c r="A665" s="7"/>
    </row>
    <row r="666" spans="1:1" ht="12.5" x14ac:dyDescent="0.25">
      <c r="A666" s="7"/>
    </row>
    <row r="667" spans="1:1" ht="12.5" x14ac:dyDescent="0.25">
      <c r="A667" s="7"/>
    </row>
    <row r="668" spans="1:1" ht="12.5" x14ac:dyDescent="0.25">
      <c r="A668" s="7"/>
    </row>
    <row r="669" spans="1:1" ht="12.5" x14ac:dyDescent="0.25">
      <c r="A669" s="7"/>
    </row>
    <row r="670" spans="1:1" ht="12.5" x14ac:dyDescent="0.25">
      <c r="A670" s="7"/>
    </row>
    <row r="671" spans="1:1" ht="12.5" x14ac:dyDescent="0.25">
      <c r="A671" s="7"/>
    </row>
    <row r="672" spans="1:1" ht="12.5" x14ac:dyDescent="0.25">
      <c r="A672" s="7"/>
    </row>
    <row r="673" spans="1:1" ht="12.5" x14ac:dyDescent="0.25">
      <c r="A673" s="7"/>
    </row>
    <row r="674" spans="1:1" ht="12.5" x14ac:dyDescent="0.25">
      <c r="A674" s="7"/>
    </row>
    <row r="675" spans="1:1" ht="12.5" x14ac:dyDescent="0.25">
      <c r="A675" s="7"/>
    </row>
    <row r="676" spans="1:1" ht="12.5" x14ac:dyDescent="0.25">
      <c r="A676" s="7"/>
    </row>
    <row r="677" spans="1:1" ht="12.5" x14ac:dyDescent="0.25">
      <c r="A677" s="7"/>
    </row>
    <row r="678" spans="1:1" ht="12.5" x14ac:dyDescent="0.25">
      <c r="A678" s="7"/>
    </row>
    <row r="679" spans="1:1" ht="12.5" x14ac:dyDescent="0.25">
      <c r="A679" s="7"/>
    </row>
    <row r="680" spans="1:1" ht="12.5" x14ac:dyDescent="0.25">
      <c r="A680" s="7"/>
    </row>
    <row r="681" spans="1:1" ht="12.5" x14ac:dyDescent="0.25">
      <c r="A681" s="7"/>
    </row>
    <row r="682" spans="1:1" ht="12.5" x14ac:dyDescent="0.25">
      <c r="A682" s="7"/>
    </row>
    <row r="683" spans="1:1" ht="12.5" x14ac:dyDescent="0.25">
      <c r="A683" s="7"/>
    </row>
    <row r="684" spans="1:1" ht="12.5" x14ac:dyDescent="0.25">
      <c r="A684" s="7"/>
    </row>
    <row r="685" spans="1:1" ht="12.5" x14ac:dyDescent="0.25">
      <c r="A685" s="7"/>
    </row>
    <row r="686" spans="1:1" ht="12.5" x14ac:dyDescent="0.25">
      <c r="A686" s="7"/>
    </row>
    <row r="687" spans="1:1" ht="12.5" x14ac:dyDescent="0.25">
      <c r="A687" s="7"/>
    </row>
    <row r="688" spans="1:1" ht="12.5" x14ac:dyDescent="0.25">
      <c r="A688" s="7"/>
    </row>
    <row r="689" spans="1:1" ht="12.5" x14ac:dyDescent="0.25">
      <c r="A689" s="7"/>
    </row>
    <row r="690" spans="1:1" ht="12.5" x14ac:dyDescent="0.25">
      <c r="A690" s="7"/>
    </row>
    <row r="691" spans="1:1" ht="12.5" x14ac:dyDescent="0.25">
      <c r="A691" s="7"/>
    </row>
    <row r="692" spans="1:1" ht="12.5" x14ac:dyDescent="0.25">
      <c r="A692" s="7"/>
    </row>
    <row r="693" spans="1:1" ht="12.5" x14ac:dyDescent="0.25">
      <c r="A693" s="7"/>
    </row>
    <row r="694" spans="1:1" ht="12.5" x14ac:dyDescent="0.25">
      <c r="A694" s="7"/>
    </row>
    <row r="695" spans="1:1" ht="12.5" x14ac:dyDescent="0.25">
      <c r="A695" s="7"/>
    </row>
    <row r="696" spans="1:1" ht="12.5" x14ac:dyDescent="0.25">
      <c r="A696" s="7"/>
    </row>
    <row r="697" spans="1:1" ht="12.5" x14ac:dyDescent="0.25">
      <c r="A697" s="7"/>
    </row>
    <row r="698" spans="1:1" ht="12.5" x14ac:dyDescent="0.25">
      <c r="A698" s="7"/>
    </row>
    <row r="699" spans="1:1" ht="12.5" x14ac:dyDescent="0.25">
      <c r="A699" s="7"/>
    </row>
    <row r="700" spans="1:1" ht="12.5" x14ac:dyDescent="0.25">
      <c r="A700" s="7"/>
    </row>
    <row r="701" spans="1:1" ht="12.5" x14ac:dyDescent="0.25">
      <c r="A701" s="7"/>
    </row>
    <row r="702" spans="1:1" ht="12.5" x14ac:dyDescent="0.25">
      <c r="A702" s="7"/>
    </row>
    <row r="703" spans="1:1" ht="12.5" x14ac:dyDescent="0.25">
      <c r="A703" s="7"/>
    </row>
    <row r="704" spans="1:1" ht="12.5" x14ac:dyDescent="0.25">
      <c r="A704" s="7"/>
    </row>
    <row r="705" spans="1:1" ht="12.5" x14ac:dyDescent="0.25">
      <c r="A705" s="7"/>
    </row>
    <row r="706" spans="1:1" ht="12.5" x14ac:dyDescent="0.25">
      <c r="A706" s="7"/>
    </row>
    <row r="707" spans="1:1" ht="12.5" x14ac:dyDescent="0.25">
      <c r="A707" s="7"/>
    </row>
    <row r="708" spans="1:1" ht="12.5" x14ac:dyDescent="0.25">
      <c r="A708" s="7"/>
    </row>
    <row r="709" spans="1:1" ht="12.5" x14ac:dyDescent="0.25">
      <c r="A709" s="7"/>
    </row>
    <row r="710" spans="1:1" ht="12.5" x14ac:dyDescent="0.25">
      <c r="A710" s="7"/>
    </row>
    <row r="711" spans="1:1" ht="12.5" x14ac:dyDescent="0.25">
      <c r="A711" s="7"/>
    </row>
    <row r="712" spans="1:1" ht="12.5" x14ac:dyDescent="0.25">
      <c r="A712" s="7"/>
    </row>
    <row r="713" spans="1:1" ht="12.5" x14ac:dyDescent="0.25">
      <c r="A713" s="7"/>
    </row>
    <row r="714" spans="1:1" ht="12.5" x14ac:dyDescent="0.25">
      <c r="A714" s="7"/>
    </row>
    <row r="715" spans="1:1" ht="12.5" x14ac:dyDescent="0.25">
      <c r="A715" s="7"/>
    </row>
    <row r="716" spans="1:1" ht="12.5" x14ac:dyDescent="0.25">
      <c r="A716" s="7"/>
    </row>
    <row r="717" spans="1:1" ht="12.5" x14ac:dyDescent="0.25">
      <c r="A717" s="7"/>
    </row>
    <row r="718" spans="1:1" ht="12.5" x14ac:dyDescent="0.25">
      <c r="A718" s="7"/>
    </row>
    <row r="719" spans="1:1" ht="12.5" x14ac:dyDescent="0.25">
      <c r="A719" s="7"/>
    </row>
    <row r="720" spans="1:1" ht="12.5" x14ac:dyDescent="0.25">
      <c r="A720" s="7"/>
    </row>
    <row r="721" spans="1:1" ht="12.5" x14ac:dyDescent="0.25">
      <c r="A721" s="7"/>
    </row>
    <row r="722" spans="1:1" ht="12.5" x14ac:dyDescent="0.25">
      <c r="A722" s="7"/>
    </row>
    <row r="723" spans="1:1" ht="12.5" x14ac:dyDescent="0.25">
      <c r="A723" s="7"/>
    </row>
    <row r="724" spans="1:1" ht="12.5" x14ac:dyDescent="0.25">
      <c r="A724" s="7"/>
    </row>
    <row r="725" spans="1:1" ht="12.5" x14ac:dyDescent="0.25">
      <c r="A725" s="7"/>
    </row>
    <row r="726" spans="1:1" ht="12.5" x14ac:dyDescent="0.25">
      <c r="A726" s="7"/>
    </row>
    <row r="727" spans="1:1" ht="12.5" x14ac:dyDescent="0.25">
      <c r="A727" s="7"/>
    </row>
    <row r="728" spans="1:1" ht="12.5" x14ac:dyDescent="0.25">
      <c r="A728" s="7"/>
    </row>
    <row r="729" spans="1:1" ht="12.5" x14ac:dyDescent="0.25">
      <c r="A729" s="7"/>
    </row>
    <row r="730" spans="1:1" ht="12.5" x14ac:dyDescent="0.25">
      <c r="A730" s="7"/>
    </row>
    <row r="731" spans="1:1" ht="12.5" x14ac:dyDescent="0.25">
      <c r="A731" s="7"/>
    </row>
    <row r="732" spans="1:1" ht="12.5" x14ac:dyDescent="0.25">
      <c r="A732" s="7"/>
    </row>
    <row r="733" spans="1:1" ht="12.5" x14ac:dyDescent="0.25">
      <c r="A733" s="7"/>
    </row>
    <row r="734" spans="1:1" ht="12.5" x14ac:dyDescent="0.25">
      <c r="A734" s="7"/>
    </row>
    <row r="735" spans="1:1" ht="12.5" x14ac:dyDescent="0.25">
      <c r="A735" s="7"/>
    </row>
    <row r="736" spans="1:1" ht="12.5" x14ac:dyDescent="0.25">
      <c r="A736" s="7"/>
    </row>
    <row r="737" spans="1:1" ht="12.5" x14ac:dyDescent="0.25">
      <c r="A737" s="7"/>
    </row>
    <row r="738" spans="1:1" ht="12.5" x14ac:dyDescent="0.25">
      <c r="A738" s="7"/>
    </row>
    <row r="739" spans="1:1" ht="12.5" x14ac:dyDescent="0.25">
      <c r="A739" s="7"/>
    </row>
    <row r="740" spans="1:1" ht="12.5" x14ac:dyDescent="0.25">
      <c r="A740" s="7"/>
    </row>
    <row r="741" spans="1:1" ht="12.5" x14ac:dyDescent="0.25">
      <c r="A741" s="7"/>
    </row>
    <row r="742" spans="1:1" ht="12.5" x14ac:dyDescent="0.25">
      <c r="A742" s="7"/>
    </row>
    <row r="743" spans="1:1" ht="12.5" x14ac:dyDescent="0.25">
      <c r="A743" s="7"/>
    </row>
    <row r="744" spans="1:1" ht="12.5" x14ac:dyDescent="0.25">
      <c r="A744" s="7"/>
    </row>
    <row r="745" spans="1:1" ht="12.5" x14ac:dyDescent="0.25">
      <c r="A745" s="7"/>
    </row>
    <row r="746" spans="1:1" ht="12.5" x14ac:dyDescent="0.25">
      <c r="A746" s="7"/>
    </row>
    <row r="747" spans="1:1" ht="12.5" x14ac:dyDescent="0.25">
      <c r="A747" s="7"/>
    </row>
    <row r="748" spans="1:1" ht="12.5" x14ac:dyDescent="0.25">
      <c r="A748" s="7"/>
    </row>
    <row r="749" spans="1:1" ht="12.5" x14ac:dyDescent="0.25">
      <c r="A749" s="7"/>
    </row>
    <row r="750" spans="1:1" ht="12.5" x14ac:dyDescent="0.25">
      <c r="A750" s="7"/>
    </row>
    <row r="751" spans="1:1" ht="12.5" x14ac:dyDescent="0.25">
      <c r="A751" s="7"/>
    </row>
    <row r="752" spans="1:1" ht="12.5" x14ac:dyDescent="0.25">
      <c r="A752" s="7"/>
    </row>
    <row r="753" spans="1:1" ht="12.5" x14ac:dyDescent="0.25">
      <c r="A753" s="7"/>
    </row>
    <row r="754" spans="1:1" ht="12.5" x14ac:dyDescent="0.25">
      <c r="A754" s="7"/>
    </row>
    <row r="755" spans="1:1" ht="12.5" x14ac:dyDescent="0.25">
      <c r="A755" s="7"/>
    </row>
    <row r="756" spans="1:1" ht="12.5" x14ac:dyDescent="0.25">
      <c r="A756" s="7"/>
    </row>
    <row r="757" spans="1:1" ht="12.5" x14ac:dyDescent="0.25">
      <c r="A757" s="7"/>
    </row>
    <row r="758" spans="1:1" ht="12.5" x14ac:dyDescent="0.25">
      <c r="A758" s="7"/>
    </row>
    <row r="759" spans="1:1" ht="12.5" x14ac:dyDescent="0.25">
      <c r="A759" s="7"/>
    </row>
    <row r="760" spans="1:1" ht="12.5" x14ac:dyDescent="0.25">
      <c r="A760" s="7"/>
    </row>
    <row r="761" spans="1:1" ht="12.5" x14ac:dyDescent="0.25">
      <c r="A761" s="7"/>
    </row>
    <row r="762" spans="1:1" ht="12.5" x14ac:dyDescent="0.25">
      <c r="A762" s="7"/>
    </row>
    <row r="763" spans="1:1" ht="12.5" x14ac:dyDescent="0.25">
      <c r="A763" s="7"/>
    </row>
    <row r="764" spans="1:1" ht="12.5" x14ac:dyDescent="0.25">
      <c r="A764" s="7"/>
    </row>
    <row r="765" spans="1:1" ht="12.5" x14ac:dyDescent="0.25">
      <c r="A765" s="7"/>
    </row>
    <row r="766" spans="1:1" ht="12.5" x14ac:dyDescent="0.25">
      <c r="A766" s="7"/>
    </row>
    <row r="767" spans="1:1" ht="12.5" x14ac:dyDescent="0.25">
      <c r="A767" s="7"/>
    </row>
    <row r="768" spans="1:1" ht="12.5" x14ac:dyDescent="0.25">
      <c r="A768" s="7"/>
    </row>
    <row r="769" spans="1:1" ht="12.5" x14ac:dyDescent="0.25">
      <c r="A769" s="7"/>
    </row>
    <row r="770" spans="1:1" ht="12.5" x14ac:dyDescent="0.25">
      <c r="A770" s="7"/>
    </row>
    <row r="771" spans="1:1" ht="12.5" x14ac:dyDescent="0.25">
      <c r="A771" s="7"/>
    </row>
    <row r="772" spans="1:1" ht="12.5" x14ac:dyDescent="0.25">
      <c r="A772" s="7"/>
    </row>
    <row r="773" spans="1:1" ht="12.5" x14ac:dyDescent="0.25">
      <c r="A773" s="7"/>
    </row>
    <row r="774" spans="1:1" ht="12.5" x14ac:dyDescent="0.25">
      <c r="A774" s="7"/>
    </row>
    <row r="775" spans="1:1" ht="12.5" x14ac:dyDescent="0.25">
      <c r="A775" s="7"/>
    </row>
    <row r="776" spans="1:1" ht="12.5" x14ac:dyDescent="0.25">
      <c r="A776" s="7"/>
    </row>
    <row r="777" spans="1:1" ht="12.5" x14ac:dyDescent="0.25">
      <c r="A777" s="7"/>
    </row>
    <row r="778" spans="1:1" ht="12.5" x14ac:dyDescent="0.25">
      <c r="A778" s="7"/>
    </row>
    <row r="779" spans="1:1" ht="12.5" x14ac:dyDescent="0.25">
      <c r="A779" s="7"/>
    </row>
    <row r="780" spans="1:1" ht="12.5" x14ac:dyDescent="0.25">
      <c r="A780" s="7"/>
    </row>
    <row r="781" spans="1:1" ht="12.5" x14ac:dyDescent="0.25">
      <c r="A781" s="7"/>
    </row>
    <row r="782" spans="1:1" ht="12.5" x14ac:dyDescent="0.25">
      <c r="A782" s="7"/>
    </row>
    <row r="783" spans="1:1" ht="12.5" x14ac:dyDescent="0.25">
      <c r="A783" s="7"/>
    </row>
    <row r="784" spans="1:1" ht="12.5" x14ac:dyDescent="0.25">
      <c r="A784" s="7"/>
    </row>
    <row r="785" spans="1:1" ht="12.5" x14ac:dyDescent="0.25">
      <c r="A785" s="7"/>
    </row>
    <row r="786" spans="1:1" ht="12.5" x14ac:dyDescent="0.25">
      <c r="A786" s="7"/>
    </row>
    <row r="787" spans="1:1" ht="12.5" x14ac:dyDescent="0.25">
      <c r="A787" s="7"/>
    </row>
    <row r="788" spans="1:1" ht="12.5" x14ac:dyDescent="0.25">
      <c r="A788" s="7"/>
    </row>
    <row r="789" spans="1:1" ht="12.5" x14ac:dyDescent="0.25">
      <c r="A789" s="7"/>
    </row>
    <row r="790" spans="1:1" ht="12.5" x14ac:dyDescent="0.25">
      <c r="A790" s="7"/>
    </row>
    <row r="791" spans="1:1" ht="12.5" x14ac:dyDescent="0.25">
      <c r="A791" s="7"/>
    </row>
    <row r="792" spans="1:1" ht="12.5" x14ac:dyDescent="0.25">
      <c r="A792" s="7"/>
    </row>
    <row r="793" spans="1:1" ht="12.5" x14ac:dyDescent="0.25">
      <c r="A793" s="7"/>
    </row>
    <row r="794" spans="1:1" ht="12.5" x14ac:dyDescent="0.25">
      <c r="A794" s="7"/>
    </row>
    <row r="795" spans="1:1" ht="12.5" x14ac:dyDescent="0.25">
      <c r="A795" s="7"/>
    </row>
    <row r="796" spans="1:1" ht="12.5" x14ac:dyDescent="0.25">
      <c r="A796" s="7"/>
    </row>
    <row r="797" spans="1:1" ht="12.5" x14ac:dyDescent="0.25">
      <c r="A797" s="7"/>
    </row>
    <row r="798" spans="1:1" ht="12.5" x14ac:dyDescent="0.25">
      <c r="A798" s="7"/>
    </row>
    <row r="799" spans="1:1" ht="12.5" x14ac:dyDescent="0.25">
      <c r="A799" s="7"/>
    </row>
    <row r="800" spans="1:1" ht="12.5" x14ac:dyDescent="0.25">
      <c r="A800" s="7"/>
    </row>
    <row r="801" spans="1:1" ht="12.5" x14ac:dyDescent="0.25">
      <c r="A801" s="7"/>
    </row>
    <row r="802" spans="1:1" ht="12.5" x14ac:dyDescent="0.25">
      <c r="A802" s="7"/>
    </row>
    <row r="803" spans="1:1" ht="12.5" x14ac:dyDescent="0.25">
      <c r="A803" s="7"/>
    </row>
    <row r="804" spans="1:1" ht="12.5" x14ac:dyDescent="0.25">
      <c r="A804" s="7"/>
    </row>
    <row r="805" spans="1:1" ht="12.5" x14ac:dyDescent="0.25">
      <c r="A805" s="7"/>
    </row>
    <row r="806" spans="1:1" ht="12.5" x14ac:dyDescent="0.25">
      <c r="A806" s="7"/>
    </row>
    <row r="807" spans="1:1" ht="12.5" x14ac:dyDescent="0.25">
      <c r="A807" s="7"/>
    </row>
    <row r="808" spans="1:1" ht="12.5" x14ac:dyDescent="0.25">
      <c r="A808" s="7"/>
    </row>
    <row r="809" spans="1:1" ht="12.5" x14ac:dyDescent="0.25">
      <c r="A809" s="7"/>
    </row>
    <row r="810" spans="1:1" ht="12.5" x14ac:dyDescent="0.25">
      <c r="A810" s="7"/>
    </row>
    <row r="811" spans="1:1" ht="12.5" x14ac:dyDescent="0.25">
      <c r="A811" s="7"/>
    </row>
    <row r="812" spans="1:1" ht="12.5" x14ac:dyDescent="0.25">
      <c r="A812" s="7"/>
    </row>
    <row r="813" spans="1:1" ht="12.5" x14ac:dyDescent="0.25">
      <c r="A813" s="7"/>
    </row>
    <row r="814" spans="1:1" ht="12.5" x14ac:dyDescent="0.25">
      <c r="A814" s="7"/>
    </row>
    <row r="815" spans="1:1" ht="12.5" x14ac:dyDescent="0.25">
      <c r="A815" s="7"/>
    </row>
    <row r="816" spans="1:1" ht="12.5" x14ac:dyDescent="0.25">
      <c r="A816" s="7"/>
    </row>
    <row r="817" spans="1:1" ht="12.5" x14ac:dyDescent="0.25">
      <c r="A817" s="7"/>
    </row>
    <row r="818" spans="1:1" ht="12.5" x14ac:dyDescent="0.25">
      <c r="A818" s="7"/>
    </row>
    <row r="819" spans="1:1" ht="12.5" x14ac:dyDescent="0.25">
      <c r="A819" s="7"/>
    </row>
    <row r="820" spans="1:1" ht="12.5" x14ac:dyDescent="0.25">
      <c r="A820" s="7"/>
    </row>
    <row r="821" spans="1:1" ht="12.5" x14ac:dyDescent="0.25">
      <c r="A821" s="7"/>
    </row>
    <row r="822" spans="1:1" ht="12.5" x14ac:dyDescent="0.25">
      <c r="A822" s="7"/>
    </row>
    <row r="823" spans="1:1" ht="12.5" x14ac:dyDescent="0.25">
      <c r="A823" s="7"/>
    </row>
    <row r="824" spans="1:1" ht="12.5" x14ac:dyDescent="0.25">
      <c r="A824" s="7"/>
    </row>
    <row r="825" spans="1:1" ht="12.5" x14ac:dyDescent="0.25">
      <c r="A825" s="7"/>
    </row>
    <row r="826" spans="1:1" ht="12.5" x14ac:dyDescent="0.25">
      <c r="A826" s="7"/>
    </row>
    <row r="827" spans="1:1" ht="12.5" x14ac:dyDescent="0.25">
      <c r="A827" s="7"/>
    </row>
    <row r="828" spans="1:1" ht="12.5" x14ac:dyDescent="0.25">
      <c r="A828" s="7"/>
    </row>
    <row r="829" spans="1:1" ht="12.5" x14ac:dyDescent="0.25">
      <c r="A829" s="7"/>
    </row>
    <row r="830" spans="1:1" ht="12.5" x14ac:dyDescent="0.25">
      <c r="A830" s="7"/>
    </row>
    <row r="831" spans="1:1" ht="12.5" x14ac:dyDescent="0.25">
      <c r="A831" s="7"/>
    </row>
    <row r="832" spans="1:1" ht="12.5" x14ac:dyDescent="0.25">
      <c r="A832" s="7"/>
    </row>
    <row r="833" spans="1:1" ht="12.5" x14ac:dyDescent="0.25">
      <c r="A833" s="7"/>
    </row>
    <row r="834" spans="1:1" ht="12.5" x14ac:dyDescent="0.25">
      <c r="A834" s="7"/>
    </row>
    <row r="835" spans="1:1" ht="12.5" x14ac:dyDescent="0.25">
      <c r="A835" s="7"/>
    </row>
    <row r="836" spans="1:1" ht="12.5" x14ac:dyDescent="0.25">
      <c r="A836" s="7"/>
    </row>
    <row r="837" spans="1:1" ht="12.5" x14ac:dyDescent="0.25">
      <c r="A837" s="7"/>
    </row>
    <row r="838" spans="1:1" ht="12.5" x14ac:dyDescent="0.25">
      <c r="A838" s="7"/>
    </row>
    <row r="839" spans="1:1" ht="12.5" x14ac:dyDescent="0.25">
      <c r="A839" s="7"/>
    </row>
    <row r="840" spans="1:1" ht="12.5" x14ac:dyDescent="0.25">
      <c r="A840" s="7"/>
    </row>
    <row r="841" spans="1:1" ht="12.5" x14ac:dyDescent="0.25">
      <c r="A841" s="7"/>
    </row>
    <row r="842" spans="1:1" ht="12.5" x14ac:dyDescent="0.25">
      <c r="A842" s="7"/>
    </row>
    <row r="843" spans="1:1" ht="12.5" x14ac:dyDescent="0.25">
      <c r="A843" s="7"/>
    </row>
    <row r="844" spans="1:1" ht="12.5" x14ac:dyDescent="0.25">
      <c r="A844" s="7"/>
    </row>
    <row r="845" spans="1:1" ht="12.5" x14ac:dyDescent="0.25">
      <c r="A845" s="7"/>
    </row>
    <row r="846" spans="1:1" ht="12.5" x14ac:dyDescent="0.25">
      <c r="A846" s="7"/>
    </row>
    <row r="847" spans="1:1" ht="12.5" x14ac:dyDescent="0.25">
      <c r="A847" s="7"/>
    </row>
    <row r="848" spans="1:1" ht="12.5" x14ac:dyDescent="0.25">
      <c r="A848" s="7"/>
    </row>
    <row r="849" spans="1:1" ht="12.5" x14ac:dyDescent="0.25">
      <c r="A849" s="7"/>
    </row>
    <row r="850" spans="1:1" ht="12.5" x14ac:dyDescent="0.25">
      <c r="A850" s="7"/>
    </row>
    <row r="851" spans="1:1" ht="12.5" x14ac:dyDescent="0.25">
      <c r="A851" s="7"/>
    </row>
    <row r="852" spans="1:1" ht="12.5" x14ac:dyDescent="0.25">
      <c r="A852" s="7"/>
    </row>
    <row r="853" spans="1:1" ht="12.5" x14ac:dyDescent="0.25">
      <c r="A853" s="7"/>
    </row>
    <row r="854" spans="1:1" ht="12.5" x14ac:dyDescent="0.25">
      <c r="A854" s="7"/>
    </row>
    <row r="855" spans="1:1" ht="12.5" x14ac:dyDescent="0.25">
      <c r="A855" s="7"/>
    </row>
    <row r="856" spans="1:1" ht="12.5" x14ac:dyDescent="0.25">
      <c r="A856" s="7"/>
    </row>
    <row r="857" spans="1:1" ht="12.5" x14ac:dyDescent="0.25">
      <c r="A857" s="7"/>
    </row>
    <row r="858" spans="1:1" ht="12.5" x14ac:dyDescent="0.25">
      <c r="A858" s="7"/>
    </row>
    <row r="859" spans="1:1" ht="12.5" x14ac:dyDescent="0.25">
      <c r="A859" s="7"/>
    </row>
    <row r="860" spans="1:1" ht="12.5" x14ac:dyDescent="0.25">
      <c r="A860" s="7"/>
    </row>
    <row r="861" spans="1:1" ht="12.5" x14ac:dyDescent="0.25">
      <c r="A861" s="7"/>
    </row>
    <row r="862" spans="1:1" ht="12.5" x14ac:dyDescent="0.25">
      <c r="A862" s="7"/>
    </row>
    <row r="863" spans="1:1" ht="12.5" x14ac:dyDescent="0.25">
      <c r="A863" s="7"/>
    </row>
    <row r="864" spans="1:1" ht="12.5" x14ac:dyDescent="0.25">
      <c r="A864" s="7"/>
    </row>
    <row r="865" spans="1:1" ht="12.5" x14ac:dyDescent="0.25">
      <c r="A865" s="7"/>
    </row>
    <row r="866" spans="1:1" ht="12.5" x14ac:dyDescent="0.25">
      <c r="A866" s="7"/>
    </row>
    <row r="867" spans="1:1" ht="12.5" x14ac:dyDescent="0.25">
      <c r="A867" s="7"/>
    </row>
    <row r="868" spans="1:1" ht="12.5" x14ac:dyDescent="0.25">
      <c r="A868" s="7"/>
    </row>
    <row r="869" spans="1:1" ht="12.5" x14ac:dyDescent="0.25">
      <c r="A869" s="7"/>
    </row>
    <row r="870" spans="1:1" ht="12.5" x14ac:dyDescent="0.25">
      <c r="A870" s="7"/>
    </row>
    <row r="871" spans="1:1" ht="12.5" x14ac:dyDescent="0.25">
      <c r="A871" s="7"/>
    </row>
    <row r="872" spans="1:1" ht="12.5" x14ac:dyDescent="0.25">
      <c r="A872" s="7"/>
    </row>
    <row r="873" spans="1:1" ht="12.5" x14ac:dyDescent="0.25">
      <c r="A873" s="7"/>
    </row>
    <row r="874" spans="1:1" ht="12.5" x14ac:dyDescent="0.25">
      <c r="A874" s="7"/>
    </row>
    <row r="875" spans="1:1" ht="12.5" x14ac:dyDescent="0.25">
      <c r="A875" s="7"/>
    </row>
    <row r="876" spans="1:1" ht="12.5" x14ac:dyDescent="0.25">
      <c r="A876" s="7"/>
    </row>
    <row r="877" spans="1:1" ht="12.5" x14ac:dyDescent="0.25">
      <c r="A877" s="7"/>
    </row>
    <row r="878" spans="1:1" ht="12.5" x14ac:dyDescent="0.25">
      <c r="A878" s="7"/>
    </row>
    <row r="879" spans="1:1" ht="12.5" x14ac:dyDescent="0.25">
      <c r="A879" s="7"/>
    </row>
    <row r="880" spans="1:1" ht="12.5" x14ac:dyDescent="0.25">
      <c r="A880" s="7"/>
    </row>
    <row r="881" spans="1:1" ht="12.5" x14ac:dyDescent="0.25">
      <c r="A881" s="7"/>
    </row>
    <row r="882" spans="1:1" ht="12.5" x14ac:dyDescent="0.25">
      <c r="A882" s="7"/>
    </row>
    <row r="883" spans="1:1" ht="12.5" x14ac:dyDescent="0.25">
      <c r="A883" s="7"/>
    </row>
    <row r="884" spans="1:1" ht="12.5" x14ac:dyDescent="0.25">
      <c r="A884" s="7"/>
    </row>
    <row r="885" spans="1:1" ht="12.5" x14ac:dyDescent="0.25">
      <c r="A885" s="7"/>
    </row>
    <row r="886" spans="1:1" ht="12.5" x14ac:dyDescent="0.25">
      <c r="A886" s="7"/>
    </row>
    <row r="887" spans="1:1" ht="12.5" x14ac:dyDescent="0.25">
      <c r="A887" s="7"/>
    </row>
    <row r="888" spans="1:1" ht="12.5" x14ac:dyDescent="0.25">
      <c r="A888" s="7"/>
    </row>
    <row r="889" spans="1:1" ht="12.5" x14ac:dyDescent="0.25">
      <c r="A889" s="7"/>
    </row>
    <row r="890" spans="1:1" ht="12.5" x14ac:dyDescent="0.25">
      <c r="A890" s="7"/>
    </row>
    <row r="891" spans="1:1" ht="12.5" x14ac:dyDescent="0.25">
      <c r="A891" s="7"/>
    </row>
    <row r="892" spans="1:1" ht="12.5" x14ac:dyDescent="0.25">
      <c r="A892" s="7"/>
    </row>
    <row r="893" spans="1:1" ht="12.5" x14ac:dyDescent="0.25">
      <c r="A893" s="7"/>
    </row>
    <row r="894" spans="1:1" ht="12.5" x14ac:dyDescent="0.25">
      <c r="A894" s="7"/>
    </row>
    <row r="895" spans="1:1" ht="12.5" x14ac:dyDescent="0.25">
      <c r="A895" s="7"/>
    </row>
    <row r="896" spans="1:1" ht="12.5" x14ac:dyDescent="0.25">
      <c r="A896" s="7"/>
    </row>
    <row r="897" spans="1:1" ht="12.5" x14ac:dyDescent="0.25">
      <c r="A897" s="7"/>
    </row>
    <row r="898" spans="1:1" ht="12.5" x14ac:dyDescent="0.25">
      <c r="A898" s="7"/>
    </row>
    <row r="899" spans="1:1" ht="12.5" x14ac:dyDescent="0.25">
      <c r="A899" s="7"/>
    </row>
    <row r="900" spans="1:1" ht="12.5" x14ac:dyDescent="0.25">
      <c r="A900" s="7"/>
    </row>
    <row r="901" spans="1:1" ht="12.5" x14ac:dyDescent="0.25">
      <c r="A901" s="7"/>
    </row>
    <row r="902" spans="1:1" ht="12.5" x14ac:dyDescent="0.25">
      <c r="A902" s="7"/>
    </row>
    <row r="903" spans="1:1" ht="12.5" x14ac:dyDescent="0.25">
      <c r="A903" s="7"/>
    </row>
    <row r="904" spans="1:1" ht="12.5" x14ac:dyDescent="0.25">
      <c r="A904" s="7"/>
    </row>
    <row r="905" spans="1:1" ht="12.5" x14ac:dyDescent="0.25">
      <c r="A905" s="7"/>
    </row>
    <row r="906" spans="1:1" ht="12.5" x14ac:dyDescent="0.25">
      <c r="A906" s="7"/>
    </row>
    <row r="907" spans="1:1" ht="12.5" x14ac:dyDescent="0.25">
      <c r="A907" s="7"/>
    </row>
    <row r="908" spans="1:1" ht="12.5" x14ac:dyDescent="0.25">
      <c r="A908" s="7"/>
    </row>
    <row r="909" spans="1:1" ht="12.5" x14ac:dyDescent="0.25">
      <c r="A909" s="7"/>
    </row>
    <row r="910" spans="1:1" ht="12.5" x14ac:dyDescent="0.25">
      <c r="A910" s="7"/>
    </row>
    <row r="911" spans="1:1" ht="12.5" x14ac:dyDescent="0.25">
      <c r="A911" s="7"/>
    </row>
    <row r="912" spans="1:1" ht="12.5" x14ac:dyDescent="0.25">
      <c r="A912" s="7"/>
    </row>
    <row r="913" spans="1:1" ht="12.5" x14ac:dyDescent="0.25">
      <c r="A913" s="7"/>
    </row>
    <row r="914" spans="1:1" ht="12.5" x14ac:dyDescent="0.25">
      <c r="A914" s="7"/>
    </row>
    <row r="915" spans="1:1" ht="12.5" x14ac:dyDescent="0.25">
      <c r="A915" s="7"/>
    </row>
    <row r="916" spans="1:1" ht="12.5" x14ac:dyDescent="0.25">
      <c r="A916" s="7"/>
    </row>
    <row r="917" spans="1:1" ht="12.5" x14ac:dyDescent="0.25">
      <c r="A917" s="7"/>
    </row>
    <row r="918" spans="1:1" ht="12.5" x14ac:dyDescent="0.25">
      <c r="A918" s="7"/>
    </row>
    <row r="919" spans="1:1" ht="12.5" x14ac:dyDescent="0.25">
      <c r="A919" s="7"/>
    </row>
    <row r="920" spans="1:1" ht="12.5" x14ac:dyDescent="0.25">
      <c r="A920" s="7"/>
    </row>
    <row r="921" spans="1:1" ht="12.5" x14ac:dyDescent="0.25">
      <c r="A921" s="7"/>
    </row>
    <row r="922" spans="1:1" ht="12.5" x14ac:dyDescent="0.25">
      <c r="A922" s="7"/>
    </row>
    <row r="923" spans="1:1" ht="12.5" x14ac:dyDescent="0.25">
      <c r="A923" s="7"/>
    </row>
    <row r="924" spans="1:1" ht="12.5" x14ac:dyDescent="0.25">
      <c r="A924" s="7"/>
    </row>
    <row r="925" spans="1:1" ht="12.5" x14ac:dyDescent="0.25">
      <c r="A925" s="7"/>
    </row>
    <row r="926" spans="1:1" ht="12.5" x14ac:dyDescent="0.25">
      <c r="A926" s="7"/>
    </row>
    <row r="927" spans="1:1" ht="12.5" x14ac:dyDescent="0.25">
      <c r="A927" s="7"/>
    </row>
    <row r="928" spans="1:1" ht="12.5" x14ac:dyDescent="0.25">
      <c r="A928" s="7"/>
    </row>
    <row r="929" spans="1:1" ht="12.5" x14ac:dyDescent="0.25">
      <c r="A929" s="7"/>
    </row>
    <row r="930" spans="1:1" ht="12.5" x14ac:dyDescent="0.25">
      <c r="A930" s="7"/>
    </row>
    <row r="931" spans="1:1" ht="12.5" x14ac:dyDescent="0.25">
      <c r="A931" s="7"/>
    </row>
    <row r="932" spans="1:1" ht="12.5" x14ac:dyDescent="0.25">
      <c r="A932" s="7"/>
    </row>
    <row r="933" spans="1:1" ht="12.5" x14ac:dyDescent="0.25">
      <c r="A933" s="7"/>
    </row>
    <row r="934" spans="1:1" ht="12.5" x14ac:dyDescent="0.25">
      <c r="A934" s="7"/>
    </row>
    <row r="935" spans="1:1" ht="12.5" x14ac:dyDescent="0.25">
      <c r="A935" s="7"/>
    </row>
    <row r="936" spans="1:1" ht="12.5" x14ac:dyDescent="0.25">
      <c r="A936" s="7"/>
    </row>
    <row r="937" spans="1:1" ht="12.5" x14ac:dyDescent="0.25">
      <c r="A937" s="7"/>
    </row>
    <row r="938" spans="1:1" ht="12.5" x14ac:dyDescent="0.25">
      <c r="A938" s="7"/>
    </row>
    <row r="939" spans="1:1" ht="12.5" x14ac:dyDescent="0.25">
      <c r="A939" s="7"/>
    </row>
    <row r="940" spans="1:1" ht="12.5" x14ac:dyDescent="0.25">
      <c r="A940" s="7"/>
    </row>
    <row r="941" spans="1:1" ht="12.5" x14ac:dyDescent="0.25">
      <c r="A941" s="7"/>
    </row>
    <row r="942" spans="1:1" ht="12.5" x14ac:dyDescent="0.25">
      <c r="A942" s="7"/>
    </row>
    <row r="943" spans="1:1" ht="12.5" x14ac:dyDescent="0.25">
      <c r="A943" s="7"/>
    </row>
    <row r="944" spans="1:1" ht="12.5" x14ac:dyDescent="0.25">
      <c r="A944" s="7"/>
    </row>
    <row r="945" spans="1:1" ht="12.5" x14ac:dyDescent="0.25">
      <c r="A945" s="7"/>
    </row>
    <row r="946" spans="1:1" ht="12.5" x14ac:dyDescent="0.25">
      <c r="A946" s="7"/>
    </row>
    <row r="947" spans="1:1" ht="12.5" x14ac:dyDescent="0.25">
      <c r="A947" s="7"/>
    </row>
    <row r="948" spans="1:1" ht="12.5" x14ac:dyDescent="0.25">
      <c r="A948" s="7"/>
    </row>
    <row r="949" spans="1:1" ht="12.5" x14ac:dyDescent="0.25">
      <c r="A949" s="7"/>
    </row>
    <row r="950" spans="1:1" ht="12.5" x14ac:dyDescent="0.25">
      <c r="A950" s="7"/>
    </row>
    <row r="951" spans="1:1" ht="12.5" x14ac:dyDescent="0.25">
      <c r="A951" s="7"/>
    </row>
    <row r="952" spans="1:1" ht="12.5" x14ac:dyDescent="0.25">
      <c r="A952" s="7"/>
    </row>
    <row r="953" spans="1:1" ht="12.5" x14ac:dyDescent="0.25">
      <c r="A953" s="7"/>
    </row>
    <row r="954" spans="1:1" ht="12.5" x14ac:dyDescent="0.25">
      <c r="A954" s="7"/>
    </row>
    <row r="955" spans="1:1" ht="12.5" x14ac:dyDescent="0.25">
      <c r="A955" s="7"/>
    </row>
    <row r="956" spans="1:1" ht="12.5" x14ac:dyDescent="0.25">
      <c r="A956" s="7"/>
    </row>
    <row r="957" spans="1:1" ht="12.5" x14ac:dyDescent="0.25">
      <c r="A957" s="7"/>
    </row>
    <row r="958" spans="1:1" ht="12.5" x14ac:dyDescent="0.25">
      <c r="A958" s="7"/>
    </row>
    <row r="959" spans="1:1" ht="12.5" x14ac:dyDescent="0.25">
      <c r="A959" s="7"/>
    </row>
    <row r="960" spans="1:1" ht="12.5" x14ac:dyDescent="0.25">
      <c r="A960" s="7"/>
    </row>
    <row r="961" spans="1:1" ht="12.5" x14ac:dyDescent="0.25">
      <c r="A961" s="7"/>
    </row>
    <row r="962" spans="1:1" ht="12.5" x14ac:dyDescent="0.25">
      <c r="A962" s="7"/>
    </row>
    <row r="963" spans="1:1" ht="12.5" x14ac:dyDescent="0.25">
      <c r="A963" s="7"/>
    </row>
    <row r="964" spans="1:1" ht="12.5" x14ac:dyDescent="0.25">
      <c r="A964" s="7"/>
    </row>
    <row r="965" spans="1:1" ht="12.5" x14ac:dyDescent="0.25">
      <c r="A965" s="7"/>
    </row>
    <row r="966" spans="1:1" ht="12.5" x14ac:dyDescent="0.25">
      <c r="A966" s="7"/>
    </row>
    <row r="967" spans="1:1" ht="12.5" x14ac:dyDescent="0.25">
      <c r="A967" s="7"/>
    </row>
    <row r="968" spans="1:1" ht="12.5" x14ac:dyDescent="0.25">
      <c r="A968" s="7"/>
    </row>
    <row r="969" spans="1:1" ht="12.5" x14ac:dyDescent="0.25">
      <c r="A969" s="7"/>
    </row>
    <row r="970" spans="1:1" ht="12.5" x14ac:dyDescent="0.25">
      <c r="A970" s="7"/>
    </row>
    <row r="971" spans="1:1" ht="12.5" x14ac:dyDescent="0.25">
      <c r="A971" s="7"/>
    </row>
    <row r="972" spans="1:1" ht="12.5" x14ac:dyDescent="0.25">
      <c r="A972" s="7"/>
    </row>
    <row r="973" spans="1:1" ht="12.5" x14ac:dyDescent="0.25">
      <c r="A973" s="7"/>
    </row>
    <row r="974" spans="1:1" ht="12.5" x14ac:dyDescent="0.25">
      <c r="A974" s="7"/>
    </row>
    <row r="975" spans="1:1" ht="12.5" x14ac:dyDescent="0.25">
      <c r="A975" s="7"/>
    </row>
    <row r="976" spans="1:1" ht="12.5" x14ac:dyDescent="0.25">
      <c r="A976" s="7"/>
    </row>
    <row r="977" spans="1:1" ht="12.5" x14ac:dyDescent="0.25">
      <c r="A977" s="7"/>
    </row>
    <row r="978" spans="1:1" ht="12.5" x14ac:dyDescent="0.25">
      <c r="A978" s="7"/>
    </row>
    <row r="979" spans="1:1" ht="12.5" x14ac:dyDescent="0.25">
      <c r="A979" s="7"/>
    </row>
    <row r="980" spans="1:1" ht="12.5" x14ac:dyDescent="0.25">
      <c r="A980" s="7"/>
    </row>
    <row r="981" spans="1:1" ht="12.5" x14ac:dyDescent="0.25">
      <c r="A981" s="7"/>
    </row>
    <row r="982" spans="1:1" ht="12.5" x14ac:dyDescent="0.25">
      <c r="A982" s="7"/>
    </row>
    <row r="983" spans="1:1" ht="12.5" x14ac:dyDescent="0.25">
      <c r="A983" s="7"/>
    </row>
    <row r="984" spans="1:1" ht="12.5" x14ac:dyDescent="0.25">
      <c r="A984" s="7"/>
    </row>
    <row r="985" spans="1:1" ht="12.5" x14ac:dyDescent="0.25">
      <c r="A985" s="7"/>
    </row>
    <row r="986" spans="1:1" ht="12.5" x14ac:dyDescent="0.25">
      <c r="A986" s="7"/>
    </row>
    <row r="987" spans="1:1" ht="12.5" x14ac:dyDescent="0.25">
      <c r="A987" s="7"/>
    </row>
    <row r="988" spans="1:1" ht="12.5" x14ac:dyDescent="0.25">
      <c r="A988" s="7"/>
    </row>
    <row r="989" spans="1:1" ht="12.5" x14ac:dyDescent="0.25">
      <c r="A989" s="7"/>
    </row>
    <row r="990" spans="1:1" ht="12.5" x14ac:dyDescent="0.25">
      <c r="A990" s="7"/>
    </row>
    <row r="991" spans="1:1" ht="12.5" x14ac:dyDescent="0.25">
      <c r="A991" s="7"/>
    </row>
    <row r="992" spans="1:1" ht="12.5" x14ac:dyDescent="0.25">
      <c r="A992" s="7"/>
    </row>
    <row r="993" spans="1:1" ht="12.5" x14ac:dyDescent="0.25">
      <c r="A993" s="7"/>
    </row>
    <row r="994" spans="1:1" ht="12.5" x14ac:dyDescent="0.25">
      <c r="A994" s="7"/>
    </row>
    <row r="995" spans="1:1" ht="12.5" x14ac:dyDescent="0.25">
      <c r="A995" s="7"/>
    </row>
    <row r="996" spans="1:1" ht="12.5" x14ac:dyDescent="0.25">
      <c r="A996" s="7"/>
    </row>
    <row r="997" spans="1:1" ht="12.5" x14ac:dyDescent="0.25">
      <c r="A997" s="7"/>
    </row>
    <row r="998" spans="1:1" ht="12.5" x14ac:dyDescent="0.25">
      <c r="A998" s="7"/>
    </row>
    <row r="999" spans="1:1" ht="12.5" x14ac:dyDescent="0.25">
      <c r="A999" s="7"/>
    </row>
    <row r="1000" spans="1:1" ht="12.5" x14ac:dyDescent="0.25">
      <c r="A100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2001"/>
  <sheetViews>
    <sheetView workbookViewId="0">
      <pane ySplit="1" topLeftCell="A2" activePane="bottomLeft" state="frozen"/>
      <selection pane="bottomLeft" activeCell="B3" sqref="B3"/>
    </sheetView>
  </sheetViews>
  <sheetFormatPr defaultColWidth="12.6328125" defaultRowHeight="15.75" customHeight="1" x14ac:dyDescent="0.25"/>
  <sheetData>
    <row r="1" spans="1:20" ht="15.75" customHeight="1" x14ac:dyDescent="0.35">
      <c r="A1" s="29" t="s">
        <v>8231</v>
      </c>
      <c r="B1" s="29" t="s">
        <v>8232</v>
      </c>
      <c r="C1" s="29" t="s">
        <v>8233</v>
      </c>
      <c r="D1" s="29" t="s">
        <v>8234</v>
      </c>
      <c r="E1" s="29" t="s">
        <v>8235</v>
      </c>
      <c r="F1" s="29" t="s">
        <v>8236</v>
      </c>
      <c r="G1" s="29" t="s">
        <v>8237</v>
      </c>
      <c r="H1" s="29"/>
      <c r="I1" s="29"/>
      <c r="J1" s="29"/>
      <c r="K1" s="29"/>
      <c r="L1" s="29"/>
      <c r="M1" s="29"/>
      <c r="N1" s="29"/>
      <c r="O1" s="29"/>
      <c r="P1" s="29"/>
      <c r="Q1" s="29"/>
      <c r="R1" s="29"/>
      <c r="S1" s="29"/>
      <c r="T1" s="29"/>
    </row>
    <row r="2" spans="1:20" ht="15.75" customHeight="1" x14ac:dyDescent="0.35">
      <c r="A2" s="30" t="s">
        <v>1135</v>
      </c>
      <c r="B2" s="31">
        <v>27</v>
      </c>
      <c r="C2" s="31">
        <v>3</v>
      </c>
      <c r="D2" s="31">
        <v>5</v>
      </c>
      <c r="E2" s="31">
        <v>33</v>
      </c>
      <c r="F2" s="30">
        <v>0</v>
      </c>
      <c r="G2" s="9">
        <v>44978</v>
      </c>
      <c r="H2" s="30"/>
      <c r="I2" s="30"/>
      <c r="J2" s="30"/>
      <c r="K2" s="30"/>
      <c r="L2" s="30"/>
      <c r="M2" s="30"/>
      <c r="N2" s="30"/>
      <c r="O2" s="30"/>
      <c r="P2" s="30"/>
      <c r="Q2" s="30"/>
      <c r="R2" s="30"/>
      <c r="S2" s="30"/>
      <c r="T2" s="30"/>
    </row>
    <row r="3" spans="1:20" ht="15.75" customHeight="1" x14ac:dyDescent="0.35">
      <c r="A3" s="30" t="s">
        <v>1137</v>
      </c>
      <c r="B3" s="31">
        <v>59</v>
      </c>
      <c r="C3" s="31">
        <v>11</v>
      </c>
      <c r="D3" s="31">
        <v>34</v>
      </c>
      <c r="E3" s="31">
        <v>41</v>
      </c>
      <c r="F3" s="30">
        <v>0</v>
      </c>
      <c r="G3" s="9">
        <v>44978</v>
      </c>
      <c r="H3" s="30"/>
      <c r="I3" s="30"/>
      <c r="J3" s="30"/>
      <c r="K3" s="30"/>
      <c r="L3" s="30"/>
      <c r="M3" s="30"/>
      <c r="N3" s="30"/>
      <c r="O3" s="30"/>
      <c r="P3" s="30"/>
      <c r="Q3" s="30"/>
      <c r="R3" s="30"/>
      <c r="S3" s="30"/>
      <c r="T3" s="30"/>
    </row>
    <row r="4" spans="1:20" ht="15.75" customHeight="1" x14ac:dyDescent="0.35">
      <c r="A4" s="30" t="s">
        <v>1138</v>
      </c>
      <c r="B4" s="31">
        <v>48</v>
      </c>
      <c r="C4" s="31">
        <v>16</v>
      </c>
      <c r="D4" s="31">
        <v>200</v>
      </c>
      <c r="E4" s="31">
        <v>36</v>
      </c>
      <c r="F4" s="30">
        <v>0</v>
      </c>
      <c r="G4" s="9">
        <v>44978</v>
      </c>
      <c r="H4" s="30"/>
      <c r="I4" s="30"/>
      <c r="J4" s="30"/>
      <c r="K4" s="30"/>
      <c r="L4" s="30"/>
      <c r="M4" s="30"/>
      <c r="N4" s="30"/>
      <c r="O4" s="30"/>
      <c r="P4" s="30"/>
      <c r="Q4" s="30"/>
      <c r="R4" s="30"/>
      <c r="S4" s="30"/>
      <c r="T4" s="30"/>
    </row>
    <row r="5" spans="1:20" ht="15.75" customHeight="1" x14ac:dyDescent="0.35">
      <c r="A5" s="30" t="s">
        <v>1139</v>
      </c>
      <c r="B5" s="31">
        <v>53</v>
      </c>
      <c r="C5" s="31">
        <v>73</v>
      </c>
      <c r="D5" s="31">
        <v>17</v>
      </c>
      <c r="E5" s="31">
        <v>17</v>
      </c>
      <c r="F5" s="30">
        <v>0</v>
      </c>
      <c r="G5" s="9">
        <v>44978</v>
      </c>
      <c r="H5" s="30"/>
      <c r="I5" s="30"/>
      <c r="J5" s="30"/>
      <c r="K5" s="30"/>
      <c r="L5" s="30"/>
      <c r="M5" s="30"/>
      <c r="N5" s="30"/>
      <c r="O5" s="30"/>
      <c r="P5" s="30"/>
      <c r="Q5" s="30"/>
      <c r="R5" s="30"/>
      <c r="S5" s="30"/>
      <c r="T5" s="30"/>
    </row>
    <row r="6" spans="1:20" ht="15.75" customHeight="1" x14ac:dyDescent="0.35">
      <c r="A6" s="30" t="s">
        <v>1141</v>
      </c>
      <c r="B6" s="31">
        <v>19</v>
      </c>
      <c r="C6" s="31">
        <v>17</v>
      </c>
      <c r="D6" s="31">
        <v>10</v>
      </c>
      <c r="E6" s="30">
        <v>0</v>
      </c>
      <c r="F6" s="30">
        <v>0</v>
      </c>
      <c r="G6" s="9">
        <v>44978</v>
      </c>
      <c r="H6" s="30"/>
      <c r="I6" s="30"/>
      <c r="J6" s="30"/>
      <c r="K6" s="30"/>
      <c r="L6" s="30"/>
      <c r="M6" s="30"/>
      <c r="N6" s="30"/>
      <c r="O6" s="30"/>
      <c r="P6" s="30"/>
      <c r="Q6" s="30"/>
      <c r="R6" s="30"/>
      <c r="S6" s="30"/>
      <c r="T6" s="30"/>
    </row>
    <row r="7" spans="1:20" ht="15.75" customHeight="1" x14ac:dyDescent="0.35">
      <c r="A7" s="30" t="s">
        <v>1144</v>
      </c>
      <c r="B7" s="31">
        <v>42</v>
      </c>
      <c r="C7" s="31">
        <v>78</v>
      </c>
      <c r="D7" s="31">
        <v>2</v>
      </c>
      <c r="E7" s="30">
        <v>0</v>
      </c>
      <c r="F7" s="30">
        <v>0</v>
      </c>
      <c r="G7" s="9">
        <v>44978</v>
      </c>
      <c r="H7" s="30"/>
      <c r="I7" s="30"/>
      <c r="J7" s="30"/>
      <c r="K7" s="30"/>
      <c r="L7" s="30"/>
      <c r="M7" s="30"/>
      <c r="N7" s="30"/>
      <c r="O7" s="30"/>
      <c r="P7" s="30"/>
      <c r="Q7" s="30"/>
      <c r="R7" s="30"/>
      <c r="S7" s="30"/>
      <c r="T7" s="30"/>
    </row>
    <row r="8" spans="1:20" ht="15.75" customHeight="1" x14ac:dyDescent="0.35">
      <c r="A8" s="30" t="s">
        <v>1146</v>
      </c>
      <c r="B8" s="31">
        <v>15</v>
      </c>
      <c r="C8" s="31">
        <v>21</v>
      </c>
      <c r="D8" s="31">
        <v>3</v>
      </c>
      <c r="E8" s="31">
        <v>5</v>
      </c>
      <c r="F8" s="30">
        <v>0</v>
      </c>
      <c r="G8" s="9">
        <v>44978</v>
      </c>
      <c r="H8" s="30"/>
      <c r="I8" s="30"/>
      <c r="J8" s="30"/>
      <c r="K8" s="30"/>
      <c r="L8" s="30"/>
      <c r="M8" s="30"/>
      <c r="N8" s="30"/>
      <c r="O8" s="30"/>
      <c r="P8" s="30"/>
      <c r="Q8" s="30"/>
      <c r="R8" s="30"/>
      <c r="S8" s="30"/>
      <c r="T8" s="30"/>
    </row>
    <row r="9" spans="1:20" ht="15.75" customHeight="1" x14ac:dyDescent="0.35">
      <c r="A9" s="30" t="s">
        <v>1149</v>
      </c>
      <c r="B9" s="31">
        <v>32</v>
      </c>
      <c r="C9" s="31">
        <v>5</v>
      </c>
      <c r="D9" s="31">
        <v>11</v>
      </c>
      <c r="E9" s="30">
        <v>0</v>
      </c>
      <c r="F9" s="31">
        <v>1</v>
      </c>
      <c r="G9" s="9">
        <v>44978</v>
      </c>
      <c r="H9" s="30"/>
      <c r="I9" s="30"/>
      <c r="J9" s="30"/>
      <c r="K9" s="30"/>
      <c r="L9" s="30"/>
      <c r="M9" s="30"/>
      <c r="N9" s="30"/>
      <c r="O9" s="30"/>
      <c r="P9" s="30"/>
      <c r="Q9" s="30"/>
      <c r="R9" s="30"/>
      <c r="S9" s="30"/>
      <c r="T9" s="30"/>
    </row>
    <row r="10" spans="1:20" ht="15.75" customHeight="1" x14ac:dyDescent="0.35">
      <c r="A10" s="30" t="s">
        <v>1151</v>
      </c>
      <c r="B10" s="31">
        <v>74</v>
      </c>
      <c r="C10" s="31">
        <v>23</v>
      </c>
      <c r="D10" s="31">
        <v>10</v>
      </c>
      <c r="E10" s="30">
        <v>0</v>
      </c>
      <c r="F10" s="30">
        <v>0</v>
      </c>
      <c r="G10" s="9">
        <v>44978</v>
      </c>
      <c r="H10" s="31"/>
      <c r="I10" s="31"/>
      <c r="J10" s="30"/>
      <c r="K10" s="30"/>
      <c r="L10" s="30"/>
      <c r="M10" s="30"/>
      <c r="N10" s="30"/>
      <c r="O10" s="30"/>
      <c r="P10" s="30"/>
      <c r="Q10" s="30"/>
      <c r="R10" s="30"/>
      <c r="S10" s="30"/>
      <c r="T10" s="30"/>
    </row>
    <row r="11" spans="1:20" ht="15.75" customHeight="1" x14ac:dyDescent="0.35">
      <c r="A11" s="30" t="s">
        <v>1153</v>
      </c>
      <c r="B11" s="31">
        <v>105</v>
      </c>
      <c r="C11" s="31">
        <v>25</v>
      </c>
      <c r="D11" s="31">
        <v>2</v>
      </c>
      <c r="E11" s="30">
        <v>0</v>
      </c>
      <c r="F11" s="30">
        <v>0</v>
      </c>
      <c r="G11" s="9">
        <v>44978</v>
      </c>
      <c r="H11" s="30"/>
      <c r="I11" s="30"/>
      <c r="J11" s="30"/>
      <c r="K11" s="30"/>
      <c r="L11" s="30"/>
      <c r="M11" s="30"/>
      <c r="N11" s="30"/>
      <c r="O11" s="30"/>
      <c r="P11" s="30"/>
      <c r="Q11" s="30"/>
      <c r="R11" s="30"/>
      <c r="S11" s="30"/>
      <c r="T11" s="30"/>
    </row>
    <row r="12" spans="1:20" ht="15.75" customHeight="1" x14ac:dyDescent="0.35">
      <c r="A12" s="30" t="s">
        <v>1155</v>
      </c>
      <c r="B12" s="31">
        <v>7</v>
      </c>
      <c r="C12" s="31">
        <v>18</v>
      </c>
      <c r="D12" s="31">
        <v>22</v>
      </c>
      <c r="E12" s="30">
        <v>0</v>
      </c>
      <c r="F12" s="30">
        <v>0</v>
      </c>
      <c r="G12" s="9">
        <v>44978</v>
      </c>
      <c r="H12" s="30"/>
      <c r="I12" s="30"/>
      <c r="J12" s="30"/>
      <c r="K12" s="30"/>
      <c r="L12" s="30"/>
      <c r="M12" s="30"/>
      <c r="N12" s="30"/>
      <c r="O12" s="30"/>
      <c r="P12" s="30"/>
      <c r="Q12" s="30"/>
      <c r="R12" s="30"/>
      <c r="S12" s="30"/>
      <c r="T12" s="30"/>
    </row>
    <row r="13" spans="1:20" ht="15.75" customHeight="1" x14ac:dyDescent="0.35">
      <c r="A13" s="30" t="s">
        <v>1158</v>
      </c>
      <c r="B13" s="31">
        <v>38</v>
      </c>
      <c r="C13" s="31">
        <v>4</v>
      </c>
      <c r="D13" s="31">
        <v>1</v>
      </c>
      <c r="E13" s="31">
        <v>4</v>
      </c>
      <c r="F13" s="30">
        <v>0</v>
      </c>
      <c r="G13" s="9">
        <v>44978</v>
      </c>
      <c r="H13" s="30"/>
      <c r="I13" s="30"/>
      <c r="J13" s="30"/>
      <c r="K13" s="30"/>
      <c r="L13" s="30"/>
      <c r="M13" s="30"/>
      <c r="N13" s="30"/>
      <c r="O13" s="30"/>
      <c r="P13" s="30"/>
      <c r="Q13" s="30"/>
      <c r="R13" s="30"/>
      <c r="S13" s="30"/>
      <c r="T13" s="30"/>
    </row>
    <row r="14" spans="1:20" ht="15.75" customHeight="1" x14ac:dyDescent="0.35">
      <c r="A14" s="30" t="s">
        <v>1160</v>
      </c>
      <c r="B14" s="31">
        <v>4</v>
      </c>
      <c r="C14" s="31">
        <v>5</v>
      </c>
      <c r="D14" s="31">
        <v>2</v>
      </c>
      <c r="E14" s="31">
        <v>15</v>
      </c>
      <c r="F14" s="30">
        <v>0</v>
      </c>
      <c r="G14" s="9">
        <v>44978</v>
      </c>
      <c r="H14" s="30"/>
      <c r="I14" s="30"/>
      <c r="J14" s="30"/>
      <c r="K14" s="30"/>
      <c r="L14" s="30"/>
      <c r="M14" s="30"/>
      <c r="N14" s="30"/>
      <c r="O14" s="30"/>
      <c r="P14" s="30"/>
      <c r="Q14" s="30"/>
      <c r="R14" s="30"/>
      <c r="S14" s="30"/>
      <c r="T14" s="30"/>
    </row>
    <row r="15" spans="1:20" ht="15.75" customHeight="1" x14ac:dyDescent="0.35">
      <c r="A15" s="30" t="s">
        <v>1161</v>
      </c>
      <c r="B15" s="31">
        <v>16</v>
      </c>
      <c r="C15" s="31">
        <v>14</v>
      </c>
      <c r="D15" s="31">
        <v>2</v>
      </c>
      <c r="E15" s="31">
        <v>1</v>
      </c>
      <c r="F15" s="30">
        <v>0</v>
      </c>
      <c r="G15" s="9">
        <v>44978</v>
      </c>
      <c r="H15" s="30"/>
      <c r="I15" s="30"/>
      <c r="J15" s="30"/>
      <c r="K15" s="30"/>
      <c r="L15" s="30"/>
      <c r="M15" s="30"/>
      <c r="N15" s="30"/>
      <c r="O15" s="30"/>
      <c r="P15" s="30"/>
      <c r="Q15" s="30"/>
      <c r="R15" s="30"/>
      <c r="S15" s="30"/>
      <c r="T15" s="30"/>
    </row>
    <row r="16" spans="1:20" ht="15.75" customHeight="1" x14ac:dyDescent="0.35">
      <c r="A16" s="30" t="s">
        <v>1162</v>
      </c>
      <c r="B16" s="31">
        <v>329</v>
      </c>
      <c r="C16" s="31">
        <v>47</v>
      </c>
      <c r="D16" s="31">
        <v>656</v>
      </c>
      <c r="E16" s="30">
        <v>0</v>
      </c>
      <c r="F16" s="30">
        <v>0</v>
      </c>
      <c r="G16" s="9">
        <v>44978</v>
      </c>
      <c r="H16" s="30"/>
      <c r="I16" s="30"/>
      <c r="J16" s="30"/>
      <c r="K16" s="30"/>
      <c r="L16" s="30"/>
      <c r="M16" s="30"/>
      <c r="N16" s="30"/>
      <c r="O16" s="30"/>
      <c r="P16" s="30"/>
      <c r="Q16" s="30"/>
      <c r="R16" s="30"/>
      <c r="S16" s="30"/>
      <c r="T16" s="30"/>
    </row>
    <row r="17" spans="1:20" ht="15.75" customHeight="1" x14ac:dyDescent="0.35">
      <c r="A17" s="30" t="s">
        <v>1165</v>
      </c>
      <c r="B17" s="31">
        <v>5</v>
      </c>
      <c r="C17" s="31">
        <v>4</v>
      </c>
      <c r="D17" s="31">
        <v>164</v>
      </c>
      <c r="E17" s="30">
        <v>0</v>
      </c>
      <c r="F17" s="31">
        <v>8</v>
      </c>
      <c r="G17" s="9">
        <v>44978</v>
      </c>
      <c r="H17" s="30"/>
      <c r="I17" s="30"/>
      <c r="J17" s="31"/>
      <c r="K17" s="31"/>
      <c r="L17" s="30"/>
      <c r="M17" s="30"/>
      <c r="N17" s="30"/>
      <c r="O17" s="30"/>
      <c r="P17" s="30"/>
      <c r="Q17" s="30"/>
      <c r="R17" s="30"/>
      <c r="S17" s="30"/>
      <c r="T17" s="30"/>
    </row>
    <row r="18" spans="1:20" ht="14.5" x14ac:dyDescent="0.35">
      <c r="A18" s="30" t="s">
        <v>1166</v>
      </c>
      <c r="B18" s="31">
        <v>138</v>
      </c>
      <c r="C18" s="31">
        <v>52</v>
      </c>
      <c r="D18" s="31">
        <v>32</v>
      </c>
      <c r="E18" s="30">
        <v>0</v>
      </c>
      <c r="F18" s="31">
        <v>1</v>
      </c>
      <c r="G18" s="9">
        <v>44978</v>
      </c>
      <c r="H18" s="30"/>
      <c r="I18" s="30"/>
      <c r="J18" s="30"/>
      <c r="K18" s="30"/>
      <c r="L18" s="30"/>
      <c r="M18" s="30"/>
      <c r="N18" s="30"/>
      <c r="O18" s="30"/>
      <c r="P18" s="30"/>
      <c r="Q18" s="30"/>
      <c r="R18" s="30"/>
      <c r="S18" s="30"/>
      <c r="T18" s="30"/>
    </row>
    <row r="19" spans="1:20" ht="14.5" x14ac:dyDescent="0.35">
      <c r="A19" s="30" t="s">
        <v>1168</v>
      </c>
      <c r="B19" s="31">
        <v>11</v>
      </c>
      <c r="C19" s="31">
        <v>1</v>
      </c>
      <c r="D19" s="31">
        <v>4</v>
      </c>
      <c r="E19" s="30">
        <v>0</v>
      </c>
      <c r="F19" s="30">
        <v>0</v>
      </c>
      <c r="G19" s="9">
        <v>44978</v>
      </c>
      <c r="H19" s="30"/>
      <c r="I19" s="30"/>
      <c r="J19" s="30"/>
      <c r="K19" s="30"/>
      <c r="L19" s="30"/>
      <c r="M19" s="30"/>
      <c r="N19" s="30"/>
      <c r="O19" s="30"/>
      <c r="P19" s="30"/>
      <c r="Q19" s="30"/>
      <c r="R19" s="30"/>
      <c r="S19" s="30"/>
      <c r="T19" s="30"/>
    </row>
    <row r="20" spans="1:20" ht="14.5" x14ac:dyDescent="0.35">
      <c r="A20" s="30" t="s">
        <v>1170</v>
      </c>
      <c r="B20" s="31">
        <v>94</v>
      </c>
      <c r="C20" s="31">
        <v>19</v>
      </c>
      <c r="D20" s="31">
        <v>43</v>
      </c>
      <c r="E20" s="30">
        <v>0</v>
      </c>
      <c r="F20" s="31">
        <v>8</v>
      </c>
      <c r="G20" s="9">
        <v>44978</v>
      </c>
      <c r="H20" s="31"/>
      <c r="I20" s="31"/>
      <c r="J20" s="31"/>
      <c r="K20" s="30"/>
      <c r="L20" s="30"/>
      <c r="M20" s="30"/>
      <c r="N20" s="30"/>
      <c r="O20" s="30"/>
      <c r="P20" s="30"/>
      <c r="Q20" s="30"/>
      <c r="R20" s="30"/>
      <c r="S20" s="30"/>
      <c r="T20" s="30"/>
    </row>
    <row r="21" spans="1:20" ht="14.5" x14ac:dyDescent="0.35">
      <c r="A21" s="30" t="s">
        <v>1171</v>
      </c>
      <c r="B21" s="31">
        <v>35</v>
      </c>
      <c r="C21" s="31">
        <v>9</v>
      </c>
      <c r="D21" s="31">
        <v>13</v>
      </c>
      <c r="E21" s="30">
        <v>0</v>
      </c>
      <c r="F21" s="30">
        <v>0</v>
      </c>
      <c r="G21" s="9">
        <v>44978</v>
      </c>
      <c r="H21" s="30"/>
      <c r="I21" s="30"/>
      <c r="J21" s="30"/>
      <c r="K21" s="30"/>
      <c r="L21" s="30"/>
      <c r="M21" s="30"/>
      <c r="N21" s="30"/>
      <c r="O21" s="30"/>
      <c r="P21" s="30"/>
      <c r="Q21" s="30"/>
      <c r="R21" s="30"/>
      <c r="S21" s="30"/>
      <c r="T21" s="30"/>
    </row>
    <row r="22" spans="1:20" ht="14.5" x14ac:dyDescent="0.35">
      <c r="A22" s="30" t="s">
        <v>1173</v>
      </c>
      <c r="B22" s="31">
        <v>26</v>
      </c>
      <c r="C22" s="31">
        <v>35</v>
      </c>
      <c r="D22" s="31">
        <v>3</v>
      </c>
      <c r="E22" s="30">
        <v>0</v>
      </c>
      <c r="F22" s="30">
        <v>0</v>
      </c>
      <c r="G22" s="9">
        <v>44978</v>
      </c>
      <c r="H22" s="30"/>
      <c r="I22" s="30"/>
      <c r="J22" s="30"/>
      <c r="K22" s="30"/>
      <c r="L22" s="30"/>
      <c r="M22" s="30"/>
      <c r="N22" s="30"/>
      <c r="O22" s="30"/>
      <c r="P22" s="30"/>
      <c r="Q22" s="30"/>
      <c r="R22" s="30"/>
      <c r="S22" s="30"/>
      <c r="T22" s="30"/>
    </row>
    <row r="23" spans="1:20" ht="14.5" x14ac:dyDescent="0.35">
      <c r="A23" s="30" t="s">
        <v>1174</v>
      </c>
      <c r="B23" s="31">
        <v>8</v>
      </c>
      <c r="C23" s="30">
        <v>0</v>
      </c>
      <c r="D23" s="30">
        <v>0</v>
      </c>
      <c r="E23" s="30">
        <v>0</v>
      </c>
      <c r="F23" s="31">
        <v>1</v>
      </c>
      <c r="G23" s="9">
        <v>44978</v>
      </c>
      <c r="H23" s="30"/>
      <c r="I23" s="30"/>
      <c r="J23" s="30"/>
      <c r="K23" s="30"/>
      <c r="L23" s="30"/>
      <c r="M23" s="30"/>
      <c r="N23" s="30"/>
      <c r="O23" s="30"/>
      <c r="P23" s="30"/>
      <c r="Q23" s="30"/>
      <c r="R23" s="30"/>
      <c r="S23" s="30"/>
      <c r="T23" s="30"/>
    </row>
    <row r="24" spans="1:20" ht="14.5" x14ac:dyDescent="0.35">
      <c r="A24" s="30" t="s">
        <v>1176</v>
      </c>
      <c r="B24" s="31">
        <v>94</v>
      </c>
      <c r="C24" s="31">
        <v>9</v>
      </c>
      <c r="D24" s="31">
        <v>11</v>
      </c>
      <c r="E24" s="30">
        <v>0</v>
      </c>
      <c r="F24" s="31">
        <v>2</v>
      </c>
      <c r="G24" s="9">
        <v>44978</v>
      </c>
      <c r="H24" s="31"/>
      <c r="I24" s="31"/>
      <c r="J24" s="31"/>
      <c r="K24" s="30"/>
      <c r="L24" s="30"/>
      <c r="M24" s="30"/>
      <c r="N24" s="30"/>
      <c r="O24" s="30"/>
      <c r="P24" s="30"/>
      <c r="Q24" s="30"/>
      <c r="R24" s="30"/>
      <c r="S24" s="30"/>
      <c r="T24" s="30"/>
    </row>
    <row r="25" spans="1:20" ht="14.5" x14ac:dyDescent="0.35">
      <c r="A25" s="30" t="s">
        <v>1179</v>
      </c>
      <c r="B25" s="31">
        <v>79</v>
      </c>
      <c r="C25" s="31">
        <v>14</v>
      </c>
      <c r="D25" s="31">
        <v>87</v>
      </c>
      <c r="E25" s="30">
        <v>0</v>
      </c>
      <c r="F25" s="31">
        <v>1</v>
      </c>
      <c r="G25" s="9">
        <v>44978</v>
      </c>
      <c r="H25" s="31"/>
      <c r="I25" s="31"/>
      <c r="J25" s="30"/>
      <c r="K25" s="30"/>
      <c r="L25" s="31"/>
      <c r="M25" s="30"/>
      <c r="N25" s="30"/>
      <c r="O25" s="30"/>
      <c r="P25" s="30"/>
      <c r="Q25" s="30"/>
      <c r="R25" s="30"/>
      <c r="S25" s="30"/>
      <c r="T25" s="30"/>
    </row>
    <row r="26" spans="1:20" ht="14.5" x14ac:dyDescent="0.35">
      <c r="A26" s="30" t="s">
        <v>1180</v>
      </c>
      <c r="B26" s="31">
        <v>22</v>
      </c>
      <c r="C26" s="31">
        <v>4</v>
      </c>
      <c r="D26" s="31">
        <v>2</v>
      </c>
      <c r="E26" s="30">
        <v>0</v>
      </c>
      <c r="F26" s="30">
        <v>0</v>
      </c>
      <c r="G26" s="9">
        <v>44978</v>
      </c>
      <c r="H26" s="30"/>
      <c r="I26" s="30"/>
      <c r="J26" s="30"/>
      <c r="K26" s="30"/>
      <c r="L26" s="30"/>
      <c r="M26" s="30"/>
      <c r="N26" s="30"/>
      <c r="O26" s="30"/>
      <c r="P26" s="30"/>
      <c r="Q26" s="30"/>
      <c r="R26" s="30"/>
      <c r="S26" s="30"/>
      <c r="T26" s="30"/>
    </row>
    <row r="27" spans="1:20" ht="14.5" x14ac:dyDescent="0.35">
      <c r="A27" s="30" t="s">
        <v>1181</v>
      </c>
      <c r="B27" s="31">
        <v>46</v>
      </c>
      <c r="C27" s="31">
        <v>4</v>
      </c>
      <c r="D27" s="31">
        <v>24</v>
      </c>
      <c r="E27" s="30">
        <v>0</v>
      </c>
      <c r="F27" s="30">
        <v>0</v>
      </c>
      <c r="G27" s="9">
        <v>44978</v>
      </c>
      <c r="H27" s="30"/>
      <c r="I27" s="30"/>
      <c r="J27" s="30"/>
      <c r="K27" s="30"/>
      <c r="L27" s="30"/>
      <c r="M27" s="30"/>
      <c r="N27" s="30"/>
      <c r="O27" s="30"/>
      <c r="P27" s="30"/>
      <c r="Q27" s="30"/>
      <c r="R27" s="30"/>
      <c r="S27" s="30"/>
      <c r="T27" s="30"/>
    </row>
    <row r="28" spans="1:20" ht="14.5" x14ac:dyDescent="0.35">
      <c r="A28" s="30" t="s">
        <v>1182</v>
      </c>
      <c r="B28" s="31">
        <v>22</v>
      </c>
      <c r="C28" s="31">
        <v>9</v>
      </c>
      <c r="D28" s="30">
        <v>0</v>
      </c>
      <c r="E28" s="30">
        <v>0</v>
      </c>
      <c r="F28" s="30">
        <v>0</v>
      </c>
      <c r="G28" s="9">
        <v>44978</v>
      </c>
      <c r="H28" s="30"/>
      <c r="I28" s="30"/>
      <c r="J28" s="30"/>
      <c r="K28" s="30"/>
      <c r="L28" s="30"/>
      <c r="M28" s="30"/>
      <c r="N28" s="30"/>
      <c r="O28" s="30"/>
      <c r="P28" s="30"/>
      <c r="Q28" s="30"/>
      <c r="R28" s="30"/>
      <c r="S28" s="30"/>
      <c r="T28" s="30"/>
    </row>
    <row r="29" spans="1:20" ht="14.5" x14ac:dyDescent="0.35">
      <c r="A29" s="30" t="s">
        <v>1183</v>
      </c>
      <c r="B29" s="31">
        <v>16</v>
      </c>
      <c r="C29" s="31">
        <v>3</v>
      </c>
      <c r="D29" s="31">
        <v>4</v>
      </c>
      <c r="E29" s="30">
        <v>0</v>
      </c>
      <c r="F29" s="30">
        <v>0</v>
      </c>
      <c r="G29" s="9">
        <v>44978</v>
      </c>
      <c r="H29" s="30"/>
      <c r="I29" s="30"/>
      <c r="J29" s="30"/>
      <c r="K29" s="30"/>
      <c r="L29" s="30"/>
      <c r="M29" s="30"/>
      <c r="N29" s="30"/>
      <c r="O29" s="30"/>
      <c r="P29" s="30"/>
      <c r="Q29" s="30"/>
      <c r="R29" s="30"/>
      <c r="S29" s="30"/>
      <c r="T29" s="30"/>
    </row>
    <row r="30" spans="1:20" ht="14.5" x14ac:dyDescent="0.35">
      <c r="A30" s="30" t="s">
        <v>1184</v>
      </c>
      <c r="B30" s="31">
        <v>9</v>
      </c>
      <c r="C30" s="31">
        <v>2</v>
      </c>
      <c r="D30" s="30">
        <v>0</v>
      </c>
      <c r="E30" s="30">
        <v>0</v>
      </c>
      <c r="F30" s="30">
        <v>0</v>
      </c>
      <c r="G30" s="9">
        <v>44978</v>
      </c>
      <c r="H30" s="30"/>
      <c r="I30" s="30"/>
      <c r="J30" s="30"/>
      <c r="K30" s="30"/>
      <c r="L30" s="30"/>
      <c r="M30" s="30"/>
      <c r="N30" s="30"/>
      <c r="O30" s="30"/>
      <c r="P30" s="30"/>
      <c r="Q30" s="30"/>
      <c r="R30" s="30"/>
      <c r="S30" s="30"/>
      <c r="T30" s="30"/>
    </row>
    <row r="31" spans="1:20" ht="14.5" x14ac:dyDescent="0.35">
      <c r="A31" s="30" t="s">
        <v>1186</v>
      </c>
      <c r="B31" s="31">
        <v>23</v>
      </c>
      <c r="C31" s="31">
        <v>15</v>
      </c>
      <c r="D31" s="30">
        <v>0</v>
      </c>
      <c r="E31" s="30">
        <v>0</v>
      </c>
      <c r="F31" s="30">
        <v>0</v>
      </c>
      <c r="G31" s="9">
        <v>44978</v>
      </c>
      <c r="H31" s="30"/>
      <c r="I31" s="30"/>
      <c r="J31" s="30"/>
      <c r="K31" s="30"/>
      <c r="L31" s="30"/>
      <c r="M31" s="30"/>
      <c r="N31" s="30"/>
      <c r="O31" s="30"/>
      <c r="P31" s="30"/>
      <c r="Q31" s="30"/>
      <c r="R31" s="30"/>
      <c r="S31" s="30"/>
      <c r="T31" s="30"/>
    </row>
    <row r="32" spans="1:20" ht="14.5" x14ac:dyDescent="0.35">
      <c r="A32" s="30" t="s">
        <v>1187</v>
      </c>
      <c r="B32" s="31">
        <v>6</v>
      </c>
      <c r="C32" s="31">
        <v>41</v>
      </c>
      <c r="D32" s="30">
        <v>0</v>
      </c>
      <c r="E32" s="30">
        <v>0</v>
      </c>
      <c r="F32" s="30">
        <v>0</v>
      </c>
      <c r="G32" s="9">
        <v>44978</v>
      </c>
      <c r="H32" s="30"/>
      <c r="I32" s="30"/>
      <c r="J32" s="30"/>
      <c r="K32" s="30"/>
      <c r="L32" s="30"/>
      <c r="M32" s="30"/>
      <c r="N32" s="30"/>
      <c r="O32" s="30"/>
      <c r="P32" s="30"/>
      <c r="Q32" s="30"/>
      <c r="R32" s="30"/>
      <c r="S32" s="30"/>
      <c r="T32" s="30"/>
    </row>
    <row r="33" spans="1:20" ht="14.5" x14ac:dyDescent="0.35">
      <c r="A33" s="30" t="s">
        <v>1189</v>
      </c>
      <c r="B33" s="31">
        <v>11</v>
      </c>
      <c r="C33" s="31">
        <v>7</v>
      </c>
      <c r="D33" s="30">
        <v>0</v>
      </c>
      <c r="E33" s="30">
        <v>0</v>
      </c>
      <c r="F33" s="30">
        <v>0</v>
      </c>
      <c r="G33" s="9">
        <v>44978</v>
      </c>
      <c r="H33" s="30"/>
      <c r="I33" s="30"/>
      <c r="J33" s="30"/>
      <c r="K33" s="30"/>
      <c r="L33" s="30"/>
      <c r="M33" s="30"/>
      <c r="N33" s="30"/>
      <c r="O33" s="30"/>
      <c r="P33" s="30"/>
      <c r="Q33" s="30"/>
      <c r="R33" s="30"/>
      <c r="S33" s="30"/>
      <c r="T33" s="30"/>
    </row>
    <row r="34" spans="1:20" ht="14.5" x14ac:dyDescent="0.35">
      <c r="A34" s="30" t="s">
        <v>1191</v>
      </c>
      <c r="B34" s="31">
        <v>37</v>
      </c>
      <c r="C34" s="31">
        <v>11</v>
      </c>
      <c r="D34" s="31">
        <v>8</v>
      </c>
      <c r="E34" s="30">
        <v>0</v>
      </c>
      <c r="F34" s="30">
        <v>0</v>
      </c>
      <c r="G34" s="9">
        <v>44978</v>
      </c>
      <c r="H34" s="30"/>
      <c r="I34" s="30"/>
      <c r="J34" s="30"/>
      <c r="K34" s="30"/>
      <c r="L34" s="30"/>
      <c r="M34" s="30"/>
      <c r="N34" s="30"/>
      <c r="O34" s="30"/>
      <c r="P34" s="30"/>
      <c r="Q34" s="30"/>
      <c r="R34" s="30"/>
      <c r="S34" s="30"/>
      <c r="T34" s="30"/>
    </row>
    <row r="35" spans="1:20" ht="14.5" x14ac:dyDescent="0.35">
      <c r="A35" s="30" t="s">
        <v>1193</v>
      </c>
      <c r="B35" s="31">
        <v>35</v>
      </c>
      <c r="C35" s="31">
        <v>7</v>
      </c>
      <c r="D35" s="31">
        <v>28</v>
      </c>
      <c r="E35" s="30">
        <v>0</v>
      </c>
      <c r="F35" s="30">
        <v>0</v>
      </c>
      <c r="G35" s="9">
        <v>44978</v>
      </c>
      <c r="H35" s="30"/>
      <c r="I35" s="30"/>
      <c r="J35" s="30"/>
      <c r="K35" s="30"/>
      <c r="L35" s="30"/>
      <c r="M35" s="30"/>
      <c r="N35" s="30"/>
      <c r="O35" s="30"/>
      <c r="P35" s="30"/>
      <c r="Q35" s="30"/>
      <c r="R35" s="30"/>
      <c r="S35" s="30"/>
      <c r="T35" s="30"/>
    </row>
    <row r="36" spans="1:20" ht="14.5" x14ac:dyDescent="0.35">
      <c r="A36" s="30" t="s">
        <v>1194</v>
      </c>
      <c r="B36" s="31">
        <v>131</v>
      </c>
      <c r="C36" s="31">
        <v>50</v>
      </c>
      <c r="D36" s="31">
        <v>17</v>
      </c>
      <c r="E36" s="30">
        <v>0</v>
      </c>
      <c r="F36" s="31">
        <v>1</v>
      </c>
      <c r="G36" s="9">
        <v>44978</v>
      </c>
      <c r="H36" s="30"/>
      <c r="I36" s="30"/>
      <c r="J36" s="30"/>
      <c r="K36" s="30"/>
      <c r="L36" s="30"/>
      <c r="M36" s="30"/>
      <c r="N36" s="30"/>
      <c r="O36" s="30"/>
      <c r="P36" s="30"/>
      <c r="Q36" s="30"/>
      <c r="R36" s="30"/>
      <c r="S36" s="30"/>
      <c r="T36" s="30"/>
    </row>
    <row r="37" spans="1:20" ht="14.5" x14ac:dyDescent="0.35">
      <c r="A37" s="30" t="s">
        <v>1197</v>
      </c>
      <c r="B37" s="31">
        <v>138</v>
      </c>
      <c r="C37" s="31">
        <v>52</v>
      </c>
      <c r="D37" s="31">
        <v>12</v>
      </c>
      <c r="E37" s="30">
        <v>0</v>
      </c>
      <c r="F37" s="30">
        <v>0</v>
      </c>
      <c r="G37" s="9">
        <v>44978</v>
      </c>
      <c r="H37" s="30"/>
      <c r="I37" s="30"/>
      <c r="J37" s="30"/>
      <c r="K37" s="30"/>
      <c r="L37" s="30"/>
      <c r="M37" s="30"/>
      <c r="N37" s="30"/>
      <c r="O37" s="30"/>
      <c r="P37" s="30"/>
      <c r="Q37" s="30"/>
      <c r="R37" s="30"/>
      <c r="S37" s="30"/>
      <c r="T37" s="30"/>
    </row>
    <row r="38" spans="1:20" ht="14.5" x14ac:dyDescent="0.35">
      <c r="A38" s="30" t="s">
        <v>1199</v>
      </c>
      <c r="B38" s="31">
        <v>2</v>
      </c>
      <c r="C38" s="31">
        <v>2</v>
      </c>
      <c r="D38" s="30">
        <v>0</v>
      </c>
      <c r="E38" s="30">
        <v>0</v>
      </c>
      <c r="F38" s="31">
        <v>1</v>
      </c>
      <c r="G38" s="9">
        <v>44978</v>
      </c>
      <c r="H38" s="30"/>
      <c r="I38" s="30"/>
      <c r="J38" s="30"/>
      <c r="K38" s="31"/>
      <c r="L38" s="30"/>
      <c r="M38" s="30"/>
      <c r="N38" s="30"/>
      <c r="O38" s="30"/>
      <c r="P38" s="30"/>
      <c r="Q38" s="30"/>
      <c r="R38" s="30"/>
      <c r="S38" s="30"/>
      <c r="T38" s="30"/>
    </row>
    <row r="39" spans="1:20" ht="14.5" x14ac:dyDescent="0.35">
      <c r="A39" s="30" t="s">
        <v>1200</v>
      </c>
      <c r="B39" s="31">
        <v>1</v>
      </c>
      <c r="C39" s="30">
        <v>0</v>
      </c>
      <c r="D39" s="30">
        <v>0</v>
      </c>
      <c r="E39" s="30">
        <v>0</v>
      </c>
      <c r="F39" s="30">
        <v>0</v>
      </c>
      <c r="G39" s="9">
        <v>44978</v>
      </c>
      <c r="H39" s="30"/>
      <c r="I39" s="30"/>
      <c r="J39" s="30"/>
      <c r="K39" s="30"/>
      <c r="L39" s="30"/>
      <c r="M39" s="30"/>
      <c r="N39" s="30"/>
      <c r="O39" s="30"/>
      <c r="P39" s="30"/>
      <c r="Q39" s="30"/>
      <c r="R39" s="30"/>
      <c r="S39" s="30"/>
      <c r="T39" s="30"/>
    </row>
    <row r="40" spans="1:20" ht="14.5" x14ac:dyDescent="0.35">
      <c r="A40" s="30" t="s">
        <v>1201</v>
      </c>
      <c r="B40" s="30">
        <v>0</v>
      </c>
      <c r="C40" s="31">
        <v>2</v>
      </c>
      <c r="D40" s="30">
        <v>0</v>
      </c>
      <c r="E40" s="30">
        <v>0</v>
      </c>
      <c r="F40" s="30">
        <v>0</v>
      </c>
      <c r="G40" s="9">
        <v>44978</v>
      </c>
      <c r="H40" s="30"/>
      <c r="I40" s="30"/>
      <c r="J40" s="30"/>
      <c r="K40" s="30"/>
      <c r="L40" s="30"/>
      <c r="M40" s="30"/>
      <c r="N40" s="30"/>
      <c r="O40" s="30"/>
      <c r="P40" s="30"/>
      <c r="Q40" s="30"/>
      <c r="R40" s="30"/>
      <c r="S40" s="30"/>
      <c r="T40" s="30"/>
    </row>
    <row r="41" spans="1:20" ht="14.5" x14ac:dyDescent="0.35">
      <c r="A41" s="30" t="s">
        <v>1202</v>
      </c>
      <c r="B41" s="31">
        <v>16</v>
      </c>
      <c r="C41" s="31">
        <v>8</v>
      </c>
      <c r="D41" s="30">
        <v>0</v>
      </c>
      <c r="E41" s="30">
        <v>0</v>
      </c>
      <c r="F41" s="30">
        <v>0</v>
      </c>
      <c r="G41" s="9">
        <v>44978</v>
      </c>
      <c r="H41" s="30"/>
      <c r="I41" s="30"/>
      <c r="J41" s="30"/>
      <c r="K41" s="30"/>
      <c r="L41" s="30"/>
      <c r="M41" s="30"/>
      <c r="N41" s="30"/>
      <c r="O41" s="30"/>
      <c r="P41" s="30"/>
      <c r="Q41" s="30"/>
      <c r="R41" s="30"/>
      <c r="S41" s="30"/>
      <c r="T41" s="30"/>
    </row>
    <row r="42" spans="1:20" ht="14.5" x14ac:dyDescent="0.35">
      <c r="A42" s="30" t="s">
        <v>1204</v>
      </c>
      <c r="B42" s="31">
        <v>79</v>
      </c>
      <c r="C42" s="31">
        <v>9</v>
      </c>
      <c r="D42" s="31">
        <v>37</v>
      </c>
      <c r="E42" s="30">
        <v>0</v>
      </c>
      <c r="F42" s="30">
        <v>0</v>
      </c>
      <c r="G42" s="9">
        <v>44978</v>
      </c>
      <c r="H42" s="30"/>
      <c r="I42" s="30"/>
      <c r="J42" s="30"/>
      <c r="K42" s="30"/>
      <c r="L42" s="30"/>
      <c r="M42" s="30"/>
      <c r="N42" s="30"/>
      <c r="O42" s="30"/>
      <c r="P42" s="30"/>
      <c r="Q42" s="30"/>
      <c r="R42" s="30"/>
      <c r="S42" s="30"/>
      <c r="T42" s="30"/>
    </row>
    <row r="43" spans="1:20" ht="14.5" x14ac:dyDescent="0.35">
      <c r="A43" s="30" t="s">
        <v>1206</v>
      </c>
      <c r="B43" s="31">
        <v>16</v>
      </c>
      <c r="C43" s="31">
        <v>3</v>
      </c>
      <c r="D43" s="31">
        <v>2</v>
      </c>
      <c r="E43" s="30">
        <v>0</v>
      </c>
      <c r="F43" s="30">
        <v>0</v>
      </c>
      <c r="G43" s="9">
        <v>44978</v>
      </c>
      <c r="H43" s="30"/>
      <c r="I43" s="30"/>
      <c r="J43" s="30"/>
      <c r="K43" s="30"/>
      <c r="L43" s="30"/>
      <c r="M43" s="30"/>
      <c r="N43" s="30"/>
      <c r="O43" s="30"/>
      <c r="P43" s="30"/>
      <c r="Q43" s="30"/>
      <c r="R43" s="30"/>
      <c r="S43" s="30"/>
      <c r="T43" s="30"/>
    </row>
    <row r="44" spans="1:20" ht="14.5" x14ac:dyDescent="0.35">
      <c r="A44" s="30" t="s">
        <v>1208</v>
      </c>
      <c r="B44" s="31">
        <v>22</v>
      </c>
      <c r="C44" s="31">
        <v>4</v>
      </c>
      <c r="D44" s="30">
        <v>0</v>
      </c>
      <c r="E44" s="30">
        <v>0</v>
      </c>
      <c r="F44" s="30">
        <v>0</v>
      </c>
      <c r="G44" s="9">
        <v>44978</v>
      </c>
      <c r="H44" s="30"/>
      <c r="I44" s="30"/>
      <c r="J44" s="30"/>
      <c r="K44" s="30"/>
      <c r="L44" s="30"/>
      <c r="M44" s="30"/>
      <c r="N44" s="30"/>
      <c r="O44" s="30"/>
      <c r="P44" s="30"/>
      <c r="Q44" s="30"/>
      <c r="R44" s="30"/>
      <c r="S44" s="30"/>
      <c r="T44" s="30"/>
    </row>
    <row r="45" spans="1:20" ht="14.5" x14ac:dyDescent="0.35">
      <c r="A45" s="30" t="s">
        <v>1209</v>
      </c>
      <c r="B45" s="31">
        <v>28</v>
      </c>
      <c r="C45" s="30">
        <v>0</v>
      </c>
      <c r="D45" s="31">
        <v>71</v>
      </c>
      <c r="E45" s="30">
        <v>0</v>
      </c>
      <c r="F45" s="30">
        <v>0</v>
      </c>
      <c r="G45" s="9">
        <v>44978</v>
      </c>
      <c r="H45" s="30"/>
      <c r="I45" s="30"/>
      <c r="J45" s="30"/>
      <c r="K45" s="30"/>
      <c r="L45" s="30"/>
      <c r="M45" s="30"/>
      <c r="N45" s="30"/>
      <c r="O45" s="30"/>
      <c r="P45" s="30"/>
      <c r="Q45" s="30"/>
      <c r="R45" s="30"/>
      <c r="S45" s="30"/>
      <c r="T45" s="30"/>
    </row>
    <row r="46" spans="1:20" ht="14.5" x14ac:dyDescent="0.35">
      <c r="A46" s="30" t="s">
        <v>1210</v>
      </c>
      <c r="B46" s="31">
        <v>23</v>
      </c>
      <c r="C46" s="31">
        <v>9</v>
      </c>
      <c r="D46" s="31">
        <v>1</v>
      </c>
      <c r="E46" s="30">
        <v>0</v>
      </c>
      <c r="F46" s="30">
        <v>0</v>
      </c>
      <c r="G46" s="9">
        <v>44978</v>
      </c>
      <c r="H46" s="30"/>
      <c r="I46" s="30"/>
      <c r="J46" s="30"/>
      <c r="K46" s="30"/>
      <c r="L46" s="30"/>
      <c r="M46" s="30"/>
      <c r="N46" s="30"/>
      <c r="O46" s="30"/>
      <c r="P46" s="30"/>
      <c r="Q46" s="30"/>
      <c r="R46" s="30"/>
      <c r="S46" s="30"/>
      <c r="T46" s="30"/>
    </row>
    <row r="47" spans="1:20" ht="14.5" x14ac:dyDescent="0.35">
      <c r="A47" s="30" t="s">
        <v>1213</v>
      </c>
      <c r="B47" s="31">
        <v>122</v>
      </c>
      <c r="C47" s="31">
        <v>9</v>
      </c>
      <c r="D47" s="31">
        <v>53</v>
      </c>
      <c r="E47" s="30">
        <v>0</v>
      </c>
      <c r="F47" s="30">
        <v>0</v>
      </c>
      <c r="G47" s="9">
        <v>44978</v>
      </c>
      <c r="H47" s="30"/>
      <c r="I47" s="30"/>
      <c r="J47" s="30"/>
      <c r="K47" s="30"/>
      <c r="L47" s="30"/>
      <c r="M47" s="30"/>
      <c r="N47" s="30"/>
      <c r="O47" s="30"/>
      <c r="P47" s="30"/>
      <c r="Q47" s="30"/>
      <c r="R47" s="30"/>
      <c r="S47" s="30"/>
      <c r="T47" s="30"/>
    </row>
    <row r="48" spans="1:20" ht="14.5" x14ac:dyDescent="0.35">
      <c r="A48" s="30" t="s">
        <v>1216</v>
      </c>
      <c r="B48" s="31">
        <v>52</v>
      </c>
      <c r="C48" s="31">
        <v>8</v>
      </c>
      <c r="D48" s="31">
        <v>9</v>
      </c>
      <c r="E48" s="30">
        <v>0</v>
      </c>
      <c r="F48" s="30">
        <v>0</v>
      </c>
      <c r="G48" s="9">
        <v>44978</v>
      </c>
      <c r="H48" s="30"/>
      <c r="I48" s="30"/>
      <c r="J48" s="30"/>
      <c r="K48" s="30"/>
      <c r="L48" s="30"/>
      <c r="M48" s="30"/>
      <c r="N48" s="30"/>
      <c r="O48" s="30"/>
      <c r="P48" s="30"/>
      <c r="Q48" s="30"/>
      <c r="R48" s="30"/>
      <c r="S48" s="30"/>
      <c r="T48" s="30"/>
    </row>
    <row r="49" spans="1:20" ht="14.5" x14ac:dyDescent="0.35">
      <c r="A49" s="30" t="s">
        <v>1217</v>
      </c>
      <c r="B49" s="31">
        <v>13</v>
      </c>
      <c r="C49" s="31">
        <v>12</v>
      </c>
      <c r="D49" s="31">
        <v>24</v>
      </c>
      <c r="E49" s="30">
        <v>0</v>
      </c>
      <c r="F49" s="30">
        <v>0</v>
      </c>
      <c r="G49" s="9">
        <v>44978</v>
      </c>
      <c r="H49" s="30"/>
      <c r="I49" s="30"/>
      <c r="J49" s="30"/>
      <c r="K49" s="30"/>
      <c r="L49" s="30"/>
      <c r="M49" s="30"/>
      <c r="N49" s="30"/>
      <c r="O49" s="30"/>
      <c r="P49" s="30"/>
      <c r="Q49" s="30"/>
      <c r="R49" s="30"/>
      <c r="S49" s="30"/>
      <c r="T49" s="30"/>
    </row>
    <row r="50" spans="1:20" ht="14.5" x14ac:dyDescent="0.35">
      <c r="A50" s="30" t="s">
        <v>1218</v>
      </c>
      <c r="B50" s="31">
        <v>8</v>
      </c>
      <c r="C50" s="31">
        <v>4</v>
      </c>
      <c r="D50" s="31">
        <v>11</v>
      </c>
      <c r="E50" s="30">
        <v>0</v>
      </c>
      <c r="F50" s="30">
        <v>0</v>
      </c>
      <c r="G50" s="9">
        <v>44978</v>
      </c>
      <c r="H50" s="30"/>
      <c r="I50" s="30"/>
      <c r="J50" s="30"/>
      <c r="K50" s="30"/>
      <c r="L50" s="30"/>
      <c r="M50" s="30"/>
      <c r="N50" s="30"/>
      <c r="O50" s="30"/>
      <c r="P50" s="30"/>
      <c r="Q50" s="30"/>
      <c r="R50" s="30"/>
      <c r="S50" s="30"/>
      <c r="T50" s="30"/>
    </row>
    <row r="51" spans="1:20" ht="14.5" x14ac:dyDescent="0.35">
      <c r="A51" s="30" t="s">
        <v>1219</v>
      </c>
      <c r="B51" s="31">
        <v>3</v>
      </c>
      <c r="C51" s="31">
        <v>1</v>
      </c>
      <c r="D51" s="31">
        <v>4</v>
      </c>
      <c r="E51" s="30">
        <v>0</v>
      </c>
      <c r="F51" s="30">
        <v>0</v>
      </c>
      <c r="G51" s="9">
        <v>44978</v>
      </c>
      <c r="H51" s="30"/>
      <c r="I51" s="30"/>
      <c r="J51" s="30"/>
      <c r="K51" s="30"/>
      <c r="L51" s="30"/>
      <c r="M51" s="30"/>
      <c r="N51" s="30"/>
      <c r="O51" s="30"/>
      <c r="P51" s="30"/>
      <c r="Q51" s="30"/>
      <c r="R51" s="30"/>
      <c r="S51" s="30"/>
      <c r="T51" s="30"/>
    </row>
    <row r="52" spans="1:20" ht="14.5" x14ac:dyDescent="0.35">
      <c r="A52" s="30" t="s">
        <v>1220</v>
      </c>
      <c r="B52" s="31">
        <v>7</v>
      </c>
      <c r="C52" s="31">
        <v>1</v>
      </c>
      <c r="D52" s="31">
        <v>4</v>
      </c>
      <c r="E52" s="30">
        <v>0</v>
      </c>
      <c r="F52" s="30">
        <v>0</v>
      </c>
      <c r="G52" s="9">
        <v>44978</v>
      </c>
      <c r="H52" s="30"/>
      <c r="I52" s="30"/>
      <c r="J52" s="30"/>
      <c r="K52" s="30"/>
      <c r="L52" s="30"/>
      <c r="M52" s="30"/>
      <c r="N52" s="30"/>
      <c r="O52" s="30"/>
      <c r="P52" s="30"/>
      <c r="Q52" s="30"/>
      <c r="R52" s="30"/>
      <c r="S52" s="30"/>
      <c r="T52" s="30"/>
    </row>
    <row r="53" spans="1:20" ht="14.5" x14ac:dyDescent="0.35">
      <c r="A53" s="30" t="s">
        <v>1221</v>
      </c>
      <c r="B53" s="31">
        <v>22</v>
      </c>
      <c r="C53" s="31">
        <v>2</v>
      </c>
      <c r="D53" s="31">
        <v>51</v>
      </c>
      <c r="E53" s="30">
        <v>0</v>
      </c>
      <c r="F53" s="30">
        <v>0</v>
      </c>
      <c r="G53" s="9">
        <v>44978</v>
      </c>
      <c r="H53" s="30"/>
      <c r="I53" s="30"/>
      <c r="J53" s="30"/>
      <c r="K53" s="30"/>
      <c r="L53" s="30"/>
      <c r="M53" s="30"/>
      <c r="N53" s="30"/>
      <c r="O53" s="30"/>
      <c r="P53" s="30"/>
      <c r="Q53" s="30"/>
      <c r="R53" s="30"/>
      <c r="S53" s="30"/>
      <c r="T53" s="30"/>
    </row>
    <row r="54" spans="1:20" ht="14.5" x14ac:dyDescent="0.35">
      <c r="A54" s="30" t="s">
        <v>1223</v>
      </c>
      <c r="B54" s="31">
        <v>42</v>
      </c>
      <c r="C54" s="31">
        <v>17</v>
      </c>
      <c r="D54" s="31">
        <v>155</v>
      </c>
      <c r="E54" s="30">
        <v>0</v>
      </c>
      <c r="F54" s="31">
        <v>1</v>
      </c>
      <c r="G54" s="9">
        <v>44978</v>
      </c>
      <c r="H54" s="30"/>
      <c r="I54" s="30"/>
      <c r="J54" s="30"/>
      <c r="K54" s="30"/>
      <c r="L54" s="30"/>
      <c r="M54" s="30"/>
      <c r="N54" s="30"/>
      <c r="O54" s="30"/>
      <c r="P54" s="30"/>
      <c r="Q54" s="30"/>
      <c r="R54" s="30"/>
      <c r="S54" s="30"/>
      <c r="T54" s="30"/>
    </row>
    <row r="55" spans="1:20" ht="14.5" x14ac:dyDescent="0.35">
      <c r="A55" s="30" t="s">
        <v>1224</v>
      </c>
      <c r="B55" s="31">
        <v>73</v>
      </c>
      <c r="C55" s="31">
        <v>22</v>
      </c>
      <c r="D55" s="31">
        <v>6</v>
      </c>
      <c r="E55" s="30">
        <v>0</v>
      </c>
      <c r="F55" s="30">
        <v>0</v>
      </c>
      <c r="G55" s="9">
        <v>44978</v>
      </c>
      <c r="H55" s="31"/>
      <c r="I55" s="31"/>
      <c r="J55" s="30"/>
      <c r="K55" s="30"/>
      <c r="L55" s="30"/>
      <c r="M55" s="30"/>
      <c r="N55" s="30"/>
      <c r="O55" s="30"/>
      <c r="P55" s="30"/>
      <c r="Q55" s="30"/>
      <c r="R55" s="30"/>
      <c r="S55" s="30"/>
      <c r="T55" s="30"/>
    </row>
    <row r="56" spans="1:20" ht="14.5" x14ac:dyDescent="0.35">
      <c r="A56" s="30" t="s">
        <v>1225</v>
      </c>
      <c r="B56" s="31">
        <v>40</v>
      </c>
      <c r="C56" s="31">
        <v>12</v>
      </c>
      <c r="D56" s="31">
        <v>213</v>
      </c>
      <c r="E56" s="30">
        <v>0</v>
      </c>
      <c r="F56" s="31">
        <v>1</v>
      </c>
      <c r="G56" s="9">
        <v>44978</v>
      </c>
      <c r="H56" s="30"/>
      <c r="I56" s="30"/>
      <c r="J56" s="30"/>
      <c r="K56" s="30"/>
      <c r="L56" s="30"/>
      <c r="M56" s="30"/>
      <c r="N56" s="30"/>
      <c r="O56" s="30"/>
      <c r="P56" s="30"/>
      <c r="Q56" s="30"/>
      <c r="R56" s="30"/>
      <c r="S56" s="30"/>
      <c r="T56" s="30"/>
    </row>
    <row r="57" spans="1:20" ht="14.5" x14ac:dyDescent="0.35">
      <c r="A57" s="30" t="s">
        <v>1226</v>
      </c>
      <c r="B57" s="31">
        <v>33</v>
      </c>
      <c r="C57" s="31">
        <v>11</v>
      </c>
      <c r="D57" s="31">
        <v>19</v>
      </c>
      <c r="E57" s="30">
        <v>0</v>
      </c>
      <c r="F57" s="31">
        <v>3</v>
      </c>
      <c r="G57" s="9">
        <v>44978</v>
      </c>
      <c r="H57" s="30"/>
      <c r="I57" s="30"/>
      <c r="J57" s="31"/>
      <c r="K57" s="31"/>
      <c r="L57" s="30"/>
      <c r="M57" s="30"/>
      <c r="N57" s="30"/>
      <c r="O57" s="30"/>
      <c r="P57" s="30"/>
      <c r="Q57" s="30"/>
      <c r="R57" s="30"/>
      <c r="S57" s="30"/>
      <c r="T57" s="30"/>
    </row>
    <row r="58" spans="1:20" ht="14.5" x14ac:dyDescent="0.35">
      <c r="A58" s="30" t="s">
        <v>1228</v>
      </c>
      <c r="B58" s="31">
        <v>67</v>
      </c>
      <c r="C58" s="31">
        <v>17</v>
      </c>
      <c r="D58" s="31">
        <v>38</v>
      </c>
      <c r="E58" s="30">
        <v>0</v>
      </c>
      <c r="F58" s="31">
        <v>9</v>
      </c>
      <c r="G58" s="9">
        <v>44978</v>
      </c>
      <c r="H58" s="30"/>
      <c r="I58" s="30"/>
      <c r="J58" s="31"/>
      <c r="K58" s="30"/>
      <c r="L58" s="30"/>
      <c r="M58" s="30"/>
      <c r="N58" s="30"/>
      <c r="O58" s="30"/>
      <c r="P58" s="30"/>
      <c r="Q58" s="30"/>
      <c r="R58" s="30"/>
      <c r="S58" s="30"/>
      <c r="T58" s="30"/>
    </row>
    <row r="59" spans="1:20" ht="14.5" x14ac:dyDescent="0.35">
      <c r="A59" s="30" t="s">
        <v>1229</v>
      </c>
      <c r="B59" s="31">
        <v>68</v>
      </c>
      <c r="C59" s="31">
        <v>19</v>
      </c>
      <c r="D59" s="31">
        <v>15</v>
      </c>
      <c r="E59" s="30">
        <v>0</v>
      </c>
      <c r="F59" s="31">
        <v>1</v>
      </c>
      <c r="G59" s="9">
        <v>44978</v>
      </c>
      <c r="H59" s="31"/>
      <c r="I59" s="31"/>
      <c r="J59" s="31"/>
      <c r="K59" s="30"/>
      <c r="L59" s="30"/>
      <c r="M59" s="30"/>
      <c r="N59" s="30"/>
      <c r="O59" s="30"/>
      <c r="P59" s="30"/>
      <c r="Q59" s="30"/>
      <c r="R59" s="30"/>
      <c r="S59" s="30"/>
      <c r="T59" s="30"/>
    </row>
    <row r="60" spans="1:20" ht="14.5" x14ac:dyDescent="0.35">
      <c r="A60" s="30" t="s">
        <v>1230</v>
      </c>
      <c r="B60" s="31">
        <v>31</v>
      </c>
      <c r="C60" s="31">
        <v>6</v>
      </c>
      <c r="D60" s="31">
        <v>7</v>
      </c>
      <c r="E60" s="30">
        <v>0</v>
      </c>
      <c r="F60" s="30">
        <v>0</v>
      </c>
      <c r="G60" s="9">
        <v>44978</v>
      </c>
      <c r="H60" s="30"/>
      <c r="I60" s="30"/>
      <c r="J60" s="30"/>
      <c r="K60" s="30"/>
      <c r="L60" s="30"/>
      <c r="M60" s="30"/>
      <c r="N60" s="30"/>
      <c r="O60" s="30"/>
      <c r="P60" s="30"/>
      <c r="Q60" s="30"/>
      <c r="R60" s="30"/>
      <c r="S60" s="30"/>
      <c r="T60" s="30"/>
    </row>
    <row r="61" spans="1:20" ht="14.5" x14ac:dyDescent="0.35">
      <c r="A61" s="30" t="s">
        <v>1231</v>
      </c>
      <c r="B61" s="31">
        <v>49</v>
      </c>
      <c r="C61" s="31">
        <v>11</v>
      </c>
      <c r="D61" s="31">
        <v>121</v>
      </c>
      <c r="E61" s="30">
        <v>0</v>
      </c>
      <c r="F61" s="30">
        <v>0</v>
      </c>
      <c r="G61" s="9">
        <v>44978</v>
      </c>
      <c r="H61" s="30"/>
      <c r="I61" s="30"/>
      <c r="J61" s="30"/>
      <c r="K61" s="30"/>
      <c r="L61" s="30"/>
      <c r="M61" s="30"/>
      <c r="N61" s="30"/>
      <c r="O61" s="30"/>
      <c r="P61" s="30"/>
      <c r="Q61" s="30"/>
      <c r="R61" s="30"/>
      <c r="S61" s="30"/>
      <c r="T61" s="30"/>
    </row>
    <row r="62" spans="1:20" ht="14.5" x14ac:dyDescent="0.35">
      <c r="A62" s="30" t="s">
        <v>1233</v>
      </c>
      <c r="B62" s="31">
        <v>25</v>
      </c>
      <c r="C62" s="31">
        <v>2</v>
      </c>
      <c r="D62" s="30">
        <v>0</v>
      </c>
      <c r="E62" s="31">
        <v>28</v>
      </c>
      <c r="F62" s="30">
        <v>0</v>
      </c>
      <c r="G62" s="9">
        <v>44978</v>
      </c>
      <c r="H62" s="30"/>
      <c r="I62" s="30"/>
      <c r="J62" s="30"/>
      <c r="K62" s="30"/>
      <c r="L62" s="30"/>
      <c r="M62" s="31"/>
      <c r="N62" s="31"/>
      <c r="O62" s="30"/>
      <c r="P62" s="30"/>
      <c r="Q62" s="30"/>
      <c r="R62" s="30"/>
      <c r="S62" s="30"/>
      <c r="T62" s="30"/>
    </row>
    <row r="63" spans="1:20" ht="14.5" x14ac:dyDescent="0.35">
      <c r="A63" s="30" t="s">
        <v>1235</v>
      </c>
      <c r="B63" s="31">
        <v>69</v>
      </c>
      <c r="C63" s="31">
        <v>47</v>
      </c>
      <c r="D63" s="30">
        <v>0</v>
      </c>
      <c r="E63" s="30">
        <v>0</v>
      </c>
      <c r="F63" s="30">
        <v>0</v>
      </c>
      <c r="G63" s="9">
        <v>44978</v>
      </c>
      <c r="H63" s="30"/>
      <c r="I63" s="30"/>
      <c r="J63" s="30"/>
      <c r="K63" s="30"/>
      <c r="L63" s="30"/>
      <c r="M63" s="30"/>
      <c r="N63" s="30"/>
      <c r="O63" s="30"/>
      <c r="P63" s="30"/>
      <c r="Q63" s="30"/>
      <c r="R63" s="30"/>
      <c r="S63" s="30"/>
      <c r="T63" s="30"/>
    </row>
    <row r="64" spans="1:20" ht="14.5" x14ac:dyDescent="0.35">
      <c r="A64" s="30" t="s">
        <v>1237</v>
      </c>
      <c r="B64" s="31">
        <v>69</v>
      </c>
      <c r="C64" s="31">
        <v>14</v>
      </c>
      <c r="D64" s="31">
        <v>1</v>
      </c>
      <c r="E64" s="30">
        <v>0</v>
      </c>
      <c r="F64" s="30">
        <v>0</v>
      </c>
      <c r="G64" s="9">
        <v>44978</v>
      </c>
      <c r="H64" s="31"/>
      <c r="I64" s="31"/>
      <c r="J64" s="30"/>
      <c r="K64" s="30"/>
      <c r="L64" s="30"/>
      <c r="M64" s="30"/>
      <c r="N64" s="30"/>
      <c r="O64" s="30"/>
      <c r="P64" s="30"/>
      <c r="Q64" s="30"/>
      <c r="R64" s="30"/>
      <c r="S64" s="30"/>
      <c r="T64" s="30"/>
    </row>
    <row r="65" spans="1:20" ht="14.5" x14ac:dyDescent="0.35">
      <c r="A65" s="30" t="s">
        <v>1239</v>
      </c>
      <c r="B65" s="31">
        <v>80</v>
      </c>
      <c r="C65" s="31">
        <v>11</v>
      </c>
      <c r="D65" s="30">
        <v>0</v>
      </c>
      <c r="E65" s="30">
        <v>0</v>
      </c>
      <c r="F65" s="31">
        <v>1</v>
      </c>
      <c r="G65" s="9">
        <v>44978</v>
      </c>
      <c r="H65" s="30"/>
      <c r="I65" s="30"/>
      <c r="J65" s="30"/>
      <c r="K65" s="30"/>
      <c r="L65" s="30"/>
      <c r="M65" s="30"/>
      <c r="N65" s="30"/>
      <c r="O65" s="30"/>
      <c r="P65" s="30"/>
      <c r="Q65" s="30"/>
      <c r="R65" s="30"/>
      <c r="S65" s="30"/>
      <c r="T65" s="30"/>
    </row>
    <row r="66" spans="1:20" ht="14.5" x14ac:dyDescent="0.35">
      <c r="A66" s="30" t="s">
        <v>1240</v>
      </c>
      <c r="B66" s="31">
        <v>143</v>
      </c>
      <c r="C66" s="31">
        <v>24</v>
      </c>
      <c r="D66" s="30">
        <v>0</v>
      </c>
      <c r="E66" s="31">
        <v>104</v>
      </c>
      <c r="F66" s="30">
        <v>0</v>
      </c>
      <c r="G66" s="9">
        <v>44978</v>
      </c>
      <c r="H66" s="30"/>
      <c r="I66" s="30"/>
      <c r="J66" s="30"/>
      <c r="K66" s="30"/>
      <c r="L66" s="30"/>
      <c r="M66" s="30"/>
      <c r="N66" s="30"/>
      <c r="O66" s="30"/>
      <c r="P66" s="30"/>
      <c r="Q66" s="30"/>
      <c r="R66" s="30"/>
      <c r="S66" s="30"/>
      <c r="T66" s="30"/>
    </row>
    <row r="67" spans="1:20" ht="14.5" x14ac:dyDescent="0.35">
      <c r="A67" s="30" t="s">
        <v>1241</v>
      </c>
      <c r="B67" s="31">
        <v>60</v>
      </c>
      <c r="C67" s="31">
        <v>8</v>
      </c>
      <c r="D67" s="30">
        <v>0</v>
      </c>
      <c r="E67" s="30">
        <v>0</v>
      </c>
      <c r="F67" s="30">
        <v>0</v>
      </c>
      <c r="G67" s="9">
        <v>44978</v>
      </c>
      <c r="H67" s="30"/>
      <c r="I67" s="30"/>
      <c r="J67" s="30"/>
      <c r="K67" s="30"/>
      <c r="L67" s="30"/>
      <c r="M67" s="30"/>
      <c r="N67" s="30"/>
      <c r="O67" s="30"/>
      <c r="P67" s="30"/>
      <c r="Q67" s="30"/>
      <c r="R67" s="30"/>
      <c r="S67" s="30"/>
      <c r="T67" s="30"/>
    </row>
    <row r="68" spans="1:20" ht="14.5" x14ac:dyDescent="0.35">
      <c r="A68" s="30" t="s">
        <v>1242</v>
      </c>
      <c r="B68" s="31">
        <v>48</v>
      </c>
      <c r="C68" s="31">
        <v>11</v>
      </c>
      <c r="D68" s="31">
        <v>8</v>
      </c>
      <c r="E68" s="30">
        <v>0</v>
      </c>
      <c r="F68" s="31">
        <v>1</v>
      </c>
      <c r="G68" s="9">
        <v>44978</v>
      </c>
      <c r="H68" s="31"/>
      <c r="I68" s="31"/>
      <c r="J68" s="30"/>
      <c r="K68" s="30"/>
      <c r="L68" s="30"/>
      <c r="M68" s="30"/>
      <c r="N68" s="30"/>
      <c r="O68" s="30"/>
      <c r="P68" s="30"/>
      <c r="Q68" s="30"/>
      <c r="R68" s="30"/>
      <c r="S68" s="30"/>
      <c r="T68" s="30"/>
    </row>
    <row r="69" spans="1:20" ht="14.5" x14ac:dyDescent="0.35">
      <c r="A69" s="30" t="s">
        <v>1244</v>
      </c>
      <c r="B69" s="31">
        <v>64</v>
      </c>
      <c r="C69" s="31">
        <v>13</v>
      </c>
      <c r="D69" s="31">
        <v>2</v>
      </c>
      <c r="E69" s="31">
        <v>24</v>
      </c>
      <c r="F69" s="30">
        <v>0</v>
      </c>
      <c r="G69" s="9">
        <v>44978</v>
      </c>
      <c r="H69" s="30"/>
      <c r="I69" s="30"/>
      <c r="J69" s="30"/>
      <c r="K69" s="30"/>
      <c r="L69" s="30"/>
      <c r="M69" s="31"/>
      <c r="N69" s="31"/>
      <c r="O69" s="30"/>
      <c r="P69" s="30"/>
      <c r="Q69" s="30"/>
      <c r="R69" s="30"/>
      <c r="S69" s="30"/>
      <c r="T69" s="30"/>
    </row>
    <row r="70" spans="1:20" ht="14.5" x14ac:dyDescent="0.35">
      <c r="A70" s="30" t="s">
        <v>1246</v>
      </c>
      <c r="B70" s="31">
        <v>17</v>
      </c>
      <c r="C70" s="31">
        <v>3</v>
      </c>
      <c r="D70" s="31">
        <v>32</v>
      </c>
      <c r="E70" s="30">
        <v>0</v>
      </c>
      <c r="F70" s="30">
        <v>0</v>
      </c>
      <c r="G70" s="9">
        <v>44978</v>
      </c>
      <c r="H70" s="30"/>
      <c r="I70" s="30"/>
      <c r="J70" s="30"/>
      <c r="K70" s="30"/>
      <c r="L70" s="30"/>
      <c r="M70" s="30"/>
      <c r="N70" s="30"/>
      <c r="O70" s="30"/>
      <c r="P70" s="30"/>
      <c r="Q70" s="30"/>
      <c r="R70" s="30"/>
      <c r="S70" s="30"/>
      <c r="T70" s="30"/>
    </row>
    <row r="71" spans="1:20" ht="14.5" x14ac:dyDescent="0.35">
      <c r="A71" s="30" t="s">
        <v>1248</v>
      </c>
      <c r="B71" s="31">
        <v>30</v>
      </c>
      <c r="C71" s="31">
        <v>1</v>
      </c>
      <c r="D71" s="31">
        <v>5</v>
      </c>
      <c r="E71" s="30">
        <v>0</v>
      </c>
      <c r="F71" s="30">
        <v>0</v>
      </c>
      <c r="G71" s="9">
        <v>44978</v>
      </c>
      <c r="H71" s="30"/>
      <c r="I71" s="30"/>
      <c r="J71" s="30"/>
      <c r="K71" s="30"/>
      <c r="L71" s="30"/>
      <c r="M71" s="30"/>
      <c r="N71" s="30"/>
      <c r="O71" s="30"/>
      <c r="P71" s="30"/>
      <c r="Q71" s="30"/>
      <c r="R71" s="30"/>
      <c r="S71" s="30"/>
      <c r="T71" s="30"/>
    </row>
    <row r="72" spans="1:20" ht="14.5" x14ac:dyDescent="0.35">
      <c r="A72" s="30" t="s">
        <v>1250</v>
      </c>
      <c r="B72" s="31">
        <v>285</v>
      </c>
      <c r="C72" s="31">
        <v>93</v>
      </c>
      <c r="D72" s="31">
        <v>144</v>
      </c>
      <c r="E72" s="30">
        <v>0</v>
      </c>
      <c r="F72" s="31">
        <v>2</v>
      </c>
      <c r="G72" s="9">
        <v>44978</v>
      </c>
      <c r="H72" s="31"/>
      <c r="I72" s="31"/>
      <c r="J72" s="31"/>
      <c r="K72" s="30"/>
      <c r="L72" s="30"/>
      <c r="M72" s="30"/>
      <c r="N72" s="30"/>
      <c r="O72" s="30"/>
      <c r="P72" s="30"/>
      <c r="Q72" s="30"/>
      <c r="R72" s="30"/>
      <c r="S72" s="30"/>
      <c r="T72" s="30"/>
    </row>
    <row r="73" spans="1:20" ht="14.5" x14ac:dyDescent="0.35">
      <c r="A73" s="30" t="s">
        <v>1252</v>
      </c>
      <c r="B73" s="31">
        <v>101</v>
      </c>
      <c r="C73" s="31">
        <v>11</v>
      </c>
      <c r="D73" s="31">
        <v>13</v>
      </c>
      <c r="E73" s="31">
        <v>4</v>
      </c>
      <c r="F73" s="30">
        <v>0</v>
      </c>
      <c r="G73" s="9">
        <v>44978</v>
      </c>
      <c r="H73" s="30"/>
      <c r="I73" s="30"/>
      <c r="J73" s="30"/>
      <c r="K73" s="30"/>
      <c r="L73" s="30"/>
      <c r="M73" s="30"/>
      <c r="N73" s="30"/>
      <c r="O73" s="30"/>
      <c r="P73" s="30"/>
      <c r="Q73" s="30"/>
      <c r="R73" s="30"/>
      <c r="S73" s="30"/>
      <c r="T73" s="30"/>
    </row>
    <row r="74" spans="1:20" ht="14.5" x14ac:dyDescent="0.35">
      <c r="A74" s="30" t="s">
        <v>1253</v>
      </c>
      <c r="B74" s="31">
        <v>20</v>
      </c>
      <c r="C74" s="31">
        <v>7</v>
      </c>
      <c r="D74" s="31">
        <v>2</v>
      </c>
      <c r="E74" s="31">
        <v>101</v>
      </c>
      <c r="F74" s="30">
        <v>0</v>
      </c>
      <c r="G74" s="9">
        <v>44978</v>
      </c>
      <c r="H74" s="31"/>
      <c r="I74" s="31"/>
      <c r="J74" s="30"/>
      <c r="K74" s="30"/>
      <c r="L74" s="30"/>
      <c r="M74" s="31"/>
      <c r="N74" s="31"/>
      <c r="O74" s="30"/>
      <c r="P74" s="30"/>
      <c r="Q74" s="30"/>
      <c r="R74" s="30"/>
      <c r="S74" s="30"/>
      <c r="T74" s="30"/>
    </row>
    <row r="75" spans="1:20" ht="14.5" x14ac:dyDescent="0.35">
      <c r="A75" s="30" t="s">
        <v>1254</v>
      </c>
      <c r="B75" s="31">
        <v>63</v>
      </c>
      <c r="C75" s="31">
        <v>37</v>
      </c>
      <c r="D75" s="31">
        <v>17</v>
      </c>
      <c r="E75" s="31">
        <v>15</v>
      </c>
      <c r="F75" s="30">
        <v>0</v>
      </c>
      <c r="G75" s="9">
        <v>44978</v>
      </c>
      <c r="H75" s="31"/>
      <c r="I75" s="31"/>
      <c r="J75" s="30"/>
      <c r="K75" s="30"/>
      <c r="L75" s="30"/>
      <c r="M75" s="31"/>
      <c r="N75" s="31"/>
      <c r="O75" s="30"/>
      <c r="P75" s="30"/>
      <c r="Q75" s="30"/>
      <c r="R75" s="30"/>
      <c r="S75" s="30"/>
      <c r="T75" s="30"/>
    </row>
    <row r="76" spans="1:20" ht="14.5" x14ac:dyDescent="0.35">
      <c r="A76" s="30" t="s">
        <v>1256</v>
      </c>
      <c r="B76" s="31">
        <v>5</v>
      </c>
      <c r="C76" s="31">
        <v>10</v>
      </c>
      <c r="D76" s="31">
        <v>5</v>
      </c>
      <c r="E76" s="30">
        <v>0</v>
      </c>
      <c r="F76" s="30">
        <v>0</v>
      </c>
      <c r="G76" s="9">
        <v>44978</v>
      </c>
      <c r="H76" s="30"/>
      <c r="I76" s="30"/>
      <c r="J76" s="30"/>
      <c r="K76" s="30"/>
      <c r="L76" s="30"/>
      <c r="M76" s="30"/>
      <c r="N76" s="30"/>
      <c r="O76" s="30"/>
      <c r="P76" s="30"/>
      <c r="Q76" s="30"/>
      <c r="R76" s="30"/>
      <c r="S76" s="30"/>
      <c r="T76" s="30"/>
    </row>
    <row r="77" spans="1:20" ht="14.5" x14ac:dyDescent="0.35">
      <c r="A77" s="30" t="s">
        <v>1257</v>
      </c>
      <c r="B77" s="31">
        <v>10</v>
      </c>
      <c r="C77" s="31">
        <v>3</v>
      </c>
      <c r="D77" s="30">
        <v>0</v>
      </c>
      <c r="E77" s="30">
        <v>0</v>
      </c>
      <c r="F77" s="30">
        <v>0</v>
      </c>
      <c r="G77" s="9">
        <v>44978</v>
      </c>
      <c r="H77" s="30"/>
      <c r="I77" s="30"/>
      <c r="J77" s="30"/>
      <c r="K77" s="30"/>
      <c r="L77" s="30"/>
      <c r="M77" s="30"/>
      <c r="N77" s="30"/>
      <c r="O77" s="30"/>
      <c r="P77" s="30"/>
      <c r="Q77" s="30"/>
      <c r="R77" s="30"/>
      <c r="S77" s="30"/>
      <c r="T77" s="30"/>
    </row>
    <row r="78" spans="1:20" ht="14.5" x14ac:dyDescent="0.35">
      <c r="A78" s="30" t="s">
        <v>1259</v>
      </c>
      <c r="B78" s="31">
        <v>4</v>
      </c>
      <c r="C78" s="31">
        <v>6</v>
      </c>
      <c r="D78" s="30">
        <v>0</v>
      </c>
      <c r="E78" s="30">
        <v>0</v>
      </c>
      <c r="F78" s="30">
        <v>0</v>
      </c>
      <c r="G78" s="9">
        <v>44978</v>
      </c>
      <c r="H78" s="30"/>
      <c r="I78" s="30"/>
      <c r="J78" s="30"/>
      <c r="K78" s="30"/>
      <c r="L78" s="30"/>
      <c r="M78" s="30"/>
      <c r="N78" s="30"/>
      <c r="O78" s="30"/>
      <c r="P78" s="30"/>
      <c r="Q78" s="30"/>
      <c r="R78" s="30"/>
      <c r="S78" s="30"/>
      <c r="T78" s="30"/>
    </row>
    <row r="79" spans="1:20" ht="14.5" x14ac:dyDescent="0.35">
      <c r="A79" s="30" t="s">
        <v>1260</v>
      </c>
      <c r="B79" s="31">
        <v>9</v>
      </c>
      <c r="C79" s="31">
        <v>9</v>
      </c>
      <c r="D79" s="30">
        <v>0</v>
      </c>
      <c r="E79" s="30">
        <v>0</v>
      </c>
      <c r="F79" s="30">
        <v>0</v>
      </c>
      <c r="G79" s="9">
        <v>44978</v>
      </c>
      <c r="H79" s="30"/>
      <c r="I79" s="30"/>
      <c r="J79" s="30"/>
      <c r="K79" s="30"/>
      <c r="L79" s="30"/>
      <c r="M79" s="30"/>
      <c r="N79" s="30"/>
      <c r="O79" s="30"/>
      <c r="P79" s="30"/>
      <c r="Q79" s="30"/>
      <c r="R79" s="30"/>
      <c r="S79" s="30"/>
      <c r="T79" s="30"/>
    </row>
    <row r="80" spans="1:20" ht="14.5" x14ac:dyDescent="0.35">
      <c r="A80" s="30" t="s">
        <v>1261</v>
      </c>
      <c r="B80" s="31">
        <v>10</v>
      </c>
      <c r="C80" s="31">
        <v>1</v>
      </c>
      <c r="D80" s="30">
        <v>0</v>
      </c>
      <c r="E80" s="30">
        <v>0</v>
      </c>
      <c r="F80" s="30">
        <v>0</v>
      </c>
      <c r="G80" s="9">
        <v>44978</v>
      </c>
      <c r="H80" s="30"/>
      <c r="I80" s="30"/>
      <c r="J80" s="30"/>
      <c r="K80" s="30"/>
      <c r="L80" s="30"/>
      <c r="M80" s="30"/>
      <c r="N80" s="30"/>
      <c r="O80" s="30"/>
      <c r="P80" s="30"/>
      <c r="Q80" s="30"/>
      <c r="R80" s="30"/>
      <c r="S80" s="30"/>
      <c r="T80" s="30"/>
    </row>
    <row r="81" spans="1:20" ht="14.5" x14ac:dyDescent="0.35">
      <c r="A81" s="30" t="s">
        <v>1262</v>
      </c>
      <c r="B81" s="31">
        <v>91</v>
      </c>
      <c r="C81" s="31">
        <v>47</v>
      </c>
      <c r="D81" s="31">
        <v>3</v>
      </c>
      <c r="E81" s="30">
        <v>0</v>
      </c>
      <c r="F81" s="30">
        <v>0</v>
      </c>
      <c r="G81" s="9">
        <v>44978</v>
      </c>
      <c r="H81" s="31"/>
      <c r="I81" s="31"/>
      <c r="J81" s="30"/>
      <c r="K81" s="30"/>
      <c r="L81" s="30"/>
      <c r="M81" s="30"/>
      <c r="N81" s="30"/>
      <c r="O81" s="30"/>
      <c r="P81" s="30"/>
      <c r="Q81" s="30"/>
      <c r="R81" s="30"/>
      <c r="S81" s="30"/>
      <c r="T81" s="30"/>
    </row>
    <row r="82" spans="1:20" ht="14.5" x14ac:dyDescent="0.35">
      <c r="A82" s="30" t="s">
        <v>1263</v>
      </c>
      <c r="B82" s="31">
        <v>1</v>
      </c>
      <c r="C82" s="30">
        <v>0</v>
      </c>
      <c r="D82" s="31">
        <v>1</v>
      </c>
      <c r="E82" s="30">
        <v>0</v>
      </c>
      <c r="F82" s="30">
        <v>0</v>
      </c>
      <c r="G82" s="9">
        <v>44978</v>
      </c>
      <c r="H82" s="30"/>
      <c r="I82" s="30"/>
      <c r="J82" s="30"/>
      <c r="K82" s="30"/>
      <c r="L82" s="30"/>
      <c r="M82" s="30"/>
      <c r="N82" s="30"/>
      <c r="O82" s="30"/>
      <c r="P82" s="30"/>
      <c r="Q82" s="30"/>
      <c r="R82" s="30"/>
      <c r="S82" s="30"/>
      <c r="T82" s="30"/>
    </row>
    <row r="83" spans="1:20" ht="14.5" x14ac:dyDescent="0.35">
      <c r="A83" s="30" t="s">
        <v>1265</v>
      </c>
      <c r="B83" s="31">
        <v>32</v>
      </c>
      <c r="C83" s="31">
        <v>1</v>
      </c>
      <c r="D83" s="31">
        <v>42</v>
      </c>
      <c r="E83" s="30">
        <v>0</v>
      </c>
      <c r="F83" s="30">
        <v>0</v>
      </c>
      <c r="G83" s="9">
        <v>44978</v>
      </c>
      <c r="H83" s="30"/>
      <c r="I83" s="30"/>
      <c r="J83" s="30"/>
      <c r="K83" s="30"/>
      <c r="L83" s="30"/>
      <c r="M83" s="30"/>
      <c r="N83" s="30"/>
      <c r="O83" s="30"/>
      <c r="P83" s="30"/>
      <c r="Q83" s="30"/>
      <c r="R83" s="30"/>
      <c r="S83" s="30"/>
      <c r="T83" s="30"/>
    </row>
    <row r="84" spans="1:20" ht="14.5" x14ac:dyDescent="0.35">
      <c r="A84" s="30" t="s">
        <v>1267</v>
      </c>
      <c r="B84" s="31">
        <v>11</v>
      </c>
      <c r="C84" s="31">
        <v>4</v>
      </c>
      <c r="D84" s="30">
        <v>0</v>
      </c>
      <c r="E84" s="30">
        <v>0</v>
      </c>
      <c r="F84" s="30">
        <v>0</v>
      </c>
      <c r="G84" s="9">
        <v>44978</v>
      </c>
      <c r="H84" s="30"/>
      <c r="I84" s="30"/>
      <c r="J84" s="30"/>
      <c r="K84" s="30"/>
      <c r="L84" s="30"/>
      <c r="M84" s="30"/>
      <c r="N84" s="30"/>
      <c r="O84" s="30"/>
      <c r="P84" s="30"/>
      <c r="Q84" s="30"/>
      <c r="R84" s="30"/>
      <c r="S84" s="30"/>
      <c r="T84" s="30"/>
    </row>
    <row r="85" spans="1:20" ht="14.5" x14ac:dyDescent="0.35">
      <c r="A85" s="30" t="s">
        <v>1268</v>
      </c>
      <c r="B85" s="31">
        <v>1</v>
      </c>
      <c r="C85" s="30">
        <v>0</v>
      </c>
      <c r="D85" s="30">
        <v>0</v>
      </c>
      <c r="E85" s="30">
        <v>0</v>
      </c>
      <c r="F85" s="30">
        <v>0</v>
      </c>
      <c r="G85" s="9">
        <v>44978</v>
      </c>
      <c r="H85" s="30"/>
      <c r="I85" s="30"/>
      <c r="J85" s="30"/>
      <c r="K85" s="30"/>
      <c r="L85" s="30"/>
      <c r="M85" s="30"/>
      <c r="N85" s="30"/>
      <c r="O85" s="30"/>
      <c r="P85" s="30"/>
      <c r="Q85" s="30"/>
      <c r="R85" s="30"/>
      <c r="S85" s="30"/>
      <c r="T85" s="30"/>
    </row>
    <row r="86" spans="1:20" ht="14.5" x14ac:dyDescent="0.35">
      <c r="A86" s="30" t="s">
        <v>1269</v>
      </c>
      <c r="B86" s="31">
        <v>10</v>
      </c>
      <c r="C86" s="31">
        <v>2</v>
      </c>
      <c r="D86" s="30">
        <v>0</v>
      </c>
      <c r="E86" s="31">
        <v>65</v>
      </c>
      <c r="F86" s="30">
        <v>0</v>
      </c>
      <c r="G86" s="9">
        <v>44978</v>
      </c>
      <c r="H86" s="30"/>
      <c r="I86" s="30"/>
      <c r="J86" s="30"/>
      <c r="K86" s="30"/>
      <c r="L86" s="30"/>
      <c r="M86" s="31"/>
      <c r="N86" s="31"/>
      <c r="O86" s="30"/>
      <c r="P86" s="30"/>
      <c r="Q86" s="30"/>
      <c r="R86" s="30"/>
      <c r="S86" s="30"/>
      <c r="T86" s="30"/>
    </row>
    <row r="87" spans="1:20" ht="14.5" x14ac:dyDescent="0.35">
      <c r="A87" s="30" t="s">
        <v>1271</v>
      </c>
      <c r="B87" s="31">
        <v>184</v>
      </c>
      <c r="C87" s="31">
        <v>18</v>
      </c>
      <c r="D87" s="31">
        <v>29</v>
      </c>
      <c r="E87" s="31">
        <v>9</v>
      </c>
      <c r="F87" s="30">
        <v>0</v>
      </c>
      <c r="G87" s="9">
        <v>44978</v>
      </c>
      <c r="H87" s="31"/>
      <c r="I87" s="31"/>
      <c r="J87" s="30"/>
      <c r="K87" s="30"/>
      <c r="L87" s="30"/>
      <c r="M87" s="31"/>
      <c r="N87" s="31"/>
      <c r="O87" s="30"/>
      <c r="P87" s="30"/>
      <c r="Q87" s="30"/>
      <c r="R87" s="30"/>
      <c r="S87" s="30"/>
      <c r="T87" s="30"/>
    </row>
    <row r="88" spans="1:20" ht="14.5" x14ac:dyDescent="0.35">
      <c r="A88" s="30" t="s">
        <v>1273</v>
      </c>
      <c r="B88" s="31">
        <v>10</v>
      </c>
      <c r="C88" s="30">
        <v>0</v>
      </c>
      <c r="D88" s="31">
        <v>1</v>
      </c>
      <c r="E88" s="30">
        <v>0</v>
      </c>
      <c r="F88" s="30">
        <v>0</v>
      </c>
      <c r="G88" s="9">
        <v>44978</v>
      </c>
      <c r="H88" s="30"/>
      <c r="I88" s="30"/>
      <c r="J88" s="30"/>
      <c r="K88" s="30"/>
      <c r="L88" s="30"/>
      <c r="M88" s="30"/>
      <c r="N88" s="30"/>
      <c r="O88" s="30"/>
      <c r="P88" s="30"/>
      <c r="Q88" s="30"/>
      <c r="R88" s="30"/>
      <c r="S88" s="30"/>
      <c r="T88" s="30"/>
    </row>
    <row r="89" spans="1:20" ht="14.5" x14ac:dyDescent="0.35">
      <c r="A89" s="30" t="s">
        <v>1275</v>
      </c>
      <c r="B89" s="31">
        <v>43</v>
      </c>
      <c r="C89" s="31">
        <v>13</v>
      </c>
      <c r="D89" s="31">
        <v>84</v>
      </c>
      <c r="E89" s="31">
        <v>3</v>
      </c>
      <c r="F89" s="30">
        <v>0</v>
      </c>
      <c r="G89" s="9">
        <v>44978</v>
      </c>
      <c r="H89" s="30"/>
      <c r="I89" s="30"/>
      <c r="J89" s="30"/>
      <c r="K89" s="30"/>
      <c r="L89" s="30"/>
      <c r="M89" s="30"/>
      <c r="N89" s="30"/>
      <c r="O89" s="30"/>
      <c r="P89" s="30"/>
      <c r="Q89" s="30"/>
      <c r="R89" s="30"/>
      <c r="S89" s="30"/>
      <c r="T89" s="30"/>
    </row>
    <row r="90" spans="1:20" ht="14.5" x14ac:dyDescent="0.35">
      <c r="A90" s="30" t="s">
        <v>1276</v>
      </c>
      <c r="B90" s="31">
        <v>3</v>
      </c>
      <c r="C90" s="31">
        <v>3</v>
      </c>
      <c r="D90" s="31">
        <v>8</v>
      </c>
      <c r="E90" s="30">
        <v>0</v>
      </c>
      <c r="F90" s="30">
        <v>0</v>
      </c>
      <c r="G90" s="9">
        <v>44978</v>
      </c>
      <c r="H90" s="30"/>
      <c r="I90" s="30"/>
      <c r="J90" s="30"/>
      <c r="K90" s="30"/>
      <c r="L90" s="30"/>
      <c r="M90" s="30"/>
      <c r="N90" s="30"/>
      <c r="O90" s="30"/>
      <c r="P90" s="30"/>
      <c r="Q90" s="30"/>
      <c r="R90" s="30"/>
      <c r="S90" s="30"/>
      <c r="T90" s="30"/>
    </row>
    <row r="91" spans="1:20" ht="14.5" x14ac:dyDescent="0.35">
      <c r="A91" s="30" t="s">
        <v>1277</v>
      </c>
      <c r="B91" s="31">
        <v>17</v>
      </c>
      <c r="C91" s="31">
        <v>38</v>
      </c>
      <c r="D91" s="31">
        <v>39</v>
      </c>
      <c r="E91" s="31">
        <v>3</v>
      </c>
      <c r="F91" s="30">
        <v>0</v>
      </c>
      <c r="G91" s="9">
        <v>44978</v>
      </c>
      <c r="H91" s="30"/>
      <c r="I91" s="30"/>
      <c r="J91" s="30"/>
      <c r="K91" s="30"/>
      <c r="L91" s="30"/>
      <c r="M91" s="30"/>
      <c r="N91" s="30"/>
      <c r="O91" s="30"/>
      <c r="P91" s="30"/>
      <c r="Q91" s="30"/>
      <c r="R91" s="30"/>
      <c r="S91" s="30"/>
      <c r="T91" s="30"/>
    </row>
    <row r="92" spans="1:20" ht="14.5" x14ac:dyDescent="0.35">
      <c r="A92" s="30" t="s">
        <v>1278</v>
      </c>
      <c r="B92" s="31">
        <v>71</v>
      </c>
      <c r="C92" s="31">
        <v>18</v>
      </c>
      <c r="D92" s="31">
        <v>9</v>
      </c>
      <c r="E92" s="31">
        <v>12</v>
      </c>
      <c r="F92" s="30">
        <v>0</v>
      </c>
      <c r="G92" s="9">
        <v>44978</v>
      </c>
      <c r="H92" s="30"/>
      <c r="I92" s="30"/>
      <c r="J92" s="30"/>
      <c r="K92" s="30"/>
      <c r="L92" s="30"/>
      <c r="M92" s="31"/>
      <c r="N92" s="31"/>
      <c r="O92" s="30"/>
      <c r="P92" s="30"/>
      <c r="Q92" s="30"/>
      <c r="R92" s="30"/>
      <c r="S92" s="30"/>
      <c r="T92" s="30"/>
    </row>
    <row r="93" spans="1:20" ht="14.5" x14ac:dyDescent="0.35">
      <c r="A93" s="30" t="s">
        <v>1279</v>
      </c>
      <c r="B93" s="31">
        <v>41</v>
      </c>
      <c r="C93" s="31">
        <v>8</v>
      </c>
      <c r="D93" s="31">
        <v>22</v>
      </c>
      <c r="E93" s="31">
        <v>13</v>
      </c>
      <c r="F93" s="30">
        <v>0</v>
      </c>
      <c r="G93" s="9">
        <v>44978</v>
      </c>
      <c r="H93" s="30"/>
      <c r="I93" s="30"/>
      <c r="J93" s="30"/>
      <c r="K93" s="30"/>
      <c r="L93" s="30"/>
      <c r="M93" s="31"/>
      <c r="N93" s="31"/>
      <c r="O93" s="30"/>
      <c r="P93" s="30"/>
      <c r="Q93" s="30"/>
      <c r="R93" s="30"/>
      <c r="S93" s="30"/>
      <c r="T93" s="30"/>
    </row>
    <row r="94" spans="1:20" ht="14.5" x14ac:dyDescent="0.35">
      <c r="A94" s="30" t="s">
        <v>1281</v>
      </c>
      <c r="B94" s="31">
        <v>28</v>
      </c>
      <c r="C94" s="31">
        <v>3</v>
      </c>
      <c r="D94" s="31">
        <v>16</v>
      </c>
      <c r="E94" s="31">
        <v>11</v>
      </c>
      <c r="F94" s="30">
        <v>0</v>
      </c>
      <c r="G94" s="9">
        <v>44978</v>
      </c>
      <c r="H94" s="30"/>
      <c r="I94" s="30"/>
      <c r="J94" s="30"/>
      <c r="K94" s="30"/>
      <c r="L94" s="30"/>
      <c r="M94" s="30"/>
      <c r="N94" s="31"/>
      <c r="O94" s="30"/>
      <c r="P94" s="30"/>
      <c r="Q94" s="30"/>
      <c r="R94" s="30"/>
      <c r="S94" s="30"/>
      <c r="T94" s="30"/>
    </row>
    <row r="95" spans="1:20" ht="14.5" x14ac:dyDescent="0.35">
      <c r="A95" s="30" t="s">
        <v>1282</v>
      </c>
      <c r="B95" s="31">
        <v>68</v>
      </c>
      <c r="C95" s="31">
        <v>4</v>
      </c>
      <c r="D95" s="31">
        <v>25</v>
      </c>
      <c r="E95" s="31">
        <v>4</v>
      </c>
      <c r="F95" s="30">
        <v>0</v>
      </c>
      <c r="G95" s="9">
        <v>44978</v>
      </c>
      <c r="H95" s="30"/>
      <c r="I95" s="30"/>
      <c r="J95" s="30"/>
      <c r="K95" s="30"/>
      <c r="L95" s="30"/>
      <c r="M95" s="30"/>
      <c r="N95" s="30"/>
      <c r="O95" s="30"/>
      <c r="P95" s="30"/>
      <c r="Q95" s="30"/>
      <c r="R95" s="30"/>
      <c r="S95" s="30"/>
      <c r="T95" s="30"/>
    </row>
    <row r="96" spans="1:20" ht="14.5" x14ac:dyDescent="0.35">
      <c r="A96" s="30" t="s">
        <v>1283</v>
      </c>
      <c r="B96" s="31">
        <v>18</v>
      </c>
      <c r="C96" s="31">
        <v>6</v>
      </c>
      <c r="D96" s="31">
        <v>166</v>
      </c>
      <c r="E96" s="30">
        <v>0</v>
      </c>
      <c r="F96" s="30">
        <v>0</v>
      </c>
      <c r="G96" s="9">
        <v>44978</v>
      </c>
      <c r="H96" s="30"/>
      <c r="I96" s="30"/>
      <c r="J96" s="30"/>
      <c r="K96" s="30"/>
      <c r="L96" s="30"/>
      <c r="M96" s="30"/>
      <c r="N96" s="30"/>
      <c r="O96" s="30"/>
      <c r="P96" s="30"/>
      <c r="Q96" s="30"/>
      <c r="R96" s="30"/>
      <c r="S96" s="30"/>
      <c r="T96" s="30"/>
    </row>
    <row r="97" spans="1:20" ht="14.5" x14ac:dyDescent="0.35">
      <c r="A97" s="30" t="s">
        <v>1286</v>
      </c>
      <c r="B97" s="31">
        <v>111</v>
      </c>
      <c r="C97" s="31">
        <v>18</v>
      </c>
      <c r="D97" s="31">
        <v>192</v>
      </c>
      <c r="E97" s="31">
        <v>11</v>
      </c>
      <c r="F97" s="31">
        <v>2</v>
      </c>
      <c r="G97" s="9">
        <v>44978</v>
      </c>
      <c r="H97" s="30"/>
      <c r="I97" s="30"/>
      <c r="J97" s="30"/>
      <c r="K97" s="31"/>
      <c r="L97" s="30"/>
      <c r="M97" s="31"/>
      <c r="N97" s="30"/>
      <c r="O97" s="30"/>
      <c r="P97" s="30"/>
      <c r="Q97" s="30"/>
      <c r="R97" s="30"/>
      <c r="S97" s="30"/>
      <c r="T97" s="30"/>
    </row>
    <row r="98" spans="1:20" ht="14.5" x14ac:dyDescent="0.35">
      <c r="A98" s="30" t="s">
        <v>1287</v>
      </c>
      <c r="B98" s="31">
        <v>74</v>
      </c>
      <c r="C98" s="31">
        <v>71</v>
      </c>
      <c r="D98" s="31">
        <v>13</v>
      </c>
      <c r="E98" s="30">
        <v>0</v>
      </c>
      <c r="F98" s="31">
        <v>1</v>
      </c>
      <c r="G98" s="9">
        <v>44978</v>
      </c>
      <c r="H98" s="30"/>
      <c r="I98" s="30"/>
      <c r="J98" s="31"/>
      <c r="K98" s="30"/>
      <c r="L98" s="30"/>
      <c r="M98" s="30"/>
      <c r="N98" s="30"/>
      <c r="O98" s="30"/>
      <c r="P98" s="30"/>
      <c r="Q98" s="30"/>
      <c r="R98" s="30"/>
      <c r="S98" s="30"/>
      <c r="T98" s="30"/>
    </row>
    <row r="99" spans="1:20" ht="14.5" x14ac:dyDescent="0.35">
      <c r="A99" s="30" t="s">
        <v>1289</v>
      </c>
      <c r="B99" s="31">
        <v>36</v>
      </c>
      <c r="C99" s="31">
        <v>8</v>
      </c>
      <c r="D99" s="30">
        <v>0</v>
      </c>
      <c r="E99" s="30">
        <v>0</v>
      </c>
      <c r="F99" s="30">
        <v>0</v>
      </c>
      <c r="G99" s="9">
        <v>44978</v>
      </c>
      <c r="H99" s="30"/>
      <c r="I99" s="30"/>
      <c r="J99" s="30"/>
      <c r="K99" s="30"/>
      <c r="L99" s="30"/>
      <c r="M99" s="30"/>
      <c r="N99" s="30"/>
      <c r="O99" s="30"/>
      <c r="P99" s="30"/>
      <c r="Q99" s="30"/>
      <c r="R99" s="30"/>
      <c r="S99" s="30"/>
      <c r="T99" s="30"/>
    </row>
    <row r="100" spans="1:20" ht="14.5" x14ac:dyDescent="0.35">
      <c r="A100" s="30" t="s">
        <v>1291</v>
      </c>
      <c r="B100" s="31">
        <v>11</v>
      </c>
      <c r="C100" s="31">
        <v>10</v>
      </c>
      <c r="D100" s="31">
        <v>20</v>
      </c>
      <c r="E100" s="30">
        <v>0</v>
      </c>
      <c r="F100" s="31">
        <v>3</v>
      </c>
      <c r="G100" s="9">
        <v>44978</v>
      </c>
      <c r="H100" s="30"/>
      <c r="I100" s="30"/>
      <c r="J100" s="31"/>
      <c r="K100" s="30"/>
      <c r="L100" s="30"/>
      <c r="M100" s="30"/>
      <c r="N100" s="30"/>
      <c r="O100" s="30"/>
      <c r="P100" s="30"/>
      <c r="Q100" s="30"/>
      <c r="R100" s="30"/>
      <c r="S100" s="30"/>
      <c r="T100" s="30"/>
    </row>
    <row r="101" spans="1:20" ht="14.5" x14ac:dyDescent="0.35">
      <c r="A101" s="30" t="s">
        <v>1293</v>
      </c>
      <c r="B101" s="31">
        <v>26</v>
      </c>
      <c r="C101" s="31">
        <v>4</v>
      </c>
      <c r="D101" s="31">
        <v>6</v>
      </c>
      <c r="E101" s="31">
        <v>19</v>
      </c>
      <c r="F101" s="30">
        <v>0</v>
      </c>
      <c r="G101" s="9">
        <v>44978</v>
      </c>
      <c r="H101" s="30"/>
      <c r="I101" s="30"/>
      <c r="J101" s="30"/>
      <c r="K101" s="30"/>
      <c r="L101" s="30"/>
      <c r="M101" s="30"/>
      <c r="N101" s="31"/>
      <c r="O101" s="30"/>
      <c r="P101" s="30"/>
      <c r="Q101" s="30"/>
      <c r="R101" s="30"/>
      <c r="S101" s="30"/>
      <c r="T101" s="30"/>
    </row>
    <row r="102" spans="1:20" ht="14.5" x14ac:dyDescent="0.35">
      <c r="A102" s="30" t="s">
        <v>1295</v>
      </c>
      <c r="B102" s="31">
        <v>59</v>
      </c>
      <c r="C102" s="31">
        <v>16</v>
      </c>
      <c r="D102" s="31">
        <v>84</v>
      </c>
      <c r="E102" s="30">
        <v>0</v>
      </c>
      <c r="F102" s="30">
        <v>0</v>
      </c>
      <c r="G102" s="9">
        <v>44978</v>
      </c>
      <c r="H102" s="31"/>
      <c r="I102" s="31"/>
      <c r="J102" s="30"/>
      <c r="K102" s="30"/>
      <c r="L102" s="30"/>
      <c r="M102" s="30"/>
      <c r="N102" s="30"/>
      <c r="O102" s="30"/>
      <c r="P102" s="30"/>
      <c r="Q102" s="30"/>
      <c r="R102" s="30"/>
      <c r="S102" s="30"/>
      <c r="T102" s="30"/>
    </row>
    <row r="103" spans="1:20" ht="14.5" x14ac:dyDescent="0.35">
      <c r="A103" s="30" t="s">
        <v>1297</v>
      </c>
      <c r="B103" s="31">
        <v>78</v>
      </c>
      <c r="C103" s="31">
        <v>14</v>
      </c>
      <c r="D103" s="30">
        <v>0</v>
      </c>
      <c r="E103" s="30">
        <v>0</v>
      </c>
      <c r="F103" s="30">
        <v>0</v>
      </c>
      <c r="G103" s="9">
        <v>44978</v>
      </c>
      <c r="H103" s="30"/>
      <c r="I103" s="30"/>
      <c r="J103" s="30"/>
      <c r="K103" s="30"/>
      <c r="L103" s="30"/>
      <c r="M103" s="30"/>
      <c r="N103" s="30"/>
      <c r="O103" s="30"/>
      <c r="P103" s="30"/>
      <c r="Q103" s="30"/>
      <c r="R103" s="30"/>
      <c r="S103" s="30"/>
      <c r="T103" s="30"/>
    </row>
    <row r="104" spans="1:20" ht="14.5" x14ac:dyDescent="0.35">
      <c r="A104" s="30" t="s">
        <v>1298</v>
      </c>
      <c r="B104" s="31">
        <v>41</v>
      </c>
      <c r="C104" s="31">
        <v>21</v>
      </c>
      <c r="D104" s="30">
        <v>0</v>
      </c>
      <c r="E104" s="30">
        <v>0</v>
      </c>
      <c r="F104" s="30">
        <v>0</v>
      </c>
      <c r="G104" s="9">
        <v>44978</v>
      </c>
      <c r="H104" s="30"/>
      <c r="I104" s="30"/>
      <c r="J104" s="30"/>
      <c r="K104" s="30"/>
      <c r="L104" s="30"/>
      <c r="M104" s="30"/>
      <c r="N104" s="30"/>
      <c r="O104" s="31"/>
      <c r="P104" s="31"/>
      <c r="Q104" s="30"/>
      <c r="R104" s="30"/>
      <c r="S104" s="30"/>
      <c r="T104" s="30"/>
    </row>
    <row r="105" spans="1:20" ht="14.5" x14ac:dyDescent="0.35">
      <c r="A105" s="30" t="s">
        <v>1299</v>
      </c>
      <c r="B105" s="31">
        <v>810</v>
      </c>
      <c r="C105" s="31">
        <v>411</v>
      </c>
      <c r="D105" s="31">
        <v>96</v>
      </c>
      <c r="E105" s="30">
        <v>0</v>
      </c>
      <c r="F105" s="31">
        <v>4</v>
      </c>
      <c r="G105" s="9">
        <v>44978</v>
      </c>
      <c r="H105" s="30"/>
      <c r="I105" s="30"/>
      <c r="J105" s="31"/>
      <c r="K105" s="31"/>
      <c r="L105" s="30"/>
      <c r="M105" s="30"/>
      <c r="N105" s="30"/>
      <c r="O105" s="31"/>
      <c r="P105" s="31"/>
      <c r="Q105" s="30"/>
      <c r="R105" s="30"/>
      <c r="S105" s="30"/>
      <c r="T105" s="30"/>
    </row>
    <row r="106" spans="1:20" ht="14.5" x14ac:dyDescent="0.35">
      <c r="A106" s="30" t="s">
        <v>1300</v>
      </c>
      <c r="B106" s="31">
        <v>51</v>
      </c>
      <c r="C106" s="31">
        <v>21</v>
      </c>
      <c r="D106" s="31">
        <v>827</v>
      </c>
      <c r="E106" s="30">
        <v>0</v>
      </c>
      <c r="F106" s="31">
        <v>1</v>
      </c>
      <c r="G106" s="9">
        <v>44978</v>
      </c>
      <c r="H106" s="30"/>
      <c r="I106" s="30"/>
      <c r="J106" s="31"/>
      <c r="K106" s="30"/>
      <c r="L106" s="30"/>
      <c r="M106" s="30"/>
      <c r="N106" s="30"/>
      <c r="O106" s="30"/>
      <c r="P106" s="30"/>
      <c r="Q106" s="30"/>
      <c r="R106" s="30"/>
      <c r="S106" s="30"/>
      <c r="T106" s="30"/>
    </row>
    <row r="107" spans="1:20" ht="14.5" x14ac:dyDescent="0.35">
      <c r="A107" s="30" t="s">
        <v>1301</v>
      </c>
      <c r="B107" s="31">
        <v>33</v>
      </c>
      <c r="C107" s="31">
        <v>3</v>
      </c>
      <c r="D107" s="31">
        <v>13</v>
      </c>
      <c r="E107" s="30">
        <v>0</v>
      </c>
      <c r="F107" s="30">
        <v>0</v>
      </c>
      <c r="G107" s="9">
        <v>44978</v>
      </c>
      <c r="H107" s="30"/>
      <c r="I107" s="30"/>
      <c r="J107" s="30"/>
      <c r="K107" s="30"/>
      <c r="L107" s="30"/>
      <c r="M107" s="30"/>
      <c r="N107" s="30"/>
      <c r="O107" s="30"/>
      <c r="P107" s="30"/>
      <c r="Q107" s="30"/>
      <c r="R107" s="30"/>
      <c r="S107" s="30"/>
      <c r="T107" s="30"/>
    </row>
    <row r="108" spans="1:20" ht="14.5" x14ac:dyDescent="0.35">
      <c r="A108" s="30" t="s">
        <v>1303</v>
      </c>
      <c r="B108" s="31">
        <v>31</v>
      </c>
      <c r="C108" s="31">
        <v>45</v>
      </c>
      <c r="D108" s="30">
        <v>0</v>
      </c>
      <c r="E108" s="31">
        <v>4</v>
      </c>
      <c r="F108" s="30">
        <v>0</v>
      </c>
      <c r="G108" s="9">
        <v>44978</v>
      </c>
      <c r="H108" s="30"/>
      <c r="I108" s="30"/>
      <c r="J108" s="30"/>
      <c r="K108" s="30"/>
      <c r="L108" s="30"/>
      <c r="M108" s="30"/>
      <c r="N108" s="30"/>
      <c r="O108" s="30"/>
      <c r="P108" s="30"/>
      <c r="Q108" s="30"/>
      <c r="R108" s="30"/>
      <c r="S108" s="30"/>
      <c r="T108" s="30"/>
    </row>
    <row r="109" spans="1:20" ht="14.5" x14ac:dyDescent="0.35">
      <c r="A109" s="30" t="s">
        <v>1305</v>
      </c>
      <c r="B109" s="31">
        <v>28</v>
      </c>
      <c r="C109" s="31">
        <v>5</v>
      </c>
      <c r="D109" s="31">
        <v>1</v>
      </c>
      <c r="E109" s="30">
        <v>0</v>
      </c>
      <c r="F109" s="30">
        <v>0</v>
      </c>
      <c r="G109" s="9">
        <v>44978</v>
      </c>
      <c r="H109" s="30"/>
      <c r="I109" s="30"/>
      <c r="J109" s="30"/>
      <c r="K109" s="30"/>
      <c r="L109" s="30"/>
      <c r="M109" s="30"/>
      <c r="N109" s="30"/>
      <c r="O109" s="30"/>
      <c r="P109" s="30"/>
      <c r="Q109" s="30"/>
      <c r="R109" s="30"/>
      <c r="S109" s="30"/>
      <c r="T109" s="30"/>
    </row>
    <row r="110" spans="1:20" ht="14.5" x14ac:dyDescent="0.35">
      <c r="A110" s="30" t="s">
        <v>1306</v>
      </c>
      <c r="B110" s="31">
        <v>93</v>
      </c>
      <c r="C110" s="31">
        <v>103</v>
      </c>
      <c r="D110" s="31">
        <v>12</v>
      </c>
      <c r="E110" s="30">
        <v>0</v>
      </c>
      <c r="F110" s="30">
        <v>0</v>
      </c>
      <c r="G110" s="9">
        <v>44978</v>
      </c>
      <c r="H110" s="30"/>
      <c r="I110" s="30"/>
      <c r="J110" s="30"/>
      <c r="K110" s="30"/>
      <c r="L110" s="30"/>
      <c r="M110" s="30"/>
      <c r="N110" s="30"/>
      <c r="O110" s="30"/>
      <c r="P110" s="30"/>
      <c r="Q110" s="30"/>
      <c r="R110" s="30"/>
      <c r="S110" s="30"/>
      <c r="T110" s="30"/>
    </row>
    <row r="111" spans="1:20" ht="14.5" x14ac:dyDescent="0.35">
      <c r="A111" s="30" t="s">
        <v>1308</v>
      </c>
      <c r="B111" s="31">
        <v>40</v>
      </c>
      <c r="C111" s="31">
        <v>5</v>
      </c>
      <c r="D111" s="30">
        <v>0</v>
      </c>
      <c r="E111" s="30">
        <v>0</v>
      </c>
      <c r="F111" s="30">
        <v>0</v>
      </c>
      <c r="G111" s="9">
        <v>44978</v>
      </c>
      <c r="H111" s="30"/>
      <c r="I111" s="30"/>
      <c r="J111" s="30"/>
      <c r="K111" s="30"/>
      <c r="L111" s="30"/>
      <c r="M111" s="30"/>
      <c r="N111" s="30"/>
      <c r="O111" s="30"/>
      <c r="P111" s="30"/>
      <c r="Q111" s="30"/>
      <c r="R111" s="30"/>
      <c r="S111" s="30"/>
      <c r="T111" s="30"/>
    </row>
    <row r="112" spans="1:20" ht="14.5" x14ac:dyDescent="0.35">
      <c r="A112" s="30" t="s">
        <v>1310</v>
      </c>
      <c r="B112" s="31">
        <v>15</v>
      </c>
      <c r="C112" s="31">
        <v>4</v>
      </c>
      <c r="D112" s="30">
        <v>0</v>
      </c>
      <c r="E112" s="30">
        <v>0</v>
      </c>
      <c r="F112" s="30">
        <v>0</v>
      </c>
      <c r="G112" s="9">
        <v>44978</v>
      </c>
      <c r="H112" s="30"/>
      <c r="I112" s="30"/>
      <c r="J112" s="30"/>
      <c r="K112" s="30"/>
      <c r="L112" s="30"/>
      <c r="M112" s="30"/>
      <c r="N112" s="30"/>
      <c r="O112" s="30"/>
      <c r="P112" s="30"/>
      <c r="Q112" s="30"/>
      <c r="R112" s="30"/>
      <c r="S112" s="30"/>
      <c r="T112" s="30"/>
    </row>
    <row r="113" spans="1:20" ht="14.5" x14ac:dyDescent="0.35">
      <c r="A113" s="30" t="s">
        <v>1311</v>
      </c>
      <c r="B113" s="31">
        <v>46</v>
      </c>
      <c r="C113" s="31">
        <v>18</v>
      </c>
      <c r="D113" s="31">
        <v>70</v>
      </c>
      <c r="E113" s="30">
        <v>0</v>
      </c>
      <c r="F113" s="31">
        <v>2</v>
      </c>
      <c r="G113" s="9">
        <v>44978</v>
      </c>
      <c r="H113" s="30"/>
      <c r="I113" s="30"/>
      <c r="J113" s="30"/>
      <c r="K113" s="31"/>
      <c r="L113" s="30"/>
      <c r="M113" s="30"/>
      <c r="N113" s="30"/>
      <c r="O113" s="30"/>
      <c r="P113" s="30"/>
      <c r="Q113" s="30"/>
      <c r="R113" s="30"/>
      <c r="S113" s="30"/>
      <c r="T113" s="30"/>
    </row>
    <row r="114" spans="1:20" ht="14.5" x14ac:dyDescent="0.35">
      <c r="A114" s="30" t="s">
        <v>1312</v>
      </c>
      <c r="B114" s="31">
        <v>17</v>
      </c>
      <c r="C114" s="31">
        <v>8</v>
      </c>
      <c r="D114" s="30">
        <v>0</v>
      </c>
      <c r="E114" s="31">
        <v>15</v>
      </c>
      <c r="F114" s="30">
        <v>0</v>
      </c>
      <c r="G114" s="9">
        <v>44978</v>
      </c>
      <c r="H114" s="30"/>
      <c r="I114" s="30"/>
      <c r="J114" s="30"/>
      <c r="K114" s="30"/>
      <c r="L114" s="30"/>
      <c r="M114" s="31"/>
      <c r="N114" s="31"/>
      <c r="O114" s="30"/>
      <c r="P114" s="30"/>
      <c r="Q114" s="30"/>
      <c r="R114" s="30"/>
      <c r="S114" s="30"/>
      <c r="T114" s="30"/>
    </row>
    <row r="115" spans="1:20" ht="14.5" x14ac:dyDescent="0.35">
      <c r="A115" s="30" t="s">
        <v>1314</v>
      </c>
      <c r="B115" s="31">
        <v>32</v>
      </c>
      <c r="C115" s="31">
        <v>9</v>
      </c>
      <c r="D115" s="30">
        <v>0</v>
      </c>
      <c r="E115" s="30">
        <v>0</v>
      </c>
      <c r="F115" s="30">
        <v>0</v>
      </c>
      <c r="G115" s="9">
        <v>44978</v>
      </c>
      <c r="H115" s="30"/>
      <c r="I115" s="30"/>
      <c r="J115" s="30"/>
      <c r="K115" s="30"/>
      <c r="L115" s="30"/>
      <c r="M115" s="30"/>
      <c r="N115" s="30"/>
      <c r="O115" s="30"/>
      <c r="P115" s="30"/>
      <c r="Q115" s="30"/>
      <c r="R115" s="30"/>
      <c r="S115" s="30"/>
      <c r="T115" s="30"/>
    </row>
    <row r="116" spans="1:20" ht="14.5" x14ac:dyDescent="0.35">
      <c r="A116" s="30" t="s">
        <v>1316</v>
      </c>
      <c r="B116" s="31">
        <v>20</v>
      </c>
      <c r="C116" s="31">
        <v>8</v>
      </c>
      <c r="D116" s="30">
        <v>0</v>
      </c>
      <c r="E116" s="30">
        <v>0</v>
      </c>
      <c r="F116" s="31">
        <v>7</v>
      </c>
      <c r="G116" s="9">
        <v>44978</v>
      </c>
      <c r="H116" s="30"/>
      <c r="I116" s="30"/>
      <c r="J116" s="31"/>
      <c r="K116" s="30"/>
      <c r="L116" s="30"/>
      <c r="M116" s="30"/>
      <c r="N116" s="30"/>
      <c r="O116" s="30"/>
      <c r="P116" s="30"/>
      <c r="Q116" s="30"/>
      <c r="R116" s="30"/>
      <c r="S116" s="30"/>
      <c r="T116" s="30"/>
    </row>
    <row r="117" spans="1:20" ht="14.5" x14ac:dyDescent="0.35">
      <c r="A117" s="30" t="s">
        <v>1319</v>
      </c>
      <c r="B117" s="31">
        <v>25</v>
      </c>
      <c r="C117" s="31">
        <v>13</v>
      </c>
      <c r="D117" s="30">
        <v>0</v>
      </c>
      <c r="E117" s="30">
        <v>0</v>
      </c>
      <c r="F117" s="30">
        <v>0</v>
      </c>
      <c r="G117" s="9">
        <v>44978</v>
      </c>
      <c r="H117" s="30"/>
      <c r="I117" s="30"/>
      <c r="J117" s="30"/>
      <c r="K117" s="30"/>
      <c r="L117" s="30"/>
      <c r="M117" s="30"/>
      <c r="N117" s="30"/>
      <c r="O117" s="30"/>
      <c r="P117" s="30"/>
      <c r="Q117" s="30"/>
      <c r="R117" s="30"/>
      <c r="S117" s="30"/>
      <c r="T117" s="30"/>
    </row>
    <row r="118" spans="1:20" ht="14.5" x14ac:dyDescent="0.35">
      <c r="A118" s="30" t="s">
        <v>1321</v>
      </c>
      <c r="B118" s="31">
        <v>20</v>
      </c>
      <c r="C118" s="31">
        <v>5</v>
      </c>
      <c r="D118" s="31">
        <v>9</v>
      </c>
      <c r="E118" s="30">
        <v>0</v>
      </c>
      <c r="F118" s="30">
        <v>0</v>
      </c>
      <c r="G118" s="9">
        <v>44978</v>
      </c>
      <c r="H118" s="30"/>
      <c r="I118" s="30"/>
      <c r="J118" s="30"/>
      <c r="K118" s="30"/>
      <c r="L118" s="30"/>
      <c r="M118" s="30"/>
      <c r="N118" s="30"/>
      <c r="O118" s="30"/>
      <c r="P118" s="30"/>
      <c r="Q118" s="30"/>
      <c r="R118" s="30"/>
      <c r="S118" s="30"/>
      <c r="T118" s="30"/>
    </row>
    <row r="119" spans="1:20" ht="14.5" x14ac:dyDescent="0.35">
      <c r="A119" s="30" t="s">
        <v>1323</v>
      </c>
      <c r="B119" s="31">
        <v>27</v>
      </c>
      <c r="C119" s="31">
        <v>7</v>
      </c>
      <c r="D119" s="30">
        <v>0</v>
      </c>
      <c r="E119" s="30">
        <v>0</v>
      </c>
      <c r="F119" s="30">
        <v>0</v>
      </c>
      <c r="G119" s="9">
        <v>44978</v>
      </c>
      <c r="H119" s="30"/>
      <c r="I119" s="30"/>
      <c r="J119" s="30"/>
      <c r="K119" s="30"/>
      <c r="L119" s="30"/>
      <c r="M119" s="30"/>
      <c r="N119" s="30"/>
      <c r="O119" s="30"/>
      <c r="P119" s="30"/>
      <c r="Q119" s="30"/>
      <c r="R119" s="30"/>
      <c r="S119" s="30"/>
      <c r="T119" s="30"/>
    </row>
    <row r="120" spans="1:20" ht="14.5" x14ac:dyDescent="0.35">
      <c r="A120" s="30" t="s">
        <v>1325</v>
      </c>
      <c r="B120" s="31">
        <v>28</v>
      </c>
      <c r="C120" s="31">
        <v>7</v>
      </c>
      <c r="D120" s="31">
        <v>2</v>
      </c>
      <c r="E120" s="30">
        <v>0</v>
      </c>
      <c r="F120" s="31">
        <v>1</v>
      </c>
      <c r="G120" s="9">
        <v>44978</v>
      </c>
      <c r="H120" s="30"/>
      <c r="I120" s="30"/>
      <c r="J120" s="30"/>
      <c r="K120" s="30"/>
      <c r="L120" s="31"/>
      <c r="M120" s="30"/>
      <c r="N120" s="30"/>
      <c r="O120" s="30"/>
      <c r="P120" s="30"/>
      <c r="Q120" s="30"/>
      <c r="R120" s="30"/>
      <c r="S120" s="30"/>
      <c r="T120" s="30"/>
    </row>
    <row r="121" spans="1:20" ht="14.5" x14ac:dyDescent="0.35">
      <c r="A121" s="30" t="s">
        <v>1326</v>
      </c>
      <c r="B121" s="31">
        <v>26</v>
      </c>
      <c r="C121" s="31">
        <v>4</v>
      </c>
      <c r="D121" s="31">
        <v>14</v>
      </c>
      <c r="E121" s="30">
        <v>0</v>
      </c>
      <c r="F121" s="30">
        <v>0</v>
      </c>
      <c r="G121" s="9">
        <v>44978</v>
      </c>
      <c r="H121" s="30"/>
      <c r="I121" s="30"/>
      <c r="J121" s="30"/>
      <c r="K121" s="30"/>
      <c r="L121" s="30"/>
      <c r="M121" s="30"/>
      <c r="N121" s="30"/>
      <c r="O121" s="30"/>
      <c r="P121" s="30"/>
      <c r="Q121" s="30"/>
      <c r="R121" s="30"/>
      <c r="S121" s="30"/>
      <c r="T121" s="30"/>
    </row>
    <row r="122" spans="1:20" ht="14.5" x14ac:dyDescent="0.35">
      <c r="A122" s="30" t="s">
        <v>1327</v>
      </c>
      <c r="B122" s="31">
        <v>86</v>
      </c>
      <c r="C122" s="31">
        <v>9</v>
      </c>
      <c r="D122" s="31">
        <v>63</v>
      </c>
      <c r="E122" s="31">
        <v>17</v>
      </c>
      <c r="F122" s="30">
        <v>0</v>
      </c>
      <c r="G122" s="9">
        <v>44978</v>
      </c>
      <c r="H122" s="30"/>
      <c r="I122" s="30"/>
      <c r="J122" s="30"/>
      <c r="K122" s="30"/>
      <c r="L122" s="30"/>
      <c r="M122" s="31"/>
      <c r="N122" s="31"/>
      <c r="O122" s="30"/>
      <c r="P122" s="30"/>
      <c r="Q122" s="30"/>
      <c r="R122" s="30"/>
      <c r="S122" s="30"/>
      <c r="T122" s="30"/>
    </row>
    <row r="123" spans="1:20" ht="14.5" x14ac:dyDescent="0.35">
      <c r="A123" s="30" t="s">
        <v>1329</v>
      </c>
      <c r="B123" s="31">
        <v>17</v>
      </c>
      <c r="C123" s="31">
        <v>2</v>
      </c>
      <c r="D123" s="30">
        <v>0</v>
      </c>
      <c r="E123" s="30">
        <v>0</v>
      </c>
      <c r="F123" s="30">
        <v>0</v>
      </c>
      <c r="G123" s="9">
        <v>44978</v>
      </c>
      <c r="H123" s="30"/>
      <c r="I123" s="30"/>
      <c r="J123" s="30"/>
      <c r="K123" s="30"/>
      <c r="L123" s="30"/>
      <c r="M123" s="30"/>
      <c r="N123" s="30"/>
      <c r="O123" s="30"/>
      <c r="P123" s="30"/>
      <c r="Q123" s="30"/>
      <c r="R123" s="30"/>
      <c r="S123" s="30"/>
      <c r="T123" s="30"/>
    </row>
    <row r="124" spans="1:20" ht="14.5" x14ac:dyDescent="0.35">
      <c r="A124" s="30" t="s">
        <v>1331</v>
      </c>
      <c r="B124" s="31">
        <v>148</v>
      </c>
      <c r="C124" s="31">
        <v>12</v>
      </c>
      <c r="D124" s="30">
        <v>0</v>
      </c>
      <c r="E124" s="31">
        <v>74</v>
      </c>
      <c r="F124" s="30">
        <v>0</v>
      </c>
      <c r="G124" s="9">
        <v>44978</v>
      </c>
      <c r="H124" s="30"/>
      <c r="I124" s="30"/>
      <c r="J124" s="30"/>
      <c r="K124" s="30"/>
      <c r="L124" s="30"/>
      <c r="M124" s="30"/>
      <c r="N124" s="30"/>
      <c r="O124" s="30"/>
      <c r="P124" s="30"/>
      <c r="Q124" s="30"/>
      <c r="R124" s="30"/>
      <c r="S124" s="30"/>
      <c r="T124" s="30"/>
    </row>
    <row r="125" spans="1:20" ht="14.5" x14ac:dyDescent="0.35">
      <c r="A125" s="30" t="s">
        <v>1333</v>
      </c>
      <c r="B125" s="31">
        <v>90</v>
      </c>
      <c r="C125" s="31">
        <v>15</v>
      </c>
      <c r="D125" s="30">
        <v>0</v>
      </c>
      <c r="E125" s="31">
        <v>12</v>
      </c>
      <c r="F125" s="30">
        <v>0</v>
      </c>
      <c r="G125" s="9">
        <v>44978</v>
      </c>
      <c r="H125" s="30"/>
      <c r="I125" s="30"/>
      <c r="J125" s="30"/>
      <c r="K125" s="30"/>
      <c r="L125" s="30"/>
      <c r="M125" s="31"/>
      <c r="N125" s="30"/>
      <c r="O125" s="30"/>
      <c r="P125" s="30"/>
      <c r="Q125" s="30"/>
      <c r="R125" s="30"/>
      <c r="S125" s="30"/>
      <c r="T125" s="30"/>
    </row>
    <row r="126" spans="1:20" ht="14.5" x14ac:dyDescent="0.35">
      <c r="A126" s="30" t="s">
        <v>1334</v>
      </c>
      <c r="B126" s="31">
        <v>12</v>
      </c>
      <c r="C126" s="31">
        <v>1</v>
      </c>
      <c r="D126" s="31">
        <v>8</v>
      </c>
      <c r="E126" s="30">
        <v>0</v>
      </c>
      <c r="F126" s="30">
        <v>0</v>
      </c>
      <c r="G126" s="9">
        <v>44978</v>
      </c>
      <c r="H126" s="30"/>
      <c r="I126" s="30"/>
      <c r="J126" s="30"/>
      <c r="K126" s="30"/>
      <c r="L126" s="30"/>
      <c r="M126" s="30"/>
      <c r="N126" s="30"/>
      <c r="O126" s="30"/>
      <c r="P126" s="30"/>
      <c r="Q126" s="30"/>
      <c r="R126" s="30"/>
      <c r="S126" s="30"/>
      <c r="T126" s="30"/>
    </row>
    <row r="127" spans="1:20" ht="14.5" x14ac:dyDescent="0.35">
      <c r="A127" s="30" t="s">
        <v>1336</v>
      </c>
      <c r="B127" s="31">
        <v>45</v>
      </c>
      <c r="C127" s="31">
        <v>23</v>
      </c>
      <c r="D127" s="30">
        <v>0</v>
      </c>
      <c r="E127" s="30">
        <v>0</v>
      </c>
      <c r="F127" s="30">
        <v>0</v>
      </c>
      <c r="G127" s="9">
        <v>44978</v>
      </c>
      <c r="H127" s="30"/>
      <c r="I127" s="30"/>
      <c r="J127" s="30"/>
      <c r="K127" s="30"/>
      <c r="L127" s="30"/>
      <c r="M127" s="30"/>
      <c r="N127" s="30"/>
      <c r="O127" s="30"/>
      <c r="P127" s="30"/>
      <c r="Q127" s="30"/>
      <c r="R127" s="30"/>
      <c r="S127" s="30"/>
      <c r="T127" s="30"/>
    </row>
    <row r="128" spans="1:20" ht="14.5" x14ac:dyDescent="0.35">
      <c r="A128" s="30" t="s">
        <v>1338</v>
      </c>
      <c r="B128" s="31">
        <v>45</v>
      </c>
      <c r="C128" s="31">
        <v>24</v>
      </c>
      <c r="D128" s="31">
        <v>36</v>
      </c>
      <c r="E128" s="30">
        <v>0</v>
      </c>
      <c r="F128" s="30">
        <v>0</v>
      </c>
      <c r="G128" s="9">
        <v>44978</v>
      </c>
      <c r="H128" s="30"/>
      <c r="I128" s="30"/>
      <c r="J128" s="30"/>
      <c r="K128" s="30"/>
      <c r="L128" s="30"/>
      <c r="M128" s="30"/>
      <c r="N128" s="30"/>
      <c r="O128" s="30"/>
      <c r="P128" s="30"/>
      <c r="Q128" s="30"/>
      <c r="R128" s="30"/>
      <c r="S128" s="30"/>
      <c r="T128" s="30"/>
    </row>
    <row r="129" spans="1:20" ht="14.5" x14ac:dyDescent="0.35">
      <c r="A129" s="30" t="s">
        <v>1339</v>
      </c>
      <c r="B129" s="31">
        <v>47</v>
      </c>
      <c r="C129" s="31">
        <v>18</v>
      </c>
      <c r="D129" s="30">
        <v>0</v>
      </c>
      <c r="E129" s="30">
        <v>0</v>
      </c>
      <c r="F129" s="30">
        <v>0</v>
      </c>
      <c r="G129" s="9">
        <v>44978</v>
      </c>
      <c r="H129" s="30"/>
      <c r="I129" s="30"/>
      <c r="J129" s="30"/>
      <c r="K129" s="30"/>
      <c r="L129" s="30"/>
      <c r="M129" s="30"/>
      <c r="N129" s="30"/>
      <c r="O129" s="30"/>
      <c r="P129" s="30"/>
      <c r="Q129" s="30"/>
      <c r="R129" s="30"/>
      <c r="S129" s="30"/>
      <c r="T129" s="30"/>
    </row>
    <row r="130" spans="1:20" ht="14.5" x14ac:dyDescent="0.35">
      <c r="A130" s="30" t="s">
        <v>1341</v>
      </c>
      <c r="B130" s="31">
        <v>61</v>
      </c>
      <c r="C130" s="31">
        <v>29</v>
      </c>
      <c r="D130" s="30">
        <v>0</v>
      </c>
      <c r="E130" s="30">
        <v>0</v>
      </c>
      <c r="F130" s="30">
        <v>0</v>
      </c>
      <c r="G130" s="9">
        <v>44978</v>
      </c>
      <c r="H130" s="30"/>
      <c r="I130" s="30"/>
      <c r="J130" s="30"/>
      <c r="K130" s="30"/>
      <c r="L130" s="30"/>
      <c r="M130" s="30"/>
      <c r="N130" s="30"/>
      <c r="O130" s="30"/>
      <c r="P130" s="30"/>
      <c r="Q130" s="30"/>
      <c r="R130" s="30"/>
      <c r="S130" s="30"/>
      <c r="T130" s="30"/>
    </row>
    <row r="131" spans="1:20" ht="14.5" x14ac:dyDescent="0.35">
      <c r="A131" s="30" t="s">
        <v>1343</v>
      </c>
      <c r="B131" s="31">
        <v>60</v>
      </c>
      <c r="C131" s="31">
        <v>11</v>
      </c>
      <c r="D131" s="31">
        <v>15</v>
      </c>
      <c r="E131" s="30">
        <v>0</v>
      </c>
      <c r="F131" s="30">
        <v>0</v>
      </c>
      <c r="G131" s="9">
        <v>44978</v>
      </c>
      <c r="H131" s="30"/>
      <c r="I131" s="30"/>
      <c r="J131" s="30"/>
      <c r="K131" s="30"/>
      <c r="L131" s="30"/>
      <c r="M131" s="30"/>
      <c r="N131" s="30"/>
      <c r="O131" s="30"/>
      <c r="P131" s="30"/>
      <c r="Q131" s="30"/>
      <c r="R131" s="30"/>
      <c r="S131" s="30"/>
      <c r="T131" s="30"/>
    </row>
    <row r="132" spans="1:20" ht="14.5" x14ac:dyDescent="0.35">
      <c r="A132" s="30" t="s">
        <v>1345</v>
      </c>
      <c r="B132" s="31">
        <v>103</v>
      </c>
      <c r="C132" s="31">
        <v>20</v>
      </c>
      <c r="D132" s="30">
        <v>0</v>
      </c>
      <c r="E132" s="30">
        <v>0</v>
      </c>
      <c r="F132" s="30">
        <v>0</v>
      </c>
      <c r="G132" s="9">
        <v>44978</v>
      </c>
      <c r="H132" s="30"/>
      <c r="I132" s="30"/>
      <c r="J132" s="30"/>
      <c r="K132" s="30"/>
      <c r="L132" s="30"/>
      <c r="M132" s="30"/>
      <c r="N132" s="30"/>
      <c r="O132" s="30"/>
      <c r="P132" s="30"/>
      <c r="Q132" s="30"/>
      <c r="R132" s="30"/>
      <c r="S132" s="30"/>
      <c r="T132" s="30"/>
    </row>
    <row r="133" spans="1:20" ht="14.5" x14ac:dyDescent="0.35">
      <c r="A133" s="30" t="s">
        <v>1346</v>
      </c>
      <c r="B133" s="31">
        <v>24</v>
      </c>
      <c r="C133" s="31">
        <v>6</v>
      </c>
      <c r="D133" s="30">
        <v>0</v>
      </c>
      <c r="E133" s="30">
        <v>0</v>
      </c>
      <c r="F133" s="30">
        <v>0</v>
      </c>
      <c r="G133" s="9">
        <v>44978</v>
      </c>
      <c r="H133" s="30"/>
      <c r="I133" s="30"/>
      <c r="J133" s="30"/>
      <c r="K133" s="30"/>
      <c r="L133" s="30"/>
      <c r="M133" s="30"/>
      <c r="N133" s="30"/>
      <c r="O133" s="30"/>
      <c r="P133" s="30"/>
      <c r="Q133" s="30"/>
      <c r="R133" s="30"/>
      <c r="S133" s="30"/>
      <c r="T133" s="30"/>
    </row>
    <row r="134" spans="1:20" ht="14.5" x14ac:dyDescent="0.35">
      <c r="A134" s="30" t="s">
        <v>1348</v>
      </c>
      <c r="B134" s="31">
        <v>47</v>
      </c>
      <c r="C134" s="31">
        <v>19</v>
      </c>
      <c r="D134" s="30">
        <v>0</v>
      </c>
      <c r="E134" s="30">
        <v>0</v>
      </c>
      <c r="F134" s="31">
        <v>1</v>
      </c>
      <c r="G134" s="9">
        <v>44978</v>
      </c>
      <c r="H134" s="30"/>
      <c r="I134" s="30"/>
      <c r="J134" s="31"/>
      <c r="K134" s="30"/>
      <c r="L134" s="30"/>
      <c r="M134" s="30"/>
      <c r="N134" s="30"/>
      <c r="O134" s="30"/>
      <c r="P134" s="30"/>
      <c r="Q134" s="30"/>
      <c r="R134" s="30"/>
      <c r="S134" s="30"/>
      <c r="T134" s="30"/>
    </row>
    <row r="135" spans="1:20" ht="14.5" x14ac:dyDescent="0.35">
      <c r="A135" s="30" t="s">
        <v>1349</v>
      </c>
      <c r="B135" s="31">
        <v>31</v>
      </c>
      <c r="C135" s="31">
        <v>12</v>
      </c>
      <c r="D135" s="30">
        <v>0</v>
      </c>
      <c r="E135" s="30">
        <v>0</v>
      </c>
      <c r="F135" s="30">
        <v>0</v>
      </c>
      <c r="G135" s="9">
        <v>44978</v>
      </c>
      <c r="H135" s="30"/>
      <c r="I135" s="30"/>
      <c r="J135" s="30"/>
      <c r="K135" s="30"/>
      <c r="L135" s="30"/>
      <c r="M135" s="30"/>
      <c r="N135" s="30"/>
      <c r="O135" s="30"/>
      <c r="P135" s="30"/>
      <c r="Q135" s="30"/>
      <c r="R135" s="30"/>
      <c r="S135" s="30"/>
      <c r="T135" s="30"/>
    </row>
    <row r="136" spans="1:20" ht="14.5" x14ac:dyDescent="0.35">
      <c r="A136" s="30" t="s">
        <v>1351</v>
      </c>
      <c r="B136" s="31">
        <v>580</v>
      </c>
      <c r="C136" s="31">
        <v>164</v>
      </c>
      <c r="D136" s="30">
        <v>0</v>
      </c>
      <c r="E136" s="30">
        <v>0</v>
      </c>
      <c r="F136" s="30">
        <v>0</v>
      </c>
      <c r="G136" s="9">
        <v>44978</v>
      </c>
      <c r="H136" s="31"/>
      <c r="I136" s="31"/>
      <c r="J136" s="30"/>
      <c r="K136" s="30"/>
      <c r="L136" s="30"/>
      <c r="M136" s="30"/>
      <c r="N136" s="30"/>
      <c r="O136" s="30"/>
      <c r="P136" s="30"/>
      <c r="Q136" s="30"/>
      <c r="R136" s="30"/>
      <c r="S136" s="30"/>
      <c r="T136" s="30"/>
    </row>
    <row r="137" spans="1:20" ht="14.5" x14ac:dyDescent="0.35">
      <c r="A137" s="30" t="s">
        <v>1352</v>
      </c>
      <c r="B137" s="31">
        <v>115</v>
      </c>
      <c r="C137" s="31">
        <v>23</v>
      </c>
      <c r="D137" s="31">
        <v>171</v>
      </c>
      <c r="E137" s="30">
        <v>0</v>
      </c>
      <c r="F137" s="31">
        <v>7</v>
      </c>
      <c r="G137" s="9">
        <v>44978</v>
      </c>
      <c r="H137" s="31"/>
      <c r="I137" s="31"/>
      <c r="J137" s="31"/>
      <c r="K137" s="30"/>
      <c r="L137" s="30"/>
      <c r="M137" s="30"/>
      <c r="N137" s="30"/>
      <c r="O137" s="30"/>
      <c r="P137" s="30"/>
      <c r="Q137" s="30"/>
      <c r="R137" s="30"/>
      <c r="S137" s="30"/>
      <c r="T137" s="30"/>
    </row>
    <row r="138" spans="1:20" ht="14.5" x14ac:dyDescent="0.35">
      <c r="A138" s="30" t="s">
        <v>1354</v>
      </c>
      <c r="B138" s="31">
        <v>45</v>
      </c>
      <c r="C138" s="31">
        <v>15</v>
      </c>
      <c r="D138" s="31">
        <v>1</v>
      </c>
      <c r="E138" s="30">
        <v>0</v>
      </c>
      <c r="F138" s="30">
        <v>0</v>
      </c>
      <c r="G138" s="9">
        <v>44978</v>
      </c>
      <c r="H138" s="30"/>
      <c r="I138" s="30"/>
      <c r="J138" s="30"/>
      <c r="K138" s="30"/>
      <c r="L138" s="30"/>
      <c r="M138" s="30"/>
      <c r="N138" s="30"/>
      <c r="O138" s="30"/>
      <c r="P138" s="30"/>
      <c r="Q138" s="30"/>
      <c r="R138" s="30"/>
      <c r="S138" s="30"/>
      <c r="T138" s="30"/>
    </row>
    <row r="139" spans="1:20" ht="14.5" x14ac:dyDescent="0.35">
      <c r="A139" s="30" t="s">
        <v>1355</v>
      </c>
      <c r="B139" s="31">
        <v>25</v>
      </c>
      <c r="C139" s="31">
        <v>2</v>
      </c>
      <c r="D139" s="30">
        <v>0</v>
      </c>
      <c r="E139" s="30">
        <v>0</v>
      </c>
      <c r="F139" s="30">
        <v>0</v>
      </c>
      <c r="G139" s="9">
        <v>44978</v>
      </c>
      <c r="H139" s="30"/>
      <c r="I139" s="30"/>
      <c r="J139" s="30"/>
      <c r="K139" s="30"/>
      <c r="L139" s="30"/>
      <c r="M139" s="30"/>
      <c r="N139" s="30"/>
      <c r="O139" s="30"/>
      <c r="P139" s="30"/>
      <c r="Q139" s="30"/>
      <c r="R139" s="30"/>
      <c r="S139" s="30"/>
      <c r="T139" s="30"/>
    </row>
    <row r="140" spans="1:20" ht="14.5" x14ac:dyDescent="0.35">
      <c r="A140" s="30" t="s">
        <v>1356</v>
      </c>
      <c r="B140" s="31">
        <v>7</v>
      </c>
      <c r="C140" s="31">
        <v>5</v>
      </c>
      <c r="D140" s="30">
        <v>0</v>
      </c>
      <c r="E140" s="30">
        <v>0</v>
      </c>
      <c r="F140" s="30">
        <v>0</v>
      </c>
      <c r="G140" s="9">
        <v>44978</v>
      </c>
      <c r="H140" s="30"/>
      <c r="I140" s="30"/>
      <c r="J140" s="30"/>
      <c r="K140" s="30"/>
      <c r="L140" s="30"/>
      <c r="M140" s="30"/>
      <c r="N140" s="30"/>
      <c r="O140" s="30"/>
      <c r="P140" s="30"/>
      <c r="Q140" s="30"/>
      <c r="R140" s="30"/>
      <c r="S140" s="30"/>
      <c r="T140" s="30"/>
    </row>
    <row r="141" spans="1:20" ht="14.5" x14ac:dyDescent="0.35">
      <c r="A141" s="30" t="s">
        <v>1358</v>
      </c>
      <c r="B141" s="31">
        <v>26</v>
      </c>
      <c r="C141" s="31">
        <v>15</v>
      </c>
      <c r="D141" s="31">
        <v>121</v>
      </c>
      <c r="E141" s="30">
        <v>0</v>
      </c>
      <c r="F141" s="30">
        <v>0</v>
      </c>
      <c r="G141" s="9">
        <v>44978</v>
      </c>
      <c r="H141" s="30"/>
      <c r="I141" s="30"/>
      <c r="J141" s="30"/>
      <c r="K141" s="30"/>
      <c r="L141" s="30"/>
      <c r="M141" s="30"/>
      <c r="N141" s="30"/>
      <c r="O141" s="30"/>
      <c r="P141" s="30"/>
      <c r="Q141" s="30"/>
      <c r="R141" s="30"/>
      <c r="S141" s="30"/>
      <c r="T141" s="30"/>
    </row>
    <row r="142" spans="1:20" ht="14.5" x14ac:dyDescent="0.35">
      <c r="A142" s="30" t="s">
        <v>1359</v>
      </c>
      <c r="B142" s="31">
        <v>75</v>
      </c>
      <c r="C142" s="31">
        <v>10</v>
      </c>
      <c r="D142" s="30">
        <v>0</v>
      </c>
      <c r="E142" s="31">
        <v>39</v>
      </c>
      <c r="F142" s="30">
        <v>0</v>
      </c>
      <c r="G142" s="9">
        <v>44978</v>
      </c>
      <c r="H142" s="30"/>
      <c r="I142" s="30"/>
      <c r="J142" s="30"/>
      <c r="K142" s="30"/>
      <c r="L142" s="30"/>
      <c r="M142" s="30"/>
      <c r="N142" s="31"/>
      <c r="O142" s="30"/>
      <c r="P142" s="30"/>
      <c r="Q142" s="30"/>
      <c r="R142" s="30"/>
      <c r="S142" s="30"/>
      <c r="T142" s="30"/>
    </row>
    <row r="143" spans="1:20" ht="14.5" x14ac:dyDescent="0.35">
      <c r="A143" s="30" t="s">
        <v>1361</v>
      </c>
      <c r="B143" s="31">
        <v>44</v>
      </c>
      <c r="C143" s="31">
        <v>60</v>
      </c>
      <c r="D143" s="31">
        <v>5</v>
      </c>
      <c r="E143" s="30">
        <v>0</v>
      </c>
      <c r="F143" s="30">
        <v>0</v>
      </c>
      <c r="G143" s="9">
        <v>44978</v>
      </c>
      <c r="H143" s="30"/>
      <c r="I143" s="30"/>
      <c r="J143" s="30"/>
      <c r="K143" s="30"/>
      <c r="L143" s="30"/>
      <c r="M143" s="30"/>
      <c r="N143" s="30"/>
      <c r="O143" s="30"/>
      <c r="P143" s="30"/>
      <c r="Q143" s="30"/>
      <c r="R143" s="30"/>
      <c r="S143" s="30"/>
      <c r="T143" s="30"/>
    </row>
    <row r="144" spans="1:20" ht="14.5" x14ac:dyDescent="0.35">
      <c r="A144" s="30" t="s">
        <v>1363</v>
      </c>
      <c r="B144" s="31">
        <v>35</v>
      </c>
      <c r="C144" s="31">
        <v>5</v>
      </c>
      <c r="D144" s="31">
        <v>2</v>
      </c>
      <c r="E144" s="30">
        <v>0</v>
      </c>
      <c r="F144" s="30">
        <v>0</v>
      </c>
      <c r="G144" s="9">
        <v>44978</v>
      </c>
      <c r="H144" s="30"/>
      <c r="I144" s="30"/>
      <c r="J144" s="30"/>
      <c r="K144" s="30"/>
      <c r="L144" s="30"/>
      <c r="M144" s="30"/>
      <c r="N144" s="30"/>
      <c r="O144" s="30"/>
      <c r="P144" s="30"/>
      <c r="Q144" s="30"/>
      <c r="R144" s="30"/>
      <c r="S144" s="30"/>
      <c r="T144" s="30"/>
    </row>
    <row r="145" spans="1:20" ht="14.5" x14ac:dyDescent="0.35">
      <c r="A145" s="30" t="s">
        <v>1365</v>
      </c>
      <c r="B145" s="31">
        <v>38</v>
      </c>
      <c r="C145" s="31">
        <v>84</v>
      </c>
      <c r="D145" s="31">
        <v>27</v>
      </c>
      <c r="E145" s="30">
        <v>0</v>
      </c>
      <c r="F145" s="30">
        <v>0</v>
      </c>
      <c r="G145" s="9">
        <v>44978</v>
      </c>
      <c r="H145" s="30"/>
      <c r="I145" s="30"/>
      <c r="J145" s="30"/>
      <c r="K145" s="30"/>
      <c r="L145" s="30"/>
      <c r="M145" s="30"/>
      <c r="N145" s="30"/>
      <c r="O145" s="30"/>
      <c r="P145" s="30"/>
      <c r="Q145" s="30"/>
      <c r="R145" s="30"/>
      <c r="S145" s="30"/>
      <c r="T145" s="30"/>
    </row>
    <row r="146" spans="1:20" ht="14.5" x14ac:dyDescent="0.35">
      <c r="A146" s="30" t="s">
        <v>1366</v>
      </c>
      <c r="B146" s="31">
        <v>72</v>
      </c>
      <c r="C146" s="31">
        <v>51</v>
      </c>
      <c r="D146" s="31">
        <v>4</v>
      </c>
      <c r="E146" s="30">
        <v>0</v>
      </c>
      <c r="F146" s="31">
        <v>1</v>
      </c>
      <c r="G146" s="9">
        <v>44978</v>
      </c>
      <c r="H146" s="30"/>
      <c r="I146" s="30"/>
      <c r="J146" s="30"/>
      <c r="K146" s="30"/>
      <c r="L146" s="30"/>
      <c r="M146" s="30"/>
      <c r="N146" s="30"/>
      <c r="O146" s="30"/>
      <c r="P146" s="30"/>
      <c r="Q146" s="30"/>
      <c r="R146" s="30"/>
      <c r="S146" s="30"/>
      <c r="T146" s="30"/>
    </row>
    <row r="147" spans="1:20" ht="14.5" x14ac:dyDescent="0.35">
      <c r="A147" s="30" t="s">
        <v>1367</v>
      </c>
      <c r="B147" s="31">
        <v>54</v>
      </c>
      <c r="C147" s="31">
        <v>6</v>
      </c>
      <c r="D147" s="31">
        <v>2</v>
      </c>
      <c r="E147" s="30">
        <v>0</v>
      </c>
      <c r="F147" s="31">
        <v>1</v>
      </c>
      <c r="G147" s="9">
        <v>44978</v>
      </c>
      <c r="H147" s="31"/>
      <c r="I147" s="31"/>
      <c r="J147" s="30"/>
      <c r="K147" s="30"/>
      <c r="L147" s="30"/>
      <c r="M147" s="30"/>
      <c r="N147" s="30"/>
      <c r="O147" s="30"/>
      <c r="P147" s="30"/>
      <c r="Q147" s="30"/>
      <c r="R147" s="30"/>
      <c r="S147" s="30"/>
      <c r="T147" s="30"/>
    </row>
    <row r="148" spans="1:20" ht="14.5" x14ac:dyDescent="0.35">
      <c r="A148" s="30" t="s">
        <v>1368</v>
      </c>
      <c r="B148" s="31">
        <v>57</v>
      </c>
      <c r="C148" s="31">
        <v>20</v>
      </c>
      <c r="D148" s="31">
        <v>68</v>
      </c>
      <c r="E148" s="30">
        <v>0</v>
      </c>
      <c r="F148" s="31">
        <v>1</v>
      </c>
      <c r="G148" s="9">
        <v>44978</v>
      </c>
      <c r="H148" s="30"/>
      <c r="I148" s="30"/>
      <c r="J148" s="30"/>
      <c r="K148" s="30"/>
      <c r="L148" s="30"/>
      <c r="M148" s="30"/>
      <c r="N148" s="30"/>
      <c r="O148" s="30"/>
      <c r="P148" s="30"/>
      <c r="Q148" s="30"/>
      <c r="R148" s="30"/>
      <c r="S148" s="30"/>
      <c r="T148" s="30"/>
    </row>
    <row r="149" spans="1:20" ht="14.5" x14ac:dyDescent="0.35">
      <c r="A149" s="30" t="s">
        <v>1369</v>
      </c>
      <c r="B149" s="31">
        <v>31</v>
      </c>
      <c r="C149" s="31">
        <v>2</v>
      </c>
      <c r="D149" s="30">
        <v>0</v>
      </c>
      <c r="E149" s="30">
        <v>0</v>
      </c>
      <c r="F149" s="30">
        <v>0</v>
      </c>
      <c r="G149" s="9">
        <v>44978</v>
      </c>
      <c r="H149" s="30"/>
      <c r="I149" s="30"/>
      <c r="J149" s="30"/>
      <c r="K149" s="30"/>
      <c r="L149" s="30"/>
      <c r="M149" s="30"/>
      <c r="N149" s="30"/>
      <c r="O149" s="30"/>
      <c r="P149" s="30"/>
      <c r="Q149" s="30"/>
      <c r="R149" s="30"/>
      <c r="S149" s="30"/>
      <c r="T149" s="30"/>
    </row>
    <row r="150" spans="1:20" ht="14.5" x14ac:dyDescent="0.35">
      <c r="A150" s="30" t="s">
        <v>1372</v>
      </c>
      <c r="B150" s="31">
        <v>29</v>
      </c>
      <c r="C150" s="31">
        <v>5</v>
      </c>
      <c r="D150" s="31">
        <v>4</v>
      </c>
      <c r="E150" s="30">
        <v>0</v>
      </c>
      <c r="F150" s="30">
        <v>0</v>
      </c>
      <c r="G150" s="9">
        <v>44978</v>
      </c>
      <c r="H150" s="31"/>
      <c r="I150" s="31"/>
      <c r="J150" s="30"/>
      <c r="K150" s="30"/>
      <c r="L150" s="30"/>
      <c r="M150" s="30"/>
      <c r="N150" s="30"/>
      <c r="O150" s="30"/>
      <c r="P150" s="30"/>
      <c r="Q150" s="30"/>
      <c r="R150" s="30"/>
      <c r="S150" s="30"/>
      <c r="T150" s="30"/>
    </row>
    <row r="151" spans="1:20" ht="14.5" x14ac:dyDescent="0.35">
      <c r="A151" s="30" t="s">
        <v>1373</v>
      </c>
      <c r="B151" s="31">
        <v>42</v>
      </c>
      <c r="C151" s="31">
        <v>58</v>
      </c>
      <c r="D151" s="30">
        <v>0</v>
      </c>
      <c r="E151" s="30">
        <v>0</v>
      </c>
      <c r="F151" s="30">
        <v>0</v>
      </c>
      <c r="G151" s="9">
        <v>44978</v>
      </c>
      <c r="H151" s="31"/>
      <c r="I151" s="31"/>
      <c r="J151" s="30"/>
      <c r="K151" s="30"/>
      <c r="L151" s="30"/>
      <c r="M151" s="30"/>
      <c r="N151" s="30"/>
      <c r="O151" s="30"/>
      <c r="P151" s="30"/>
      <c r="Q151" s="30"/>
      <c r="R151" s="30"/>
      <c r="S151" s="30"/>
      <c r="T151" s="30"/>
    </row>
    <row r="152" spans="1:20" ht="14.5" x14ac:dyDescent="0.35">
      <c r="A152" s="30" t="s">
        <v>1374</v>
      </c>
      <c r="B152" s="31">
        <v>30</v>
      </c>
      <c r="C152" s="31">
        <v>7</v>
      </c>
      <c r="D152" s="30">
        <v>0</v>
      </c>
      <c r="E152" s="30">
        <v>0</v>
      </c>
      <c r="F152" s="30">
        <v>0</v>
      </c>
      <c r="G152" s="9">
        <v>44978</v>
      </c>
      <c r="H152" s="30"/>
      <c r="I152" s="30"/>
      <c r="J152" s="30"/>
      <c r="K152" s="30"/>
      <c r="L152" s="30"/>
      <c r="M152" s="30"/>
      <c r="N152" s="30"/>
      <c r="O152" s="30"/>
      <c r="P152" s="30"/>
      <c r="Q152" s="30"/>
      <c r="R152" s="30"/>
      <c r="S152" s="30"/>
      <c r="T152" s="30"/>
    </row>
    <row r="153" spans="1:20" ht="14.5" x14ac:dyDescent="0.35">
      <c r="A153" s="30" t="s">
        <v>1376</v>
      </c>
      <c r="B153" s="31">
        <v>25</v>
      </c>
      <c r="C153" s="31">
        <v>20</v>
      </c>
      <c r="D153" s="30">
        <v>0</v>
      </c>
      <c r="E153" s="30">
        <v>0</v>
      </c>
      <c r="F153" s="30">
        <v>0</v>
      </c>
      <c r="G153" s="9">
        <v>44978</v>
      </c>
      <c r="H153" s="30"/>
      <c r="I153" s="30"/>
      <c r="J153" s="30"/>
      <c r="K153" s="30"/>
      <c r="L153" s="30"/>
      <c r="M153" s="30"/>
      <c r="N153" s="30"/>
      <c r="O153" s="30"/>
      <c r="P153" s="30"/>
      <c r="Q153" s="30"/>
      <c r="R153" s="30"/>
      <c r="S153" s="30"/>
      <c r="T153" s="30"/>
    </row>
    <row r="154" spans="1:20" ht="14.5" x14ac:dyDescent="0.35">
      <c r="A154" s="30" t="s">
        <v>1378</v>
      </c>
      <c r="B154" s="31">
        <v>132</v>
      </c>
      <c r="C154" s="31">
        <v>31</v>
      </c>
      <c r="D154" s="31">
        <v>64</v>
      </c>
      <c r="E154" s="30">
        <v>0</v>
      </c>
      <c r="F154" s="30">
        <v>0</v>
      </c>
      <c r="G154" s="9">
        <v>44978</v>
      </c>
      <c r="H154" s="31"/>
      <c r="I154" s="31"/>
      <c r="J154" s="30"/>
      <c r="K154" s="30"/>
      <c r="L154" s="30"/>
      <c r="M154" s="30"/>
      <c r="N154" s="30"/>
      <c r="O154" s="30"/>
      <c r="P154" s="30"/>
      <c r="Q154" s="30"/>
      <c r="R154" s="30"/>
      <c r="S154" s="30"/>
      <c r="T154" s="30"/>
    </row>
    <row r="155" spans="1:20" ht="14.5" x14ac:dyDescent="0.35">
      <c r="A155" s="30" t="s">
        <v>1380</v>
      </c>
      <c r="B155" s="31">
        <v>15</v>
      </c>
      <c r="C155" s="31">
        <v>12</v>
      </c>
      <c r="D155" s="30">
        <v>0</v>
      </c>
      <c r="E155" s="30">
        <v>0</v>
      </c>
      <c r="F155" s="30">
        <v>0</v>
      </c>
      <c r="G155" s="9">
        <v>44978</v>
      </c>
      <c r="H155" s="30"/>
      <c r="I155" s="30"/>
      <c r="J155" s="30"/>
      <c r="K155" s="30"/>
      <c r="L155" s="30"/>
      <c r="M155" s="30"/>
      <c r="N155" s="30"/>
      <c r="O155" s="30"/>
      <c r="P155" s="30"/>
      <c r="Q155" s="30"/>
      <c r="R155" s="30"/>
      <c r="S155" s="30"/>
      <c r="T155" s="30"/>
    </row>
    <row r="156" spans="1:20" ht="14.5" x14ac:dyDescent="0.35">
      <c r="A156" s="30" t="s">
        <v>1381</v>
      </c>
      <c r="B156" s="31">
        <v>10</v>
      </c>
      <c r="C156" s="31">
        <v>4</v>
      </c>
      <c r="D156" s="31">
        <v>2</v>
      </c>
      <c r="E156" s="30">
        <v>0</v>
      </c>
      <c r="F156" s="30">
        <v>0</v>
      </c>
      <c r="G156" s="9">
        <v>44978</v>
      </c>
      <c r="H156" s="30"/>
      <c r="I156" s="30"/>
      <c r="J156" s="30"/>
      <c r="K156" s="30"/>
      <c r="L156" s="30"/>
      <c r="M156" s="30"/>
      <c r="N156" s="30"/>
      <c r="O156" s="30"/>
      <c r="P156" s="30"/>
      <c r="Q156" s="30"/>
      <c r="R156" s="30"/>
      <c r="S156" s="30"/>
      <c r="T156" s="30"/>
    </row>
    <row r="157" spans="1:20" ht="14.5" x14ac:dyDescent="0.35">
      <c r="A157" s="30" t="s">
        <v>1383</v>
      </c>
      <c r="B157" s="31">
        <v>78</v>
      </c>
      <c r="C157" s="31">
        <v>72</v>
      </c>
      <c r="D157" s="31">
        <v>3</v>
      </c>
      <c r="E157" s="30">
        <v>0</v>
      </c>
      <c r="F157" s="30">
        <v>0</v>
      </c>
      <c r="G157" s="9">
        <v>44978</v>
      </c>
      <c r="H157" s="30"/>
      <c r="I157" s="30"/>
      <c r="J157" s="30"/>
      <c r="K157" s="30"/>
      <c r="L157" s="30"/>
      <c r="M157" s="30"/>
      <c r="N157" s="30"/>
      <c r="O157" s="30"/>
      <c r="P157" s="30"/>
      <c r="Q157" s="30"/>
      <c r="R157" s="30"/>
      <c r="S157" s="30"/>
      <c r="T157" s="30"/>
    </row>
    <row r="158" spans="1:20" ht="14.5" x14ac:dyDescent="0.35">
      <c r="A158" s="30" t="s">
        <v>1384</v>
      </c>
      <c r="B158" s="31">
        <v>109</v>
      </c>
      <c r="C158" s="31">
        <v>18</v>
      </c>
      <c r="D158" s="31">
        <v>31</v>
      </c>
      <c r="E158" s="30">
        <v>0</v>
      </c>
      <c r="F158" s="30">
        <v>0</v>
      </c>
      <c r="G158" s="9">
        <v>44978</v>
      </c>
      <c r="H158" s="30"/>
      <c r="I158" s="30"/>
      <c r="J158" s="30"/>
      <c r="K158" s="30"/>
      <c r="L158" s="30"/>
      <c r="M158" s="30"/>
      <c r="N158" s="30"/>
      <c r="O158" s="30"/>
      <c r="P158" s="30"/>
      <c r="Q158" s="30"/>
      <c r="R158" s="30"/>
      <c r="S158" s="30"/>
      <c r="T158" s="30"/>
    </row>
    <row r="159" spans="1:20" ht="14.5" x14ac:dyDescent="0.35">
      <c r="A159" s="30" t="s">
        <v>1385</v>
      </c>
      <c r="B159" s="31">
        <v>75</v>
      </c>
      <c r="C159" s="31">
        <v>29</v>
      </c>
      <c r="D159" s="31">
        <v>41</v>
      </c>
      <c r="E159" s="30">
        <v>0</v>
      </c>
      <c r="F159" s="30">
        <v>0</v>
      </c>
      <c r="G159" s="9">
        <v>44978</v>
      </c>
      <c r="H159" s="31"/>
      <c r="I159" s="31"/>
      <c r="J159" s="30"/>
      <c r="K159" s="30"/>
      <c r="L159" s="30"/>
      <c r="M159" s="30"/>
      <c r="N159" s="30"/>
      <c r="O159" s="30"/>
      <c r="P159" s="30"/>
      <c r="Q159" s="30"/>
      <c r="R159" s="30"/>
      <c r="S159" s="30"/>
      <c r="T159" s="30"/>
    </row>
    <row r="160" spans="1:20" ht="14.5" x14ac:dyDescent="0.35">
      <c r="A160" s="30" t="s">
        <v>1386</v>
      </c>
      <c r="B160" s="31">
        <v>33</v>
      </c>
      <c r="C160" s="31">
        <v>48</v>
      </c>
      <c r="D160" s="31">
        <v>10</v>
      </c>
      <c r="E160" s="30">
        <v>0</v>
      </c>
      <c r="F160" s="30">
        <v>0</v>
      </c>
      <c r="G160" s="9">
        <v>44978</v>
      </c>
      <c r="H160" s="30"/>
      <c r="I160" s="30"/>
      <c r="J160" s="30"/>
      <c r="K160" s="30"/>
      <c r="L160" s="30"/>
      <c r="M160" s="30"/>
      <c r="N160" s="30"/>
      <c r="O160" s="30"/>
      <c r="P160" s="30"/>
      <c r="Q160" s="30"/>
      <c r="R160" s="30"/>
      <c r="S160" s="30"/>
      <c r="T160" s="30"/>
    </row>
    <row r="161" spans="1:20" ht="14.5" x14ac:dyDescent="0.35">
      <c r="A161" s="30" t="s">
        <v>1388</v>
      </c>
      <c r="B161" s="31">
        <v>61</v>
      </c>
      <c r="C161" s="31">
        <v>21</v>
      </c>
      <c r="D161" s="31">
        <v>1</v>
      </c>
      <c r="E161" s="30">
        <v>0</v>
      </c>
      <c r="F161" s="30">
        <v>0</v>
      </c>
      <c r="G161" s="9">
        <v>44978</v>
      </c>
      <c r="H161" s="30"/>
      <c r="I161" s="30"/>
      <c r="J161" s="30"/>
      <c r="K161" s="30"/>
      <c r="L161" s="30"/>
      <c r="M161" s="30"/>
      <c r="N161" s="30"/>
      <c r="O161" s="30"/>
      <c r="P161" s="30"/>
      <c r="Q161" s="30"/>
      <c r="R161" s="30"/>
      <c r="S161" s="30"/>
      <c r="T161" s="30"/>
    </row>
    <row r="162" spans="1:20" ht="14.5" x14ac:dyDescent="0.35">
      <c r="A162" s="30" t="s">
        <v>1390</v>
      </c>
      <c r="B162" s="31">
        <v>62</v>
      </c>
      <c r="C162" s="31">
        <v>14</v>
      </c>
      <c r="D162" s="31">
        <v>2</v>
      </c>
      <c r="E162" s="30">
        <v>0</v>
      </c>
      <c r="F162" s="30">
        <v>0</v>
      </c>
      <c r="G162" s="9">
        <v>44978</v>
      </c>
      <c r="H162" s="30"/>
      <c r="I162" s="30"/>
      <c r="J162" s="30"/>
      <c r="K162" s="30"/>
      <c r="L162" s="30"/>
      <c r="M162" s="30"/>
      <c r="N162" s="30"/>
      <c r="O162" s="30"/>
      <c r="P162" s="30"/>
      <c r="Q162" s="30"/>
      <c r="R162" s="30"/>
      <c r="S162" s="30"/>
      <c r="T162" s="30"/>
    </row>
    <row r="163" spans="1:20" ht="14.5" x14ac:dyDescent="0.35">
      <c r="A163" s="30" t="s">
        <v>1392</v>
      </c>
      <c r="B163" s="31">
        <v>243</v>
      </c>
      <c r="C163" s="31">
        <v>39</v>
      </c>
      <c r="D163" s="31">
        <v>65</v>
      </c>
      <c r="E163" s="30">
        <v>0</v>
      </c>
      <c r="F163" s="30">
        <v>0</v>
      </c>
      <c r="G163" s="9">
        <v>44978</v>
      </c>
      <c r="H163" s="30"/>
      <c r="I163" s="30"/>
      <c r="J163" s="30"/>
      <c r="K163" s="30"/>
      <c r="L163" s="30"/>
      <c r="M163" s="30"/>
      <c r="N163" s="30"/>
      <c r="O163" s="30"/>
      <c r="P163" s="30"/>
      <c r="Q163" s="30"/>
      <c r="R163" s="30"/>
      <c r="S163" s="30"/>
      <c r="T163" s="30"/>
    </row>
    <row r="164" spans="1:20" ht="14.5" x14ac:dyDescent="0.35">
      <c r="A164" s="30" t="s">
        <v>1393</v>
      </c>
      <c r="B164" s="31">
        <v>42</v>
      </c>
      <c r="C164" s="31">
        <v>9</v>
      </c>
      <c r="D164" s="31">
        <v>4</v>
      </c>
      <c r="E164" s="30">
        <v>0</v>
      </c>
      <c r="F164" s="30">
        <v>0</v>
      </c>
      <c r="G164" s="9">
        <v>44978</v>
      </c>
      <c r="H164" s="30"/>
      <c r="I164" s="30"/>
      <c r="J164" s="30"/>
      <c r="K164" s="30"/>
      <c r="L164" s="30"/>
      <c r="M164" s="30"/>
      <c r="N164" s="30"/>
      <c r="O164" s="30"/>
      <c r="P164" s="30"/>
      <c r="Q164" s="30"/>
      <c r="R164" s="30"/>
      <c r="S164" s="30"/>
      <c r="T164" s="30"/>
    </row>
    <row r="165" spans="1:20" ht="14.5" x14ac:dyDescent="0.35">
      <c r="A165" s="30" t="s">
        <v>1395</v>
      </c>
      <c r="B165" s="31">
        <v>8</v>
      </c>
      <c r="C165" s="31">
        <v>2</v>
      </c>
      <c r="D165" s="31">
        <v>6</v>
      </c>
      <c r="E165" s="30">
        <v>0</v>
      </c>
      <c r="F165" s="30">
        <v>0</v>
      </c>
      <c r="G165" s="9">
        <v>44978</v>
      </c>
      <c r="H165" s="30"/>
      <c r="I165" s="30"/>
      <c r="J165" s="30"/>
      <c r="K165" s="30"/>
      <c r="L165" s="30"/>
      <c r="M165" s="30"/>
      <c r="N165" s="30"/>
      <c r="O165" s="30"/>
      <c r="P165" s="30"/>
      <c r="Q165" s="30"/>
      <c r="R165" s="30"/>
      <c r="S165" s="30"/>
      <c r="T165" s="30"/>
    </row>
    <row r="166" spans="1:20" ht="14.5" x14ac:dyDescent="0.35">
      <c r="A166" s="30" t="s">
        <v>1397</v>
      </c>
      <c r="B166" s="31">
        <v>29</v>
      </c>
      <c r="C166" s="31">
        <v>2</v>
      </c>
      <c r="D166" s="31">
        <v>8</v>
      </c>
      <c r="E166" s="30">
        <v>0</v>
      </c>
      <c r="F166" s="30">
        <v>0</v>
      </c>
      <c r="G166" s="9">
        <v>44978</v>
      </c>
      <c r="H166" s="30"/>
      <c r="I166" s="30"/>
      <c r="J166" s="30"/>
      <c r="K166" s="30"/>
      <c r="L166" s="30"/>
      <c r="M166" s="30"/>
      <c r="N166" s="30"/>
      <c r="O166" s="30"/>
      <c r="P166" s="30"/>
      <c r="Q166" s="30"/>
      <c r="R166" s="30"/>
      <c r="S166" s="30"/>
      <c r="T166" s="30"/>
    </row>
    <row r="167" spans="1:20" ht="14.5" x14ac:dyDescent="0.35">
      <c r="A167" s="30" t="s">
        <v>1399</v>
      </c>
      <c r="B167" s="31">
        <v>39</v>
      </c>
      <c r="C167" s="31">
        <v>3</v>
      </c>
      <c r="D167" s="31">
        <v>5</v>
      </c>
      <c r="E167" s="30">
        <v>0</v>
      </c>
      <c r="F167" s="30">
        <v>0</v>
      </c>
      <c r="G167" s="9">
        <v>44978</v>
      </c>
      <c r="H167" s="30"/>
      <c r="I167" s="30"/>
      <c r="J167" s="30"/>
      <c r="K167" s="30"/>
      <c r="L167" s="30"/>
      <c r="M167" s="30"/>
      <c r="N167" s="30"/>
      <c r="O167" s="30"/>
      <c r="P167" s="30"/>
      <c r="Q167" s="30"/>
      <c r="R167" s="30"/>
      <c r="S167" s="30"/>
      <c r="T167" s="30"/>
    </row>
    <row r="168" spans="1:20" ht="14.5" x14ac:dyDescent="0.35">
      <c r="A168" s="30" t="s">
        <v>1401</v>
      </c>
      <c r="B168" s="31">
        <v>32</v>
      </c>
      <c r="C168" s="31">
        <v>12</v>
      </c>
      <c r="D168" s="30">
        <v>0</v>
      </c>
      <c r="E168" s="30">
        <v>0</v>
      </c>
      <c r="F168" s="30">
        <v>0</v>
      </c>
      <c r="G168" s="9">
        <v>44978</v>
      </c>
      <c r="H168" s="30"/>
      <c r="I168" s="30"/>
      <c r="J168" s="30"/>
      <c r="K168" s="30"/>
      <c r="L168" s="30"/>
      <c r="M168" s="30"/>
      <c r="N168" s="30"/>
      <c r="O168" s="30"/>
      <c r="P168" s="30"/>
      <c r="Q168" s="30"/>
      <c r="R168" s="30"/>
      <c r="S168" s="30"/>
      <c r="T168" s="30"/>
    </row>
    <row r="169" spans="1:20" ht="14.5" x14ac:dyDescent="0.35">
      <c r="A169" s="30" t="s">
        <v>1403</v>
      </c>
      <c r="B169" s="31">
        <v>98</v>
      </c>
      <c r="C169" s="31">
        <v>17</v>
      </c>
      <c r="D169" s="30">
        <v>0</v>
      </c>
      <c r="E169" s="30">
        <v>0</v>
      </c>
      <c r="F169" s="30">
        <v>0</v>
      </c>
      <c r="G169" s="9">
        <v>44978</v>
      </c>
      <c r="H169" s="30"/>
      <c r="I169" s="30"/>
      <c r="J169" s="30"/>
      <c r="K169" s="30"/>
      <c r="L169" s="30"/>
      <c r="M169" s="30"/>
      <c r="N169" s="30"/>
      <c r="O169" s="30"/>
      <c r="P169" s="30"/>
      <c r="Q169" s="30"/>
      <c r="R169" s="30"/>
      <c r="S169" s="30"/>
      <c r="T169" s="30"/>
    </row>
    <row r="170" spans="1:20" ht="14.5" x14ac:dyDescent="0.35">
      <c r="A170" s="30" t="s">
        <v>1405</v>
      </c>
      <c r="B170" s="31">
        <v>10</v>
      </c>
      <c r="C170" s="31">
        <v>7</v>
      </c>
      <c r="D170" s="30">
        <v>0</v>
      </c>
      <c r="E170" s="30">
        <v>0</v>
      </c>
      <c r="F170" s="30">
        <v>0</v>
      </c>
      <c r="G170" s="9">
        <v>44978</v>
      </c>
      <c r="H170" s="30"/>
      <c r="I170" s="30"/>
      <c r="J170" s="30"/>
      <c r="K170" s="30"/>
      <c r="L170" s="30"/>
      <c r="M170" s="30"/>
      <c r="N170" s="30"/>
      <c r="O170" s="30"/>
      <c r="P170" s="30"/>
      <c r="Q170" s="30"/>
      <c r="R170" s="30"/>
      <c r="S170" s="30"/>
      <c r="T170" s="30"/>
    </row>
    <row r="171" spans="1:20" ht="14.5" x14ac:dyDescent="0.35">
      <c r="A171" s="30" t="s">
        <v>1407</v>
      </c>
      <c r="B171" s="31">
        <v>83</v>
      </c>
      <c r="C171" s="31">
        <v>14</v>
      </c>
      <c r="D171" s="31">
        <v>15</v>
      </c>
      <c r="E171" s="31">
        <v>23</v>
      </c>
      <c r="F171" s="30">
        <v>0</v>
      </c>
      <c r="G171" s="9">
        <v>44978</v>
      </c>
      <c r="H171" s="30"/>
      <c r="I171" s="30"/>
      <c r="J171" s="30"/>
      <c r="K171" s="30"/>
      <c r="L171" s="30"/>
      <c r="M171" s="31"/>
      <c r="N171" s="31"/>
      <c r="O171" s="30"/>
      <c r="P171" s="30"/>
      <c r="Q171" s="30"/>
      <c r="R171" s="30"/>
      <c r="S171" s="30"/>
      <c r="T171" s="30"/>
    </row>
    <row r="172" spans="1:20" ht="14.5" x14ac:dyDescent="0.35">
      <c r="A172" s="30" t="s">
        <v>1408</v>
      </c>
      <c r="B172" s="31">
        <v>375</v>
      </c>
      <c r="C172" s="31">
        <v>81</v>
      </c>
      <c r="D172" s="31">
        <v>644</v>
      </c>
      <c r="E172" s="30">
        <v>0</v>
      </c>
      <c r="F172" s="31">
        <v>3</v>
      </c>
      <c r="G172" s="9">
        <v>44978</v>
      </c>
      <c r="H172" s="31"/>
      <c r="I172" s="31"/>
      <c r="J172" s="30"/>
      <c r="K172" s="30"/>
      <c r="L172" s="30"/>
      <c r="M172" s="30"/>
      <c r="N172" s="30"/>
      <c r="O172" s="30"/>
      <c r="P172" s="30"/>
      <c r="Q172" s="30"/>
      <c r="R172" s="30"/>
      <c r="S172" s="30"/>
      <c r="T172" s="30"/>
    </row>
    <row r="173" spans="1:20" ht="14.5" x14ac:dyDescent="0.35">
      <c r="A173" s="30" t="s">
        <v>1410</v>
      </c>
      <c r="B173" s="31">
        <v>87</v>
      </c>
      <c r="C173" s="31">
        <v>21</v>
      </c>
      <c r="D173" s="31">
        <v>27</v>
      </c>
      <c r="E173" s="31">
        <v>55</v>
      </c>
      <c r="F173" s="30">
        <v>0</v>
      </c>
      <c r="G173" s="9">
        <v>44978</v>
      </c>
      <c r="H173" s="30"/>
      <c r="I173" s="30"/>
      <c r="J173" s="30"/>
      <c r="K173" s="30"/>
      <c r="L173" s="30"/>
      <c r="M173" s="31"/>
      <c r="N173" s="31"/>
      <c r="O173" s="30"/>
      <c r="P173" s="30"/>
      <c r="Q173" s="30"/>
      <c r="R173" s="30"/>
      <c r="S173" s="30"/>
      <c r="T173" s="30"/>
    </row>
    <row r="174" spans="1:20" ht="14.5" x14ac:dyDescent="0.35">
      <c r="A174" s="30" t="s">
        <v>1412</v>
      </c>
      <c r="B174" s="31">
        <v>7</v>
      </c>
      <c r="C174" s="30">
        <v>0</v>
      </c>
      <c r="D174" s="30">
        <v>0</v>
      </c>
      <c r="E174" s="31">
        <v>11</v>
      </c>
      <c r="F174" s="30">
        <v>0</v>
      </c>
      <c r="G174" s="9">
        <v>44978</v>
      </c>
      <c r="H174" s="30"/>
      <c r="I174" s="30"/>
      <c r="J174" s="30"/>
      <c r="K174" s="30"/>
      <c r="L174" s="30"/>
      <c r="M174" s="30"/>
      <c r="N174" s="30"/>
      <c r="O174" s="30"/>
      <c r="P174" s="30"/>
      <c r="Q174" s="30"/>
      <c r="R174" s="30"/>
      <c r="S174" s="30"/>
      <c r="T174" s="30"/>
    </row>
    <row r="175" spans="1:20" ht="14.5" x14ac:dyDescent="0.35">
      <c r="A175" s="30" t="s">
        <v>1413</v>
      </c>
      <c r="B175" s="31">
        <v>25</v>
      </c>
      <c r="C175" s="31">
        <v>10</v>
      </c>
      <c r="D175" s="31">
        <v>115</v>
      </c>
      <c r="E175" s="30">
        <v>0</v>
      </c>
      <c r="F175" s="30">
        <v>0</v>
      </c>
      <c r="G175" s="9">
        <v>44978</v>
      </c>
      <c r="H175" s="30"/>
      <c r="I175" s="30"/>
      <c r="J175" s="30"/>
      <c r="K175" s="30"/>
      <c r="L175" s="30"/>
      <c r="M175" s="30"/>
      <c r="N175" s="30"/>
      <c r="O175" s="30"/>
      <c r="P175" s="30"/>
      <c r="Q175" s="30"/>
      <c r="R175" s="30"/>
      <c r="S175" s="30"/>
      <c r="T175" s="30"/>
    </row>
    <row r="176" spans="1:20" ht="14.5" x14ac:dyDescent="0.35">
      <c r="A176" s="30" t="s">
        <v>1415</v>
      </c>
      <c r="B176" s="31">
        <v>31</v>
      </c>
      <c r="C176" s="31">
        <v>4</v>
      </c>
      <c r="D176" s="31">
        <v>45</v>
      </c>
      <c r="E176" s="30">
        <v>0</v>
      </c>
      <c r="F176" s="31">
        <v>3</v>
      </c>
      <c r="G176" s="9">
        <v>44978</v>
      </c>
      <c r="H176" s="30"/>
      <c r="I176" s="30"/>
      <c r="J176" s="31"/>
      <c r="K176" s="30"/>
      <c r="L176" s="30"/>
      <c r="M176" s="30"/>
      <c r="N176" s="30"/>
      <c r="O176" s="30"/>
      <c r="P176" s="30"/>
      <c r="Q176" s="30"/>
      <c r="R176" s="30"/>
      <c r="S176" s="30"/>
      <c r="T176" s="30"/>
    </row>
    <row r="177" spans="1:20" ht="14.5" x14ac:dyDescent="0.35">
      <c r="A177" s="30" t="s">
        <v>1417</v>
      </c>
      <c r="B177" s="31">
        <v>20</v>
      </c>
      <c r="C177" s="31">
        <v>10</v>
      </c>
      <c r="D177" s="31">
        <v>28</v>
      </c>
      <c r="E177" s="30">
        <v>0</v>
      </c>
      <c r="F177" s="30">
        <v>0</v>
      </c>
      <c r="G177" s="9">
        <v>44978</v>
      </c>
      <c r="H177" s="30"/>
      <c r="I177" s="30"/>
      <c r="J177" s="30"/>
      <c r="K177" s="30"/>
      <c r="L177" s="30"/>
      <c r="M177" s="30"/>
      <c r="N177" s="30"/>
      <c r="O177" s="30"/>
      <c r="P177" s="30"/>
      <c r="Q177" s="30"/>
      <c r="R177" s="30"/>
      <c r="S177" s="30"/>
      <c r="T177" s="30"/>
    </row>
    <row r="178" spans="1:20" ht="14.5" x14ac:dyDescent="0.35">
      <c r="A178" s="30" t="s">
        <v>1418</v>
      </c>
      <c r="B178" s="31">
        <v>101</v>
      </c>
      <c r="C178" s="31">
        <v>22</v>
      </c>
      <c r="D178" s="31">
        <v>2</v>
      </c>
      <c r="E178" s="30">
        <v>0</v>
      </c>
      <c r="F178" s="31">
        <v>2</v>
      </c>
      <c r="G178" s="9">
        <v>44978</v>
      </c>
      <c r="H178" s="30"/>
      <c r="I178" s="30"/>
      <c r="J178" s="30"/>
      <c r="K178" s="31"/>
      <c r="L178" s="30"/>
      <c r="M178" s="30"/>
      <c r="N178" s="30"/>
      <c r="O178" s="30"/>
      <c r="P178" s="30"/>
      <c r="Q178" s="30"/>
      <c r="R178" s="30"/>
      <c r="S178" s="30"/>
      <c r="T178" s="30"/>
    </row>
    <row r="179" spans="1:20" ht="14.5" x14ac:dyDescent="0.35">
      <c r="A179" s="30" t="s">
        <v>1420</v>
      </c>
      <c r="B179" s="31">
        <v>15</v>
      </c>
      <c r="C179" s="31">
        <v>9</v>
      </c>
      <c r="D179" s="31">
        <v>14</v>
      </c>
      <c r="E179" s="30">
        <v>0</v>
      </c>
      <c r="F179" s="30">
        <v>0</v>
      </c>
      <c r="G179" s="9">
        <v>44978</v>
      </c>
      <c r="H179" s="30"/>
      <c r="I179" s="30"/>
      <c r="J179" s="30"/>
      <c r="K179" s="30"/>
      <c r="L179" s="30"/>
      <c r="M179" s="30"/>
      <c r="N179" s="30"/>
      <c r="O179" s="30"/>
      <c r="P179" s="30"/>
      <c r="Q179" s="30"/>
      <c r="R179" s="30"/>
      <c r="S179" s="30"/>
      <c r="T179" s="30"/>
    </row>
    <row r="180" spans="1:20" ht="14.5" x14ac:dyDescent="0.35">
      <c r="A180" s="30" t="s">
        <v>1422</v>
      </c>
      <c r="B180" s="31">
        <v>79</v>
      </c>
      <c r="C180" s="31">
        <v>24</v>
      </c>
      <c r="D180" s="31">
        <v>26</v>
      </c>
      <c r="E180" s="30">
        <v>0</v>
      </c>
      <c r="F180" s="30">
        <v>0</v>
      </c>
      <c r="G180" s="9">
        <v>44978</v>
      </c>
      <c r="H180" s="30"/>
      <c r="I180" s="30"/>
      <c r="J180" s="30"/>
      <c r="K180" s="30"/>
      <c r="L180" s="30"/>
      <c r="M180" s="30"/>
      <c r="N180" s="30"/>
      <c r="O180" s="30"/>
      <c r="P180" s="30"/>
      <c r="Q180" s="30"/>
      <c r="R180" s="30"/>
      <c r="S180" s="30"/>
      <c r="T180" s="30"/>
    </row>
    <row r="181" spans="1:20" ht="14.5" x14ac:dyDescent="0.35">
      <c r="A181" s="30" t="s">
        <v>1424</v>
      </c>
      <c r="B181" s="31">
        <v>70</v>
      </c>
      <c r="C181" s="31">
        <v>50</v>
      </c>
      <c r="D181" s="31">
        <v>7</v>
      </c>
      <c r="E181" s="30">
        <v>0</v>
      </c>
      <c r="F181" s="30">
        <v>0</v>
      </c>
      <c r="G181" s="9">
        <v>44978</v>
      </c>
      <c r="H181" s="30"/>
      <c r="I181" s="30"/>
      <c r="J181" s="30"/>
      <c r="K181" s="30"/>
      <c r="L181" s="30"/>
      <c r="M181" s="30"/>
      <c r="N181" s="30"/>
      <c r="O181" s="30"/>
      <c r="P181" s="30"/>
      <c r="Q181" s="30"/>
      <c r="R181" s="30"/>
      <c r="S181" s="30"/>
      <c r="T181" s="30"/>
    </row>
    <row r="182" spans="1:20" ht="14.5" x14ac:dyDescent="0.35">
      <c r="A182" s="30" t="s">
        <v>1425</v>
      </c>
      <c r="B182" s="31">
        <v>9</v>
      </c>
      <c r="C182" s="31">
        <v>33</v>
      </c>
      <c r="D182" s="31">
        <v>3</v>
      </c>
      <c r="E182" s="30">
        <v>0</v>
      </c>
      <c r="F182" s="30">
        <v>0</v>
      </c>
      <c r="G182" s="9">
        <v>44978</v>
      </c>
      <c r="H182" s="30"/>
      <c r="I182" s="30"/>
      <c r="J182" s="30"/>
      <c r="K182" s="30"/>
      <c r="L182" s="30"/>
      <c r="M182" s="30"/>
      <c r="N182" s="30"/>
      <c r="O182" s="30"/>
      <c r="P182" s="30"/>
      <c r="Q182" s="30"/>
      <c r="R182" s="30"/>
      <c r="S182" s="30"/>
      <c r="T182" s="30"/>
    </row>
    <row r="183" spans="1:20" ht="14.5" x14ac:dyDescent="0.35">
      <c r="A183" s="30" t="s">
        <v>1427</v>
      </c>
      <c r="B183" s="31">
        <v>110</v>
      </c>
      <c r="C183" s="31">
        <v>17</v>
      </c>
      <c r="D183" s="31">
        <v>5</v>
      </c>
      <c r="E183" s="31">
        <v>10</v>
      </c>
      <c r="F183" s="30">
        <v>0</v>
      </c>
      <c r="G183" s="9">
        <v>44978</v>
      </c>
      <c r="H183" s="30"/>
      <c r="I183" s="30"/>
      <c r="J183" s="30"/>
      <c r="K183" s="30"/>
      <c r="L183" s="30"/>
      <c r="M183" s="30"/>
      <c r="N183" s="30"/>
      <c r="O183" s="30"/>
      <c r="P183" s="30"/>
      <c r="Q183" s="30"/>
      <c r="R183" s="30"/>
      <c r="S183" s="30"/>
      <c r="T183" s="30"/>
    </row>
    <row r="184" spans="1:20" ht="14.5" x14ac:dyDescent="0.35">
      <c r="A184" s="30" t="s">
        <v>1429</v>
      </c>
      <c r="B184" s="31">
        <v>28</v>
      </c>
      <c r="C184" s="31">
        <v>96</v>
      </c>
      <c r="D184" s="31">
        <v>13</v>
      </c>
      <c r="E184" s="30">
        <v>0</v>
      </c>
      <c r="F184" s="31">
        <v>3</v>
      </c>
      <c r="G184" s="9">
        <v>44978</v>
      </c>
      <c r="H184" s="30"/>
      <c r="I184" s="30"/>
      <c r="J184" s="31"/>
      <c r="K184" s="30"/>
      <c r="L184" s="30"/>
      <c r="M184" s="30"/>
      <c r="N184" s="30"/>
      <c r="O184" s="30"/>
      <c r="P184" s="30"/>
      <c r="Q184" s="30"/>
      <c r="R184" s="30"/>
      <c r="S184" s="30"/>
      <c r="T184" s="30"/>
    </row>
    <row r="185" spans="1:20" ht="14.5" x14ac:dyDescent="0.35">
      <c r="A185" s="30" t="s">
        <v>1431</v>
      </c>
      <c r="B185" s="31">
        <v>34</v>
      </c>
      <c r="C185" s="31">
        <v>12</v>
      </c>
      <c r="D185" s="31">
        <v>40</v>
      </c>
      <c r="E185" s="30">
        <v>0</v>
      </c>
      <c r="F185" s="31">
        <v>1</v>
      </c>
      <c r="G185" s="9">
        <v>44978</v>
      </c>
      <c r="H185" s="30"/>
      <c r="I185" s="30"/>
      <c r="J185" s="31"/>
      <c r="K185" s="30"/>
      <c r="L185" s="30"/>
      <c r="M185" s="30"/>
      <c r="N185" s="30"/>
      <c r="O185" s="30"/>
      <c r="P185" s="30"/>
      <c r="Q185" s="30"/>
      <c r="R185" s="30"/>
      <c r="S185" s="30"/>
      <c r="T185" s="30"/>
    </row>
    <row r="186" spans="1:20" ht="14.5" x14ac:dyDescent="0.35">
      <c r="A186" s="30" t="s">
        <v>1432</v>
      </c>
      <c r="B186" s="31">
        <v>287</v>
      </c>
      <c r="C186" s="31">
        <v>68</v>
      </c>
      <c r="D186" s="31">
        <v>191</v>
      </c>
      <c r="E186" s="30">
        <v>0</v>
      </c>
      <c r="F186" s="30">
        <v>0</v>
      </c>
      <c r="G186" s="9">
        <v>44978</v>
      </c>
      <c r="H186" s="30"/>
      <c r="I186" s="30"/>
      <c r="J186" s="30"/>
      <c r="K186" s="30"/>
      <c r="L186" s="30"/>
      <c r="M186" s="30"/>
      <c r="N186" s="30"/>
      <c r="O186" s="30"/>
      <c r="P186" s="30"/>
      <c r="Q186" s="30"/>
      <c r="R186" s="30"/>
      <c r="S186" s="30"/>
      <c r="T186" s="30"/>
    </row>
    <row r="187" spans="1:20" ht="14.5" x14ac:dyDescent="0.35">
      <c r="A187" s="30" t="s">
        <v>1433</v>
      </c>
      <c r="B187" s="31">
        <v>34</v>
      </c>
      <c r="C187" s="31">
        <v>74</v>
      </c>
      <c r="D187" s="31">
        <v>99</v>
      </c>
      <c r="E187" s="30">
        <v>0</v>
      </c>
      <c r="F187" s="31">
        <v>4</v>
      </c>
      <c r="G187" s="9">
        <v>44978</v>
      </c>
      <c r="H187" s="30"/>
      <c r="I187" s="30"/>
      <c r="J187" s="31"/>
      <c r="K187" s="30"/>
      <c r="L187" s="30"/>
      <c r="M187" s="30"/>
      <c r="N187" s="30"/>
      <c r="O187" s="30"/>
      <c r="P187" s="30"/>
      <c r="Q187" s="30"/>
      <c r="R187" s="30"/>
      <c r="S187" s="30"/>
      <c r="T187" s="30"/>
    </row>
    <row r="188" spans="1:20" ht="14.5" x14ac:dyDescent="0.35">
      <c r="A188" s="30" t="s">
        <v>1434</v>
      </c>
      <c r="B188" s="31">
        <v>60</v>
      </c>
      <c r="C188" s="31">
        <v>48</v>
      </c>
      <c r="D188" s="31">
        <v>19</v>
      </c>
      <c r="E188" s="30">
        <v>0</v>
      </c>
      <c r="F188" s="30">
        <v>0</v>
      </c>
      <c r="G188" s="9">
        <v>44978</v>
      </c>
      <c r="H188" s="30"/>
      <c r="I188" s="30"/>
      <c r="J188" s="30"/>
      <c r="K188" s="30"/>
      <c r="L188" s="30"/>
      <c r="M188" s="30"/>
      <c r="N188" s="30"/>
      <c r="O188" s="30"/>
      <c r="P188" s="30"/>
      <c r="Q188" s="30"/>
      <c r="R188" s="30"/>
      <c r="S188" s="30"/>
      <c r="T188" s="30"/>
    </row>
    <row r="189" spans="1:20" ht="14.5" x14ac:dyDescent="0.35">
      <c r="A189" s="30" t="s">
        <v>1435</v>
      </c>
      <c r="B189" s="31">
        <v>73</v>
      </c>
      <c r="C189" s="31">
        <v>92</v>
      </c>
      <c r="D189" s="31">
        <v>1</v>
      </c>
      <c r="E189" s="30">
        <v>0</v>
      </c>
      <c r="F189" s="31">
        <v>1</v>
      </c>
      <c r="G189" s="9">
        <v>44978</v>
      </c>
      <c r="H189" s="30"/>
      <c r="I189" s="30"/>
      <c r="J189" s="30"/>
      <c r="K189" s="30"/>
      <c r="L189" s="30"/>
      <c r="M189" s="30"/>
      <c r="N189" s="30"/>
      <c r="O189" s="30"/>
      <c r="P189" s="30"/>
      <c r="Q189" s="30"/>
      <c r="R189" s="30"/>
      <c r="S189" s="30"/>
      <c r="T189" s="30"/>
    </row>
    <row r="190" spans="1:20" ht="14.5" x14ac:dyDescent="0.35">
      <c r="A190" s="30" t="s">
        <v>1436</v>
      </c>
      <c r="B190" s="31">
        <v>23</v>
      </c>
      <c r="C190" s="31">
        <v>4</v>
      </c>
      <c r="D190" s="31">
        <v>1</v>
      </c>
      <c r="E190" s="30">
        <v>0</v>
      </c>
      <c r="F190" s="30">
        <v>0</v>
      </c>
      <c r="G190" s="9">
        <v>44978</v>
      </c>
      <c r="H190" s="30"/>
      <c r="I190" s="30"/>
      <c r="J190" s="30"/>
      <c r="K190" s="30"/>
      <c r="L190" s="30"/>
      <c r="M190" s="30"/>
      <c r="N190" s="30"/>
      <c r="O190" s="30"/>
      <c r="P190" s="30"/>
      <c r="Q190" s="30"/>
      <c r="R190" s="30"/>
      <c r="S190" s="30"/>
      <c r="T190" s="30"/>
    </row>
    <row r="191" spans="1:20" ht="14.5" x14ac:dyDescent="0.35">
      <c r="A191" s="30" t="s">
        <v>1437</v>
      </c>
      <c r="B191" s="31">
        <v>76</v>
      </c>
      <c r="C191" s="31">
        <v>53</v>
      </c>
      <c r="D191" s="31">
        <v>104</v>
      </c>
      <c r="E191" s="30">
        <v>0</v>
      </c>
      <c r="F191" s="30">
        <v>0</v>
      </c>
      <c r="G191" s="9">
        <v>44978</v>
      </c>
      <c r="H191" s="30"/>
      <c r="I191" s="30"/>
      <c r="J191" s="30"/>
      <c r="K191" s="30"/>
      <c r="L191" s="30"/>
      <c r="M191" s="30"/>
      <c r="N191" s="30"/>
      <c r="O191" s="30"/>
      <c r="P191" s="30"/>
      <c r="Q191" s="30"/>
      <c r="R191" s="30"/>
      <c r="S191" s="30"/>
      <c r="T191" s="30"/>
    </row>
    <row r="192" spans="1:20" ht="14.5" x14ac:dyDescent="0.35">
      <c r="A192" s="30" t="s">
        <v>1438</v>
      </c>
      <c r="B192" s="31">
        <v>72</v>
      </c>
      <c r="C192" s="31">
        <v>61</v>
      </c>
      <c r="D192" s="31">
        <v>20</v>
      </c>
      <c r="E192" s="30">
        <v>0</v>
      </c>
      <c r="F192" s="30">
        <v>0</v>
      </c>
      <c r="G192" s="9">
        <v>44978</v>
      </c>
      <c r="H192" s="30"/>
      <c r="I192" s="30"/>
      <c r="J192" s="30"/>
      <c r="K192" s="30"/>
      <c r="L192" s="30"/>
      <c r="M192" s="30"/>
      <c r="N192" s="30"/>
      <c r="O192" s="30"/>
      <c r="P192" s="30"/>
      <c r="Q192" s="30"/>
      <c r="R192" s="30"/>
      <c r="S192" s="30"/>
      <c r="T192" s="30"/>
    </row>
    <row r="193" spans="1:20" ht="14.5" x14ac:dyDescent="0.35">
      <c r="A193" s="30" t="s">
        <v>1439</v>
      </c>
      <c r="B193" s="31">
        <v>51</v>
      </c>
      <c r="C193" s="31">
        <v>133</v>
      </c>
      <c r="D193" s="31">
        <v>6</v>
      </c>
      <c r="E193" s="30">
        <v>0</v>
      </c>
      <c r="F193" s="30">
        <v>0</v>
      </c>
      <c r="G193" s="9">
        <v>44978</v>
      </c>
      <c r="H193" s="30"/>
      <c r="I193" s="30"/>
      <c r="J193" s="30"/>
      <c r="K193" s="30"/>
      <c r="L193" s="30"/>
      <c r="M193" s="30"/>
      <c r="N193" s="30"/>
      <c r="O193" s="30"/>
      <c r="P193" s="30"/>
      <c r="Q193" s="30"/>
      <c r="R193" s="30"/>
      <c r="S193" s="30"/>
      <c r="T193" s="30"/>
    </row>
    <row r="194" spans="1:20" ht="14.5" x14ac:dyDescent="0.35">
      <c r="A194" s="30" t="s">
        <v>1440</v>
      </c>
      <c r="B194" s="31">
        <v>30</v>
      </c>
      <c r="C194" s="31">
        <v>40</v>
      </c>
      <c r="D194" s="31">
        <v>11</v>
      </c>
      <c r="E194" s="30">
        <v>0</v>
      </c>
      <c r="F194" s="30">
        <v>0</v>
      </c>
      <c r="G194" s="9">
        <v>44978</v>
      </c>
      <c r="H194" s="30"/>
      <c r="I194" s="30"/>
      <c r="J194" s="30"/>
      <c r="K194" s="30"/>
      <c r="L194" s="30"/>
      <c r="M194" s="30"/>
      <c r="N194" s="30"/>
      <c r="O194" s="30"/>
      <c r="P194" s="30"/>
      <c r="Q194" s="30"/>
      <c r="R194" s="30"/>
      <c r="S194" s="30"/>
      <c r="T194" s="30"/>
    </row>
    <row r="195" spans="1:20" ht="14.5" x14ac:dyDescent="0.35">
      <c r="A195" s="30" t="s">
        <v>1442</v>
      </c>
      <c r="B195" s="31">
        <v>16</v>
      </c>
      <c r="C195" s="31">
        <v>63</v>
      </c>
      <c r="D195" s="31">
        <v>7</v>
      </c>
      <c r="E195" s="30">
        <v>0</v>
      </c>
      <c r="F195" s="30">
        <v>0</v>
      </c>
      <c r="G195" s="9">
        <v>44978</v>
      </c>
      <c r="H195" s="30"/>
      <c r="I195" s="30"/>
      <c r="J195" s="30"/>
      <c r="K195" s="30"/>
      <c r="L195" s="30"/>
      <c r="M195" s="30"/>
      <c r="N195" s="30"/>
      <c r="O195" s="30"/>
      <c r="P195" s="30"/>
      <c r="Q195" s="30"/>
      <c r="R195" s="30"/>
      <c r="S195" s="30"/>
      <c r="T195" s="30"/>
    </row>
    <row r="196" spans="1:20" ht="14.5" x14ac:dyDescent="0.35">
      <c r="A196" s="30" t="s">
        <v>1444</v>
      </c>
      <c r="B196" s="31">
        <v>105</v>
      </c>
      <c r="C196" s="31">
        <v>9</v>
      </c>
      <c r="D196" s="31">
        <v>36</v>
      </c>
      <c r="E196" s="30">
        <v>0</v>
      </c>
      <c r="F196" s="30">
        <v>0</v>
      </c>
      <c r="G196" s="9">
        <v>44978</v>
      </c>
      <c r="H196" s="30"/>
      <c r="I196" s="30"/>
      <c r="J196" s="30"/>
      <c r="K196" s="30"/>
      <c r="L196" s="30"/>
      <c r="M196" s="30"/>
      <c r="N196" s="30"/>
      <c r="O196" s="30"/>
      <c r="P196" s="30"/>
      <c r="Q196" s="30"/>
      <c r="R196" s="30"/>
      <c r="S196" s="30"/>
      <c r="T196" s="30"/>
    </row>
    <row r="197" spans="1:20" ht="14.5" x14ac:dyDescent="0.35">
      <c r="A197" s="30" t="s">
        <v>1446</v>
      </c>
      <c r="B197" s="31">
        <v>46</v>
      </c>
      <c r="C197" s="31">
        <v>7</v>
      </c>
      <c r="D197" s="31">
        <v>15</v>
      </c>
      <c r="E197" s="30">
        <v>0</v>
      </c>
      <c r="F197" s="30">
        <v>0</v>
      </c>
      <c r="G197" s="9">
        <v>44978</v>
      </c>
      <c r="H197" s="30"/>
      <c r="I197" s="30"/>
      <c r="J197" s="30"/>
      <c r="K197" s="30"/>
      <c r="L197" s="30"/>
      <c r="M197" s="30"/>
      <c r="N197" s="30"/>
      <c r="O197" s="30"/>
      <c r="P197" s="30"/>
      <c r="Q197" s="30"/>
      <c r="R197" s="30"/>
      <c r="S197" s="30"/>
      <c r="T197" s="30"/>
    </row>
    <row r="198" spans="1:20" ht="14.5" x14ac:dyDescent="0.35">
      <c r="A198" s="30" t="s">
        <v>1448</v>
      </c>
      <c r="B198" s="31">
        <v>4</v>
      </c>
      <c r="C198" s="31">
        <v>2</v>
      </c>
      <c r="D198" s="30">
        <v>0</v>
      </c>
      <c r="E198" s="30">
        <v>0</v>
      </c>
      <c r="F198" s="30">
        <v>0</v>
      </c>
      <c r="G198" s="9">
        <v>44978</v>
      </c>
      <c r="H198" s="30"/>
      <c r="I198" s="30"/>
      <c r="J198" s="30"/>
      <c r="K198" s="30"/>
      <c r="L198" s="30"/>
      <c r="M198" s="30"/>
      <c r="N198" s="30"/>
      <c r="O198" s="30"/>
      <c r="P198" s="30"/>
      <c r="Q198" s="30"/>
      <c r="R198" s="30"/>
      <c r="S198" s="30"/>
      <c r="T198" s="30"/>
    </row>
    <row r="199" spans="1:20" ht="14.5" x14ac:dyDescent="0.35">
      <c r="A199" s="30" t="s">
        <v>1450</v>
      </c>
      <c r="B199" s="31">
        <v>21</v>
      </c>
      <c r="C199" s="31">
        <v>18</v>
      </c>
      <c r="D199" s="31">
        <v>6</v>
      </c>
      <c r="E199" s="30">
        <v>0</v>
      </c>
      <c r="F199" s="30">
        <v>0</v>
      </c>
      <c r="G199" s="9">
        <v>44978</v>
      </c>
      <c r="H199" s="30"/>
      <c r="I199" s="30"/>
      <c r="J199" s="30"/>
      <c r="K199" s="30"/>
      <c r="L199" s="30"/>
      <c r="M199" s="30"/>
      <c r="N199" s="30"/>
      <c r="O199" s="30"/>
      <c r="P199" s="30"/>
      <c r="Q199" s="30"/>
      <c r="R199" s="30"/>
      <c r="S199" s="30"/>
      <c r="T199" s="30"/>
    </row>
    <row r="200" spans="1:20" ht="14.5" x14ac:dyDescent="0.35">
      <c r="A200" s="30" t="s">
        <v>1452</v>
      </c>
      <c r="B200" s="31">
        <v>12</v>
      </c>
      <c r="C200" s="31">
        <v>8</v>
      </c>
      <c r="D200" s="31">
        <v>1</v>
      </c>
      <c r="E200" s="30">
        <v>0</v>
      </c>
      <c r="F200" s="30">
        <v>0</v>
      </c>
      <c r="G200" s="9">
        <v>44978</v>
      </c>
      <c r="H200" s="30"/>
      <c r="I200" s="30"/>
      <c r="J200" s="30"/>
      <c r="K200" s="30"/>
      <c r="L200" s="30"/>
      <c r="M200" s="30"/>
      <c r="N200" s="30"/>
      <c r="O200" s="30"/>
      <c r="P200" s="30"/>
      <c r="Q200" s="30"/>
      <c r="R200" s="30"/>
      <c r="S200" s="30"/>
      <c r="T200" s="30"/>
    </row>
    <row r="201" spans="1:20" ht="14.5" x14ac:dyDescent="0.35">
      <c r="A201" s="30" t="s">
        <v>1454</v>
      </c>
      <c r="B201" s="31">
        <v>38</v>
      </c>
      <c r="C201" s="31">
        <v>86</v>
      </c>
      <c r="D201" s="31">
        <v>9</v>
      </c>
      <c r="E201" s="30">
        <v>0</v>
      </c>
      <c r="F201" s="30">
        <v>0</v>
      </c>
      <c r="G201" s="9">
        <v>44978</v>
      </c>
      <c r="H201" s="30"/>
      <c r="I201" s="30"/>
      <c r="J201" s="30"/>
      <c r="K201" s="30"/>
      <c r="L201" s="30"/>
      <c r="M201" s="30"/>
      <c r="N201" s="30"/>
      <c r="O201" s="30"/>
      <c r="P201" s="30"/>
      <c r="Q201" s="30"/>
      <c r="R201" s="30"/>
      <c r="S201" s="30"/>
      <c r="T201" s="30"/>
    </row>
    <row r="202" spans="1:20" ht="14.5" x14ac:dyDescent="0.35">
      <c r="A202" s="30" t="s">
        <v>1457</v>
      </c>
      <c r="B202" s="31">
        <v>289</v>
      </c>
      <c r="C202" s="31">
        <v>88</v>
      </c>
      <c r="D202" s="31">
        <v>406</v>
      </c>
      <c r="E202" s="30">
        <v>0</v>
      </c>
      <c r="F202" s="31">
        <v>3</v>
      </c>
      <c r="G202" s="9">
        <v>44978</v>
      </c>
      <c r="H202" s="31"/>
      <c r="I202" s="31"/>
      <c r="J202" s="31"/>
      <c r="K202" s="30"/>
      <c r="L202" s="30"/>
      <c r="M202" s="30"/>
      <c r="N202" s="30"/>
      <c r="O202" s="30"/>
      <c r="P202" s="30"/>
      <c r="Q202" s="30"/>
      <c r="R202" s="30"/>
      <c r="S202" s="30"/>
      <c r="T202" s="30"/>
    </row>
    <row r="203" spans="1:20" ht="14.5" x14ac:dyDescent="0.35">
      <c r="A203" s="30" t="s">
        <v>1459</v>
      </c>
      <c r="B203" s="31">
        <v>30</v>
      </c>
      <c r="C203" s="31">
        <v>7</v>
      </c>
      <c r="D203" s="31">
        <v>2</v>
      </c>
      <c r="E203" s="30">
        <v>0</v>
      </c>
      <c r="F203" s="30">
        <v>0</v>
      </c>
      <c r="G203" s="9">
        <v>44978</v>
      </c>
      <c r="H203" s="30"/>
      <c r="I203" s="30"/>
      <c r="J203" s="30"/>
      <c r="K203" s="30"/>
      <c r="L203" s="30"/>
      <c r="M203" s="30"/>
      <c r="N203" s="30"/>
      <c r="O203" s="30"/>
      <c r="P203" s="30"/>
      <c r="Q203" s="30"/>
      <c r="R203" s="30"/>
      <c r="S203" s="30"/>
      <c r="T203" s="30"/>
    </row>
    <row r="204" spans="1:20" ht="14.5" x14ac:dyDescent="0.35">
      <c r="A204" s="30" t="s">
        <v>1461</v>
      </c>
      <c r="B204" s="31">
        <v>22</v>
      </c>
      <c r="C204" s="31">
        <v>6</v>
      </c>
      <c r="D204" s="31">
        <v>22</v>
      </c>
      <c r="E204" s="31">
        <v>46</v>
      </c>
      <c r="F204" s="31">
        <v>2</v>
      </c>
      <c r="G204" s="9">
        <v>44978</v>
      </c>
      <c r="H204" s="30"/>
      <c r="I204" s="30"/>
      <c r="J204" s="30"/>
      <c r="K204" s="30"/>
      <c r="L204" s="30"/>
      <c r="M204" s="31"/>
      <c r="N204" s="31"/>
      <c r="O204" s="30"/>
      <c r="P204" s="30"/>
      <c r="Q204" s="30"/>
      <c r="R204" s="30"/>
      <c r="S204" s="30"/>
      <c r="T204" s="30"/>
    </row>
    <row r="205" spans="1:20" ht="14.5" x14ac:dyDescent="0.35">
      <c r="A205" s="30" t="s">
        <v>1463</v>
      </c>
      <c r="B205" s="31">
        <v>9</v>
      </c>
      <c r="C205" s="30">
        <v>0</v>
      </c>
      <c r="D205" s="30">
        <v>0</v>
      </c>
      <c r="E205" s="31">
        <v>38</v>
      </c>
      <c r="F205" s="30">
        <v>0</v>
      </c>
      <c r="G205" s="9">
        <v>44978</v>
      </c>
      <c r="H205" s="30"/>
      <c r="I205" s="30"/>
      <c r="J205" s="30"/>
      <c r="K205" s="30"/>
      <c r="L205" s="30"/>
      <c r="M205" s="30"/>
      <c r="N205" s="31"/>
      <c r="O205" s="30"/>
      <c r="P205" s="30"/>
      <c r="Q205" s="30"/>
      <c r="R205" s="30"/>
      <c r="S205" s="30"/>
      <c r="T205" s="30"/>
    </row>
    <row r="206" spans="1:20" ht="14.5" x14ac:dyDescent="0.35">
      <c r="A206" s="30" t="s">
        <v>1464</v>
      </c>
      <c r="B206" s="31">
        <v>2</v>
      </c>
      <c r="C206" s="31">
        <v>4</v>
      </c>
      <c r="D206" s="31">
        <v>1</v>
      </c>
      <c r="E206" s="30">
        <v>0</v>
      </c>
      <c r="F206" s="30">
        <v>0</v>
      </c>
      <c r="G206" s="9">
        <v>44978</v>
      </c>
      <c r="H206" s="30"/>
      <c r="I206" s="30"/>
      <c r="J206" s="30"/>
      <c r="K206" s="30"/>
      <c r="L206" s="30"/>
      <c r="M206" s="30"/>
      <c r="N206" s="30"/>
      <c r="O206" s="30"/>
      <c r="P206" s="30"/>
      <c r="Q206" s="30"/>
      <c r="R206" s="30"/>
      <c r="S206" s="30"/>
      <c r="T206" s="30"/>
    </row>
    <row r="207" spans="1:20" ht="14.5" x14ac:dyDescent="0.35">
      <c r="A207" s="30" t="s">
        <v>1465</v>
      </c>
      <c r="B207" s="31">
        <v>2</v>
      </c>
      <c r="C207" s="31">
        <v>3</v>
      </c>
      <c r="D207" s="31">
        <v>7</v>
      </c>
      <c r="E207" s="31">
        <v>47</v>
      </c>
      <c r="F207" s="30">
        <v>0</v>
      </c>
      <c r="G207" s="9">
        <v>44978</v>
      </c>
      <c r="H207" s="30"/>
      <c r="I207" s="30"/>
      <c r="J207" s="30"/>
      <c r="K207" s="30"/>
      <c r="L207" s="30"/>
      <c r="M207" s="30"/>
      <c r="N207" s="31"/>
      <c r="O207" s="30"/>
      <c r="P207" s="30"/>
      <c r="Q207" s="30"/>
      <c r="R207" s="30"/>
      <c r="S207" s="30"/>
      <c r="T207" s="30"/>
    </row>
    <row r="208" spans="1:20" ht="14.5" x14ac:dyDescent="0.35">
      <c r="A208" s="30" t="s">
        <v>1466</v>
      </c>
      <c r="B208" s="31">
        <v>15</v>
      </c>
      <c r="C208" s="31">
        <v>6</v>
      </c>
      <c r="D208" s="31">
        <v>22</v>
      </c>
      <c r="E208" s="30">
        <v>0</v>
      </c>
      <c r="F208" s="30">
        <v>0</v>
      </c>
      <c r="G208" s="9">
        <v>44978</v>
      </c>
      <c r="H208" s="30"/>
      <c r="I208" s="30"/>
      <c r="J208" s="30"/>
      <c r="K208" s="30"/>
      <c r="L208" s="30"/>
      <c r="M208" s="30"/>
      <c r="N208" s="30"/>
      <c r="O208" s="30"/>
      <c r="P208" s="30"/>
      <c r="Q208" s="30"/>
      <c r="R208" s="30"/>
      <c r="S208" s="30"/>
      <c r="T208" s="30"/>
    </row>
    <row r="209" spans="1:20" ht="14.5" x14ac:dyDescent="0.35">
      <c r="A209" s="30" t="s">
        <v>1467</v>
      </c>
      <c r="B209" s="31">
        <v>15</v>
      </c>
      <c r="C209" s="31">
        <v>2</v>
      </c>
      <c r="D209" s="31">
        <v>5</v>
      </c>
      <c r="E209" s="30">
        <v>0</v>
      </c>
      <c r="F209" s="30">
        <v>0</v>
      </c>
      <c r="G209" s="9">
        <v>44978</v>
      </c>
      <c r="H209" s="30"/>
      <c r="I209" s="30"/>
      <c r="J209" s="30"/>
      <c r="K209" s="30"/>
      <c r="L209" s="30"/>
      <c r="M209" s="30"/>
      <c r="N209" s="30"/>
      <c r="O209" s="30"/>
      <c r="P209" s="30"/>
      <c r="Q209" s="30"/>
      <c r="R209" s="30"/>
      <c r="S209" s="30"/>
      <c r="T209" s="30"/>
    </row>
    <row r="210" spans="1:20" ht="14.5" x14ac:dyDescent="0.35">
      <c r="A210" s="30" t="s">
        <v>1468</v>
      </c>
      <c r="B210" s="31">
        <v>6</v>
      </c>
      <c r="C210" s="31">
        <v>5</v>
      </c>
      <c r="D210" s="31">
        <v>1</v>
      </c>
      <c r="E210" s="30">
        <v>0</v>
      </c>
      <c r="F210" s="30">
        <v>0</v>
      </c>
      <c r="G210" s="9">
        <v>44978</v>
      </c>
      <c r="H210" s="30"/>
      <c r="I210" s="30"/>
      <c r="J210" s="30"/>
      <c r="K210" s="30"/>
      <c r="L210" s="30"/>
      <c r="M210" s="30"/>
      <c r="N210" s="30"/>
      <c r="O210" s="30"/>
      <c r="P210" s="30"/>
      <c r="Q210" s="30"/>
      <c r="R210" s="30"/>
      <c r="S210" s="30"/>
      <c r="T210" s="30"/>
    </row>
    <row r="211" spans="1:20" ht="14.5" x14ac:dyDescent="0.35">
      <c r="A211" s="30" t="s">
        <v>1469</v>
      </c>
      <c r="B211" s="31">
        <v>8</v>
      </c>
      <c r="C211" s="31">
        <v>4</v>
      </c>
      <c r="D211" s="31">
        <v>3</v>
      </c>
      <c r="E211" s="30">
        <v>0</v>
      </c>
      <c r="F211" s="30">
        <v>0</v>
      </c>
      <c r="G211" s="9">
        <v>44978</v>
      </c>
      <c r="H211" s="30"/>
      <c r="I211" s="30"/>
      <c r="J211" s="30"/>
      <c r="K211" s="30"/>
      <c r="L211" s="30"/>
      <c r="M211" s="30"/>
      <c r="N211" s="30"/>
      <c r="O211" s="30"/>
      <c r="P211" s="30"/>
      <c r="Q211" s="30"/>
      <c r="R211" s="30"/>
      <c r="S211" s="30"/>
      <c r="T211" s="30"/>
    </row>
    <row r="212" spans="1:20" ht="14.5" x14ac:dyDescent="0.35">
      <c r="A212" s="30" t="s">
        <v>1470</v>
      </c>
      <c r="B212" s="31">
        <v>18</v>
      </c>
      <c r="C212" s="31">
        <v>77</v>
      </c>
      <c r="D212" s="31">
        <v>15</v>
      </c>
      <c r="E212" s="30">
        <v>0</v>
      </c>
      <c r="F212" s="30">
        <v>0</v>
      </c>
      <c r="G212" s="9">
        <v>44978</v>
      </c>
      <c r="H212" s="30"/>
      <c r="I212" s="30"/>
      <c r="J212" s="30"/>
      <c r="K212" s="30"/>
      <c r="L212" s="30"/>
      <c r="M212" s="30"/>
      <c r="N212" s="30"/>
      <c r="O212" s="30"/>
      <c r="P212" s="30"/>
      <c r="Q212" s="30"/>
      <c r="R212" s="30"/>
      <c r="S212" s="30"/>
      <c r="T212" s="30"/>
    </row>
    <row r="213" spans="1:20" ht="14.5" x14ac:dyDescent="0.35">
      <c r="A213" s="30" t="s">
        <v>1472</v>
      </c>
      <c r="B213" s="31">
        <v>17</v>
      </c>
      <c r="C213" s="31">
        <v>31</v>
      </c>
      <c r="D213" s="30">
        <v>0</v>
      </c>
      <c r="E213" s="30">
        <v>0</v>
      </c>
      <c r="F213" s="30">
        <v>0</v>
      </c>
      <c r="G213" s="9">
        <v>44978</v>
      </c>
      <c r="H213" s="30"/>
      <c r="I213" s="30"/>
      <c r="J213" s="30"/>
      <c r="K213" s="30"/>
      <c r="L213" s="30"/>
      <c r="M213" s="30"/>
      <c r="N213" s="30"/>
      <c r="O213" s="30"/>
      <c r="P213" s="30"/>
      <c r="Q213" s="30"/>
      <c r="R213" s="30"/>
      <c r="S213" s="30"/>
      <c r="T213" s="30"/>
    </row>
    <row r="214" spans="1:20" ht="14.5" x14ac:dyDescent="0.35">
      <c r="A214" s="30" t="s">
        <v>1474</v>
      </c>
      <c r="B214" s="31">
        <v>7</v>
      </c>
      <c r="C214" s="31">
        <v>1</v>
      </c>
      <c r="D214" s="30">
        <v>0</v>
      </c>
      <c r="E214" s="30">
        <v>0</v>
      </c>
      <c r="F214" s="30">
        <v>0</v>
      </c>
      <c r="G214" s="9">
        <v>44978</v>
      </c>
      <c r="H214" s="30"/>
      <c r="I214" s="30"/>
      <c r="J214" s="30"/>
      <c r="K214" s="30"/>
      <c r="L214" s="30"/>
      <c r="M214" s="30"/>
      <c r="N214" s="30"/>
      <c r="O214" s="30"/>
      <c r="P214" s="30"/>
      <c r="Q214" s="30"/>
      <c r="R214" s="30"/>
      <c r="S214" s="30"/>
      <c r="T214" s="30"/>
    </row>
    <row r="215" spans="1:20" ht="14.5" x14ac:dyDescent="0.35">
      <c r="A215" s="30" t="s">
        <v>1477</v>
      </c>
      <c r="B215" s="31">
        <v>5</v>
      </c>
      <c r="C215" s="31">
        <v>2</v>
      </c>
      <c r="D215" s="30">
        <v>0</v>
      </c>
      <c r="E215" s="30">
        <v>0</v>
      </c>
      <c r="F215" s="30">
        <v>0</v>
      </c>
      <c r="G215" s="9">
        <v>44978</v>
      </c>
      <c r="H215" s="30"/>
      <c r="I215" s="30"/>
      <c r="J215" s="30"/>
      <c r="K215" s="30"/>
      <c r="L215" s="30"/>
      <c r="M215" s="30"/>
      <c r="N215" s="30"/>
      <c r="O215" s="30"/>
      <c r="P215" s="30"/>
      <c r="Q215" s="30"/>
      <c r="R215" s="30"/>
      <c r="S215" s="30"/>
      <c r="T215" s="30"/>
    </row>
    <row r="216" spans="1:20" ht="14.5" x14ac:dyDescent="0.35">
      <c r="A216" s="30" t="s">
        <v>1484</v>
      </c>
      <c r="B216" s="31">
        <v>18</v>
      </c>
      <c r="C216" s="31">
        <v>2</v>
      </c>
      <c r="D216" s="30">
        <v>0</v>
      </c>
      <c r="E216" s="30">
        <v>0</v>
      </c>
      <c r="F216" s="30">
        <v>0</v>
      </c>
      <c r="G216" s="9">
        <v>44978</v>
      </c>
      <c r="H216" s="30"/>
      <c r="I216" s="30"/>
      <c r="J216" s="30"/>
      <c r="K216" s="30"/>
      <c r="L216" s="30"/>
      <c r="M216" s="30"/>
      <c r="N216" s="30"/>
      <c r="O216" s="30"/>
      <c r="P216" s="30"/>
      <c r="Q216" s="30"/>
      <c r="R216" s="30"/>
      <c r="S216" s="30"/>
      <c r="T216" s="30"/>
    </row>
    <row r="217" spans="1:20" ht="14.5" x14ac:dyDescent="0.35">
      <c r="A217" s="30" t="s">
        <v>1488</v>
      </c>
      <c r="B217" s="31">
        <v>40</v>
      </c>
      <c r="C217" s="31">
        <v>18</v>
      </c>
      <c r="D217" s="31">
        <v>1</v>
      </c>
      <c r="E217" s="30">
        <v>0</v>
      </c>
      <c r="F217" s="30">
        <v>0</v>
      </c>
      <c r="G217" s="9">
        <v>44978</v>
      </c>
      <c r="H217" s="30"/>
      <c r="I217" s="30"/>
      <c r="J217" s="30"/>
      <c r="K217" s="30"/>
      <c r="L217" s="30"/>
      <c r="M217" s="30"/>
      <c r="N217" s="30"/>
      <c r="O217" s="30"/>
      <c r="P217" s="30"/>
      <c r="Q217" s="30"/>
      <c r="R217" s="30"/>
      <c r="S217" s="30"/>
      <c r="T217" s="30"/>
    </row>
    <row r="218" spans="1:20" ht="14.5" x14ac:dyDescent="0.35">
      <c r="A218" s="30" t="s">
        <v>1492</v>
      </c>
      <c r="B218" s="31">
        <v>60</v>
      </c>
      <c r="C218" s="31">
        <v>6</v>
      </c>
      <c r="D218" s="30">
        <v>0</v>
      </c>
      <c r="E218" s="30">
        <v>0</v>
      </c>
      <c r="F218" s="31">
        <v>1</v>
      </c>
      <c r="G218" s="9">
        <v>44978</v>
      </c>
      <c r="H218" s="30"/>
      <c r="I218" s="30"/>
      <c r="J218" s="31"/>
      <c r="K218" s="30"/>
      <c r="L218" s="30"/>
      <c r="M218" s="30"/>
      <c r="N218" s="30"/>
      <c r="O218" s="30"/>
      <c r="P218" s="30"/>
      <c r="Q218" s="30"/>
      <c r="R218" s="30"/>
      <c r="S218" s="30"/>
      <c r="T218" s="30"/>
    </row>
    <row r="219" spans="1:20" ht="14.5" x14ac:dyDescent="0.35">
      <c r="A219" s="30" t="s">
        <v>1496</v>
      </c>
      <c r="B219" s="31">
        <v>3</v>
      </c>
      <c r="C219" s="31">
        <v>1</v>
      </c>
      <c r="D219" s="31">
        <v>13</v>
      </c>
      <c r="E219" s="30">
        <v>0</v>
      </c>
      <c r="F219" s="30">
        <v>0</v>
      </c>
      <c r="G219" s="9">
        <v>44978</v>
      </c>
      <c r="H219" s="30"/>
      <c r="I219" s="30"/>
      <c r="J219" s="30"/>
      <c r="K219" s="30"/>
      <c r="L219" s="30"/>
      <c r="M219" s="30"/>
      <c r="N219" s="30"/>
      <c r="O219" s="30"/>
      <c r="P219" s="30"/>
      <c r="Q219" s="30"/>
      <c r="R219" s="30"/>
      <c r="S219" s="30"/>
      <c r="T219" s="30"/>
    </row>
    <row r="220" spans="1:20" ht="14.5" x14ac:dyDescent="0.35">
      <c r="A220" s="30" t="s">
        <v>1501</v>
      </c>
      <c r="B220" s="31">
        <v>8</v>
      </c>
      <c r="C220" s="30">
        <v>0</v>
      </c>
      <c r="D220" s="31">
        <v>8</v>
      </c>
      <c r="E220" s="30">
        <v>0</v>
      </c>
      <c r="F220" s="30">
        <v>0</v>
      </c>
      <c r="G220" s="9">
        <v>44978</v>
      </c>
      <c r="H220" s="30"/>
      <c r="I220" s="30"/>
      <c r="J220" s="30"/>
      <c r="K220" s="30"/>
      <c r="L220" s="30"/>
      <c r="M220" s="30"/>
      <c r="N220" s="30"/>
      <c r="O220" s="30"/>
      <c r="P220" s="30"/>
      <c r="Q220" s="30"/>
      <c r="R220" s="30"/>
      <c r="S220" s="30"/>
      <c r="T220" s="30"/>
    </row>
    <row r="221" spans="1:20" ht="14.5" x14ac:dyDescent="0.35">
      <c r="A221" s="30" t="s">
        <v>1504</v>
      </c>
      <c r="B221" s="31">
        <v>10</v>
      </c>
      <c r="C221" s="31">
        <v>3</v>
      </c>
      <c r="D221" s="31">
        <v>33</v>
      </c>
      <c r="E221" s="30">
        <v>0</v>
      </c>
      <c r="F221" s="30">
        <v>0</v>
      </c>
      <c r="G221" s="9">
        <v>44978</v>
      </c>
      <c r="H221" s="30"/>
      <c r="I221" s="30"/>
      <c r="J221" s="30"/>
      <c r="K221" s="30"/>
      <c r="L221" s="30"/>
      <c r="M221" s="30"/>
      <c r="N221" s="30"/>
      <c r="O221" s="30"/>
      <c r="P221" s="30"/>
      <c r="Q221" s="30"/>
      <c r="R221" s="30"/>
      <c r="S221" s="30"/>
      <c r="T221" s="30"/>
    </row>
    <row r="222" spans="1:20" ht="14.5" x14ac:dyDescent="0.35">
      <c r="A222" s="30" t="s">
        <v>1509</v>
      </c>
      <c r="B222" s="31">
        <v>39</v>
      </c>
      <c r="C222" s="30">
        <v>0</v>
      </c>
      <c r="D222" s="31">
        <v>15</v>
      </c>
      <c r="E222" s="30">
        <v>0</v>
      </c>
      <c r="F222" s="30">
        <v>0</v>
      </c>
      <c r="G222" s="9">
        <v>44978</v>
      </c>
      <c r="H222" s="30"/>
      <c r="I222" s="30"/>
      <c r="J222" s="30"/>
      <c r="K222" s="30"/>
      <c r="L222" s="30"/>
      <c r="M222" s="30"/>
      <c r="N222" s="30"/>
      <c r="O222" s="30"/>
      <c r="P222" s="30"/>
      <c r="Q222" s="30"/>
      <c r="R222" s="30"/>
      <c r="S222" s="30"/>
      <c r="T222" s="30"/>
    </row>
    <row r="223" spans="1:20" ht="14.5" x14ac:dyDescent="0.35">
      <c r="A223" s="30" t="s">
        <v>1513</v>
      </c>
      <c r="B223" s="31">
        <v>10</v>
      </c>
      <c r="C223" s="31">
        <v>1</v>
      </c>
      <c r="D223" s="31">
        <v>20</v>
      </c>
      <c r="E223" s="30">
        <v>0</v>
      </c>
      <c r="F223" s="30">
        <v>0</v>
      </c>
      <c r="G223" s="9">
        <v>44978</v>
      </c>
      <c r="H223" s="30"/>
      <c r="I223" s="30"/>
      <c r="J223" s="30"/>
      <c r="K223" s="30"/>
      <c r="L223" s="30"/>
      <c r="M223" s="30"/>
      <c r="N223" s="30"/>
      <c r="O223" s="30"/>
      <c r="P223" s="30"/>
      <c r="Q223" s="30"/>
      <c r="R223" s="30"/>
      <c r="S223" s="30"/>
      <c r="T223" s="30"/>
    </row>
    <row r="224" spans="1:20" ht="14.5" x14ac:dyDescent="0.35">
      <c r="A224" s="30" t="s">
        <v>1517</v>
      </c>
      <c r="B224" s="31">
        <v>61</v>
      </c>
      <c r="C224" s="30">
        <v>0</v>
      </c>
      <c r="D224" s="31">
        <v>21</v>
      </c>
      <c r="E224" s="30">
        <v>0</v>
      </c>
      <c r="F224" s="30">
        <v>0</v>
      </c>
      <c r="G224" s="9">
        <v>44978</v>
      </c>
      <c r="H224" s="30"/>
      <c r="I224" s="30"/>
      <c r="J224" s="30"/>
      <c r="K224" s="30"/>
      <c r="L224" s="30"/>
      <c r="M224" s="30"/>
      <c r="N224" s="30"/>
      <c r="O224" s="30"/>
      <c r="P224" s="30"/>
      <c r="Q224" s="30"/>
      <c r="R224" s="30"/>
      <c r="S224" s="30"/>
      <c r="T224" s="30"/>
    </row>
    <row r="225" spans="1:20" ht="14.5" x14ac:dyDescent="0.35">
      <c r="A225" s="30" t="s">
        <v>1520</v>
      </c>
      <c r="B225" s="31">
        <v>3</v>
      </c>
      <c r="C225" s="31">
        <v>1</v>
      </c>
      <c r="D225" s="30">
        <v>0</v>
      </c>
      <c r="E225" s="30">
        <v>0</v>
      </c>
      <c r="F225" s="30">
        <v>0</v>
      </c>
      <c r="G225" s="9">
        <v>44978</v>
      </c>
      <c r="H225" s="30"/>
      <c r="I225" s="30"/>
      <c r="J225" s="30"/>
      <c r="K225" s="30"/>
      <c r="L225" s="30"/>
      <c r="M225" s="30"/>
      <c r="N225" s="30"/>
      <c r="O225" s="30"/>
      <c r="P225" s="30"/>
      <c r="Q225" s="30"/>
      <c r="R225" s="30"/>
      <c r="S225" s="30"/>
      <c r="T225" s="30"/>
    </row>
    <row r="226" spans="1:20" ht="14.5" x14ac:dyDescent="0.35">
      <c r="A226" s="30" t="s">
        <v>1525</v>
      </c>
      <c r="B226" s="31">
        <v>15</v>
      </c>
      <c r="C226" s="30">
        <v>0</v>
      </c>
      <c r="D226" s="31">
        <v>34</v>
      </c>
      <c r="E226" s="30">
        <v>0</v>
      </c>
      <c r="F226" s="30">
        <v>0</v>
      </c>
      <c r="G226" s="9">
        <v>44978</v>
      </c>
      <c r="H226" s="30"/>
      <c r="I226" s="30"/>
      <c r="J226" s="30"/>
      <c r="K226" s="30"/>
      <c r="L226" s="30"/>
      <c r="M226" s="30"/>
      <c r="N226" s="30"/>
      <c r="O226" s="30"/>
      <c r="P226" s="30"/>
      <c r="Q226" s="30"/>
      <c r="R226" s="30"/>
      <c r="S226" s="30"/>
      <c r="T226" s="30"/>
    </row>
    <row r="227" spans="1:20" ht="14.5" x14ac:dyDescent="0.35">
      <c r="A227" s="30" t="s">
        <v>1530</v>
      </c>
      <c r="B227" s="31">
        <v>39</v>
      </c>
      <c r="C227" s="30">
        <v>0</v>
      </c>
      <c r="D227" s="31">
        <v>21</v>
      </c>
      <c r="E227" s="30">
        <v>0</v>
      </c>
      <c r="F227" s="30">
        <v>0</v>
      </c>
      <c r="G227" s="9">
        <v>44978</v>
      </c>
      <c r="H227" s="30"/>
      <c r="I227" s="30"/>
      <c r="J227" s="30"/>
      <c r="K227" s="30"/>
      <c r="L227" s="30"/>
      <c r="M227" s="30"/>
      <c r="N227" s="30"/>
      <c r="O227" s="30"/>
      <c r="P227" s="30"/>
      <c r="Q227" s="30"/>
      <c r="R227" s="30"/>
      <c r="S227" s="30"/>
      <c r="T227" s="30"/>
    </row>
    <row r="228" spans="1:20" ht="14.5" x14ac:dyDescent="0.35">
      <c r="A228" s="30" t="s">
        <v>1534</v>
      </c>
      <c r="B228" s="31">
        <v>1</v>
      </c>
      <c r="C228" s="31">
        <v>3</v>
      </c>
      <c r="D228" s="31">
        <v>10</v>
      </c>
      <c r="E228" s="31">
        <v>5</v>
      </c>
      <c r="F228" s="30">
        <v>0</v>
      </c>
      <c r="G228" s="9">
        <v>44978</v>
      </c>
      <c r="H228" s="30"/>
      <c r="I228" s="30"/>
      <c r="J228" s="30"/>
      <c r="K228" s="30"/>
      <c r="L228" s="30"/>
      <c r="M228" s="30"/>
      <c r="N228" s="30"/>
      <c r="O228" s="30"/>
      <c r="P228" s="30"/>
      <c r="Q228" s="30"/>
      <c r="R228" s="30"/>
      <c r="S228" s="30"/>
      <c r="T228" s="30"/>
    </row>
    <row r="229" spans="1:20" ht="14.5" x14ac:dyDescent="0.35">
      <c r="A229" s="30" t="s">
        <v>1539</v>
      </c>
      <c r="B229" s="31">
        <v>6</v>
      </c>
      <c r="C229" s="30">
        <v>0</v>
      </c>
      <c r="D229" s="30">
        <v>0</v>
      </c>
      <c r="E229" s="30">
        <v>0</v>
      </c>
      <c r="F229" s="30">
        <v>0</v>
      </c>
      <c r="G229" s="9">
        <v>44978</v>
      </c>
      <c r="H229" s="30"/>
      <c r="I229" s="30"/>
      <c r="J229" s="30"/>
      <c r="K229" s="30"/>
      <c r="L229" s="30"/>
      <c r="M229" s="30"/>
      <c r="N229" s="30"/>
      <c r="O229" s="30"/>
      <c r="P229" s="30"/>
      <c r="Q229" s="30"/>
      <c r="R229" s="30"/>
      <c r="S229" s="30"/>
      <c r="T229" s="30"/>
    </row>
    <row r="230" spans="1:20" ht="14.5" x14ac:dyDescent="0.35">
      <c r="A230" s="30" t="s">
        <v>1544</v>
      </c>
      <c r="B230" s="31">
        <v>1</v>
      </c>
      <c r="C230" s="31">
        <v>2</v>
      </c>
      <c r="D230" s="30">
        <v>0</v>
      </c>
      <c r="E230" s="30">
        <v>0</v>
      </c>
      <c r="F230" s="30">
        <v>0</v>
      </c>
      <c r="G230" s="9">
        <v>44978</v>
      </c>
      <c r="H230" s="30"/>
      <c r="I230" s="30"/>
      <c r="J230" s="30"/>
      <c r="K230" s="30"/>
      <c r="L230" s="30"/>
      <c r="M230" s="30"/>
      <c r="N230" s="30"/>
      <c r="O230" s="30"/>
      <c r="P230" s="30"/>
      <c r="Q230" s="30"/>
      <c r="R230" s="30"/>
      <c r="S230" s="30"/>
      <c r="T230" s="30"/>
    </row>
    <row r="231" spans="1:20" ht="14.5" x14ac:dyDescent="0.35">
      <c r="A231" s="30" t="s">
        <v>1548</v>
      </c>
      <c r="B231" s="31">
        <v>3</v>
      </c>
      <c r="C231" s="31">
        <v>1</v>
      </c>
      <c r="D231" s="31">
        <v>10</v>
      </c>
      <c r="E231" s="30">
        <v>0</v>
      </c>
      <c r="F231" s="30">
        <v>0</v>
      </c>
      <c r="G231" s="9">
        <v>44978</v>
      </c>
      <c r="H231" s="30"/>
      <c r="I231" s="30"/>
      <c r="J231" s="30"/>
      <c r="K231" s="30"/>
      <c r="L231" s="30"/>
      <c r="M231" s="30"/>
      <c r="N231" s="30"/>
      <c r="O231" s="30"/>
      <c r="P231" s="30"/>
      <c r="Q231" s="30"/>
      <c r="R231" s="30"/>
      <c r="S231" s="30"/>
      <c r="T231" s="30"/>
    </row>
    <row r="232" spans="1:20" ht="14.5" x14ac:dyDescent="0.35">
      <c r="A232" s="30" t="s">
        <v>1553</v>
      </c>
      <c r="B232" s="31">
        <v>24</v>
      </c>
      <c r="C232" s="30">
        <v>0</v>
      </c>
      <c r="D232" s="31">
        <v>5</v>
      </c>
      <c r="E232" s="30">
        <v>0</v>
      </c>
      <c r="F232" s="30">
        <v>0</v>
      </c>
      <c r="G232" s="9">
        <v>44978</v>
      </c>
      <c r="H232" s="30"/>
      <c r="I232" s="30"/>
      <c r="J232" s="30"/>
      <c r="K232" s="30"/>
      <c r="L232" s="30"/>
      <c r="M232" s="30"/>
      <c r="N232" s="30"/>
      <c r="O232" s="30"/>
      <c r="P232" s="30"/>
      <c r="Q232" s="30"/>
      <c r="R232" s="30"/>
      <c r="S232" s="30"/>
      <c r="T232" s="30"/>
    </row>
    <row r="233" spans="1:20" ht="14.5" x14ac:dyDescent="0.35">
      <c r="A233" s="30" t="s">
        <v>1557</v>
      </c>
      <c r="B233" s="31">
        <v>2</v>
      </c>
      <c r="C233" s="31">
        <v>1</v>
      </c>
      <c r="D233" s="30">
        <v>0</v>
      </c>
      <c r="E233" s="30">
        <v>0</v>
      </c>
      <c r="F233" s="30">
        <v>0</v>
      </c>
      <c r="G233" s="9">
        <v>44978</v>
      </c>
      <c r="H233" s="30"/>
      <c r="I233" s="30"/>
      <c r="J233" s="30"/>
      <c r="K233" s="30"/>
      <c r="L233" s="30"/>
      <c r="M233" s="30"/>
      <c r="N233" s="30"/>
      <c r="O233" s="30"/>
      <c r="P233" s="30"/>
      <c r="Q233" s="30"/>
      <c r="R233" s="30"/>
      <c r="S233" s="30"/>
      <c r="T233" s="30"/>
    </row>
    <row r="234" spans="1:20" ht="14.5" x14ac:dyDescent="0.35">
      <c r="A234" s="30" t="s">
        <v>1561</v>
      </c>
      <c r="B234" s="31">
        <v>2</v>
      </c>
      <c r="C234" s="30">
        <v>0</v>
      </c>
      <c r="D234" s="30">
        <v>0</v>
      </c>
      <c r="E234" s="30">
        <v>0</v>
      </c>
      <c r="F234" s="30">
        <v>0</v>
      </c>
      <c r="G234" s="9">
        <v>44978</v>
      </c>
      <c r="H234" s="30"/>
      <c r="I234" s="30"/>
      <c r="J234" s="30"/>
      <c r="K234" s="30"/>
      <c r="L234" s="30"/>
      <c r="M234" s="30"/>
      <c r="N234" s="30"/>
      <c r="O234" s="30"/>
      <c r="P234" s="30"/>
      <c r="Q234" s="30"/>
      <c r="R234" s="30"/>
      <c r="S234" s="30"/>
      <c r="T234" s="30"/>
    </row>
    <row r="235" spans="1:20" ht="14.5" x14ac:dyDescent="0.35">
      <c r="A235" s="30" t="s">
        <v>1565</v>
      </c>
      <c r="B235" s="31">
        <v>8</v>
      </c>
      <c r="C235" s="30">
        <v>0</v>
      </c>
      <c r="D235" s="31">
        <v>266</v>
      </c>
      <c r="E235" s="30">
        <v>0</v>
      </c>
      <c r="F235" s="30">
        <v>0</v>
      </c>
      <c r="G235" s="9">
        <v>44978</v>
      </c>
      <c r="H235" s="30"/>
      <c r="I235" s="30"/>
      <c r="J235" s="30"/>
      <c r="K235" s="30"/>
      <c r="L235" s="30"/>
      <c r="M235" s="30"/>
      <c r="N235" s="30"/>
      <c r="O235" s="30"/>
      <c r="P235" s="30"/>
      <c r="Q235" s="30"/>
      <c r="R235" s="30"/>
      <c r="S235" s="30"/>
      <c r="T235" s="30"/>
    </row>
    <row r="236" spans="1:20" ht="14.5" x14ac:dyDescent="0.35">
      <c r="A236" s="30" t="s">
        <v>1568</v>
      </c>
      <c r="B236" s="31">
        <v>11</v>
      </c>
      <c r="C236" s="31">
        <v>1</v>
      </c>
      <c r="D236" s="31">
        <v>10</v>
      </c>
      <c r="E236" s="30">
        <v>0</v>
      </c>
      <c r="F236" s="30">
        <v>0</v>
      </c>
      <c r="G236" s="9">
        <v>44978</v>
      </c>
      <c r="H236" s="30"/>
      <c r="I236" s="30"/>
      <c r="J236" s="30"/>
      <c r="K236" s="30"/>
      <c r="L236" s="30"/>
      <c r="M236" s="30"/>
      <c r="N236" s="30"/>
      <c r="O236" s="30"/>
      <c r="P236" s="30"/>
      <c r="Q236" s="30"/>
      <c r="R236" s="30"/>
      <c r="S236" s="30"/>
      <c r="T236" s="30"/>
    </row>
    <row r="237" spans="1:20" ht="14.5" x14ac:dyDescent="0.35">
      <c r="A237" s="30" t="s">
        <v>1574</v>
      </c>
      <c r="B237" s="31">
        <v>12</v>
      </c>
      <c r="C237" s="30">
        <v>0</v>
      </c>
      <c r="D237" s="31">
        <v>1</v>
      </c>
      <c r="E237" s="30">
        <v>0</v>
      </c>
      <c r="F237" s="30">
        <v>0</v>
      </c>
      <c r="G237" s="9">
        <v>44978</v>
      </c>
      <c r="H237" s="30"/>
      <c r="I237" s="30"/>
      <c r="J237" s="30"/>
      <c r="K237" s="30"/>
      <c r="L237" s="30"/>
      <c r="M237" s="30"/>
      <c r="N237" s="30"/>
      <c r="O237" s="30"/>
      <c r="P237" s="30"/>
      <c r="Q237" s="30"/>
      <c r="R237" s="30"/>
      <c r="S237" s="30"/>
      <c r="T237" s="30"/>
    </row>
    <row r="238" spans="1:20" ht="14.5" x14ac:dyDescent="0.35">
      <c r="A238" s="30" t="s">
        <v>1577</v>
      </c>
      <c r="B238" s="31">
        <v>17</v>
      </c>
      <c r="C238" s="30">
        <v>0</v>
      </c>
      <c r="D238" s="31">
        <v>2</v>
      </c>
      <c r="E238" s="30">
        <v>0</v>
      </c>
      <c r="F238" s="30">
        <v>0</v>
      </c>
      <c r="G238" s="9">
        <v>44978</v>
      </c>
      <c r="H238" s="30"/>
      <c r="I238" s="30"/>
      <c r="J238" s="30"/>
      <c r="K238" s="30"/>
      <c r="L238" s="30"/>
      <c r="M238" s="30"/>
      <c r="N238" s="30"/>
      <c r="O238" s="30"/>
      <c r="P238" s="30"/>
      <c r="Q238" s="30"/>
      <c r="R238" s="30"/>
      <c r="S238" s="30"/>
      <c r="T238" s="30"/>
    </row>
    <row r="239" spans="1:20" ht="14.5" x14ac:dyDescent="0.35">
      <c r="A239" s="30" t="s">
        <v>1580</v>
      </c>
      <c r="B239" s="31">
        <v>3</v>
      </c>
      <c r="C239" s="30">
        <v>0</v>
      </c>
      <c r="D239" s="30">
        <v>0</v>
      </c>
      <c r="E239" s="30">
        <v>0</v>
      </c>
      <c r="F239" s="30">
        <v>0</v>
      </c>
      <c r="G239" s="9">
        <v>44978</v>
      </c>
      <c r="H239" s="30"/>
      <c r="I239" s="30"/>
      <c r="J239" s="30"/>
      <c r="K239" s="30"/>
      <c r="L239" s="30"/>
      <c r="M239" s="30"/>
      <c r="N239" s="30"/>
      <c r="O239" s="30"/>
      <c r="P239" s="30"/>
      <c r="Q239" s="30"/>
      <c r="R239" s="30"/>
      <c r="S239" s="30"/>
      <c r="T239" s="30"/>
    </row>
    <row r="240" spans="1:20" ht="14.5" x14ac:dyDescent="0.35">
      <c r="A240" s="30" t="s">
        <v>1584</v>
      </c>
      <c r="B240" s="31">
        <v>17</v>
      </c>
      <c r="C240" s="30">
        <v>0</v>
      </c>
      <c r="D240" s="31">
        <v>206</v>
      </c>
      <c r="E240" s="30">
        <v>0</v>
      </c>
      <c r="F240" s="30">
        <v>0</v>
      </c>
      <c r="G240" s="9">
        <v>44978</v>
      </c>
      <c r="H240" s="30"/>
      <c r="I240" s="30"/>
      <c r="J240" s="30"/>
      <c r="K240" s="30"/>
      <c r="L240" s="30"/>
      <c r="M240" s="30"/>
      <c r="N240" s="30"/>
      <c r="O240" s="30"/>
      <c r="P240" s="30"/>
      <c r="Q240" s="30"/>
      <c r="R240" s="30"/>
      <c r="S240" s="30"/>
      <c r="T240" s="30"/>
    </row>
    <row r="241" spans="1:20" ht="14.5" x14ac:dyDescent="0.35">
      <c r="A241" s="30" t="s">
        <v>1589</v>
      </c>
      <c r="B241" s="31">
        <v>16</v>
      </c>
      <c r="C241" s="30">
        <v>0</v>
      </c>
      <c r="D241" s="31">
        <v>3</v>
      </c>
      <c r="E241" s="30">
        <v>0</v>
      </c>
      <c r="F241" s="30">
        <v>0</v>
      </c>
      <c r="G241" s="9">
        <v>44978</v>
      </c>
      <c r="H241" s="30"/>
      <c r="I241" s="30"/>
      <c r="J241" s="30"/>
      <c r="K241" s="30"/>
      <c r="L241" s="30"/>
      <c r="M241" s="30"/>
      <c r="N241" s="30"/>
      <c r="O241" s="30"/>
      <c r="P241" s="30"/>
      <c r="Q241" s="30"/>
      <c r="R241" s="30"/>
      <c r="S241" s="30"/>
      <c r="T241" s="30"/>
    </row>
    <row r="242" spans="1:20" ht="14.5" x14ac:dyDescent="0.35">
      <c r="A242" s="30" t="s">
        <v>1592</v>
      </c>
      <c r="B242" s="31">
        <v>36</v>
      </c>
      <c r="C242" s="30">
        <v>0</v>
      </c>
      <c r="D242" s="31">
        <v>1</v>
      </c>
      <c r="E242" s="30">
        <v>0</v>
      </c>
      <c r="F242" s="30">
        <v>0</v>
      </c>
      <c r="G242" s="9">
        <v>44978</v>
      </c>
      <c r="H242" s="30"/>
      <c r="I242" s="30"/>
      <c r="J242" s="30"/>
      <c r="K242" s="30"/>
      <c r="L242" s="30"/>
      <c r="M242" s="30"/>
      <c r="N242" s="30"/>
      <c r="O242" s="30"/>
      <c r="P242" s="30"/>
      <c r="Q242" s="30"/>
      <c r="R242" s="30"/>
      <c r="S242" s="30"/>
      <c r="T242" s="30"/>
    </row>
    <row r="243" spans="1:20" ht="14.5" x14ac:dyDescent="0.35">
      <c r="A243" s="30" t="s">
        <v>1598</v>
      </c>
      <c r="B243" s="31">
        <v>10</v>
      </c>
      <c r="C243" s="30">
        <v>0</v>
      </c>
      <c r="D243" s="31">
        <v>31</v>
      </c>
      <c r="E243" s="30">
        <v>0</v>
      </c>
      <c r="F243" s="30">
        <v>0</v>
      </c>
      <c r="G243" s="9">
        <v>44978</v>
      </c>
      <c r="H243" s="30"/>
      <c r="I243" s="30"/>
      <c r="J243" s="30"/>
      <c r="K243" s="30"/>
      <c r="L243" s="30"/>
      <c r="M243" s="30"/>
      <c r="N243" s="30"/>
      <c r="O243" s="30"/>
      <c r="P243" s="30"/>
      <c r="Q243" s="30"/>
      <c r="R243" s="30"/>
      <c r="S243" s="30"/>
      <c r="T243" s="30"/>
    </row>
    <row r="244" spans="1:20" ht="14.5" x14ac:dyDescent="0.35">
      <c r="A244" s="30" t="s">
        <v>1603</v>
      </c>
      <c r="B244" s="31">
        <v>21</v>
      </c>
      <c r="C244" s="31">
        <v>1</v>
      </c>
      <c r="D244" s="30">
        <v>0</v>
      </c>
      <c r="E244" s="30">
        <v>0</v>
      </c>
      <c r="F244" s="30">
        <v>0</v>
      </c>
      <c r="G244" s="9">
        <v>44978</v>
      </c>
      <c r="H244" s="30"/>
      <c r="I244" s="30"/>
      <c r="J244" s="30"/>
      <c r="K244" s="30"/>
      <c r="L244" s="30"/>
      <c r="M244" s="30"/>
      <c r="N244" s="30"/>
      <c r="O244" s="30"/>
      <c r="P244" s="30"/>
      <c r="Q244" s="30"/>
      <c r="R244" s="30"/>
      <c r="S244" s="30"/>
      <c r="T244" s="30"/>
    </row>
    <row r="245" spans="1:20" ht="14.5" x14ac:dyDescent="0.35">
      <c r="A245" s="30" t="s">
        <v>1606</v>
      </c>
      <c r="B245" s="31">
        <v>20</v>
      </c>
      <c r="C245" s="30">
        <v>0</v>
      </c>
      <c r="D245" s="31">
        <v>3</v>
      </c>
      <c r="E245" s="30">
        <v>0</v>
      </c>
      <c r="F245" s="30">
        <v>0</v>
      </c>
      <c r="G245" s="9">
        <v>44978</v>
      </c>
      <c r="H245" s="30"/>
      <c r="I245" s="30"/>
      <c r="J245" s="30"/>
      <c r="K245" s="30"/>
      <c r="L245" s="30"/>
      <c r="M245" s="30"/>
      <c r="N245" s="30"/>
      <c r="O245" s="30"/>
      <c r="P245" s="30"/>
      <c r="Q245" s="30"/>
      <c r="R245" s="30"/>
      <c r="S245" s="30"/>
      <c r="T245" s="30"/>
    </row>
    <row r="246" spans="1:20" ht="14.5" x14ac:dyDescent="0.35">
      <c r="A246" s="30" t="s">
        <v>1609</v>
      </c>
      <c r="B246" s="31">
        <v>1</v>
      </c>
      <c r="C246" s="31">
        <v>3</v>
      </c>
      <c r="D246" s="30">
        <v>0</v>
      </c>
      <c r="E246" s="30">
        <v>0</v>
      </c>
      <c r="F246" s="30">
        <v>0</v>
      </c>
      <c r="G246" s="9">
        <v>44978</v>
      </c>
      <c r="H246" s="30"/>
      <c r="I246" s="30"/>
      <c r="J246" s="30"/>
      <c r="K246" s="30"/>
      <c r="L246" s="30"/>
      <c r="M246" s="30"/>
      <c r="N246" s="30"/>
      <c r="O246" s="30"/>
      <c r="P246" s="30"/>
      <c r="Q246" s="30"/>
      <c r="R246" s="30"/>
      <c r="S246" s="30"/>
      <c r="T246" s="30"/>
    </row>
    <row r="247" spans="1:20" ht="14.5" x14ac:dyDescent="0.35">
      <c r="A247" s="30" t="s">
        <v>1613</v>
      </c>
      <c r="B247" s="31">
        <v>19</v>
      </c>
      <c r="C247" s="31">
        <v>1</v>
      </c>
      <c r="D247" s="31">
        <v>19</v>
      </c>
      <c r="E247" s="30">
        <v>0</v>
      </c>
      <c r="F247" s="30">
        <v>0</v>
      </c>
      <c r="G247" s="9">
        <v>44978</v>
      </c>
      <c r="H247" s="30"/>
      <c r="I247" s="30"/>
      <c r="J247" s="30"/>
      <c r="K247" s="30"/>
      <c r="L247" s="30"/>
      <c r="M247" s="30"/>
      <c r="N247" s="30"/>
      <c r="O247" s="30"/>
      <c r="P247" s="30"/>
      <c r="Q247" s="30"/>
      <c r="R247" s="30"/>
      <c r="S247" s="30"/>
      <c r="T247" s="30"/>
    </row>
    <row r="248" spans="1:20" ht="14.5" x14ac:dyDescent="0.35">
      <c r="A248" s="30" t="s">
        <v>1617</v>
      </c>
      <c r="B248" s="31">
        <v>5</v>
      </c>
      <c r="C248" s="31">
        <v>93</v>
      </c>
      <c r="D248" s="30">
        <v>0</v>
      </c>
      <c r="E248" s="30">
        <v>0</v>
      </c>
      <c r="F248" s="30">
        <v>0</v>
      </c>
      <c r="G248" s="9">
        <v>44978</v>
      </c>
      <c r="H248" s="30"/>
      <c r="I248" s="30"/>
      <c r="J248" s="30"/>
      <c r="K248" s="30"/>
      <c r="L248" s="30"/>
      <c r="M248" s="30"/>
      <c r="N248" s="30"/>
      <c r="O248" s="30"/>
      <c r="P248" s="30"/>
      <c r="Q248" s="30"/>
      <c r="R248" s="30"/>
      <c r="S248" s="30"/>
      <c r="T248" s="30"/>
    </row>
    <row r="249" spans="1:20" ht="14.5" x14ac:dyDescent="0.35">
      <c r="A249" s="30" t="s">
        <v>1621</v>
      </c>
      <c r="B249" s="31">
        <v>19</v>
      </c>
      <c r="C249" s="31">
        <v>1</v>
      </c>
      <c r="D249" s="30">
        <v>0</v>
      </c>
      <c r="E249" s="30">
        <v>0</v>
      </c>
      <c r="F249" s="30">
        <v>0</v>
      </c>
      <c r="G249" s="9">
        <v>44978</v>
      </c>
      <c r="H249" s="30"/>
      <c r="I249" s="30"/>
      <c r="J249" s="30"/>
      <c r="K249" s="30"/>
      <c r="L249" s="30"/>
      <c r="M249" s="30"/>
      <c r="N249" s="30"/>
      <c r="O249" s="30"/>
      <c r="P249" s="30"/>
      <c r="Q249" s="30"/>
      <c r="R249" s="30"/>
      <c r="S249" s="30"/>
      <c r="T249" s="30"/>
    </row>
    <row r="250" spans="1:20" ht="14.5" x14ac:dyDescent="0.35">
      <c r="A250" s="30" t="s">
        <v>1625</v>
      </c>
      <c r="B250" s="31">
        <v>1</v>
      </c>
      <c r="C250" s="30">
        <v>0</v>
      </c>
      <c r="D250" s="30">
        <v>0</v>
      </c>
      <c r="E250" s="30">
        <v>0</v>
      </c>
      <c r="F250" s="30">
        <v>0</v>
      </c>
      <c r="G250" s="9">
        <v>44978</v>
      </c>
      <c r="H250" s="30"/>
      <c r="I250" s="30"/>
      <c r="J250" s="30"/>
      <c r="K250" s="30"/>
      <c r="L250" s="30"/>
      <c r="M250" s="30"/>
      <c r="N250" s="30"/>
      <c r="O250" s="30"/>
      <c r="P250" s="30"/>
      <c r="Q250" s="30"/>
      <c r="R250" s="30"/>
      <c r="S250" s="30"/>
      <c r="T250" s="30"/>
    </row>
    <row r="251" spans="1:20" ht="14.5" x14ac:dyDescent="0.35">
      <c r="A251" s="30" t="s">
        <v>1630</v>
      </c>
      <c r="B251" s="30">
        <v>0</v>
      </c>
      <c r="C251" s="30">
        <v>0</v>
      </c>
      <c r="D251" s="30">
        <v>0</v>
      </c>
      <c r="E251" s="30">
        <v>0</v>
      </c>
      <c r="F251" s="30">
        <v>0</v>
      </c>
      <c r="G251" s="9">
        <v>44978</v>
      </c>
      <c r="H251" s="30"/>
      <c r="I251" s="30"/>
      <c r="J251" s="30"/>
      <c r="K251" s="30"/>
      <c r="L251" s="30"/>
      <c r="M251" s="30"/>
      <c r="N251" s="30"/>
      <c r="O251" s="30"/>
      <c r="P251" s="30"/>
      <c r="Q251" s="30"/>
      <c r="R251" s="30"/>
      <c r="S251" s="30"/>
      <c r="T251" s="30"/>
    </row>
    <row r="252" spans="1:20" ht="14.5" x14ac:dyDescent="0.35">
      <c r="A252" s="30" t="s">
        <v>1635</v>
      </c>
      <c r="B252" s="31">
        <v>3</v>
      </c>
      <c r="C252" s="30">
        <v>0</v>
      </c>
      <c r="D252" s="31">
        <v>7</v>
      </c>
      <c r="E252" s="30">
        <v>0</v>
      </c>
      <c r="F252" s="30">
        <v>0</v>
      </c>
      <c r="G252" s="9">
        <v>44978</v>
      </c>
      <c r="H252" s="30"/>
      <c r="I252" s="30"/>
      <c r="J252" s="30"/>
      <c r="K252" s="30"/>
      <c r="L252" s="30"/>
      <c r="M252" s="30"/>
      <c r="N252" s="30"/>
      <c r="O252" s="30"/>
      <c r="P252" s="30"/>
      <c r="Q252" s="30"/>
      <c r="R252" s="30"/>
      <c r="S252" s="30"/>
      <c r="T252" s="30"/>
    </row>
    <row r="253" spans="1:20" ht="14.5" x14ac:dyDescent="0.35">
      <c r="A253" s="30" t="s">
        <v>1639</v>
      </c>
      <c r="B253" s="31">
        <v>11</v>
      </c>
      <c r="C253" s="30">
        <v>0</v>
      </c>
      <c r="D253" s="31">
        <v>20</v>
      </c>
      <c r="E253" s="30">
        <v>0</v>
      </c>
      <c r="F253" s="30">
        <v>0</v>
      </c>
      <c r="G253" s="9">
        <v>44978</v>
      </c>
      <c r="H253" s="30"/>
      <c r="I253" s="30"/>
      <c r="J253" s="30"/>
      <c r="K253" s="30"/>
      <c r="L253" s="30"/>
      <c r="M253" s="30"/>
      <c r="N253" s="30"/>
      <c r="O253" s="30"/>
      <c r="P253" s="30"/>
      <c r="Q253" s="30"/>
      <c r="R253" s="30"/>
      <c r="S253" s="30"/>
      <c r="T253" s="30"/>
    </row>
    <row r="254" spans="1:20" ht="14.5" x14ac:dyDescent="0.35">
      <c r="A254" s="30" t="s">
        <v>1644</v>
      </c>
      <c r="B254" s="31">
        <v>6</v>
      </c>
      <c r="C254" s="30">
        <v>0</v>
      </c>
      <c r="D254" s="31">
        <v>10</v>
      </c>
      <c r="E254" s="30">
        <v>0</v>
      </c>
      <c r="F254" s="30">
        <v>0</v>
      </c>
      <c r="G254" s="9">
        <v>44978</v>
      </c>
      <c r="H254" s="30"/>
      <c r="I254" s="30"/>
      <c r="J254" s="30"/>
      <c r="K254" s="30"/>
      <c r="L254" s="30"/>
      <c r="M254" s="30"/>
      <c r="N254" s="30"/>
      <c r="O254" s="30"/>
      <c r="P254" s="30"/>
      <c r="Q254" s="30"/>
      <c r="R254" s="30"/>
      <c r="S254" s="30"/>
      <c r="T254" s="30"/>
    </row>
    <row r="255" spans="1:20" ht="14.5" x14ac:dyDescent="0.35">
      <c r="A255" s="30" t="s">
        <v>1648</v>
      </c>
      <c r="B255" s="31">
        <v>17</v>
      </c>
      <c r="C255" s="30">
        <v>0</v>
      </c>
      <c r="D255" s="31">
        <v>7</v>
      </c>
      <c r="E255" s="30">
        <v>0</v>
      </c>
      <c r="F255" s="30">
        <v>0</v>
      </c>
      <c r="G255" s="9">
        <v>44978</v>
      </c>
      <c r="H255" s="30"/>
      <c r="I255" s="30"/>
      <c r="J255" s="30"/>
      <c r="K255" s="30"/>
      <c r="L255" s="30"/>
      <c r="M255" s="30"/>
      <c r="N255" s="30"/>
      <c r="O255" s="30"/>
      <c r="P255" s="30"/>
      <c r="Q255" s="30"/>
      <c r="R255" s="30"/>
      <c r="S255" s="30"/>
      <c r="T255" s="30"/>
    </row>
    <row r="256" spans="1:20" ht="14.5" x14ac:dyDescent="0.35">
      <c r="A256" s="30" t="s">
        <v>1653</v>
      </c>
      <c r="B256" s="31">
        <v>4</v>
      </c>
      <c r="C256" s="31">
        <v>1</v>
      </c>
      <c r="D256" s="31">
        <v>2</v>
      </c>
      <c r="E256" s="30">
        <v>0</v>
      </c>
      <c r="F256" s="30">
        <v>0</v>
      </c>
      <c r="G256" s="9">
        <v>44978</v>
      </c>
      <c r="H256" s="30"/>
      <c r="I256" s="30"/>
      <c r="J256" s="30"/>
      <c r="K256" s="30"/>
      <c r="L256" s="30"/>
      <c r="M256" s="30"/>
      <c r="N256" s="30"/>
      <c r="O256" s="30"/>
      <c r="P256" s="30"/>
      <c r="Q256" s="30"/>
      <c r="R256" s="30"/>
      <c r="S256" s="30"/>
      <c r="T256" s="30"/>
    </row>
    <row r="257" spans="1:20" ht="14.5" x14ac:dyDescent="0.35">
      <c r="A257" s="30" t="s">
        <v>1658</v>
      </c>
      <c r="B257" s="31">
        <v>17</v>
      </c>
      <c r="C257" s="31">
        <v>2</v>
      </c>
      <c r="D257" s="31">
        <v>2</v>
      </c>
      <c r="E257" s="30">
        <v>0</v>
      </c>
      <c r="F257" s="30">
        <v>0</v>
      </c>
      <c r="G257" s="9">
        <v>44978</v>
      </c>
      <c r="H257" s="30"/>
      <c r="I257" s="30"/>
      <c r="J257" s="30"/>
      <c r="K257" s="30"/>
      <c r="L257" s="30"/>
      <c r="M257" s="30"/>
      <c r="N257" s="30"/>
      <c r="O257" s="30"/>
      <c r="P257" s="30"/>
      <c r="Q257" s="30"/>
      <c r="R257" s="30"/>
      <c r="S257" s="30"/>
      <c r="T257" s="30"/>
    </row>
    <row r="258" spans="1:20" ht="14.5" x14ac:dyDescent="0.35">
      <c r="A258" s="30" t="s">
        <v>1663</v>
      </c>
      <c r="B258" s="31">
        <v>9</v>
      </c>
      <c r="C258" s="30">
        <v>0</v>
      </c>
      <c r="D258" s="31">
        <v>7</v>
      </c>
      <c r="E258" s="30">
        <v>0</v>
      </c>
      <c r="F258" s="30">
        <v>0</v>
      </c>
      <c r="G258" s="9">
        <v>44978</v>
      </c>
      <c r="H258" s="30"/>
      <c r="I258" s="30"/>
      <c r="J258" s="30"/>
      <c r="K258" s="30"/>
      <c r="L258" s="30"/>
      <c r="M258" s="30"/>
      <c r="N258" s="30"/>
      <c r="O258" s="30"/>
      <c r="P258" s="30"/>
      <c r="Q258" s="30"/>
      <c r="R258" s="30"/>
      <c r="S258" s="30"/>
      <c r="T258" s="30"/>
    </row>
    <row r="259" spans="1:20" ht="14.5" x14ac:dyDescent="0.35">
      <c r="A259" s="30" t="s">
        <v>1667</v>
      </c>
      <c r="B259" s="31">
        <v>8</v>
      </c>
      <c r="C259" s="30">
        <v>0</v>
      </c>
      <c r="D259" s="30">
        <v>0</v>
      </c>
      <c r="E259" s="30">
        <v>0</v>
      </c>
      <c r="F259" s="30">
        <v>0</v>
      </c>
      <c r="G259" s="9">
        <v>44978</v>
      </c>
      <c r="H259" s="30"/>
      <c r="I259" s="30"/>
      <c r="J259" s="30"/>
      <c r="K259" s="30"/>
      <c r="L259" s="30"/>
      <c r="M259" s="30"/>
      <c r="N259" s="30"/>
      <c r="O259" s="30"/>
      <c r="P259" s="30"/>
      <c r="Q259" s="30"/>
      <c r="R259" s="30"/>
      <c r="S259" s="30"/>
      <c r="T259" s="30"/>
    </row>
    <row r="260" spans="1:20" ht="14.5" x14ac:dyDescent="0.35">
      <c r="A260" s="30" t="s">
        <v>1671</v>
      </c>
      <c r="B260" s="31">
        <v>7</v>
      </c>
      <c r="C260" s="30">
        <v>0</v>
      </c>
      <c r="D260" s="31">
        <v>3</v>
      </c>
      <c r="E260" s="30">
        <v>0</v>
      </c>
      <c r="F260" s="30">
        <v>0</v>
      </c>
      <c r="G260" s="9">
        <v>44978</v>
      </c>
      <c r="H260" s="30"/>
      <c r="I260" s="30"/>
      <c r="J260" s="30"/>
      <c r="K260" s="30"/>
      <c r="L260" s="30"/>
      <c r="M260" s="30"/>
      <c r="N260" s="30"/>
      <c r="O260" s="30"/>
      <c r="P260" s="30"/>
      <c r="Q260" s="30"/>
      <c r="R260" s="30"/>
      <c r="S260" s="30"/>
      <c r="T260" s="30"/>
    </row>
    <row r="261" spans="1:20" ht="14.5" x14ac:dyDescent="0.35">
      <c r="A261" s="30" t="s">
        <v>1676</v>
      </c>
      <c r="B261" s="31">
        <v>13</v>
      </c>
      <c r="C261" s="31">
        <v>3</v>
      </c>
      <c r="D261" s="30">
        <v>0</v>
      </c>
      <c r="E261" s="30">
        <v>0</v>
      </c>
      <c r="F261" s="30">
        <v>0</v>
      </c>
      <c r="G261" s="9">
        <v>44978</v>
      </c>
      <c r="H261" s="30"/>
      <c r="I261" s="30"/>
      <c r="J261" s="30"/>
      <c r="K261" s="30"/>
      <c r="L261" s="30"/>
      <c r="M261" s="30"/>
      <c r="N261" s="30"/>
      <c r="O261" s="30"/>
      <c r="P261" s="30"/>
      <c r="Q261" s="30"/>
      <c r="R261" s="30"/>
      <c r="S261" s="30"/>
      <c r="T261" s="30"/>
    </row>
    <row r="262" spans="1:20" ht="14.5" x14ac:dyDescent="0.35">
      <c r="A262" s="30" t="s">
        <v>1679</v>
      </c>
      <c r="B262" s="31">
        <v>28</v>
      </c>
      <c r="C262" s="30">
        <v>0</v>
      </c>
      <c r="D262" s="31">
        <v>7</v>
      </c>
      <c r="E262" s="30">
        <v>0</v>
      </c>
      <c r="F262" s="30">
        <v>0</v>
      </c>
      <c r="G262" s="9">
        <v>44978</v>
      </c>
      <c r="H262" s="30"/>
      <c r="I262" s="30"/>
      <c r="J262" s="30"/>
      <c r="K262" s="30"/>
      <c r="L262" s="30"/>
      <c r="M262" s="30"/>
      <c r="N262" s="30"/>
      <c r="O262" s="30"/>
      <c r="P262" s="30"/>
      <c r="Q262" s="30"/>
      <c r="R262" s="30"/>
      <c r="S262" s="30"/>
      <c r="T262" s="30"/>
    </row>
    <row r="263" spans="1:20" ht="14.5" x14ac:dyDescent="0.35">
      <c r="A263" s="30" t="s">
        <v>1683</v>
      </c>
      <c r="B263" s="31">
        <v>21</v>
      </c>
      <c r="C263" s="31">
        <v>1</v>
      </c>
      <c r="D263" s="31">
        <v>10</v>
      </c>
      <c r="E263" s="30">
        <v>0</v>
      </c>
      <c r="F263" s="30">
        <v>0</v>
      </c>
      <c r="G263" s="9">
        <v>44978</v>
      </c>
      <c r="H263" s="30"/>
      <c r="I263" s="30"/>
      <c r="J263" s="30"/>
      <c r="K263" s="30"/>
      <c r="L263" s="30"/>
      <c r="M263" s="30"/>
      <c r="N263" s="30"/>
      <c r="O263" s="30"/>
      <c r="P263" s="30"/>
      <c r="Q263" s="30"/>
      <c r="R263" s="30"/>
      <c r="S263" s="30"/>
      <c r="T263" s="30"/>
    </row>
    <row r="264" spans="1:20" ht="14.5" x14ac:dyDescent="0.35">
      <c r="A264" s="30" t="s">
        <v>1687</v>
      </c>
      <c r="B264" s="31">
        <v>2</v>
      </c>
      <c r="C264" s="30">
        <v>0</v>
      </c>
      <c r="D264" s="31">
        <v>1</v>
      </c>
      <c r="E264" s="30">
        <v>0</v>
      </c>
      <c r="F264" s="30">
        <v>0</v>
      </c>
      <c r="G264" s="9">
        <v>44978</v>
      </c>
      <c r="H264" s="30"/>
      <c r="I264" s="30"/>
      <c r="J264" s="30"/>
      <c r="K264" s="30"/>
      <c r="L264" s="30"/>
      <c r="M264" s="30"/>
      <c r="N264" s="30"/>
      <c r="O264" s="30"/>
      <c r="P264" s="30"/>
      <c r="Q264" s="30"/>
      <c r="R264" s="30"/>
      <c r="S264" s="30"/>
      <c r="T264" s="30"/>
    </row>
    <row r="265" spans="1:20" ht="14.5" x14ac:dyDescent="0.35">
      <c r="A265" s="30" t="s">
        <v>1689</v>
      </c>
      <c r="B265" s="31">
        <v>17</v>
      </c>
      <c r="C265" s="31">
        <v>1</v>
      </c>
      <c r="D265" s="30">
        <v>0</v>
      </c>
      <c r="E265" s="30">
        <v>0</v>
      </c>
      <c r="F265" s="31">
        <v>4</v>
      </c>
      <c r="G265" s="9">
        <v>44978</v>
      </c>
      <c r="H265" s="30"/>
      <c r="I265" s="30"/>
      <c r="J265" s="31"/>
      <c r="K265" s="30"/>
      <c r="L265" s="30"/>
      <c r="M265" s="30"/>
      <c r="N265" s="30"/>
      <c r="O265" s="30"/>
      <c r="P265" s="30"/>
      <c r="Q265" s="30"/>
      <c r="R265" s="30"/>
      <c r="S265" s="30"/>
      <c r="T265" s="30"/>
    </row>
    <row r="266" spans="1:20" ht="14.5" x14ac:dyDescent="0.35">
      <c r="A266" s="30" t="s">
        <v>1693</v>
      </c>
      <c r="B266" s="31">
        <v>6</v>
      </c>
      <c r="C266" s="31">
        <v>82</v>
      </c>
      <c r="D266" s="31">
        <v>19</v>
      </c>
      <c r="E266" s="30">
        <v>0</v>
      </c>
      <c r="F266" s="30">
        <v>0</v>
      </c>
      <c r="G266" s="9">
        <v>44978</v>
      </c>
      <c r="H266" s="30"/>
      <c r="I266" s="30"/>
      <c r="J266" s="30"/>
      <c r="K266" s="30"/>
      <c r="L266" s="30"/>
      <c r="M266" s="30"/>
      <c r="N266" s="30"/>
      <c r="O266" s="30"/>
      <c r="P266" s="30"/>
      <c r="Q266" s="30"/>
      <c r="R266" s="30"/>
      <c r="S266" s="30"/>
      <c r="T266" s="30"/>
    </row>
    <row r="267" spans="1:20" ht="14.5" x14ac:dyDescent="0.35">
      <c r="A267" s="30" t="s">
        <v>1697</v>
      </c>
      <c r="B267" s="31">
        <v>15</v>
      </c>
      <c r="C267" s="30">
        <v>0</v>
      </c>
      <c r="D267" s="30">
        <v>0</v>
      </c>
      <c r="E267" s="30">
        <v>0</v>
      </c>
      <c r="F267" s="30">
        <v>0</v>
      </c>
      <c r="G267" s="9">
        <v>44978</v>
      </c>
      <c r="H267" s="30"/>
      <c r="I267" s="30"/>
      <c r="J267" s="30"/>
      <c r="K267" s="30"/>
      <c r="L267" s="30"/>
      <c r="M267" s="30"/>
      <c r="N267" s="30"/>
      <c r="O267" s="30"/>
      <c r="P267" s="30"/>
      <c r="Q267" s="30"/>
      <c r="R267" s="30"/>
      <c r="S267" s="30"/>
      <c r="T267" s="30"/>
    </row>
    <row r="268" spans="1:20" ht="14.5" x14ac:dyDescent="0.35">
      <c r="A268" s="30" t="s">
        <v>1702</v>
      </c>
      <c r="B268" s="31">
        <v>13</v>
      </c>
      <c r="C268" s="31">
        <v>1</v>
      </c>
      <c r="D268" s="31">
        <v>9</v>
      </c>
      <c r="E268" s="30">
        <v>0</v>
      </c>
      <c r="F268" s="30">
        <v>0</v>
      </c>
      <c r="G268" s="9">
        <v>44978</v>
      </c>
      <c r="H268" s="30"/>
      <c r="I268" s="30"/>
      <c r="J268" s="30"/>
      <c r="K268" s="30"/>
      <c r="L268" s="30"/>
      <c r="M268" s="30"/>
      <c r="N268" s="30"/>
      <c r="O268" s="30"/>
      <c r="P268" s="30"/>
      <c r="Q268" s="30"/>
      <c r="R268" s="30"/>
      <c r="S268" s="30"/>
      <c r="T268" s="30"/>
    </row>
    <row r="269" spans="1:20" ht="14.5" x14ac:dyDescent="0.35">
      <c r="A269" s="30" t="s">
        <v>1706</v>
      </c>
      <c r="B269" s="31">
        <v>62</v>
      </c>
      <c r="C269" s="31">
        <v>1</v>
      </c>
      <c r="D269" s="31">
        <v>14</v>
      </c>
      <c r="E269" s="30">
        <v>0</v>
      </c>
      <c r="F269" s="30">
        <v>0</v>
      </c>
      <c r="G269" s="9">
        <v>44978</v>
      </c>
      <c r="H269" s="30"/>
      <c r="I269" s="30"/>
      <c r="J269" s="30"/>
      <c r="K269" s="30"/>
      <c r="L269" s="30"/>
      <c r="M269" s="30"/>
      <c r="N269" s="30"/>
      <c r="O269" s="30"/>
      <c r="P269" s="30"/>
      <c r="Q269" s="30"/>
      <c r="R269" s="30"/>
      <c r="S269" s="30"/>
      <c r="T269" s="30"/>
    </row>
    <row r="270" spans="1:20" ht="14.5" x14ac:dyDescent="0.35">
      <c r="A270" s="30" t="s">
        <v>1710</v>
      </c>
      <c r="B270" s="31">
        <v>5</v>
      </c>
      <c r="C270" s="31">
        <v>1</v>
      </c>
      <c r="D270" s="31">
        <v>20</v>
      </c>
      <c r="E270" s="30">
        <v>0</v>
      </c>
      <c r="F270" s="30">
        <v>0</v>
      </c>
      <c r="G270" s="9">
        <v>44978</v>
      </c>
      <c r="H270" s="30"/>
      <c r="I270" s="30"/>
      <c r="J270" s="30"/>
      <c r="K270" s="30"/>
      <c r="L270" s="30"/>
      <c r="M270" s="30"/>
      <c r="N270" s="30"/>
      <c r="O270" s="30"/>
      <c r="P270" s="30"/>
      <c r="Q270" s="30"/>
      <c r="R270" s="30"/>
      <c r="S270" s="30"/>
      <c r="T270" s="30"/>
    </row>
    <row r="271" spans="1:20" ht="14.5" x14ac:dyDescent="0.35">
      <c r="A271" s="30" t="s">
        <v>1715</v>
      </c>
      <c r="B271" s="31">
        <v>12</v>
      </c>
      <c r="C271" s="31">
        <v>60</v>
      </c>
      <c r="D271" s="31">
        <v>3</v>
      </c>
      <c r="E271" s="30">
        <v>0</v>
      </c>
      <c r="F271" s="30">
        <v>0</v>
      </c>
      <c r="G271" s="9">
        <v>44978</v>
      </c>
      <c r="H271" s="30"/>
      <c r="I271" s="30"/>
      <c r="J271" s="30"/>
      <c r="K271" s="30"/>
      <c r="L271" s="30"/>
      <c r="M271" s="30"/>
      <c r="N271" s="30"/>
      <c r="O271" s="30"/>
      <c r="P271" s="30"/>
      <c r="Q271" s="30"/>
      <c r="R271" s="30"/>
      <c r="S271" s="30"/>
      <c r="T271" s="30"/>
    </row>
    <row r="272" spans="1:20" ht="14.5" x14ac:dyDescent="0.35">
      <c r="A272" s="30" t="s">
        <v>1719</v>
      </c>
      <c r="B272" s="31">
        <v>2</v>
      </c>
      <c r="C272" s="30">
        <v>0</v>
      </c>
      <c r="D272" s="30">
        <v>0</v>
      </c>
      <c r="E272" s="30">
        <v>0</v>
      </c>
      <c r="F272" s="30">
        <v>0</v>
      </c>
      <c r="G272" s="9">
        <v>44978</v>
      </c>
      <c r="H272" s="30"/>
      <c r="I272" s="30"/>
      <c r="J272" s="30"/>
      <c r="K272" s="30"/>
      <c r="L272" s="30"/>
      <c r="M272" s="30"/>
      <c r="N272" s="30"/>
      <c r="O272" s="30"/>
      <c r="P272" s="30"/>
      <c r="Q272" s="30"/>
      <c r="R272" s="30"/>
      <c r="S272" s="30"/>
      <c r="T272" s="30"/>
    </row>
    <row r="273" spans="1:20" ht="14.5" x14ac:dyDescent="0.35">
      <c r="A273" s="30" t="s">
        <v>1723</v>
      </c>
      <c r="B273" s="30">
        <v>0</v>
      </c>
      <c r="C273" s="30">
        <v>0</v>
      </c>
      <c r="D273" s="30">
        <v>0</v>
      </c>
      <c r="E273" s="30">
        <v>0</v>
      </c>
      <c r="F273" s="30">
        <v>0</v>
      </c>
      <c r="G273" s="9">
        <v>44978</v>
      </c>
      <c r="H273" s="30"/>
      <c r="I273" s="30"/>
      <c r="J273" s="30"/>
      <c r="K273" s="30"/>
      <c r="L273" s="30"/>
      <c r="M273" s="30"/>
      <c r="N273" s="30"/>
      <c r="O273" s="30"/>
      <c r="P273" s="30"/>
      <c r="Q273" s="30"/>
      <c r="R273" s="30"/>
      <c r="S273" s="30"/>
      <c r="T273" s="30"/>
    </row>
    <row r="274" spans="1:20" ht="14.5" x14ac:dyDescent="0.35">
      <c r="A274" s="30" t="s">
        <v>1727</v>
      </c>
      <c r="B274" s="31">
        <v>1</v>
      </c>
      <c r="C274" s="31">
        <v>1</v>
      </c>
      <c r="D274" s="30">
        <v>0</v>
      </c>
      <c r="E274" s="30">
        <v>0</v>
      </c>
      <c r="F274" s="30">
        <v>0</v>
      </c>
      <c r="G274" s="9">
        <v>44978</v>
      </c>
      <c r="H274" s="30"/>
      <c r="I274" s="30"/>
      <c r="J274" s="30"/>
      <c r="K274" s="30"/>
      <c r="L274" s="30"/>
      <c r="M274" s="30"/>
      <c r="N274" s="30"/>
      <c r="O274" s="30"/>
      <c r="P274" s="30"/>
      <c r="Q274" s="30"/>
      <c r="R274" s="30"/>
      <c r="S274" s="30"/>
      <c r="T274" s="30"/>
    </row>
    <row r="275" spans="1:20" ht="14.5" x14ac:dyDescent="0.35">
      <c r="A275" s="30" t="s">
        <v>1731</v>
      </c>
      <c r="B275" s="31">
        <v>9</v>
      </c>
      <c r="C275" s="31">
        <v>3</v>
      </c>
      <c r="D275" s="31">
        <v>41</v>
      </c>
      <c r="E275" s="30">
        <v>0</v>
      </c>
      <c r="F275" s="30">
        <v>0</v>
      </c>
      <c r="G275" s="9">
        <v>44978</v>
      </c>
      <c r="H275" s="30"/>
      <c r="I275" s="30"/>
      <c r="J275" s="30"/>
      <c r="K275" s="30"/>
      <c r="L275" s="30"/>
      <c r="M275" s="30"/>
      <c r="N275" s="30"/>
      <c r="O275" s="30"/>
      <c r="P275" s="30"/>
      <c r="Q275" s="30"/>
      <c r="R275" s="30"/>
      <c r="S275" s="30"/>
      <c r="T275" s="30"/>
    </row>
    <row r="276" spans="1:20" ht="14.5" x14ac:dyDescent="0.35">
      <c r="A276" s="30" t="s">
        <v>1736</v>
      </c>
      <c r="B276" s="31">
        <v>3</v>
      </c>
      <c r="C276" s="30">
        <v>0</v>
      </c>
      <c r="D276" s="31">
        <v>9</v>
      </c>
      <c r="E276" s="30">
        <v>0</v>
      </c>
      <c r="F276" s="30">
        <v>0</v>
      </c>
      <c r="G276" s="9">
        <v>44978</v>
      </c>
      <c r="H276" s="30"/>
      <c r="I276" s="30"/>
      <c r="J276" s="30"/>
      <c r="K276" s="30"/>
      <c r="L276" s="30"/>
      <c r="M276" s="30"/>
      <c r="N276" s="30"/>
      <c r="O276" s="30"/>
      <c r="P276" s="30"/>
      <c r="Q276" s="30"/>
      <c r="R276" s="30"/>
      <c r="S276" s="30"/>
      <c r="T276" s="30"/>
    </row>
    <row r="277" spans="1:20" ht="14.5" x14ac:dyDescent="0.35">
      <c r="A277" s="30" t="s">
        <v>1740</v>
      </c>
      <c r="B277" s="31">
        <v>2</v>
      </c>
      <c r="C277" s="30">
        <v>0</v>
      </c>
      <c r="D277" s="31">
        <v>1</v>
      </c>
      <c r="E277" s="30">
        <v>0</v>
      </c>
      <c r="F277" s="30">
        <v>0</v>
      </c>
      <c r="G277" s="9">
        <v>44978</v>
      </c>
      <c r="H277" s="30"/>
      <c r="I277" s="30"/>
      <c r="J277" s="30"/>
      <c r="K277" s="30"/>
      <c r="L277" s="30"/>
      <c r="M277" s="30"/>
      <c r="N277" s="30"/>
      <c r="O277" s="30"/>
      <c r="P277" s="30"/>
      <c r="Q277" s="30"/>
      <c r="R277" s="30"/>
      <c r="S277" s="30"/>
      <c r="T277" s="30"/>
    </row>
    <row r="278" spans="1:20" ht="14.5" x14ac:dyDescent="0.35">
      <c r="A278" s="30" t="s">
        <v>1743</v>
      </c>
      <c r="B278" s="31">
        <v>7</v>
      </c>
      <c r="C278" s="31">
        <v>61</v>
      </c>
      <c r="D278" s="31">
        <v>3</v>
      </c>
      <c r="E278" s="30">
        <v>0</v>
      </c>
      <c r="F278" s="30">
        <v>0</v>
      </c>
      <c r="G278" s="9">
        <v>44978</v>
      </c>
      <c r="H278" s="30"/>
      <c r="I278" s="30"/>
      <c r="J278" s="30"/>
      <c r="K278" s="30"/>
      <c r="L278" s="30"/>
      <c r="M278" s="30"/>
      <c r="N278" s="30"/>
      <c r="O278" s="30"/>
      <c r="P278" s="30"/>
      <c r="Q278" s="30"/>
      <c r="R278" s="30"/>
      <c r="S278" s="30"/>
      <c r="T278" s="30"/>
    </row>
    <row r="279" spans="1:20" ht="14.5" x14ac:dyDescent="0.35">
      <c r="A279" s="30" t="s">
        <v>1746</v>
      </c>
      <c r="B279" s="31">
        <v>22</v>
      </c>
      <c r="C279" s="31">
        <v>1</v>
      </c>
      <c r="D279" s="31">
        <v>159</v>
      </c>
      <c r="E279" s="30">
        <v>0</v>
      </c>
      <c r="F279" s="31">
        <v>1</v>
      </c>
      <c r="G279" s="9">
        <v>44978</v>
      </c>
      <c r="H279" s="30"/>
      <c r="I279" s="30"/>
      <c r="J279" s="30"/>
      <c r="K279" s="30"/>
      <c r="L279" s="30"/>
      <c r="M279" s="30"/>
      <c r="N279" s="30"/>
      <c r="O279" s="30"/>
      <c r="P279" s="30"/>
      <c r="Q279" s="30"/>
      <c r="R279" s="30"/>
      <c r="S279" s="30"/>
      <c r="T279" s="30"/>
    </row>
    <row r="280" spans="1:20" ht="14.5" x14ac:dyDescent="0.35">
      <c r="A280" s="30" t="s">
        <v>1750</v>
      </c>
      <c r="B280" s="31">
        <v>46</v>
      </c>
      <c r="C280" s="31">
        <v>1</v>
      </c>
      <c r="D280" s="31">
        <v>72</v>
      </c>
      <c r="E280" s="30">
        <v>0</v>
      </c>
      <c r="F280" s="30">
        <v>0</v>
      </c>
      <c r="G280" s="9">
        <v>44978</v>
      </c>
      <c r="H280" s="30"/>
      <c r="I280" s="30"/>
      <c r="J280" s="30"/>
      <c r="K280" s="30"/>
      <c r="L280" s="30"/>
      <c r="M280" s="30"/>
      <c r="N280" s="30"/>
      <c r="O280" s="30"/>
      <c r="P280" s="30"/>
      <c r="Q280" s="30"/>
      <c r="R280" s="30"/>
      <c r="S280" s="30"/>
      <c r="T280" s="30"/>
    </row>
    <row r="281" spans="1:20" ht="14.5" x14ac:dyDescent="0.35">
      <c r="A281" s="30" t="s">
        <v>1755</v>
      </c>
      <c r="B281" s="31">
        <v>8</v>
      </c>
      <c r="C281" s="31">
        <v>2</v>
      </c>
      <c r="D281" s="31">
        <v>18</v>
      </c>
      <c r="E281" s="30">
        <v>0</v>
      </c>
      <c r="F281" s="30">
        <v>0</v>
      </c>
      <c r="G281" s="9">
        <v>44978</v>
      </c>
      <c r="H281" s="30"/>
      <c r="I281" s="30"/>
      <c r="J281" s="30"/>
      <c r="K281" s="30"/>
      <c r="L281" s="30"/>
      <c r="M281" s="30"/>
      <c r="N281" s="30"/>
      <c r="O281" s="30"/>
      <c r="P281" s="30"/>
      <c r="Q281" s="30"/>
      <c r="R281" s="30"/>
      <c r="S281" s="30"/>
      <c r="T281" s="30"/>
    </row>
    <row r="282" spans="1:20" ht="14.5" x14ac:dyDescent="0.35">
      <c r="A282" s="30" t="s">
        <v>1759</v>
      </c>
      <c r="B282" s="30">
        <v>0</v>
      </c>
      <c r="C282" s="30">
        <v>0</v>
      </c>
      <c r="D282" s="31">
        <v>2</v>
      </c>
      <c r="E282" s="30">
        <v>0</v>
      </c>
      <c r="F282" s="30">
        <v>0</v>
      </c>
      <c r="G282" s="9">
        <v>44978</v>
      </c>
      <c r="H282" s="30"/>
      <c r="I282" s="30"/>
      <c r="J282" s="30"/>
      <c r="K282" s="30"/>
      <c r="L282" s="30"/>
      <c r="M282" s="30"/>
      <c r="N282" s="30"/>
      <c r="O282" s="30"/>
      <c r="P282" s="30"/>
      <c r="Q282" s="30"/>
      <c r="R282" s="30"/>
      <c r="S282" s="30"/>
      <c r="T282" s="30"/>
    </row>
    <row r="283" spans="1:20" ht="14.5" x14ac:dyDescent="0.35">
      <c r="A283" s="30" t="s">
        <v>1764</v>
      </c>
      <c r="B283" s="31">
        <v>10</v>
      </c>
      <c r="C283" s="31">
        <v>2</v>
      </c>
      <c r="D283" s="30">
        <v>0</v>
      </c>
      <c r="E283" s="30">
        <v>0</v>
      </c>
      <c r="F283" s="30">
        <v>0</v>
      </c>
      <c r="G283" s="9">
        <v>44978</v>
      </c>
      <c r="H283" s="30"/>
      <c r="I283" s="30"/>
      <c r="J283" s="30"/>
      <c r="K283" s="30"/>
      <c r="L283" s="30"/>
      <c r="M283" s="30"/>
      <c r="N283" s="30"/>
      <c r="O283" s="30"/>
      <c r="P283" s="30"/>
      <c r="Q283" s="30"/>
      <c r="R283" s="30"/>
      <c r="S283" s="30"/>
      <c r="T283" s="30"/>
    </row>
    <row r="284" spans="1:20" ht="14.5" x14ac:dyDescent="0.35">
      <c r="A284" s="30" t="s">
        <v>1767</v>
      </c>
      <c r="B284" s="31">
        <v>4</v>
      </c>
      <c r="C284" s="30">
        <v>0</v>
      </c>
      <c r="D284" s="31">
        <v>6</v>
      </c>
      <c r="E284" s="30">
        <v>0</v>
      </c>
      <c r="F284" s="30">
        <v>0</v>
      </c>
      <c r="G284" s="9">
        <v>44978</v>
      </c>
      <c r="H284" s="30"/>
      <c r="I284" s="30"/>
      <c r="J284" s="30"/>
      <c r="K284" s="30"/>
      <c r="L284" s="30"/>
      <c r="M284" s="30"/>
      <c r="N284" s="30"/>
      <c r="O284" s="30"/>
      <c r="P284" s="30"/>
      <c r="Q284" s="30"/>
      <c r="R284" s="30"/>
      <c r="S284" s="30"/>
      <c r="T284" s="30"/>
    </row>
    <row r="285" spans="1:20" ht="14.5" x14ac:dyDescent="0.35">
      <c r="A285" s="30" t="s">
        <v>1770</v>
      </c>
      <c r="B285" s="31">
        <v>15</v>
      </c>
      <c r="C285" s="31">
        <v>9</v>
      </c>
      <c r="D285" s="31">
        <v>5</v>
      </c>
      <c r="E285" s="30">
        <v>0</v>
      </c>
      <c r="F285" s="30">
        <v>0</v>
      </c>
      <c r="G285" s="9">
        <v>44978</v>
      </c>
      <c r="H285" s="30"/>
      <c r="I285" s="30"/>
      <c r="J285" s="30"/>
      <c r="K285" s="30"/>
      <c r="L285" s="30"/>
      <c r="M285" s="30"/>
      <c r="N285" s="30"/>
      <c r="O285" s="30"/>
      <c r="P285" s="30"/>
      <c r="Q285" s="30"/>
      <c r="R285" s="30"/>
      <c r="S285" s="30"/>
      <c r="T285" s="30"/>
    </row>
    <row r="286" spans="1:20" ht="14.5" x14ac:dyDescent="0.35">
      <c r="A286" s="30" t="s">
        <v>1773</v>
      </c>
      <c r="B286" s="31">
        <v>17</v>
      </c>
      <c r="C286" s="31">
        <v>6</v>
      </c>
      <c r="D286" s="31">
        <v>5</v>
      </c>
      <c r="E286" s="30">
        <v>0</v>
      </c>
      <c r="F286" s="30">
        <v>0</v>
      </c>
      <c r="G286" s="9">
        <v>44978</v>
      </c>
      <c r="H286" s="30"/>
      <c r="I286" s="30"/>
      <c r="J286" s="30"/>
      <c r="K286" s="30"/>
      <c r="L286" s="30"/>
      <c r="M286" s="30"/>
      <c r="N286" s="30"/>
      <c r="O286" s="30"/>
      <c r="P286" s="30"/>
      <c r="Q286" s="30"/>
      <c r="R286" s="30"/>
      <c r="S286" s="30"/>
      <c r="T286" s="30"/>
    </row>
    <row r="287" spans="1:20" ht="14.5" x14ac:dyDescent="0.35">
      <c r="A287" s="30" t="s">
        <v>1775</v>
      </c>
      <c r="B287" s="31">
        <v>7</v>
      </c>
      <c r="C287" s="31">
        <v>5</v>
      </c>
      <c r="D287" s="31">
        <v>6</v>
      </c>
      <c r="E287" s="30">
        <v>0</v>
      </c>
      <c r="F287" s="30">
        <v>0</v>
      </c>
      <c r="G287" s="9">
        <v>44978</v>
      </c>
      <c r="H287" s="30"/>
      <c r="I287" s="30"/>
      <c r="J287" s="30"/>
      <c r="K287" s="30"/>
      <c r="L287" s="30"/>
      <c r="M287" s="30"/>
      <c r="N287" s="30"/>
      <c r="O287" s="30"/>
      <c r="P287" s="30"/>
      <c r="Q287" s="30"/>
      <c r="R287" s="30"/>
      <c r="S287" s="30"/>
      <c r="T287" s="30"/>
    </row>
    <row r="288" spans="1:20" ht="14.5" x14ac:dyDescent="0.35">
      <c r="A288" s="30" t="s">
        <v>1777</v>
      </c>
      <c r="B288" s="31">
        <v>38</v>
      </c>
      <c r="C288" s="31">
        <v>67</v>
      </c>
      <c r="D288" s="31">
        <v>37</v>
      </c>
      <c r="E288" s="30">
        <v>0</v>
      </c>
      <c r="F288" s="31">
        <v>1</v>
      </c>
      <c r="G288" s="9">
        <v>44978</v>
      </c>
      <c r="H288" s="30"/>
      <c r="I288" s="30"/>
      <c r="J288" s="30"/>
      <c r="K288" s="30"/>
      <c r="L288" s="30"/>
      <c r="M288" s="30"/>
      <c r="N288" s="30"/>
      <c r="O288" s="30"/>
      <c r="P288" s="30"/>
      <c r="Q288" s="30"/>
      <c r="R288" s="30"/>
      <c r="S288" s="30"/>
      <c r="T288" s="30"/>
    </row>
    <row r="289" spans="1:20" ht="14.5" x14ac:dyDescent="0.35">
      <c r="A289" s="30" t="s">
        <v>1779</v>
      </c>
      <c r="B289" s="31">
        <v>35</v>
      </c>
      <c r="C289" s="31">
        <v>15</v>
      </c>
      <c r="D289" s="31">
        <v>8</v>
      </c>
      <c r="E289" s="31">
        <v>2</v>
      </c>
      <c r="F289" s="30">
        <v>0</v>
      </c>
      <c r="G289" s="9">
        <v>44978</v>
      </c>
      <c r="H289" s="30"/>
      <c r="I289" s="30"/>
      <c r="J289" s="30"/>
      <c r="K289" s="30"/>
      <c r="L289" s="30"/>
      <c r="M289" s="30"/>
      <c r="N289" s="30"/>
      <c r="O289" s="30"/>
      <c r="P289" s="30"/>
      <c r="Q289" s="30"/>
      <c r="R289" s="30"/>
      <c r="S289" s="30"/>
      <c r="T289" s="30"/>
    </row>
    <row r="290" spans="1:20" ht="14.5" x14ac:dyDescent="0.35">
      <c r="A290" s="30" t="s">
        <v>1782</v>
      </c>
      <c r="B290" s="31">
        <v>7</v>
      </c>
      <c r="C290" s="31">
        <v>3</v>
      </c>
      <c r="D290" s="31">
        <v>2</v>
      </c>
      <c r="E290" s="30">
        <v>0</v>
      </c>
      <c r="F290" s="30">
        <v>0</v>
      </c>
      <c r="G290" s="9">
        <v>44978</v>
      </c>
      <c r="H290" s="30"/>
      <c r="I290" s="30"/>
      <c r="J290" s="30"/>
      <c r="K290" s="30"/>
      <c r="L290" s="30"/>
      <c r="M290" s="30"/>
      <c r="N290" s="30"/>
      <c r="O290" s="30"/>
      <c r="P290" s="30"/>
      <c r="Q290" s="30"/>
      <c r="R290" s="30"/>
      <c r="S290" s="30"/>
      <c r="T290" s="30"/>
    </row>
    <row r="291" spans="1:20" ht="14.5" x14ac:dyDescent="0.35">
      <c r="A291" s="30" t="s">
        <v>1785</v>
      </c>
      <c r="B291" s="31">
        <v>22</v>
      </c>
      <c r="C291" s="31">
        <v>16</v>
      </c>
      <c r="D291" s="31">
        <v>1</v>
      </c>
      <c r="E291" s="30">
        <v>0</v>
      </c>
      <c r="F291" s="30">
        <v>0</v>
      </c>
      <c r="G291" s="9">
        <v>44978</v>
      </c>
      <c r="H291" s="30"/>
      <c r="I291" s="30"/>
      <c r="J291" s="30"/>
      <c r="K291" s="30"/>
      <c r="L291" s="30"/>
      <c r="M291" s="30"/>
      <c r="N291" s="30"/>
      <c r="O291" s="30"/>
      <c r="P291" s="30"/>
      <c r="Q291" s="30"/>
      <c r="R291" s="30"/>
      <c r="S291" s="30"/>
      <c r="T291" s="30"/>
    </row>
    <row r="292" spans="1:20" ht="14.5" x14ac:dyDescent="0.35">
      <c r="A292" s="30" t="s">
        <v>1788</v>
      </c>
      <c r="B292" s="31">
        <v>10</v>
      </c>
      <c r="C292" s="31">
        <v>2</v>
      </c>
      <c r="D292" s="31">
        <v>3</v>
      </c>
      <c r="E292" s="30">
        <v>0</v>
      </c>
      <c r="F292" s="30">
        <v>0</v>
      </c>
      <c r="G292" s="9">
        <v>44978</v>
      </c>
      <c r="H292" s="30"/>
      <c r="I292" s="30"/>
      <c r="J292" s="30"/>
      <c r="K292" s="30"/>
      <c r="L292" s="30"/>
      <c r="M292" s="30"/>
      <c r="N292" s="30"/>
      <c r="O292" s="30"/>
      <c r="P292" s="30"/>
      <c r="Q292" s="30"/>
      <c r="R292" s="30"/>
      <c r="S292" s="30"/>
      <c r="T292" s="30"/>
    </row>
    <row r="293" spans="1:20" ht="14.5" x14ac:dyDescent="0.35">
      <c r="A293" s="30" t="s">
        <v>1790</v>
      </c>
      <c r="B293" s="31">
        <v>11</v>
      </c>
      <c r="C293" s="31">
        <v>1</v>
      </c>
      <c r="D293" s="31">
        <v>1</v>
      </c>
      <c r="E293" s="30">
        <v>0</v>
      </c>
      <c r="F293" s="30">
        <v>0</v>
      </c>
      <c r="G293" s="9">
        <v>44978</v>
      </c>
      <c r="H293" s="30"/>
      <c r="I293" s="30"/>
      <c r="J293" s="30"/>
      <c r="K293" s="30"/>
      <c r="L293" s="30"/>
      <c r="M293" s="30"/>
      <c r="N293" s="30"/>
      <c r="O293" s="30"/>
      <c r="P293" s="30"/>
      <c r="Q293" s="30"/>
      <c r="R293" s="30"/>
      <c r="S293" s="30"/>
      <c r="T293" s="30"/>
    </row>
    <row r="294" spans="1:20" ht="14.5" x14ac:dyDescent="0.35">
      <c r="A294" s="30" t="s">
        <v>1792</v>
      </c>
      <c r="B294" s="31">
        <v>17</v>
      </c>
      <c r="C294" s="31">
        <v>5</v>
      </c>
      <c r="D294" s="31">
        <v>6</v>
      </c>
      <c r="E294" s="30">
        <v>0</v>
      </c>
      <c r="F294" s="30">
        <v>0</v>
      </c>
      <c r="G294" s="9">
        <v>44978</v>
      </c>
      <c r="H294" s="30"/>
      <c r="I294" s="30"/>
      <c r="J294" s="30"/>
      <c r="K294" s="30"/>
      <c r="L294" s="30"/>
      <c r="M294" s="30"/>
      <c r="N294" s="30"/>
      <c r="O294" s="30"/>
      <c r="P294" s="30"/>
      <c r="Q294" s="30"/>
      <c r="R294" s="30"/>
      <c r="S294" s="30"/>
      <c r="T294" s="30"/>
    </row>
    <row r="295" spans="1:20" ht="14.5" x14ac:dyDescent="0.35">
      <c r="A295" s="30" t="s">
        <v>1794</v>
      </c>
      <c r="B295" s="31">
        <v>5</v>
      </c>
      <c r="C295" s="31">
        <v>4</v>
      </c>
      <c r="D295" s="31">
        <v>1</v>
      </c>
      <c r="E295" s="30">
        <v>0</v>
      </c>
      <c r="F295" s="30">
        <v>0</v>
      </c>
      <c r="G295" s="9">
        <v>44978</v>
      </c>
      <c r="H295" s="30"/>
      <c r="I295" s="30"/>
      <c r="J295" s="30"/>
      <c r="K295" s="30"/>
      <c r="L295" s="30"/>
      <c r="M295" s="30"/>
      <c r="N295" s="30"/>
      <c r="O295" s="30"/>
      <c r="P295" s="30"/>
      <c r="Q295" s="30"/>
      <c r="R295" s="30"/>
      <c r="S295" s="30"/>
      <c r="T295" s="30"/>
    </row>
    <row r="296" spans="1:20" ht="14.5" x14ac:dyDescent="0.35">
      <c r="A296" s="30" t="s">
        <v>1796</v>
      </c>
      <c r="B296" s="31">
        <v>23</v>
      </c>
      <c r="C296" s="31">
        <v>14</v>
      </c>
      <c r="D296" s="30">
        <v>0</v>
      </c>
      <c r="E296" s="30">
        <v>0</v>
      </c>
      <c r="F296" s="30">
        <v>0</v>
      </c>
      <c r="G296" s="9">
        <v>44978</v>
      </c>
      <c r="H296" s="30"/>
      <c r="I296" s="30"/>
      <c r="J296" s="30"/>
      <c r="K296" s="30"/>
      <c r="L296" s="30"/>
      <c r="M296" s="30"/>
      <c r="N296" s="30"/>
      <c r="O296" s="30"/>
      <c r="P296" s="30"/>
      <c r="Q296" s="30"/>
      <c r="R296" s="30"/>
      <c r="S296" s="30"/>
      <c r="T296" s="30"/>
    </row>
    <row r="297" spans="1:20" ht="14.5" x14ac:dyDescent="0.35">
      <c r="A297" s="30" t="s">
        <v>1799</v>
      </c>
      <c r="B297" s="31">
        <v>15</v>
      </c>
      <c r="C297" s="31">
        <v>122</v>
      </c>
      <c r="D297" s="31">
        <v>1</v>
      </c>
      <c r="E297" s="30">
        <v>0</v>
      </c>
      <c r="F297" s="30">
        <v>0</v>
      </c>
      <c r="G297" s="9">
        <v>44978</v>
      </c>
      <c r="H297" s="30"/>
      <c r="I297" s="30"/>
      <c r="J297" s="30"/>
      <c r="K297" s="30"/>
      <c r="L297" s="30"/>
      <c r="M297" s="30"/>
      <c r="N297" s="30"/>
      <c r="O297" s="30"/>
      <c r="P297" s="30"/>
      <c r="Q297" s="30"/>
      <c r="R297" s="30"/>
      <c r="S297" s="30"/>
      <c r="T297" s="30"/>
    </row>
    <row r="298" spans="1:20" ht="14.5" x14ac:dyDescent="0.35">
      <c r="A298" s="30" t="s">
        <v>1801</v>
      </c>
      <c r="B298" s="31">
        <v>5</v>
      </c>
      <c r="C298" s="31">
        <v>8</v>
      </c>
      <c r="D298" s="30">
        <v>0</v>
      </c>
      <c r="E298" s="30">
        <v>0</v>
      </c>
      <c r="F298" s="30">
        <v>0</v>
      </c>
      <c r="G298" s="9">
        <v>44978</v>
      </c>
      <c r="H298" s="30"/>
      <c r="I298" s="30"/>
      <c r="J298" s="30"/>
      <c r="K298" s="30"/>
      <c r="L298" s="30"/>
      <c r="M298" s="30"/>
      <c r="N298" s="30"/>
      <c r="O298" s="30"/>
      <c r="P298" s="30"/>
      <c r="Q298" s="30"/>
      <c r="R298" s="30"/>
      <c r="S298" s="30"/>
      <c r="T298" s="30"/>
    </row>
    <row r="299" spans="1:20" ht="14.5" x14ac:dyDescent="0.35">
      <c r="A299" s="30" t="s">
        <v>1804</v>
      </c>
      <c r="B299" s="30">
        <v>0</v>
      </c>
      <c r="C299" s="31">
        <v>2</v>
      </c>
      <c r="D299" s="31">
        <v>2</v>
      </c>
      <c r="E299" s="30">
        <v>0</v>
      </c>
      <c r="F299" s="30">
        <v>0</v>
      </c>
      <c r="G299" s="9">
        <v>44978</v>
      </c>
      <c r="H299" s="30"/>
      <c r="I299" s="30"/>
      <c r="J299" s="30"/>
      <c r="K299" s="30"/>
      <c r="L299" s="30"/>
      <c r="M299" s="30"/>
      <c r="N299" s="30"/>
      <c r="O299" s="30"/>
      <c r="P299" s="30"/>
      <c r="Q299" s="30"/>
      <c r="R299" s="30"/>
      <c r="S299" s="30"/>
      <c r="T299" s="30"/>
    </row>
    <row r="300" spans="1:20" ht="14.5" x14ac:dyDescent="0.35">
      <c r="A300" s="30" t="s">
        <v>1807</v>
      </c>
      <c r="B300" s="31">
        <v>17</v>
      </c>
      <c r="C300" s="31">
        <v>3</v>
      </c>
      <c r="D300" s="30">
        <v>0</v>
      </c>
      <c r="E300" s="30">
        <v>0</v>
      </c>
      <c r="F300" s="30">
        <v>0</v>
      </c>
      <c r="G300" s="9">
        <v>44978</v>
      </c>
      <c r="H300" s="30"/>
      <c r="I300" s="30"/>
      <c r="J300" s="30"/>
      <c r="K300" s="30"/>
      <c r="L300" s="30"/>
      <c r="M300" s="30"/>
      <c r="N300" s="30"/>
      <c r="O300" s="30"/>
      <c r="P300" s="30"/>
      <c r="Q300" s="30"/>
      <c r="R300" s="30"/>
      <c r="S300" s="30"/>
      <c r="T300" s="30"/>
    </row>
    <row r="301" spans="1:20" ht="14.5" x14ac:dyDescent="0.35">
      <c r="A301" s="30" t="s">
        <v>1810</v>
      </c>
      <c r="B301" s="31">
        <v>2</v>
      </c>
      <c r="C301" s="31">
        <v>1</v>
      </c>
      <c r="D301" s="31">
        <v>1</v>
      </c>
      <c r="E301" s="30">
        <v>0</v>
      </c>
      <c r="F301" s="30">
        <v>0</v>
      </c>
      <c r="G301" s="9">
        <v>44978</v>
      </c>
      <c r="H301" s="30"/>
      <c r="I301" s="30"/>
      <c r="J301" s="30"/>
      <c r="K301" s="30"/>
      <c r="L301" s="30"/>
      <c r="M301" s="30"/>
      <c r="N301" s="30"/>
      <c r="O301" s="30"/>
      <c r="P301" s="30"/>
      <c r="Q301" s="30"/>
      <c r="R301" s="30"/>
      <c r="S301" s="30"/>
      <c r="T301" s="30"/>
    </row>
    <row r="302" spans="1:20" ht="14.5" x14ac:dyDescent="0.35">
      <c r="A302" s="30" t="s">
        <v>1813</v>
      </c>
      <c r="B302" s="31">
        <v>5</v>
      </c>
      <c r="C302" s="31">
        <v>1</v>
      </c>
      <c r="D302" s="31">
        <v>1</v>
      </c>
      <c r="E302" s="30">
        <v>0</v>
      </c>
      <c r="F302" s="30">
        <v>0</v>
      </c>
      <c r="G302" s="9">
        <v>44978</v>
      </c>
      <c r="H302" s="30"/>
      <c r="I302" s="30"/>
      <c r="J302" s="30"/>
      <c r="K302" s="30"/>
      <c r="L302" s="30"/>
      <c r="M302" s="30"/>
      <c r="N302" s="30"/>
      <c r="O302" s="30"/>
      <c r="P302" s="30"/>
      <c r="Q302" s="30"/>
      <c r="R302" s="30"/>
      <c r="S302" s="30"/>
      <c r="T302" s="30"/>
    </row>
    <row r="303" spans="1:20" ht="14.5" x14ac:dyDescent="0.35">
      <c r="A303" s="30" t="s">
        <v>1819</v>
      </c>
      <c r="B303" s="31">
        <v>2</v>
      </c>
      <c r="C303" s="30">
        <v>0</v>
      </c>
      <c r="D303" s="31">
        <v>1</v>
      </c>
      <c r="E303" s="30">
        <v>0</v>
      </c>
      <c r="F303" s="30">
        <v>0</v>
      </c>
      <c r="G303" s="9">
        <v>44978</v>
      </c>
      <c r="H303" s="30"/>
      <c r="I303" s="30"/>
      <c r="J303" s="30"/>
      <c r="K303" s="30"/>
      <c r="L303" s="30"/>
      <c r="M303" s="30"/>
      <c r="N303" s="30"/>
      <c r="O303" s="30"/>
      <c r="P303" s="30"/>
      <c r="Q303" s="30"/>
      <c r="R303" s="30"/>
      <c r="S303" s="30"/>
      <c r="T303" s="30"/>
    </row>
    <row r="304" spans="1:20" ht="14.5" x14ac:dyDescent="0.35">
      <c r="A304" s="30" t="s">
        <v>1822</v>
      </c>
      <c r="B304" s="31">
        <v>1</v>
      </c>
      <c r="C304" s="31">
        <v>6</v>
      </c>
      <c r="D304" s="31">
        <v>1</v>
      </c>
      <c r="E304" s="30">
        <v>0</v>
      </c>
      <c r="F304" s="30">
        <v>0</v>
      </c>
      <c r="G304" s="9">
        <v>44978</v>
      </c>
      <c r="H304" s="30"/>
      <c r="I304" s="30"/>
      <c r="J304" s="30"/>
      <c r="K304" s="30"/>
      <c r="L304" s="30"/>
      <c r="M304" s="30"/>
      <c r="N304" s="30"/>
      <c r="O304" s="30"/>
      <c r="P304" s="30"/>
      <c r="Q304" s="30"/>
      <c r="R304" s="30"/>
      <c r="S304" s="30"/>
      <c r="T304" s="30"/>
    </row>
    <row r="305" spans="1:20" ht="14.5" x14ac:dyDescent="0.35">
      <c r="A305" s="30" t="s">
        <v>1825</v>
      </c>
      <c r="B305" s="31">
        <v>35</v>
      </c>
      <c r="C305" s="31">
        <v>36</v>
      </c>
      <c r="D305" s="31">
        <v>1</v>
      </c>
      <c r="E305" s="30">
        <v>0</v>
      </c>
      <c r="F305" s="30">
        <v>0</v>
      </c>
      <c r="G305" s="9">
        <v>44978</v>
      </c>
      <c r="H305" s="30"/>
      <c r="I305" s="30"/>
      <c r="J305" s="30"/>
      <c r="K305" s="30"/>
      <c r="L305" s="30"/>
      <c r="M305" s="30"/>
      <c r="N305" s="30"/>
      <c r="O305" s="30"/>
      <c r="P305" s="30"/>
      <c r="Q305" s="30"/>
      <c r="R305" s="30"/>
      <c r="S305" s="30"/>
      <c r="T305" s="30"/>
    </row>
    <row r="306" spans="1:20" ht="14.5" x14ac:dyDescent="0.35">
      <c r="A306" s="30" t="s">
        <v>1828</v>
      </c>
      <c r="B306" s="31">
        <v>7</v>
      </c>
      <c r="C306" s="31">
        <v>1</v>
      </c>
      <c r="D306" s="31">
        <v>1</v>
      </c>
      <c r="E306" s="30">
        <v>0</v>
      </c>
      <c r="F306" s="30">
        <v>0</v>
      </c>
      <c r="G306" s="9">
        <v>44978</v>
      </c>
      <c r="H306" s="30"/>
      <c r="I306" s="30"/>
      <c r="J306" s="30"/>
      <c r="K306" s="30"/>
      <c r="L306" s="30"/>
      <c r="M306" s="30"/>
      <c r="N306" s="30"/>
      <c r="O306" s="30"/>
      <c r="P306" s="30"/>
      <c r="Q306" s="30"/>
      <c r="R306" s="30"/>
      <c r="S306" s="30"/>
      <c r="T306" s="30"/>
    </row>
    <row r="307" spans="1:20" ht="14.5" x14ac:dyDescent="0.35">
      <c r="A307" s="30" t="s">
        <v>1831</v>
      </c>
      <c r="B307" s="31">
        <v>12</v>
      </c>
      <c r="C307" s="31">
        <v>1</v>
      </c>
      <c r="D307" s="31">
        <v>1</v>
      </c>
      <c r="E307" s="30">
        <v>0</v>
      </c>
      <c r="F307" s="30">
        <v>0</v>
      </c>
      <c r="G307" s="9">
        <v>44978</v>
      </c>
      <c r="H307" s="30"/>
      <c r="I307" s="30"/>
      <c r="J307" s="30"/>
      <c r="K307" s="30"/>
      <c r="L307" s="30"/>
      <c r="M307" s="30"/>
      <c r="N307" s="30"/>
      <c r="O307" s="30"/>
      <c r="P307" s="30"/>
      <c r="Q307" s="30"/>
      <c r="R307" s="30"/>
      <c r="S307" s="30"/>
      <c r="T307" s="30"/>
    </row>
    <row r="308" spans="1:20" ht="14.5" x14ac:dyDescent="0.35">
      <c r="A308" s="30" t="s">
        <v>1834</v>
      </c>
      <c r="B308" s="31">
        <v>4</v>
      </c>
      <c r="C308" s="31">
        <v>4</v>
      </c>
      <c r="D308" s="31">
        <v>1</v>
      </c>
      <c r="E308" s="30">
        <v>0</v>
      </c>
      <c r="F308" s="30">
        <v>0</v>
      </c>
      <c r="G308" s="9">
        <v>44978</v>
      </c>
      <c r="H308" s="30"/>
      <c r="I308" s="30"/>
      <c r="J308" s="30"/>
      <c r="K308" s="30"/>
      <c r="L308" s="30"/>
      <c r="M308" s="30"/>
      <c r="N308" s="30"/>
      <c r="O308" s="30"/>
      <c r="P308" s="30"/>
      <c r="Q308" s="30"/>
      <c r="R308" s="30"/>
      <c r="S308" s="30"/>
      <c r="T308" s="30"/>
    </row>
    <row r="309" spans="1:20" ht="14.5" x14ac:dyDescent="0.35">
      <c r="A309" s="30" t="s">
        <v>1837</v>
      </c>
      <c r="B309" s="31">
        <v>11</v>
      </c>
      <c r="C309" s="31">
        <v>5</v>
      </c>
      <c r="D309" s="31">
        <v>1</v>
      </c>
      <c r="E309" s="30">
        <v>0</v>
      </c>
      <c r="F309" s="30">
        <v>0</v>
      </c>
      <c r="G309" s="9">
        <v>44978</v>
      </c>
      <c r="H309" s="30"/>
      <c r="I309" s="30"/>
      <c r="J309" s="30"/>
      <c r="K309" s="30"/>
      <c r="L309" s="30"/>
      <c r="M309" s="30"/>
      <c r="N309" s="30"/>
      <c r="O309" s="30"/>
      <c r="P309" s="30"/>
      <c r="Q309" s="30"/>
      <c r="R309" s="30"/>
      <c r="S309" s="30"/>
      <c r="T309" s="30"/>
    </row>
    <row r="310" spans="1:20" ht="14.5" x14ac:dyDescent="0.35">
      <c r="A310" s="30" t="s">
        <v>1840</v>
      </c>
      <c r="B310" s="31">
        <v>65</v>
      </c>
      <c r="C310" s="31">
        <v>23</v>
      </c>
      <c r="D310" s="30">
        <v>0</v>
      </c>
      <c r="E310" s="30">
        <v>0</v>
      </c>
      <c r="F310" s="31">
        <v>2</v>
      </c>
      <c r="G310" s="9">
        <v>44978</v>
      </c>
      <c r="H310" s="30"/>
      <c r="I310" s="30"/>
      <c r="J310" s="30"/>
      <c r="K310" s="31"/>
      <c r="L310" s="30"/>
      <c r="M310" s="30"/>
      <c r="N310" s="30"/>
      <c r="O310" s="30"/>
      <c r="P310" s="30"/>
      <c r="Q310" s="30"/>
      <c r="R310" s="30"/>
      <c r="S310" s="30"/>
      <c r="T310" s="30"/>
    </row>
    <row r="311" spans="1:20" ht="14.5" x14ac:dyDescent="0.35">
      <c r="A311" s="30" t="s">
        <v>1843</v>
      </c>
      <c r="B311" s="31">
        <v>5</v>
      </c>
      <c r="C311" s="31">
        <v>4</v>
      </c>
      <c r="D311" s="30">
        <v>0</v>
      </c>
      <c r="E311" s="31">
        <v>5</v>
      </c>
      <c r="F311" s="30">
        <v>0</v>
      </c>
      <c r="G311" s="9">
        <v>44978</v>
      </c>
      <c r="H311" s="30"/>
      <c r="I311" s="30"/>
      <c r="J311" s="30"/>
      <c r="K311" s="30"/>
      <c r="L311" s="30"/>
      <c r="M311" s="30"/>
      <c r="N311" s="30"/>
      <c r="O311" s="30"/>
      <c r="P311" s="30"/>
      <c r="Q311" s="30"/>
      <c r="R311" s="30"/>
      <c r="S311" s="30"/>
      <c r="T311" s="30"/>
    </row>
    <row r="312" spans="1:20" ht="14.5" x14ac:dyDescent="0.35">
      <c r="A312" s="30" t="s">
        <v>1846</v>
      </c>
      <c r="B312" s="31">
        <v>141</v>
      </c>
      <c r="C312" s="31">
        <v>31</v>
      </c>
      <c r="D312" s="31">
        <v>1</v>
      </c>
      <c r="E312" s="30">
        <v>0</v>
      </c>
      <c r="F312" s="30">
        <v>0</v>
      </c>
      <c r="G312" s="9">
        <v>44978</v>
      </c>
      <c r="H312" s="30"/>
      <c r="I312" s="30"/>
      <c r="J312" s="30"/>
      <c r="K312" s="30"/>
      <c r="L312" s="30"/>
      <c r="M312" s="30"/>
      <c r="N312" s="30"/>
      <c r="O312" s="30"/>
      <c r="P312" s="30"/>
      <c r="Q312" s="30"/>
      <c r="R312" s="30"/>
      <c r="S312" s="30"/>
      <c r="T312" s="30"/>
    </row>
    <row r="313" spans="1:20" ht="14.5" x14ac:dyDescent="0.35">
      <c r="A313" s="30" t="s">
        <v>1849</v>
      </c>
      <c r="B313" s="31">
        <v>5</v>
      </c>
      <c r="C313" s="31">
        <v>1</v>
      </c>
      <c r="D313" s="31">
        <v>6</v>
      </c>
      <c r="E313" s="30">
        <v>0</v>
      </c>
      <c r="F313" s="30">
        <v>0</v>
      </c>
      <c r="G313" s="9">
        <v>44978</v>
      </c>
      <c r="H313" s="30"/>
      <c r="I313" s="30"/>
      <c r="J313" s="30"/>
      <c r="K313" s="30"/>
      <c r="L313" s="30"/>
      <c r="M313" s="30"/>
      <c r="N313" s="30"/>
      <c r="O313" s="30"/>
      <c r="P313" s="30"/>
      <c r="Q313" s="30"/>
      <c r="R313" s="30"/>
      <c r="S313" s="30"/>
      <c r="T313" s="30"/>
    </row>
    <row r="314" spans="1:20" ht="14.5" x14ac:dyDescent="0.35">
      <c r="A314" s="30" t="s">
        <v>1852</v>
      </c>
      <c r="B314" s="31">
        <v>20</v>
      </c>
      <c r="C314" s="31">
        <v>11</v>
      </c>
      <c r="D314" s="31">
        <v>2</v>
      </c>
      <c r="E314" s="30">
        <v>0</v>
      </c>
      <c r="F314" s="30">
        <v>0</v>
      </c>
      <c r="G314" s="9">
        <v>44978</v>
      </c>
      <c r="H314" s="30"/>
      <c r="I314" s="30"/>
      <c r="J314" s="30"/>
      <c r="K314" s="30"/>
      <c r="L314" s="30"/>
      <c r="M314" s="30"/>
      <c r="N314" s="30"/>
      <c r="O314" s="30"/>
      <c r="P314" s="30"/>
      <c r="Q314" s="30"/>
      <c r="R314" s="30"/>
      <c r="S314" s="30"/>
      <c r="T314" s="30"/>
    </row>
    <row r="315" spans="1:20" ht="14.5" x14ac:dyDescent="0.35">
      <c r="A315" s="30" t="s">
        <v>1855</v>
      </c>
      <c r="B315" s="31">
        <v>10</v>
      </c>
      <c r="C315" s="31">
        <v>1</v>
      </c>
      <c r="D315" s="31">
        <v>1</v>
      </c>
      <c r="E315" s="30">
        <v>0</v>
      </c>
      <c r="F315" s="30">
        <v>0</v>
      </c>
      <c r="G315" s="9">
        <v>44978</v>
      </c>
      <c r="H315" s="30"/>
      <c r="I315" s="30"/>
      <c r="J315" s="30"/>
      <c r="K315" s="30"/>
      <c r="L315" s="30"/>
      <c r="M315" s="30"/>
      <c r="N315" s="30"/>
      <c r="O315" s="30"/>
      <c r="P315" s="30"/>
      <c r="Q315" s="30"/>
      <c r="R315" s="30"/>
      <c r="S315" s="30"/>
      <c r="T315" s="30"/>
    </row>
    <row r="316" spans="1:20" ht="14.5" x14ac:dyDescent="0.35">
      <c r="A316" s="30" t="s">
        <v>1858</v>
      </c>
      <c r="B316" s="31">
        <v>12</v>
      </c>
      <c r="C316" s="31">
        <v>5</v>
      </c>
      <c r="D316" s="31">
        <v>1</v>
      </c>
      <c r="E316" s="30">
        <v>0</v>
      </c>
      <c r="F316" s="30">
        <v>0</v>
      </c>
      <c r="G316" s="9">
        <v>44978</v>
      </c>
      <c r="H316" s="30"/>
      <c r="I316" s="30"/>
      <c r="J316" s="30"/>
      <c r="K316" s="30"/>
      <c r="L316" s="30"/>
      <c r="M316" s="30"/>
      <c r="N316" s="30"/>
      <c r="O316" s="30"/>
      <c r="P316" s="30"/>
      <c r="Q316" s="30"/>
      <c r="R316" s="30"/>
      <c r="S316" s="30"/>
      <c r="T316" s="30"/>
    </row>
    <row r="317" spans="1:20" ht="14.5" x14ac:dyDescent="0.35">
      <c r="A317" s="30" t="s">
        <v>1861</v>
      </c>
      <c r="B317" s="31">
        <v>51</v>
      </c>
      <c r="C317" s="31">
        <v>34</v>
      </c>
      <c r="D317" s="31">
        <v>379</v>
      </c>
      <c r="E317" s="30">
        <v>0</v>
      </c>
      <c r="F317" s="31">
        <v>4</v>
      </c>
      <c r="G317" s="9">
        <v>44978</v>
      </c>
      <c r="H317" s="30"/>
      <c r="I317" s="30"/>
      <c r="J317" s="31"/>
      <c r="K317" s="30"/>
      <c r="L317" s="30"/>
      <c r="M317" s="30"/>
      <c r="N317" s="30"/>
      <c r="O317" s="30"/>
      <c r="P317" s="30"/>
      <c r="Q317" s="30"/>
      <c r="R317" s="30"/>
      <c r="S317" s="30"/>
      <c r="T317" s="30"/>
    </row>
    <row r="318" spans="1:20" ht="14.5" x14ac:dyDescent="0.35">
      <c r="A318" s="30" t="s">
        <v>1864</v>
      </c>
      <c r="B318" s="31">
        <v>55</v>
      </c>
      <c r="C318" s="31">
        <v>30</v>
      </c>
      <c r="D318" s="31">
        <v>2</v>
      </c>
      <c r="E318" s="30">
        <v>0</v>
      </c>
      <c r="F318" s="30">
        <v>0</v>
      </c>
      <c r="G318" s="9">
        <v>44978</v>
      </c>
      <c r="H318" s="30"/>
      <c r="I318" s="30"/>
      <c r="J318" s="30"/>
      <c r="K318" s="30"/>
      <c r="L318" s="30"/>
      <c r="M318" s="30"/>
      <c r="N318" s="30"/>
      <c r="O318" s="30"/>
      <c r="P318" s="30"/>
      <c r="Q318" s="30"/>
      <c r="R318" s="30"/>
      <c r="S318" s="30"/>
      <c r="T318" s="30"/>
    </row>
    <row r="319" spans="1:20" ht="14.5" x14ac:dyDescent="0.35">
      <c r="A319" s="30" t="s">
        <v>1867</v>
      </c>
      <c r="B319" s="31">
        <v>24</v>
      </c>
      <c r="C319" s="31">
        <v>14</v>
      </c>
      <c r="D319" s="31">
        <v>2</v>
      </c>
      <c r="E319" s="30">
        <v>0</v>
      </c>
      <c r="F319" s="30">
        <v>0</v>
      </c>
      <c r="G319" s="9">
        <v>44978</v>
      </c>
      <c r="H319" s="30"/>
      <c r="I319" s="30"/>
      <c r="J319" s="30"/>
      <c r="K319" s="30"/>
      <c r="L319" s="30"/>
      <c r="M319" s="30"/>
      <c r="N319" s="30"/>
      <c r="O319" s="30"/>
      <c r="P319" s="30"/>
      <c r="Q319" s="30"/>
      <c r="R319" s="30"/>
      <c r="S319" s="30"/>
      <c r="T319" s="30"/>
    </row>
    <row r="320" spans="1:20" ht="14.5" x14ac:dyDescent="0.35">
      <c r="A320" s="30" t="s">
        <v>1870</v>
      </c>
      <c r="B320" s="31">
        <v>35</v>
      </c>
      <c r="C320" s="31">
        <v>32</v>
      </c>
      <c r="D320" s="31">
        <v>1</v>
      </c>
      <c r="E320" s="30">
        <v>0</v>
      </c>
      <c r="F320" s="30">
        <v>0</v>
      </c>
      <c r="G320" s="9">
        <v>44978</v>
      </c>
      <c r="H320" s="30"/>
      <c r="I320" s="30"/>
      <c r="J320" s="30"/>
      <c r="K320" s="30"/>
      <c r="L320" s="30"/>
      <c r="M320" s="30"/>
      <c r="N320" s="30"/>
      <c r="O320" s="30"/>
      <c r="P320" s="30"/>
      <c r="Q320" s="30"/>
      <c r="R320" s="30"/>
      <c r="S320" s="30"/>
      <c r="T320" s="30"/>
    </row>
    <row r="321" spans="1:20" ht="14.5" x14ac:dyDescent="0.35">
      <c r="A321" s="30" t="s">
        <v>1873</v>
      </c>
      <c r="B321" s="31">
        <v>17</v>
      </c>
      <c r="C321" s="31">
        <v>13</v>
      </c>
      <c r="D321" s="31">
        <v>1</v>
      </c>
      <c r="E321" s="30">
        <v>0</v>
      </c>
      <c r="F321" s="30">
        <v>0</v>
      </c>
      <c r="G321" s="9">
        <v>44978</v>
      </c>
      <c r="H321" s="30"/>
      <c r="I321" s="30"/>
      <c r="J321" s="30"/>
      <c r="K321" s="30"/>
      <c r="L321" s="30"/>
      <c r="M321" s="30"/>
      <c r="N321" s="30"/>
      <c r="O321" s="30"/>
      <c r="P321" s="30"/>
      <c r="Q321" s="30"/>
      <c r="R321" s="30"/>
      <c r="S321" s="30"/>
      <c r="T321" s="30"/>
    </row>
    <row r="322" spans="1:20" ht="14.5" x14ac:dyDescent="0.35">
      <c r="A322" s="30" t="s">
        <v>1875</v>
      </c>
      <c r="B322" s="31">
        <v>8</v>
      </c>
      <c r="C322" s="31">
        <v>9</v>
      </c>
      <c r="D322" s="31">
        <v>1</v>
      </c>
      <c r="E322" s="30">
        <v>0</v>
      </c>
      <c r="F322" s="30">
        <v>0</v>
      </c>
      <c r="G322" s="9">
        <v>44978</v>
      </c>
      <c r="H322" s="30"/>
      <c r="I322" s="30"/>
      <c r="J322" s="30"/>
      <c r="K322" s="30"/>
      <c r="L322" s="30"/>
      <c r="M322" s="30"/>
      <c r="N322" s="30"/>
      <c r="O322" s="30"/>
      <c r="P322" s="30"/>
      <c r="Q322" s="30"/>
      <c r="R322" s="30"/>
      <c r="S322" s="30"/>
      <c r="T322" s="30"/>
    </row>
    <row r="323" spans="1:20" ht="14.5" x14ac:dyDescent="0.35">
      <c r="A323" s="30" t="s">
        <v>1877</v>
      </c>
      <c r="B323" s="31">
        <v>7</v>
      </c>
      <c r="C323" s="31">
        <v>6</v>
      </c>
      <c r="D323" s="30">
        <v>0</v>
      </c>
      <c r="E323" s="30">
        <v>0</v>
      </c>
      <c r="F323" s="30">
        <v>0</v>
      </c>
      <c r="G323" s="9">
        <v>44978</v>
      </c>
      <c r="H323" s="30"/>
      <c r="I323" s="30"/>
      <c r="J323" s="30"/>
      <c r="K323" s="30"/>
      <c r="L323" s="30"/>
      <c r="M323" s="30"/>
      <c r="N323" s="30"/>
      <c r="O323" s="30"/>
      <c r="P323" s="30"/>
      <c r="Q323" s="30"/>
      <c r="R323" s="30"/>
      <c r="S323" s="30"/>
      <c r="T323" s="30"/>
    </row>
    <row r="324" spans="1:20" ht="14.5" x14ac:dyDescent="0.35">
      <c r="A324" s="30" t="s">
        <v>1879</v>
      </c>
      <c r="B324" s="31">
        <v>10</v>
      </c>
      <c r="C324" s="31">
        <v>12</v>
      </c>
      <c r="D324" s="31">
        <v>1</v>
      </c>
      <c r="E324" s="30">
        <v>0</v>
      </c>
      <c r="F324" s="30">
        <v>0</v>
      </c>
      <c r="G324" s="9">
        <v>44978</v>
      </c>
      <c r="H324" s="30"/>
      <c r="I324" s="30"/>
      <c r="J324" s="30"/>
      <c r="K324" s="30"/>
      <c r="L324" s="30"/>
      <c r="M324" s="30"/>
      <c r="N324" s="30"/>
      <c r="O324" s="30"/>
      <c r="P324" s="30"/>
      <c r="Q324" s="30"/>
      <c r="R324" s="30"/>
      <c r="S324" s="30"/>
      <c r="T324" s="30"/>
    </row>
    <row r="325" spans="1:20" ht="14.5" x14ac:dyDescent="0.35">
      <c r="A325" s="30" t="s">
        <v>1881</v>
      </c>
      <c r="B325" s="31">
        <v>148</v>
      </c>
      <c r="C325" s="31">
        <v>28</v>
      </c>
      <c r="D325" s="31">
        <v>1</v>
      </c>
      <c r="E325" s="30">
        <v>0</v>
      </c>
      <c r="F325" s="30">
        <v>0</v>
      </c>
      <c r="G325" s="9">
        <v>44978</v>
      </c>
      <c r="H325" s="30"/>
      <c r="I325" s="30"/>
      <c r="J325" s="30"/>
      <c r="K325" s="30"/>
      <c r="L325" s="30"/>
      <c r="M325" s="30"/>
      <c r="N325" s="30"/>
      <c r="O325" s="30"/>
      <c r="P325" s="30"/>
      <c r="Q325" s="30"/>
      <c r="R325" s="30"/>
      <c r="S325" s="30"/>
      <c r="T325" s="30"/>
    </row>
    <row r="326" spans="1:20" ht="14.5" x14ac:dyDescent="0.35">
      <c r="A326" s="30" t="s">
        <v>2911</v>
      </c>
      <c r="B326" s="30">
        <v>0</v>
      </c>
      <c r="C326" s="30">
        <v>0</v>
      </c>
      <c r="D326" s="30">
        <v>0</v>
      </c>
      <c r="E326" s="30">
        <v>0</v>
      </c>
      <c r="F326" s="30">
        <v>0</v>
      </c>
      <c r="G326" s="9">
        <v>44978</v>
      </c>
      <c r="H326" s="30"/>
      <c r="I326" s="30"/>
      <c r="J326" s="30"/>
      <c r="K326" s="30"/>
      <c r="L326" s="30"/>
      <c r="M326" s="30"/>
      <c r="N326" s="30"/>
      <c r="O326" s="30"/>
      <c r="P326" s="30"/>
      <c r="Q326" s="30"/>
      <c r="R326" s="31"/>
      <c r="S326" s="30"/>
      <c r="T326" s="30"/>
    </row>
    <row r="327" spans="1:20" ht="14.5" x14ac:dyDescent="0.35">
      <c r="A327" s="30" t="s">
        <v>1887</v>
      </c>
      <c r="B327" s="31">
        <v>4</v>
      </c>
      <c r="C327" s="31">
        <v>4</v>
      </c>
      <c r="D327" s="31">
        <v>2</v>
      </c>
      <c r="E327" s="30">
        <v>0</v>
      </c>
      <c r="F327" s="30">
        <v>0</v>
      </c>
      <c r="G327" s="9">
        <v>44978</v>
      </c>
      <c r="H327" s="30"/>
      <c r="I327" s="30"/>
      <c r="J327" s="30"/>
      <c r="K327" s="30"/>
      <c r="L327" s="30"/>
      <c r="M327" s="30"/>
      <c r="N327" s="30"/>
      <c r="O327" s="30"/>
      <c r="P327" s="30"/>
      <c r="Q327" s="30"/>
      <c r="R327" s="30"/>
      <c r="S327" s="30"/>
      <c r="T327" s="30"/>
    </row>
    <row r="328" spans="1:20" ht="14.5" x14ac:dyDescent="0.35">
      <c r="A328" s="30" t="s">
        <v>1891</v>
      </c>
      <c r="B328" s="31">
        <v>6</v>
      </c>
      <c r="C328" s="30">
        <v>0</v>
      </c>
      <c r="D328" s="30">
        <v>0</v>
      </c>
      <c r="E328" s="30">
        <v>0</v>
      </c>
      <c r="F328" s="30">
        <v>0</v>
      </c>
      <c r="G328" s="9">
        <v>44978</v>
      </c>
      <c r="H328" s="30"/>
      <c r="I328" s="30"/>
      <c r="J328" s="30"/>
      <c r="K328" s="30"/>
      <c r="L328" s="30"/>
      <c r="M328" s="30"/>
      <c r="N328" s="30"/>
      <c r="O328" s="30"/>
      <c r="P328" s="30"/>
      <c r="Q328" s="30"/>
      <c r="R328" s="30"/>
      <c r="S328" s="30"/>
      <c r="T328" s="30"/>
    </row>
    <row r="329" spans="1:20" ht="14.5" x14ac:dyDescent="0.35">
      <c r="A329" s="30" t="s">
        <v>1894</v>
      </c>
      <c r="B329" s="31">
        <v>18</v>
      </c>
      <c r="C329" s="31">
        <v>13</v>
      </c>
      <c r="D329" s="30">
        <v>0</v>
      </c>
      <c r="E329" s="30">
        <v>0</v>
      </c>
      <c r="F329" s="30">
        <v>0</v>
      </c>
      <c r="G329" s="9">
        <v>44978</v>
      </c>
      <c r="H329" s="30"/>
      <c r="I329" s="30"/>
      <c r="J329" s="30"/>
      <c r="K329" s="30"/>
      <c r="L329" s="30"/>
      <c r="M329" s="30"/>
      <c r="N329" s="30"/>
      <c r="O329" s="30"/>
      <c r="P329" s="30"/>
      <c r="Q329" s="30"/>
      <c r="R329" s="30"/>
      <c r="S329" s="30"/>
      <c r="T329" s="30"/>
    </row>
    <row r="330" spans="1:20" ht="14.5" x14ac:dyDescent="0.35">
      <c r="A330" s="30" t="s">
        <v>1897</v>
      </c>
      <c r="B330" s="31">
        <v>8</v>
      </c>
      <c r="C330" s="31">
        <v>7</v>
      </c>
      <c r="D330" s="31">
        <v>3</v>
      </c>
      <c r="E330" s="30">
        <v>0</v>
      </c>
      <c r="F330" s="30">
        <v>0</v>
      </c>
      <c r="G330" s="9">
        <v>44978</v>
      </c>
      <c r="H330" s="30"/>
      <c r="I330" s="30"/>
      <c r="J330" s="30"/>
      <c r="K330" s="30"/>
      <c r="L330" s="30"/>
      <c r="M330" s="30"/>
      <c r="N330" s="30"/>
      <c r="O330" s="30"/>
      <c r="P330" s="30"/>
      <c r="Q330" s="30"/>
      <c r="R330" s="30"/>
      <c r="S330" s="30"/>
      <c r="T330" s="30"/>
    </row>
    <row r="331" spans="1:20" ht="14.5" x14ac:dyDescent="0.35">
      <c r="A331" s="30" t="s">
        <v>1900</v>
      </c>
      <c r="B331" s="31">
        <v>7</v>
      </c>
      <c r="C331" s="31">
        <v>1</v>
      </c>
      <c r="D331" s="31">
        <v>4</v>
      </c>
      <c r="E331" s="30">
        <v>0</v>
      </c>
      <c r="F331" s="30">
        <v>0</v>
      </c>
      <c r="G331" s="9">
        <v>44978</v>
      </c>
      <c r="H331" s="30"/>
      <c r="I331" s="30"/>
      <c r="J331" s="30"/>
      <c r="K331" s="30"/>
      <c r="L331" s="30"/>
      <c r="M331" s="30"/>
      <c r="N331" s="30"/>
      <c r="O331" s="30"/>
      <c r="P331" s="30"/>
      <c r="Q331" s="30"/>
      <c r="R331" s="30"/>
      <c r="S331" s="30"/>
      <c r="T331" s="30"/>
    </row>
    <row r="332" spans="1:20" ht="14.5" x14ac:dyDescent="0.35">
      <c r="A332" s="30" t="s">
        <v>1904</v>
      </c>
      <c r="B332" s="31">
        <v>19</v>
      </c>
      <c r="C332" s="31">
        <v>4</v>
      </c>
      <c r="D332" s="30">
        <v>0</v>
      </c>
      <c r="E332" s="30">
        <v>0</v>
      </c>
      <c r="F332" s="30">
        <v>0</v>
      </c>
      <c r="G332" s="9">
        <v>44978</v>
      </c>
      <c r="H332" s="30"/>
      <c r="I332" s="30"/>
      <c r="J332" s="30"/>
      <c r="K332" s="30"/>
      <c r="L332" s="30"/>
      <c r="M332" s="30"/>
      <c r="N332" s="30"/>
      <c r="O332" s="30"/>
      <c r="P332" s="30"/>
      <c r="Q332" s="30"/>
      <c r="R332" s="30"/>
      <c r="S332" s="30"/>
      <c r="T332" s="30"/>
    </row>
    <row r="333" spans="1:20" ht="14.5" x14ac:dyDescent="0.35">
      <c r="A333" s="30" t="s">
        <v>1908</v>
      </c>
      <c r="B333" s="31">
        <v>4</v>
      </c>
      <c r="C333" s="31">
        <v>2</v>
      </c>
      <c r="D333" s="31">
        <v>5</v>
      </c>
      <c r="E333" s="30">
        <v>0</v>
      </c>
      <c r="F333" s="30">
        <v>0</v>
      </c>
      <c r="G333" s="9">
        <v>44978</v>
      </c>
      <c r="H333" s="30"/>
      <c r="I333" s="30"/>
      <c r="J333" s="30"/>
      <c r="K333" s="30"/>
      <c r="L333" s="30"/>
      <c r="M333" s="30"/>
      <c r="N333" s="30"/>
      <c r="O333" s="30"/>
      <c r="P333" s="30"/>
      <c r="Q333" s="30"/>
      <c r="R333" s="30"/>
      <c r="S333" s="30"/>
      <c r="T333" s="30"/>
    </row>
    <row r="334" spans="1:20" ht="14.5" x14ac:dyDescent="0.35">
      <c r="A334" s="30" t="s">
        <v>1911</v>
      </c>
      <c r="B334" s="31">
        <v>5</v>
      </c>
      <c r="C334" s="31">
        <v>6</v>
      </c>
      <c r="D334" s="30">
        <v>0</v>
      </c>
      <c r="E334" s="30">
        <v>0</v>
      </c>
      <c r="F334" s="30">
        <v>0</v>
      </c>
      <c r="G334" s="9">
        <v>44978</v>
      </c>
      <c r="H334" s="30"/>
      <c r="I334" s="30"/>
      <c r="J334" s="30"/>
      <c r="K334" s="30"/>
      <c r="L334" s="30"/>
      <c r="M334" s="30"/>
      <c r="N334" s="30"/>
      <c r="O334" s="30"/>
      <c r="P334" s="30"/>
      <c r="Q334" s="30"/>
      <c r="R334" s="30"/>
      <c r="S334" s="30"/>
      <c r="T334" s="30"/>
    </row>
    <row r="335" spans="1:20" ht="14.5" x14ac:dyDescent="0.35">
      <c r="A335" s="30" t="s">
        <v>1914</v>
      </c>
      <c r="B335" s="31">
        <v>16</v>
      </c>
      <c r="C335" s="31">
        <v>3</v>
      </c>
      <c r="D335" s="31">
        <v>1</v>
      </c>
      <c r="E335" s="30">
        <v>0</v>
      </c>
      <c r="F335" s="30">
        <v>0</v>
      </c>
      <c r="G335" s="9">
        <v>44978</v>
      </c>
      <c r="H335" s="30"/>
      <c r="I335" s="30"/>
      <c r="J335" s="30"/>
      <c r="K335" s="30"/>
      <c r="L335" s="30"/>
      <c r="M335" s="30"/>
      <c r="N335" s="30"/>
      <c r="O335" s="30"/>
      <c r="P335" s="30"/>
      <c r="Q335" s="30"/>
      <c r="R335" s="30"/>
      <c r="S335" s="30"/>
      <c r="T335" s="30"/>
    </row>
    <row r="336" spans="1:20" ht="14.5" x14ac:dyDescent="0.35">
      <c r="A336" s="30" t="s">
        <v>1917</v>
      </c>
      <c r="B336" s="31">
        <v>5</v>
      </c>
      <c r="C336" s="31">
        <v>3</v>
      </c>
      <c r="D336" s="31">
        <v>5</v>
      </c>
      <c r="E336" s="30">
        <v>0</v>
      </c>
      <c r="F336" s="30">
        <v>0</v>
      </c>
      <c r="G336" s="9">
        <v>44978</v>
      </c>
      <c r="H336" s="30"/>
      <c r="I336" s="30"/>
      <c r="J336" s="30"/>
      <c r="K336" s="30"/>
      <c r="L336" s="30"/>
      <c r="M336" s="30"/>
      <c r="N336" s="30"/>
      <c r="O336" s="30"/>
      <c r="P336" s="30"/>
      <c r="Q336" s="30"/>
      <c r="R336" s="30"/>
      <c r="S336" s="30"/>
      <c r="T336" s="30"/>
    </row>
    <row r="337" spans="1:20" ht="14.5" x14ac:dyDescent="0.35">
      <c r="A337" s="30" t="s">
        <v>1919</v>
      </c>
      <c r="B337" s="31">
        <v>2</v>
      </c>
      <c r="C337" s="30">
        <v>0</v>
      </c>
      <c r="D337" s="31">
        <v>1</v>
      </c>
      <c r="E337" s="30">
        <v>0</v>
      </c>
      <c r="F337" s="30">
        <v>0</v>
      </c>
      <c r="G337" s="9">
        <v>44978</v>
      </c>
      <c r="H337" s="30"/>
      <c r="I337" s="30"/>
      <c r="J337" s="30"/>
      <c r="K337" s="30"/>
      <c r="L337" s="30"/>
      <c r="M337" s="30"/>
      <c r="N337" s="30"/>
      <c r="O337" s="30"/>
      <c r="P337" s="30"/>
      <c r="Q337" s="30"/>
      <c r="R337" s="30"/>
      <c r="S337" s="30"/>
      <c r="T337" s="30"/>
    </row>
    <row r="338" spans="1:20" ht="14.5" x14ac:dyDescent="0.35">
      <c r="A338" s="30" t="s">
        <v>1921</v>
      </c>
      <c r="B338" s="31">
        <v>3</v>
      </c>
      <c r="C338" s="31">
        <v>4</v>
      </c>
      <c r="D338" s="31">
        <v>2</v>
      </c>
      <c r="E338" s="30">
        <v>0</v>
      </c>
      <c r="F338" s="30">
        <v>0</v>
      </c>
      <c r="G338" s="9">
        <v>44978</v>
      </c>
      <c r="H338" s="30"/>
      <c r="I338" s="30"/>
      <c r="J338" s="30"/>
      <c r="K338" s="30"/>
      <c r="L338" s="30"/>
      <c r="M338" s="30"/>
      <c r="N338" s="30"/>
      <c r="O338" s="30"/>
      <c r="P338" s="30"/>
      <c r="Q338" s="30"/>
      <c r="R338" s="30"/>
      <c r="S338" s="30"/>
      <c r="T338" s="30"/>
    </row>
    <row r="339" spans="1:20" ht="14.5" x14ac:dyDescent="0.35">
      <c r="A339" s="30" t="s">
        <v>1924</v>
      </c>
      <c r="B339" s="31">
        <v>25</v>
      </c>
      <c r="C339" s="31">
        <v>21</v>
      </c>
      <c r="D339" s="31">
        <v>15</v>
      </c>
      <c r="E339" s="30">
        <v>0</v>
      </c>
      <c r="F339" s="30">
        <v>0</v>
      </c>
      <c r="G339" s="9">
        <v>44978</v>
      </c>
      <c r="H339" s="30"/>
      <c r="I339" s="30"/>
      <c r="J339" s="30"/>
      <c r="K339" s="30"/>
      <c r="L339" s="30"/>
      <c r="M339" s="30"/>
      <c r="N339" s="30"/>
      <c r="O339" s="30"/>
      <c r="P339" s="30"/>
      <c r="Q339" s="30"/>
      <c r="R339" s="30"/>
      <c r="S339" s="30"/>
      <c r="T339" s="30"/>
    </row>
    <row r="340" spans="1:20" ht="14.5" x14ac:dyDescent="0.35">
      <c r="A340" s="30" t="s">
        <v>1927</v>
      </c>
      <c r="B340" s="31">
        <v>5</v>
      </c>
      <c r="C340" s="30">
        <v>0</v>
      </c>
      <c r="D340" s="31">
        <v>3</v>
      </c>
      <c r="E340" s="30">
        <v>0</v>
      </c>
      <c r="F340" s="31">
        <v>1</v>
      </c>
      <c r="G340" s="9">
        <v>44978</v>
      </c>
      <c r="H340" s="30"/>
      <c r="I340" s="30"/>
      <c r="J340" s="30"/>
      <c r="K340" s="31"/>
      <c r="L340" s="30"/>
      <c r="M340" s="30"/>
      <c r="N340" s="30"/>
      <c r="O340" s="30"/>
      <c r="P340" s="30"/>
      <c r="Q340" s="30"/>
      <c r="R340" s="30"/>
      <c r="S340" s="30"/>
      <c r="T340" s="30"/>
    </row>
    <row r="341" spans="1:20" ht="14.5" x14ac:dyDescent="0.35">
      <c r="A341" s="30" t="s">
        <v>1931</v>
      </c>
      <c r="B341" s="31">
        <v>15</v>
      </c>
      <c r="C341" s="31">
        <v>1</v>
      </c>
      <c r="D341" s="31">
        <v>2</v>
      </c>
      <c r="E341" s="30">
        <v>0</v>
      </c>
      <c r="F341" s="30">
        <v>0</v>
      </c>
      <c r="G341" s="9">
        <v>44978</v>
      </c>
      <c r="H341" s="30"/>
      <c r="I341" s="30"/>
      <c r="J341" s="30"/>
      <c r="K341" s="30"/>
      <c r="L341" s="30"/>
      <c r="M341" s="30"/>
      <c r="N341" s="30"/>
      <c r="O341" s="30"/>
      <c r="P341" s="30"/>
      <c r="Q341" s="30"/>
      <c r="R341" s="30"/>
      <c r="S341" s="30"/>
      <c r="T341" s="30"/>
    </row>
    <row r="342" spans="1:20" ht="14.5" x14ac:dyDescent="0.35">
      <c r="A342" s="30" t="s">
        <v>1934</v>
      </c>
      <c r="B342" s="31">
        <v>2</v>
      </c>
      <c r="C342" s="31">
        <v>2</v>
      </c>
      <c r="D342" s="31">
        <v>1</v>
      </c>
      <c r="E342" s="30">
        <v>0</v>
      </c>
      <c r="F342" s="30">
        <v>0</v>
      </c>
      <c r="G342" s="9">
        <v>44978</v>
      </c>
      <c r="H342" s="30"/>
      <c r="I342" s="30"/>
      <c r="J342" s="30"/>
      <c r="K342" s="30"/>
      <c r="L342" s="30"/>
      <c r="M342" s="30"/>
      <c r="N342" s="30"/>
      <c r="O342" s="30"/>
      <c r="P342" s="30"/>
      <c r="Q342" s="30"/>
      <c r="R342" s="30"/>
      <c r="S342" s="30"/>
      <c r="T342" s="30"/>
    </row>
    <row r="343" spans="1:20" ht="14.5" x14ac:dyDescent="0.35">
      <c r="A343" s="30" t="s">
        <v>1938</v>
      </c>
      <c r="B343" s="31">
        <v>3</v>
      </c>
      <c r="C343" s="31">
        <v>7</v>
      </c>
      <c r="D343" s="31">
        <v>8</v>
      </c>
      <c r="E343" s="30">
        <v>0</v>
      </c>
      <c r="F343" s="30">
        <v>0</v>
      </c>
      <c r="G343" s="9">
        <v>44978</v>
      </c>
      <c r="H343" s="30"/>
      <c r="I343" s="30"/>
      <c r="J343" s="30"/>
      <c r="K343" s="30"/>
      <c r="L343" s="30"/>
      <c r="M343" s="30"/>
      <c r="N343" s="30"/>
      <c r="O343" s="30"/>
      <c r="P343" s="30"/>
      <c r="Q343" s="30"/>
      <c r="R343" s="30"/>
      <c r="S343" s="30"/>
      <c r="T343" s="30"/>
    </row>
    <row r="344" spans="1:20" ht="14.5" x14ac:dyDescent="0.35">
      <c r="A344" s="30" t="s">
        <v>1942</v>
      </c>
      <c r="B344" s="31">
        <v>5</v>
      </c>
      <c r="C344" s="31">
        <v>4</v>
      </c>
      <c r="D344" s="31">
        <v>2</v>
      </c>
      <c r="E344" s="30">
        <v>0</v>
      </c>
      <c r="F344" s="30">
        <v>0</v>
      </c>
      <c r="G344" s="9">
        <v>44978</v>
      </c>
      <c r="H344" s="30"/>
      <c r="I344" s="30"/>
      <c r="J344" s="30"/>
      <c r="K344" s="30"/>
      <c r="L344" s="30"/>
      <c r="M344" s="30"/>
      <c r="N344" s="30"/>
      <c r="O344" s="30"/>
      <c r="P344" s="30"/>
      <c r="Q344" s="30"/>
      <c r="R344" s="30"/>
      <c r="S344" s="30"/>
      <c r="T344" s="30"/>
    </row>
    <row r="345" spans="1:20" ht="14.5" x14ac:dyDescent="0.35">
      <c r="A345" s="30" t="s">
        <v>1945</v>
      </c>
      <c r="B345" s="31">
        <v>6</v>
      </c>
      <c r="C345" s="30">
        <v>0</v>
      </c>
      <c r="D345" s="31">
        <v>2</v>
      </c>
      <c r="E345" s="30">
        <v>0</v>
      </c>
      <c r="F345" s="30">
        <v>0</v>
      </c>
      <c r="G345" s="9">
        <v>44978</v>
      </c>
      <c r="H345" s="30"/>
      <c r="I345" s="30"/>
      <c r="J345" s="30"/>
      <c r="K345" s="30"/>
      <c r="L345" s="30"/>
      <c r="M345" s="30"/>
      <c r="N345" s="30"/>
      <c r="O345" s="30"/>
      <c r="P345" s="30"/>
      <c r="Q345" s="30"/>
      <c r="R345" s="30"/>
      <c r="S345" s="30"/>
      <c r="T345" s="30"/>
    </row>
    <row r="346" spans="1:20" ht="14.5" x14ac:dyDescent="0.35">
      <c r="A346" s="30" t="s">
        <v>1948</v>
      </c>
      <c r="B346" s="31">
        <v>8</v>
      </c>
      <c r="C346" s="31">
        <v>4</v>
      </c>
      <c r="D346" s="31">
        <v>3</v>
      </c>
      <c r="E346" s="30">
        <v>0</v>
      </c>
      <c r="F346" s="30">
        <v>0</v>
      </c>
      <c r="G346" s="9">
        <v>44978</v>
      </c>
      <c r="H346" s="30"/>
      <c r="I346" s="30"/>
      <c r="J346" s="30"/>
      <c r="K346" s="30"/>
      <c r="L346" s="30"/>
      <c r="M346" s="30"/>
      <c r="N346" s="30"/>
      <c r="O346" s="30"/>
      <c r="P346" s="30"/>
      <c r="Q346" s="30"/>
      <c r="R346" s="30"/>
      <c r="S346" s="30"/>
      <c r="T346" s="30"/>
    </row>
    <row r="347" spans="1:20" ht="14.5" x14ac:dyDescent="0.35">
      <c r="A347" s="30" t="s">
        <v>1950</v>
      </c>
      <c r="B347" s="31">
        <v>36</v>
      </c>
      <c r="C347" s="31">
        <v>15</v>
      </c>
      <c r="D347" s="31">
        <v>24</v>
      </c>
      <c r="E347" s="30">
        <v>0</v>
      </c>
      <c r="F347" s="30">
        <v>0</v>
      </c>
      <c r="G347" s="9">
        <v>44978</v>
      </c>
      <c r="H347" s="30"/>
      <c r="I347" s="30"/>
      <c r="J347" s="30"/>
      <c r="K347" s="30"/>
      <c r="L347" s="30"/>
      <c r="M347" s="30"/>
      <c r="N347" s="30"/>
      <c r="O347" s="30"/>
      <c r="P347" s="30"/>
      <c r="Q347" s="30"/>
      <c r="R347" s="30"/>
      <c r="S347" s="30"/>
      <c r="T347" s="30"/>
    </row>
    <row r="348" spans="1:20" ht="14.5" x14ac:dyDescent="0.35">
      <c r="A348" s="30" t="s">
        <v>1953</v>
      </c>
      <c r="B348" s="31">
        <v>1</v>
      </c>
      <c r="C348" s="30">
        <v>0</v>
      </c>
      <c r="D348" s="31">
        <v>5</v>
      </c>
      <c r="E348" s="30">
        <v>0</v>
      </c>
      <c r="F348" s="30">
        <v>0</v>
      </c>
      <c r="G348" s="9">
        <v>44978</v>
      </c>
      <c r="H348" s="30"/>
      <c r="I348" s="30"/>
      <c r="J348" s="30"/>
      <c r="K348" s="30"/>
      <c r="L348" s="30"/>
      <c r="M348" s="30"/>
      <c r="N348" s="30"/>
      <c r="O348" s="30"/>
      <c r="P348" s="30"/>
      <c r="Q348" s="30"/>
      <c r="R348" s="30"/>
      <c r="S348" s="30"/>
      <c r="T348" s="30"/>
    </row>
    <row r="349" spans="1:20" ht="14.5" x14ac:dyDescent="0.35">
      <c r="A349" s="30" t="s">
        <v>1956</v>
      </c>
      <c r="B349" s="31">
        <v>3</v>
      </c>
      <c r="C349" s="30">
        <v>0</v>
      </c>
      <c r="D349" s="30">
        <v>0</v>
      </c>
      <c r="E349" s="30">
        <v>0</v>
      </c>
      <c r="F349" s="30">
        <v>0</v>
      </c>
      <c r="G349" s="9">
        <v>44978</v>
      </c>
      <c r="H349" s="30"/>
      <c r="I349" s="30"/>
      <c r="J349" s="30"/>
      <c r="K349" s="30"/>
      <c r="L349" s="30"/>
      <c r="M349" s="30"/>
      <c r="N349" s="30"/>
      <c r="O349" s="30"/>
      <c r="P349" s="30"/>
      <c r="Q349" s="30"/>
      <c r="R349" s="30"/>
      <c r="S349" s="30"/>
      <c r="T349" s="30"/>
    </row>
    <row r="350" spans="1:20" ht="14.5" x14ac:dyDescent="0.35">
      <c r="A350" s="30" t="s">
        <v>1959</v>
      </c>
      <c r="B350" s="31">
        <v>10</v>
      </c>
      <c r="C350" s="31">
        <v>1</v>
      </c>
      <c r="D350" s="30">
        <v>0</v>
      </c>
      <c r="E350" s="30">
        <v>0</v>
      </c>
      <c r="F350" s="30">
        <v>0</v>
      </c>
      <c r="G350" s="9">
        <v>44978</v>
      </c>
      <c r="H350" s="30"/>
      <c r="I350" s="30"/>
      <c r="J350" s="30"/>
      <c r="K350" s="30"/>
      <c r="L350" s="30"/>
      <c r="M350" s="30"/>
      <c r="N350" s="30"/>
      <c r="O350" s="30"/>
      <c r="P350" s="30"/>
      <c r="Q350" s="30"/>
      <c r="R350" s="30"/>
      <c r="S350" s="30"/>
      <c r="T350" s="30"/>
    </row>
    <row r="351" spans="1:20" ht="14.5" x14ac:dyDescent="0.35">
      <c r="A351" s="30" t="s">
        <v>1962</v>
      </c>
      <c r="B351" s="31">
        <v>4</v>
      </c>
      <c r="C351" s="30">
        <v>0</v>
      </c>
      <c r="D351" s="30">
        <v>0</v>
      </c>
      <c r="E351" s="30">
        <v>0</v>
      </c>
      <c r="F351" s="30">
        <v>0</v>
      </c>
      <c r="G351" s="9">
        <v>44978</v>
      </c>
      <c r="H351" s="30"/>
      <c r="I351" s="30"/>
      <c r="J351" s="30"/>
      <c r="K351" s="30"/>
      <c r="L351" s="30"/>
      <c r="M351" s="30"/>
      <c r="N351" s="30"/>
      <c r="O351" s="30"/>
      <c r="P351" s="30"/>
      <c r="Q351" s="30"/>
      <c r="R351" s="30"/>
      <c r="S351" s="30"/>
      <c r="T351" s="30"/>
    </row>
    <row r="352" spans="1:20" ht="14.5" x14ac:dyDescent="0.35">
      <c r="A352" s="30" t="s">
        <v>1965</v>
      </c>
      <c r="B352" s="31">
        <v>3</v>
      </c>
      <c r="C352" s="30">
        <v>0</v>
      </c>
      <c r="D352" s="30">
        <v>0</v>
      </c>
      <c r="E352" s="30">
        <v>0</v>
      </c>
      <c r="F352" s="30">
        <v>0</v>
      </c>
      <c r="G352" s="9">
        <v>44978</v>
      </c>
      <c r="H352" s="30"/>
      <c r="I352" s="30"/>
      <c r="J352" s="30"/>
      <c r="K352" s="30"/>
      <c r="L352" s="30"/>
      <c r="M352" s="30"/>
      <c r="N352" s="30"/>
      <c r="O352" s="30"/>
      <c r="P352" s="30"/>
      <c r="Q352" s="30"/>
      <c r="R352" s="30"/>
      <c r="S352" s="30"/>
      <c r="T352" s="30"/>
    </row>
    <row r="353" spans="1:20" ht="14.5" x14ac:dyDescent="0.35">
      <c r="A353" s="30" t="s">
        <v>1967</v>
      </c>
      <c r="B353" s="31">
        <v>14</v>
      </c>
      <c r="C353" s="31">
        <v>3</v>
      </c>
      <c r="D353" s="30">
        <v>0</v>
      </c>
      <c r="E353" s="30">
        <v>0</v>
      </c>
      <c r="F353" s="30">
        <v>0</v>
      </c>
      <c r="G353" s="9">
        <v>44978</v>
      </c>
      <c r="H353" s="30"/>
      <c r="I353" s="30"/>
      <c r="J353" s="30"/>
      <c r="K353" s="30"/>
      <c r="L353" s="30"/>
      <c r="M353" s="30"/>
      <c r="N353" s="30"/>
      <c r="O353" s="30"/>
      <c r="P353" s="30"/>
      <c r="Q353" s="30"/>
      <c r="R353" s="30"/>
      <c r="S353" s="30"/>
      <c r="T353" s="30"/>
    </row>
    <row r="354" spans="1:20" ht="14.5" x14ac:dyDescent="0.35">
      <c r="A354" s="30" t="s">
        <v>1970</v>
      </c>
      <c r="B354" s="31">
        <v>1</v>
      </c>
      <c r="C354" s="30">
        <v>0</v>
      </c>
      <c r="D354" s="30">
        <v>0</v>
      </c>
      <c r="E354" s="30">
        <v>0</v>
      </c>
      <c r="F354" s="30">
        <v>0</v>
      </c>
      <c r="G354" s="9">
        <v>44978</v>
      </c>
      <c r="H354" s="30"/>
      <c r="I354" s="30"/>
      <c r="J354" s="30"/>
      <c r="K354" s="30"/>
      <c r="L354" s="30"/>
      <c r="M354" s="30"/>
      <c r="N354" s="30"/>
      <c r="O354" s="30"/>
      <c r="P354" s="30"/>
      <c r="Q354" s="30"/>
      <c r="R354" s="30"/>
      <c r="S354" s="30"/>
      <c r="T354" s="30"/>
    </row>
    <row r="355" spans="1:20" ht="14.5" x14ac:dyDescent="0.35">
      <c r="A355" s="30" t="s">
        <v>1973</v>
      </c>
      <c r="B355" s="31">
        <v>5</v>
      </c>
      <c r="C355" s="30">
        <v>0</v>
      </c>
      <c r="D355" s="31">
        <v>2</v>
      </c>
      <c r="E355" s="30">
        <v>0</v>
      </c>
      <c r="F355" s="30">
        <v>0</v>
      </c>
      <c r="G355" s="9">
        <v>44978</v>
      </c>
      <c r="H355" s="30"/>
      <c r="I355" s="30"/>
      <c r="J355" s="30"/>
      <c r="K355" s="30"/>
      <c r="L355" s="30"/>
      <c r="M355" s="30"/>
      <c r="N355" s="30"/>
      <c r="O355" s="30"/>
      <c r="P355" s="30"/>
      <c r="Q355" s="30"/>
      <c r="R355" s="30"/>
      <c r="S355" s="30"/>
      <c r="T355" s="30"/>
    </row>
    <row r="356" spans="1:20" ht="14.5" x14ac:dyDescent="0.35">
      <c r="A356" s="30" t="s">
        <v>1976</v>
      </c>
      <c r="B356" s="31">
        <v>2</v>
      </c>
      <c r="C356" s="30">
        <v>0</v>
      </c>
      <c r="D356" s="30">
        <v>0</v>
      </c>
      <c r="E356" s="30">
        <v>0</v>
      </c>
      <c r="F356" s="30">
        <v>0</v>
      </c>
      <c r="G356" s="9">
        <v>44978</v>
      </c>
      <c r="H356" s="30"/>
      <c r="I356" s="30"/>
      <c r="J356" s="30"/>
      <c r="K356" s="30"/>
      <c r="L356" s="30"/>
      <c r="M356" s="30"/>
      <c r="N356" s="30"/>
      <c r="O356" s="30"/>
      <c r="P356" s="30"/>
      <c r="Q356" s="30"/>
      <c r="R356" s="30"/>
      <c r="S356" s="30"/>
      <c r="T356" s="30"/>
    </row>
    <row r="357" spans="1:20" ht="14.5" x14ac:dyDescent="0.35">
      <c r="A357" s="30" t="s">
        <v>1978</v>
      </c>
      <c r="B357" s="31">
        <v>4</v>
      </c>
      <c r="C357" s="30">
        <v>0</v>
      </c>
      <c r="D357" s="30">
        <v>0</v>
      </c>
      <c r="E357" s="30">
        <v>0</v>
      </c>
      <c r="F357" s="30">
        <v>0</v>
      </c>
      <c r="G357" s="9">
        <v>44978</v>
      </c>
      <c r="H357" s="30"/>
      <c r="I357" s="30"/>
      <c r="J357" s="30"/>
      <c r="K357" s="30"/>
      <c r="L357" s="30"/>
      <c r="M357" s="30"/>
      <c r="N357" s="30"/>
      <c r="O357" s="30"/>
      <c r="P357" s="30"/>
      <c r="Q357" s="30"/>
      <c r="R357" s="30"/>
      <c r="S357" s="30"/>
      <c r="T357" s="30"/>
    </row>
    <row r="358" spans="1:20" ht="14.5" x14ac:dyDescent="0.35">
      <c r="A358" s="30" t="s">
        <v>1980</v>
      </c>
      <c r="B358" s="31">
        <v>3</v>
      </c>
      <c r="C358" s="31">
        <v>1</v>
      </c>
      <c r="D358" s="31">
        <v>10</v>
      </c>
      <c r="E358" s="30">
        <v>0</v>
      </c>
      <c r="F358" s="30">
        <v>0</v>
      </c>
      <c r="G358" s="9">
        <v>44978</v>
      </c>
      <c r="H358" s="30"/>
      <c r="I358" s="30"/>
      <c r="J358" s="30"/>
      <c r="K358" s="30"/>
      <c r="L358" s="30"/>
      <c r="M358" s="30"/>
      <c r="N358" s="30"/>
      <c r="O358" s="30"/>
      <c r="P358" s="30"/>
      <c r="Q358" s="30"/>
      <c r="R358" s="30"/>
      <c r="S358" s="30"/>
      <c r="T358" s="30"/>
    </row>
    <row r="359" spans="1:20" ht="14.5" x14ac:dyDescent="0.35">
      <c r="A359" s="30" t="s">
        <v>1983</v>
      </c>
      <c r="B359" s="31">
        <v>1</v>
      </c>
      <c r="C359" s="31">
        <v>1</v>
      </c>
      <c r="D359" s="30">
        <v>0</v>
      </c>
      <c r="E359" s="30">
        <v>0</v>
      </c>
      <c r="F359" s="30">
        <v>0</v>
      </c>
      <c r="G359" s="9">
        <v>44978</v>
      </c>
      <c r="H359" s="30"/>
      <c r="I359" s="30"/>
      <c r="J359" s="30"/>
      <c r="K359" s="30"/>
      <c r="L359" s="30"/>
      <c r="M359" s="30"/>
      <c r="N359" s="30"/>
      <c r="O359" s="30"/>
      <c r="P359" s="30"/>
      <c r="Q359" s="30"/>
      <c r="R359" s="30"/>
      <c r="S359" s="30"/>
      <c r="T359" s="30"/>
    </row>
    <row r="360" spans="1:20" ht="14.5" x14ac:dyDescent="0.35">
      <c r="A360" s="30" t="s">
        <v>1985</v>
      </c>
      <c r="B360" s="31">
        <v>4</v>
      </c>
      <c r="C360" s="31">
        <v>1</v>
      </c>
      <c r="D360" s="31">
        <v>1</v>
      </c>
      <c r="E360" s="30">
        <v>0</v>
      </c>
      <c r="F360" s="30">
        <v>0</v>
      </c>
      <c r="G360" s="9">
        <v>44978</v>
      </c>
      <c r="H360" s="30"/>
      <c r="I360" s="30"/>
      <c r="J360" s="30"/>
      <c r="K360" s="30"/>
      <c r="L360" s="30"/>
      <c r="M360" s="30"/>
      <c r="N360" s="30"/>
      <c r="O360" s="30"/>
      <c r="P360" s="30"/>
      <c r="Q360" s="30"/>
      <c r="R360" s="30"/>
      <c r="S360" s="30"/>
      <c r="T360" s="30"/>
    </row>
    <row r="361" spans="1:20" ht="14.5" x14ac:dyDescent="0.35">
      <c r="A361" s="30" t="s">
        <v>1988</v>
      </c>
      <c r="B361" s="31">
        <v>1</v>
      </c>
      <c r="C361" s="30">
        <v>0</v>
      </c>
      <c r="D361" s="30">
        <v>0</v>
      </c>
      <c r="E361" s="30">
        <v>0</v>
      </c>
      <c r="F361" s="30">
        <v>0</v>
      </c>
      <c r="G361" s="9">
        <v>44978</v>
      </c>
      <c r="H361" s="30"/>
      <c r="I361" s="30"/>
      <c r="J361" s="30"/>
      <c r="K361" s="30"/>
      <c r="L361" s="30"/>
      <c r="M361" s="30"/>
      <c r="N361" s="30"/>
      <c r="O361" s="30"/>
      <c r="P361" s="30"/>
      <c r="Q361" s="30"/>
      <c r="R361" s="30"/>
      <c r="S361" s="30"/>
      <c r="T361" s="30"/>
    </row>
    <row r="362" spans="1:20" ht="14.5" x14ac:dyDescent="0.35">
      <c r="A362" s="30" t="s">
        <v>1991</v>
      </c>
      <c r="B362" s="30">
        <v>0</v>
      </c>
      <c r="C362" s="30">
        <v>0</v>
      </c>
      <c r="D362" s="31">
        <v>1</v>
      </c>
      <c r="E362" s="30">
        <v>0</v>
      </c>
      <c r="F362" s="30">
        <v>0</v>
      </c>
      <c r="G362" s="9">
        <v>44978</v>
      </c>
      <c r="H362" s="30"/>
      <c r="I362" s="30"/>
      <c r="J362" s="30"/>
      <c r="K362" s="30"/>
      <c r="L362" s="30"/>
      <c r="M362" s="30"/>
      <c r="N362" s="30"/>
      <c r="O362" s="30"/>
      <c r="P362" s="30"/>
      <c r="Q362" s="30"/>
      <c r="R362" s="30"/>
      <c r="S362" s="30"/>
      <c r="T362" s="30"/>
    </row>
    <row r="363" spans="1:20" ht="14.5" x14ac:dyDescent="0.35">
      <c r="A363" s="30" t="s">
        <v>1994</v>
      </c>
      <c r="B363" s="31">
        <v>9</v>
      </c>
      <c r="C363" s="30">
        <v>0</v>
      </c>
      <c r="D363" s="30">
        <v>0</v>
      </c>
      <c r="E363" s="30">
        <v>0</v>
      </c>
      <c r="F363" s="30">
        <v>0</v>
      </c>
      <c r="G363" s="9">
        <v>44978</v>
      </c>
      <c r="H363" s="30"/>
      <c r="I363" s="30"/>
      <c r="J363" s="30"/>
      <c r="K363" s="30"/>
      <c r="L363" s="30"/>
      <c r="M363" s="30"/>
      <c r="N363" s="30"/>
      <c r="O363" s="30"/>
      <c r="P363" s="30"/>
      <c r="Q363" s="30"/>
      <c r="R363" s="30"/>
      <c r="S363" s="30"/>
      <c r="T363" s="30"/>
    </row>
    <row r="364" spans="1:20" ht="14.5" x14ac:dyDescent="0.35">
      <c r="A364" s="30" t="s">
        <v>1996</v>
      </c>
      <c r="B364" s="30">
        <v>0</v>
      </c>
      <c r="C364" s="30">
        <v>0</v>
      </c>
      <c r="D364" s="30">
        <v>0</v>
      </c>
      <c r="E364" s="30">
        <v>0</v>
      </c>
      <c r="F364" s="30">
        <v>0</v>
      </c>
      <c r="G364" s="9">
        <v>44978</v>
      </c>
      <c r="H364" s="30"/>
      <c r="I364" s="30"/>
      <c r="J364" s="30"/>
      <c r="K364" s="30"/>
      <c r="L364" s="30"/>
      <c r="M364" s="30"/>
      <c r="N364" s="30"/>
      <c r="O364" s="30"/>
      <c r="P364" s="30"/>
      <c r="Q364" s="30"/>
      <c r="R364" s="30"/>
      <c r="S364" s="30"/>
      <c r="T364" s="30"/>
    </row>
    <row r="365" spans="1:20" ht="14.5" x14ac:dyDescent="0.35">
      <c r="A365" s="30" t="s">
        <v>1999</v>
      </c>
      <c r="B365" s="30">
        <v>0</v>
      </c>
      <c r="C365" s="30">
        <v>0</v>
      </c>
      <c r="D365" s="30">
        <v>0</v>
      </c>
      <c r="E365" s="30">
        <v>0</v>
      </c>
      <c r="F365" s="30">
        <v>0</v>
      </c>
      <c r="G365" s="9">
        <v>44978</v>
      </c>
      <c r="H365" s="30"/>
      <c r="I365" s="30"/>
      <c r="J365" s="30"/>
      <c r="K365" s="30"/>
      <c r="L365" s="30"/>
      <c r="M365" s="30"/>
      <c r="N365" s="30"/>
      <c r="O365" s="30"/>
      <c r="P365" s="30"/>
      <c r="Q365" s="30"/>
      <c r="R365" s="30"/>
      <c r="S365" s="30"/>
      <c r="T365" s="30"/>
    </row>
    <row r="366" spans="1:20" ht="14.5" x14ac:dyDescent="0.35">
      <c r="A366" s="30" t="s">
        <v>2001</v>
      </c>
      <c r="B366" s="30">
        <v>0</v>
      </c>
      <c r="C366" s="31">
        <v>1</v>
      </c>
      <c r="D366" s="30">
        <v>0</v>
      </c>
      <c r="E366" s="31">
        <v>8</v>
      </c>
      <c r="F366" s="30">
        <v>0</v>
      </c>
      <c r="G366" s="9">
        <v>44978</v>
      </c>
      <c r="H366" s="30"/>
      <c r="I366" s="30"/>
      <c r="J366" s="30"/>
      <c r="K366" s="30"/>
      <c r="L366" s="30"/>
      <c r="M366" s="30"/>
      <c r="N366" s="30"/>
      <c r="O366" s="30"/>
      <c r="P366" s="30"/>
      <c r="Q366" s="30"/>
      <c r="R366" s="30"/>
      <c r="S366" s="30"/>
      <c r="T366" s="30"/>
    </row>
    <row r="367" spans="1:20" ht="14.5" x14ac:dyDescent="0.35">
      <c r="A367" s="30" t="s">
        <v>2007</v>
      </c>
      <c r="B367" s="31">
        <v>1</v>
      </c>
      <c r="C367" s="31">
        <v>9</v>
      </c>
      <c r="D367" s="30">
        <v>0</v>
      </c>
      <c r="E367" s="30">
        <v>0</v>
      </c>
      <c r="F367" s="30">
        <v>0</v>
      </c>
      <c r="G367" s="9">
        <v>44978</v>
      </c>
      <c r="H367" s="30"/>
      <c r="I367" s="30"/>
      <c r="J367" s="30"/>
      <c r="K367" s="30"/>
      <c r="L367" s="30"/>
      <c r="M367" s="30"/>
      <c r="N367" s="30"/>
      <c r="O367" s="30"/>
      <c r="P367" s="30"/>
      <c r="Q367" s="30"/>
      <c r="R367" s="30"/>
      <c r="S367" s="30"/>
      <c r="T367" s="30"/>
    </row>
    <row r="368" spans="1:20" ht="14.5" x14ac:dyDescent="0.35">
      <c r="A368" s="30" t="s">
        <v>2011</v>
      </c>
      <c r="B368" s="31">
        <v>3</v>
      </c>
      <c r="C368" s="30">
        <v>0</v>
      </c>
      <c r="D368" s="31">
        <v>3</v>
      </c>
      <c r="E368" s="31">
        <v>5</v>
      </c>
      <c r="F368" s="31">
        <v>1</v>
      </c>
      <c r="G368" s="9">
        <v>44978</v>
      </c>
      <c r="H368" s="30"/>
      <c r="I368" s="30"/>
      <c r="J368" s="31"/>
      <c r="K368" s="30"/>
      <c r="L368" s="30"/>
      <c r="M368" s="30"/>
      <c r="N368" s="30"/>
      <c r="O368" s="30"/>
      <c r="P368" s="30"/>
      <c r="Q368" s="30"/>
      <c r="R368" s="30"/>
      <c r="S368" s="30"/>
      <c r="T368" s="31"/>
    </row>
    <row r="369" spans="1:20" ht="14.5" x14ac:dyDescent="0.35">
      <c r="A369" s="30" t="s">
        <v>2014</v>
      </c>
      <c r="B369" s="31">
        <v>4</v>
      </c>
      <c r="C369" s="31">
        <v>3</v>
      </c>
      <c r="D369" s="30">
        <v>0</v>
      </c>
      <c r="E369" s="31">
        <v>9</v>
      </c>
      <c r="F369" s="30">
        <v>0</v>
      </c>
      <c r="G369" s="9">
        <v>44978</v>
      </c>
      <c r="H369" s="30"/>
      <c r="I369" s="30"/>
      <c r="J369" s="30"/>
      <c r="K369" s="30"/>
      <c r="L369" s="30"/>
      <c r="M369" s="30"/>
      <c r="N369" s="30"/>
      <c r="O369" s="30"/>
      <c r="P369" s="30"/>
      <c r="Q369" s="30"/>
      <c r="R369" s="30"/>
      <c r="S369" s="30"/>
      <c r="T369" s="31"/>
    </row>
    <row r="370" spans="1:20" ht="14.5" x14ac:dyDescent="0.35">
      <c r="A370" s="30" t="s">
        <v>2017</v>
      </c>
      <c r="B370" s="30">
        <v>0</v>
      </c>
      <c r="C370" s="31">
        <v>4</v>
      </c>
      <c r="D370" s="30">
        <v>0</v>
      </c>
      <c r="E370" s="30">
        <v>0</v>
      </c>
      <c r="F370" s="30">
        <v>0</v>
      </c>
      <c r="G370" s="9">
        <v>44978</v>
      </c>
      <c r="H370" s="30"/>
      <c r="I370" s="30"/>
      <c r="J370" s="30"/>
      <c r="K370" s="30"/>
      <c r="L370" s="30"/>
      <c r="M370" s="30"/>
      <c r="N370" s="30"/>
      <c r="O370" s="30"/>
      <c r="P370" s="30"/>
      <c r="Q370" s="30"/>
      <c r="R370" s="30"/>
      <c r="S370" s="30"/>
      <c r="T370" s="30"/>
    </row>
    <row r="371" spans="1:20" ht="14.5" x14ac:dyDescent="0.35">
      <c r="A371" s="30" t="s">
        <v>2020</v>
      </c>
      <c r="B371" s="31">
        <v>2</v>
      </c>
      <c r="C371" s="31">
        <v>1</v>
      </c>
      <c r="D371" s="30">
        <v>0</v>
      </c>
      <c r="E371" s="30">
        <v>0</v>
      </c>
      <c r="F371" s="30">
        <v>0</v>
      </c>
      <c r="G371" s="9">
        <v>44978</v>
      </c>
      <c r="H371" s="30"/>
      <c r="I371" s="30"/>
      <c r="J371" s="30"/>
      <c r="K371" s="30"/>
      <c r="L371" s="30"/>
      <c r="M371" s="30"/>
      <c r="N371" s="30"/>
      <c r="O371" s="30"/>
      <c r="P371" s="30"/>
      <c r="Q371" s="30"/>
      <c r="R371" s="30"/>
      <c r="S371" s="30"/>
      <c r="T371" s="30"/>
    </row>
    <row r="372" spans="1:20" ht="14.5" x14ac:dyDescent="0.35">
      <c r="A372" s="30" t="s">
        <v>2024</v>
      </c>
      <c r="B372" s="31">
        <v>5</v>
      </c>
      <c r="C372" s="31">
        <v>1</v>
      </c>
      <c r="D372" s="30">
        <v>0</v>
      </c>
      <c r="E372" s="30">
        <v>0</v>
      </c>
      <c r="F372" s="30">
        <v>0</v>
      </c>
      <c r="G372" s="9">
        <v>44978</v>
      </c>
      <c r="H372" s="30"/>
      <c r="I372" s="30"/>
      <c r="J372" s="30"/>
      <c r="K372" s="30"/>
      <c r="L372" s="30"/>
      <c r="M372" s="30"/>
      <c r="N372" s="30"/>
      <c r="O372" s="30"/>
      <c r="P372" s="30"/>
      <c r="Q372" s="30"/>
      <c r="R372" s="30"/>
      <c r="S372" s="30"/>
      <c r="T372" s="30"/>
    </row>
    <row r="373" spans="1:20" ht="14.5" x14ac:dyDescent="0.35">
      <c r="A373" s="30" t="s">
        <v>2028</v>
      </c>
      <c r="B373" s="31">
        <v>2</v>
      </c>
      <c r="C373" s="30">
        <v>0</v>
      </c>
      <c r="D373" s="31">
        <v>1</v>
      </c>
      <c r="E373" s="30">
        <v>0</v>
      </c>
      <c r="F373" s="30">
        <v>0</v>
      </c>
      <c r="G373" s="9">
        <v>44978</v>
      </c>
      <c r="H373" s="30"/>
      <c r="I373" s="30"/>
      <c r="J373" s="30"/>
      <c r="K373" s="30"/>
      <c r="L373" s="30"/>
      <c r="M373" s="30"/>
      <c r="N373" s="30"/>
      <c r="O373" s="30"/>
      <c r="P373" s="30"/>
      <c r="Q373" s="30"/>
      <c r="R373" s="30"/>
      <c r="S373" s="30"/>
      <c r="T373" s="30"/>
    </row>
    <row r="374" spans="1:20" ht="14.5" x14ac:dyDescent="0.35">
      <c r="A374" s="30" t="s">
        <v>2031</v>
      </c>
      <c r="B374" s="31">
        <v>2</v>
      </c>
      <c r="C374" s="30">
        <v>0</v>
      </c>
      <c r="D374" s="30">
        <v>0</v>
      </c>
      <c r="E374" s="30">
        <v>0</v>
      </c>
      <c r="F374" s="30">
        <v>0</v>
      </c>
      <c r="G374" s="9">
        <v>44978</v>
      </c>
      <c r="H374" s="30"/>
      <c r="I374" s="30"/>
      <c r="J374" s="30"/>
      <c r="K374" s="30"/>
      <c r="L374" s="30"/>
      <c r="M374" s="30"/>
      <c r="N374" s="30"/>
      <c r="O374" s="30"/>
      <c r="P374" s="30"/>
      <c r="Q374" s="30"/>
      <c r="R374" s="30"/>
      <c r="S374" s="30"/>
      <c r="T374" s="30"/>
    </row>
    <row r="375" spans="1:20" ht="14.5" x14ac:dyDescent="0.35">
      <c r="A375" s="30" t="s">
        <v>2033</v>
      </c>
      <c r="B375" s="31">
        <v>41</v>
      </c>
      <c r="C375" s="31">
        <v>14</v>
      </c>
      <c r="D375" s="31">
        <v>2</v>
      </c>
      <c r="E375" s="31">
        <v>11</v>
      </c>
      <c r="F375" s="31">
        <v>1</v>
      </c>
      <c r="G375" s="9">
        <v>44978</v>
      </c>
      <c r="H375" s="30"/>
      <c r="I375" s="30"/>
      <c r="J375" s="31"/>
      <c r="K375" s="30"/>
      <c r="L375" s="30"/>
      <c r="M375" s="30"/>
      <c r="N375" s="30"/>
      <c r="O375" s="30"/>
      <c r="P375" s="30"/>
      <c r="Q375" s="30"/>
      <c r="R375" s="30"/>
      <c r="S375" s="30"/>
      <c r="T375" s="30"/>
    </row>
    <row r="376" spans="1:20" ht="14.5" x14ac:dyDescent="0.35">
      <c r="A376" s="30" t="s">
        <v>2040</v>
      </c>
      <c r="B376" s="31">
        <v>15</v>
      </c>
      <c r="C376" s="31">
        <v>29</v>
      </c>
      <c r="D376" s="31">
        <v>1</v>
      </c>
      <c r="E376" s="31">
        <v>8</v>
      </c>
      <c r="F376" s="30">
        <v>0</v>
      </c>
      <c r="G376" s="9">
        <v>44978</v>
      </c>
      <c r="H376" s="30"/>
      <c r="I376" s="30"/>
      <c r="J376" s="30"/>
      <c r="K376" s="30"/>
      <c r="L376" s="30"/>
      <c r="M376" s="30"/>
      <c r="N376" s="30"/>
      <c r="O376" s="30"/>
      <c r="P376" s="30"/>
      <c r="Q376" s="30"/>
      <c r="R376" s="30"/>
      <c r="S376" s="30"/>
      <c r="T376" s="30"/>
    </row>
    <row r="377" spans="1:20" ht="14.5" x14ac:dyDescent="0.35">
      <c r="A377" s="30" t="s">
        <v>2044</v>
      </c>
      <c r="B377" s="31">
        <v>38</v>
      </c>
      <c r="C377" s="31">
        <v>14</v>
      </c>
      <c r="D377" s="31">
        <v>45</v>
      </c>
      <c r="E377" s="30">
        <v>0</v>
      </c>
      <c r="F377" s="30">
        <v>0</v>
      </c>
      <c r="G377" s="9">
        <v>44978</v>
      </c>
      <c r="H377" s="30"/>
      <c r="I377" s="30"/>
      <c r="J377" s="30"/>
      <c r="K377" s="30"/>
      <c r="L377" s="30"/>
      <c r="M377" s="30"/>
      <c r="N377" s="30"/>
      <c r="O377" s="30"/>
      <c r="P377" s="30"/>
      <c r="Q377" s="30"/>
      <c r="R377" s="30"/>
      <c r="S377" s="30"/>
      <c r="T377" s="30"/>
    </row>
    <row r="378" spans="1:20" ht="14.5" x14ac:dyDescent="0.35">
      <c r="A378" s="30" t="s">
        <v>2049</v>
      </c>
      <c r="B378" s="31">
        <v>55</v>
      </c>
      <c r="C378" s="31">
        <v>9</v>
      </c>
      <c r="D378" s="31">
        <v>12</v>
      </c>
      <c r="E378" s="30">
        <v>0</v>
      </c>
      <c r="F378" s="31">
        <v>1</v>
      </c>
      <c r="G378" s="9">
        <v>44978</v>
      </c>
      <c r="H378" s="30"/>
      <c r="I378" s="30"/>
      <c r="J378" s="30"/>
      <c r="K378" s="30"/>
      <c r="L378" s="30"/>
      <c r="M378" s="30"/>
      <c r="N378" s="30"/>
      <c r="O378" s="30"/>
      <c r="P378" s="30"/>
      <c r="Q378" s="30"/>
      <c r="R378" s="30"/>
      <c r="S378" s="30"/>
      <c r="T378" s="30"/>
    </row>
    <row r="379" spans="1:20" ht="14.5" x14ac:dyDescent="0.35">
      <c r="A379" s="30" t="s">
        <v>2054</v>
      </c>
      <c r="B379" s="31">
        <v>11</v>
      </c>
      <c r="C379" s="31">
        <v>3</v>
      </c>
      <c r="D379" s="30">
        <v>0</v>
      </c>
      <c r="E379" s="30">
        <v>0</v>
      </c>
      <c r="F379" s="30">
        <v>0</v>
      </c>
      <c r="G379" s="9">
        <v>44978</v>
      </c>
      <c r="H379" s="30"/>
      <c r="I379" s="30"/>
      <c r="J379" s="30"/>
      <c r="K379" s="30"/>
      <c r="L379" s="30"/>
      <c r="M379" s="30"/>
      <c r="N379" s="30"/>
      <c r="O379" s="30"/>
      <c r="P379" s="30"/>
      <c r="Q379" s="30"/>
      <c r="R379" s="30"/>
      <c r="S379" s="30"/>
      <c r="T379" s="30"/>
    </row>
    <row r="380" spans="1:20" ht="14.5" x14ac:dyDescent="0.35">
      <c r="A380" s="30" t="s">
        <v>2059</v>
      </c>
      <c r="B380" s="31">
        <v>2</v>
      </c>
      <c r="C380" s="30">
        <v>0</v>
      </c>
      <c r="D380" s="30">
        <v>0</v>
      </c>
      <c r="E380" s="30">
        <v>0</v>
      </c>
      <c r="F380" s="30">
        <v>0</v>
      </c>
      <c r="G380" s="9">
        <v>44978</v>
      </c>
      <c r="H380" s="30"/>
      <c r="I380" s="30"/>
      <c r="J380" s="30"/>
      <c r="K380" s="30"/>
      <c r="L380" s="30"/>
      <c r="M380" s="30"/>
      <c r="N380" s="30"/>
      <c r="O380" s="30"/>
      <c r="P380" s="30"/>
      <c r="Q380" s="30"/>
      <c r="R380" s="30"/>
      <c r="S380" s="30"/>
      <c r="T380" s="30"/>
    </row>
    <row r="381" spans="1:20" ht="14.5" x14ac:dyDescent="0.35">
      <c r="A381" s="30" t="s">
        <v>2065</v>
      </c>
      <c r="B381" s="31">
        <v>26</v>
      </c>
      <c r="C381" s="31">
        <v>14</v>
      </c>
      <c r="D381" s="30">
        <v>0</v>
      </c>
      <c r="E381" s="30">
        <v>0</v>
      </c>
      <c r="F381" s="30">
        <v>0</v>
      </c>
      <c r="G381" s="9">
        <v>44978</v>
      </c>
      <c r="H381" s="30"/>
      <c r="I381" s="30"/>
      <c r="J381" s="30"/>
      <c r="K381" s="30"/>
      <c r="L381" s="30"/>
      <c r="M381" s="30"/>
      <c r="N381" s="30"/>
      <c r="O381" s="30"/>
      <c r="P381" s="30"/>
      <c r="Q381" s="30"/>
      <c r="R381" s="30"/>
      <c r="S381" s="30"/>
      <c r="T381" s="30"/>
    </row>
    <row r="382" spans="1:20" ht="14.5" x14ac:dyDescent="0.35">
      <c r="A382" s="30" t="s">
        <v>2072</v>
      </c>
      <c r="B382" s="31">
        <v>23</v>
      </c>
      <c r="C382" s="31">
        <v>4</v>
      </c>
      <c r="D382" s="30">
        <v>0</v>
      </c>
      <c r="E382" s="30">
        <v>0</v>
      </c>
      <c r="F382" s="30">
        <v>0</v>
      </c>
      <c r="G382" s="9">
        <v>44978</v>
      </c>
      <c r="H382" s="30"/>
      <c r="I382" s="30"/>
      <c r="J382" s="30"/>
      <c r="K382" s="30"/>
      <c r="L382" s="30"/>
      <c r="M382" s="30"/>
      <c r="N382" s="30"/>
      <c r="O382" s="30"/>
      <c r="P382" s="30"/>
      <c r="Q382" s="30"/>
      <c r="R382" s="30"/>
      <c r="S382" s="30"/>
      <c r="T382" s="30"/>
    </row>
    <row r="383" spans="1:20" ht="14.5" x14ac:dyDescent="0.35">
      <c r="A383" s="30" t="s">
        <v>2076</v>
      </c>
      <c r="B383" s="31">
        <v>4</v>
      </c>
      <c r="C383" s="31">
        <v>3</v>
      </c>
      <c r="D383" s="31">
        <v>7</v>
      </c>
      <c r="E383" s="30">
        <v>0</v>
      </c>
      <c r="F383" s="30">
        <v>0</v>
      </c>
      <c r="G383" s="9">
        <v>44978</v>
      </c>
      <c r="H383" s="30"/>
      <c r="I383" s="30"/>
      <c r="J383" s="30"/>
      <c r="K383" s="30"/>
      <c r="L383" s="30"/>
      <c r="M383" s="30"/>
      <c r="N383" s="30"/>
      <c r="O383" s="30"/>
      <c r="P383" s="30"/>
      <c r="Q383" s="30"/>
      <c r="R383" s="30"/>
      <c r="S383" s="30"/>
      <c r="T383" s="30"/>
    </row>
    <row r="384" spans="1:20" ht="14.5" x14ac:dyDescent="0.35">
      <c r="A384" s="30" t="s">
        <v>2079</v>
      </c>
      <c r="B384" s="30">
        <v>0</v>
      </c>
      <c r="C384" s="30">
        <v>0</v>
      </c>
      <c r="D384" s="30">
        <v>0</v>
      </c>
      <c r="E384" s="30">
        <v>0</v>
      </c>
      <c r="F384" s="30">
        <v>0</v>
      </c>
      <c r="G384" s="9">
        <v>44978</v>
      </c>
      <c r="H384" s="30"/>
      <c r="I384" s="30"/>
      <c r="J384" s="30"/>
      <c r="K384" s="30"/>
      <c r="L384" s="30"/>
      <c r="M384" s="30"/>
      <c r="N384" s="30"/>
      <c r="O384" s="30"/>
      <c r="P384" s="30"/>
      <c r="Q384" s="30"/>
      <c r="R384" s="30"/>
      <c r="S384" s="30"/>
      <c r="T384" s="30"/>
    </row>
    <row r="385" spans="1:20" ht="14.5" x14ac:dyDescent="0.35">
      <c r="A385" s="30" t="s">
        <v>2082</v>
      </c>
      <c r="B385" s="31">
        <v>47</v>
      </c>
      <c r="C385" s="31">
        <v>8</v>
      </c>
      <c r="D385" s="31">
        <v>32</v>
      </c>
      <c r="E385" s="30">
        <v>0</v>
      </c>
      <c r="F385" s="31">
        <v>1</v>
      </c>
      <c r="G385" s="9">
        <v>44978</v>
      </c>
      <c r="H385" s="30"/>
      <c r="I385" s="30"/>
      <c r="J385" s="30"/>
      <c r="K385" s="30"/>
      <c r="L385" s="30"/>
      <c r="M385" s="30"/>
      <c r="N385" s="30"/>
      <c r="O385" s="30"/>
      <c r="P385" s="30"/>
      <c r="Q385" s="30"/>
      <c r="R385" s="30"/>
      <c r="S385" s="30"/>
      <c r="T385" s="30"/>
    </row>
    <row r="386" spans="1:20" ht="14.5" x14ac:dyDescent="0.35">
      <c r="A386" s="30" t="s">
        <v>2087</v>
      </c>
      <c r="B386" s="31">
        <v>2</v>
      </c>
      <c r="C386" s="30">
        <v>0</v>
      </c>
      <c r="D386" s="30">
        <v>0</v>
      </c>
      <c r="E386" s="30">
        <v>0</v>
      </c>
      <c r="F386" s="30">
        <v>0</v>
      </c>
      <c r="G386" s="9">
        <v>44978</v>
      </c>
      <c r="H386" s="30"/>
      <c r="I386" s="30"/>
      <c r="J386" s="30"/>
      <c r="K386" s="30"/>
      <c r="L386" s="30"/>
      <c r="M386" s="30"/>
      <c r="N386" s="30"/>
      <c r="O386" s="30"/>
      <c r="P386" s="30"/>
      <c r="Q386" s="30"/>
      <c r="R386" s="30"/>
      <c r="S386" s="30"/>
      <c r="T386" s="30"/>
    </row>
    <row r="387" spans="1:20" ht="14.5" x14ac:dyDescent="0.35">
      <c r="A387" s="30" t="s">
        <v>2090</v>
      </c>
      <c r="B387" s="31">
        <v>95</v>
      </c>
      <c r="C387" s="31">
        <v>88</v>
      </c>
      <c r="D387" s="31">
        <v>11</v>
      </c>
      <c r="E387" s="30">
        <v>0</v>
      </c>
      <c r="F387" s="31">
        <v>1</v>
      </c>
      <c r="G387" s="9">
        <v>44978</v>
      </c>
      <c r="H387" s="30"/>
      <c r="I387" s="30"/>
      <c r="J387" s="31"/>
      <c r="K387" s="30"/>
      <c r="L387" s="30"/>
      <c r="M387" s="30"/>
      <c r="N387" s="30"/>
      <c r="O387" s="30"/>
      <c r="P387" s="30"/>
      <c r="Q387" s="30"/>
      <c r="R387" s="30"/>
      <c r="S387" s="30"/>
      <c r="T387" s="30"/>
    </row>
    <row r="388" spans="1:20" ht="14.5" x14ac:dyDescent="0.35">
      <c r="A388" s="30" t="s">
        <v>2094</v>
      </c>
      <c r="B388" s="31">
        <v>35</v>
      </c>
      <c r="C388" s="31">
        <v>9</v>
      </c>
      <c r="D388" s="31">
        <v>20</v>
      </c>
      <c r="E388" s="30">
        <v>0</v>
      </c>
      <c r="F388" s="30">
        <v>0</v>
      </c>
      <c r="G388" s="9">
        <v>44978</v>
      </c>
      <c r="H388" s="30"/>
      <c r="I388" s="30"/>
      <c r="J388" s="30"/>
      <c r="K388" s="30"/>
      <c r="L388" s="30"/>
      <c r="M388" s="30"/>
      <c r="N388" s="30"/>
      <c r="O388" s="30"/>
      <c r="P388" s="30"/>
      <c r="Q388" s="30"/>
      <c r="R388" s="30"/>
      <c r="S388" s="30"/>
      <c r="T388" s="30"/>
    </row>
    <row r="389" spans="1:20" ht="14.5" x14ac:dyDescent="0.35">
      <c r="A389" s="30" t="s">
        <v>2098</v>
      </c>
      <c r="B389" s="31">
        <v>10</v>
      </c>
      <c r="C389" s="31">
        <v>2</v>
      </c>
      <c r="D389" s="30">
        <v>0</v>
      </c>
      <c r="E389" s="30">
        <v>0</v>
      </c>
      <c r="F389" s="30">
        <v>0</v>
      </c>
      <c r="G389" s="9">
        <v>44978</v>
      </c>
      <c r="H389" s="30"/>
      <c r="I389" s="30"/>
      <c r="J389" s="30"/>
      <c r="K389" s="30"/>
      <c r="L389" s="30"/>
      <c r="M389" s="30"/>
      <c r="N389" s="30"/>
      <c r="O389" s="30"/>
      <c r="P389" s="30"/>
      <c r="Q389" s="30"/>
      <c r="R389" s="30"/>
      <c r="S389" s="30"/>
      <c r="T389" s="30"/>
    </row>
    <row r="390" spans="1:20" ht="14.5" x14ac:dyDescent="0.35">
      <c r="A390" s="30" t="s">
        <v>2101</v>
      </c>
      <c r="B390" s="31">
        <v>31</v>
      </c>
      <c r="C390" s="31">
        <v>4</v>
      </c>
      <c r="D390" s="31">
        <v>4</v>
      </c>
      <c r="E390" s="30">
        <v>0</v>
      </c>
      <c r="F390" s="30">
        <v>0</v>
      </c>
      <c r="G390" s="9">
        <v>44978</v>
      </c>
      <c r="H390" s="30"/>
      <c r="I390" s="30"/>
      <c r="J390" s="30"/>
      <c r="K390" s="30"/>
      <c r="L390" s="30"/>
      <c r="M390" s="30"/>
      <c r="N390" s="30"/>
      <c r="O390" s="30"/>
      <c r="P390" s="30"/>
      <c r="Q390" s="30"/>
      <c r="R390" s="30"/>
      <c r="S390" s="30"/>
      <c r="T390" s="30"/>
    </row>
    <row r="391" spans="1:20" ht="14.5" x14ac:dyDescent="0.35">
      <c r="A391" s="30" t="s">
        <v>2105</v>
      </c>
      <c r="B391" s="31">
        <v>10</v>
      </c>
      <c r="C391" s="31">
        <v>9</v>
      </c>
      <c r="D391" s="30">
        <v>0</v>
      </c>
      <c r="E391" s="31">
        <v>4</v>
      </c>
      <c r="F391" s="30">
        <v>0</v>
      </c>
      <c r="G391" s="9">
        <v>44978</v>
      </c>
      <c r="H391" s="30"/>
      <c r="I391" s="30"/>
      <c r="J391" s="30"/>
      <c r="K391" s="30"/>
      <c r="L391" s="30"/>
      <c r="M391" s="30"/>
      <c r="N391" s="30"/>
      <c r="O391" s="30"/>
      <c r="P391" s="30"/>
      <c r="Q391" s="30"/>
      <c r="R391" s="30"/>
      <c r="S391" s="30"/>
      <c r="T391" s="30"/>
    </row>
    <row r="392" spans="1:20" ht="14.5" x14ac:dyDescent="0.35">
      <c r="A392" s="30" t="s">
        <v>2109</v>
      </c>
      <c r="B392" s="31">
        <v>11</v>
      </c>
      <c r="C392" s="31">
        <v>1</v>
      </c>
      <c r="D392" s="31">
        <v>16</v>
      </c>
      <c r="E392" s="30">
        <v>0</v>
      </c>
      <c r="F392" s="30">
        <v>0</v>
      </c>
      <c r="G392" s="9">
        <v>44978</v>
      </c>
      <c r="H392" s="30"/>
      <c r="I392" s="30"/>
      <c r="J392" s="30"/>
      <c r="K392" s="30"/>
      <c r="L392" s="30"/>
      <c r="M392" s="30"/>
      <c r="N392" s="30"/>
      <c r="O392" s="30"/>
      <c r="P392" s="30"/>
      <c r="Q392" s="30"/>
      <c r="R392" s="30"/>
      <c r="S392" s="30"/>
      <c r="T392" s="30"/>
    </row>
    <row r="393" spans="1:20" ht="14.5" x14ac:dyDescent="0.35">
      <c r="A393" s="30" t="s">
        <v>2112</v>
      </c>
      <c r="B393" s="31">
        <v>8</v>
      </c>
      <c r="C393" s="31">
        <v>3</v>
      </c>
      <c r="D393" s="30">
        <v>0</v>
      </c>
      <c r="E393" s="30">
        <v>0</v>
      </c>
      <c r="F393" s="30">
        <v>0</v>
      </c>
      <c r="G393" s="9">
        <v>44978</v>
      </c>
      <c r="H393" s="30"/>
      <c r="I393" s="30"/>
      <c r="J393" s="30"/>
      <c r="K393" s="30"/>
      <c r="L393" s="30"/>
      <c r="M393" s="30"/>
      <c r="N393" s="30"/>
      <c r="O393" s="30"/>
      <c r="P393" s="30"/>
      <c r="Q393" s="30"/>
      <c r="R393" s="30"/>
      <c r="S393" s="30"/>
      <c r="T393" s="30"/>
    </row>
    <row r="394" spans="1:20" ht="14.5" x14ac:dyDescent="0.35">
      <c r="A394" s="30" t="s">
        <v>2115</v>
      </c>
      <c r="B394" s="30">
        <v>0</v>
      </c>
      <c r="C394" s="30">
        <v>0</v>
      </c>
      <c r="D394" s="30">
        <v>0</v>
      </c>
      <c r="E394" s="30">
        <v>0</v>
      </c>
      <c r="F394" s="31">
        <v>1</v>
      </c>
      <c r="G394" s="9">
        <v>44978</v>
      </c>
      <c r="H394" s="30"/>
      <c r="I394" s="30"/>
      <c r="J394" s="30"/>
      <c r="K394" s="31"/>
      <c r="L394" s="30"/>
      <c r="M394" s="30"/>
      <c r="N394" s="30"/>
      <c r="O394" s="30"/>
      <c r="P394" s="30"/>
      <c r="Q394" s="30"/>
      <c r="R394" s="30"/>
      <c r="S394" s="30"/>
      <c r="T394" s="30"/>
    </row>
    <row r="395" spans="1:20" ht="14.5" x14ac:dyDescent="0.35">
      <c r="A395" s="30" t="s">
        <v>2118</v>
      </c>
      <c r="B395" s="31">
        <v>120</v>
      </c>
      <c r="C395" s="31">
        <v>44</v>
      </c>
      <c r="D395" s="31">
        <v>145</v>
      </c>
      <c r="E395" s="31">
        <v>48</v>
      </c>
      <c r="F395" s="30">
        <v>0</v>
      </c>
      <c r="G395" s="9">
        <v>44978</v>
      </c>
      <c r="H395" s="31"/>
      <c r="I395" s="31"/>
      <c r="J395" s="30"/>
      <c r="K395" s="30"/>
      <c r="L395" s="30"/>
      <c r="M395" s="30"/>
      <c r="N395" s="30"/>
      <c r="O395" s="30"/>
      <c r="P395" s="30"/>
      <c r="Q395" s="30"/>
      <c r="R395" s="30"/>
      <c r="S395" s="30"/>
      <c r="T395" s="30"/>
    </row>
    <row r="396" spans="1:20" ht="14.5" x14ac:dyDescent="0.35">
      <c r="A396" s="30" t="s">
        <v>2121</v>
      </c>
      <c r="B396" s="31">
        <v>37</v>
      </c>
      <c r="C396" s="31">
        <v>14</v>
      </c>
      <c r="D396" s="30">
        <v>0</v>
      </c>
      <c r="E396" s="30">
        <v>0</v>
      </c>
      <c r="F396" s="30">
        <v>0</v>
      </c>
      <c r="G396" s="9">
        <v>44978</v>
      </c>
      <c r="H396" s="31"/>
      <c r="I396" s="31"/>
      <c r="J396" s="30"/>
      <c r="K396" s="30"/>
      <c r="L396" s="30"/>
      <c r="M396" s="30"/>
      <c r="N396" s="30"/>
      <c r="O396" s="30"/>
      <c r="P396" s="30"/>
      <c r="Q396" s="30"/>
      <c r="R396" s="30"/>
      <c r="S396" s="30"/>
      <c r="T396" s="30"/>
    </row>
    <row r="397" spans="1:20" ht="14.5" x14ac:dyDescent="0.35">
      <c r="A397" s="30" t="s">
        <v>2125</v>
      </c>
      <c r="B397" s="31">
        <v>37</v>
      </c>
      <c r="C397" s="31">
        <v>14</v>
      </c>
      <c r="D397" s="31">
        <v>1</v>
      </c>
      <c r="E397" s="30">
        <v>0</v>
      </c>
      <c r="F397" s="30">
        <v>0</v>
      </c>
      <c r="G397" s="9">
        <v>44978</v>
      </c>
      <c r="H397" s="30"/>
      <c r="I397" s="30"/>
      <c r="J397" s="30"/>
      <c r="K397" s="30"/>
      <c r="L397" s="30"/>
      <c r="M397" s="30"/>
      <c r="N397" s="30"/>
      <c r="O397" s="30"/>
      <c r="P397" s="30"/>
      <c r="Q397" s="30"/>
      <c r="R397" s="30"/>
      <c r="S397" s="30"/>
      <c r="T397" s="30"/>
    </row>
    <row r="398" spans="1:20" ht="14.5" x14ac:dyDescent="0.35">
      <c r="A398" s="30" t="s">
        <v>2129</v>
      </c>
      <c r="B398" s="31">
        <v>5</v>
      </c>
      <c r="C398" s="31">
        <v>2</v>
      </c>
      <c r="D398" s="30">
        <v>0</v>
      </c>
      <c r="E398" s="30">
        <v>0</v>
      </c>
      <c r="F398" s="30">
        <v>0</v>
      </c>
      <c r="G398" s="9">
        <v>44978</v>
      </c>
      <c r="H398" s="30"/>
      <c r="I398" s="30"/>
      <c r="J398" s="30"/>
      <c r="K398" s="30"/>
      <c r="L398" s="30"/>
      <c r="M398" s="30"/>
      <c r="N398" s="30"/>
      <c r="O398" s="30"/>
      <c r="P398" s="30"/>
      <c r="Q398" s="30"/>
      <c r="R398" s="30"/>
      <c r="S398" s="30"/>
      <c r="T398" s="30"/>
    </row>
    <row r="399" spans="1:20" ht="14.5" x14ac:dyDescent="0.35">
      <c r="A399" s="30" t="s">
        <v>2132</v>
      </c>
      <c r="B399" s="31">
        <v>15</v>
      </c>
      <c r="C399" s="31">
        <v>2</v>
      </c>
      <c r="D399" s="30">
        <v>0</v>
      </c>
      <c r="E399" s="30">
        <v>0</v>
      </c>
      <c r="F399" s="30">
        <v>0</v>
      </c>
      <c r="G399" s="9">
        <v>44978</v>
      </c>
      <c r="H399" s="30"/>
      <c r="I399" s="30"/>
      <c r="J399" s="30"/>
      <c r="K399" s="30"/>
      <c r="L399" s="30"/>
      <c r="M399" s="30"/>
      <c r="N399" s="30"/>
      <c r="O399" s="30"/>
      <c r="P399" s="30"/>
      <c r="Q399" s="30"/>
      <c r="R399" s="30"/>
      <c r="S399" s="30"/>
      <c r="T399" s="30"/>
    </row>
    <row r="400" spans="1:20" ht="14.5" x14ac:dyDescent="0.35">
      <c r="A400" s="30" t="s">
        <v>2134</v>
      </c>
      <c r="B400" s="31">
        <v>27</v>
      </c>
      <c r="C400" s="31">
        <v>14</v>
      </c>
      <c r="D400" s="31">
        <v>15</v>
      </c>
      <c r="E400" s="30">
        <v>0</v>
      </c>
      <c r="F400" s="30">
        <v>0</v>
      </c>
      <c r="G400" s="9">
        <v>44978</v>
      </c>
      <c r="H400" s="30"/>
      <c r="I400" s="30"/>
      <c r="J400" s="30"/>
      <c r="K400" s="30"/>
      <c r="L400" s="30"/>
      <c r="M400" s="30"/>
      <c r="N400" s="30"/>
      <c r="O400" s="30"/>
      <c r="P400" s="30"/>
      <c r="Q400" s="30"/>
      <c r="R400" s="30"/>
      <c r="S400" s="30"/>
      <c r="T400" s="30"/>
    </row>
    <row r="401" spans="1:20" ht="14.5" x14ac:dyDescent="0.35">
      <c r="A401" s="30" t="s">
        <v>2137</v>
      </c>
      <c r="B401" s="31">
        <v>2</v>
      </c>
      <c r="C401" s="31">
        <v>2</v>
      </c>
      <c r="D401" s="30">
        <v>0</v>
      </c>
      <c r="E401" s="30">
        <v>0</v>
      </c>
      <c r="F401" s="30">
        <v>0</v>
      </c>
      <c r="G401" s="9">
        <v>44978</v>
      </c>
      <c r="H401" s="30"/>
      <c r="I401" s="30"/>
      <c r="J401" s="30"/>
      <c r="K401" s="30"/>
      <c r="L401" s="30"/>
      <c r="M401" s="30"/>
      <c r="N401" s="30"/>
      <c r="O401" s="30"/>
      <c r="P401" s="30"/>
      <c r="Q401" s="30"/>
      <c r="R401" s="30"/>
      <c r="S401" s="30"/>
      <c r="T401" s="30"/>
    </row>
    <row r="402" spans="1:20" ht="14.5" x14ac:dyDescent="0.35">
      <c r="A402" s="30" t="s">
        <v>2141</v>
      </c>
      <c r="B402" s="31">
        <v>51</v>
      </c>
      <c r="C402" s="31">
        <v>5</v>
      </c>
      <c r="D402" s="30">
        <v>0</v>
      </c>
      <c r="E402" s="30">
        <v>0</v>
      </c>
      <c r="F402" s="30">
        <v>0</v>
      </c>
      <c r="G402" s="9">
        <v>44978</v>
      </c>
      <c r="H402" s="30"/>
      <c r="I402" s="30"/>
      <c r="J402" s="30"/>
      <c r="K402" s="30"/>
      <c r="L402" s="30"/>
      <c r="M402" s="30"/>
      <c r="N402" s="30"/>
      <c r="O402" s="30"/>
      <c r="P402" s="30"/>
      <c r="Q402" s="30"/>
      <c r="R402" s="30"/>
      <c r="S402" s="30"/>
      <c r="T402" s="30"/>
    </row>
    <row r="403" spans="1:20" ht="14.5" x14ac:dyDescent="0.35">
      <c r="A403" s="30" t="s">
        <v>2145</v>
      </c>
      <c r="B403" s="31">
        <v>39</v>
      </c>
      <c r="C403" s="31">
        <v>33</v>
      </c>
      <c r="D403" s="30">
        <v>0</v>
      </c>
      <c r="E403" s="30">
        <v>0</v>
      </c>
      <c r="F403" s="30">
        <v>0</v>
      </c>
      <c r="G403" s="9">
        <v>44978</v>
      </c>
      <c r="H403" s="30"/>
      <c r="I403" s="30"/>
      <c r="J403" s="30"/>
      <c r="K403" s="30"/>
      <c r="L403" s="30"/>
      <c r="M403" s="30"/>
      <c r="N403" s="30"/>
      <c r="O403" s="30"/>
      <c r="P403" s="30"/>
      <c r="Q403" s="30"/>
      <c r="R403" s="30"/>
      <c r="S403" s="30"/>
      <c r="T403" s="30"/>
    </row>
    <row r="404" spans="1:20" ht="14.5" x14ac:dyDescent="0.35">
      <c r="A404" s="30" t="s">
        <v>2149</v>
      </c>
      <c r="B404" s="31">
        <v>15</v>
      </c>
      <c r="C404" s="31">
        <v>15</v>
      </c>
      <c r="D404" s="30">
        <v>0</v>
      </c>
      <c r="E404" s="30">
        <v>0</v>
      </c>
      <c r="F404" s="30">
        <v>0</v>
      </c>
      <c r="G404" s="9">
        <v>44978</v>
      </c>
      <c r="H404" s="30"/>
      <c r="I404" s="30"/>
      <c r="J404" s="30"/>
      <c r="K404" s="30"/>
      <c r="L404" s="30"/>
      <c r="M404" s="30"/>
      <c r="N404" s="30"/>
      <c r="O404" s="30"/>
      <c r="P404" s="30"/>
      <c r="Q404" s="30"/>
      <c r="R404" s="30"/>
      <c r="S404" s="30"/>
      <c r="T404" s="30"/>
    </row>
    <row r="405" spans="1:20" ht="14.5" x14ac:dyDescent="0.35">
      <c r="A405" s="30" t="s">
        <v>2152</v>
      </c>
      <c r="B405" s="31">
        <v>21</v>
      </c>
      <c r="C405" s="30">
        <v>0</v>
      </c>
      <c r="D405" s="31">
        <v>55</v>
      </c>
      <c r="E405" s="30">
        <v>0</v>
      </c>
      <c r="F405" s="30">
        <v>0</v>
      </c>
      <c r="G405" s="9">
        <v>44978</v>
      </c>
      <c r="H405" s="30"/>
      <c r="I405" s="30"/>
      <c r="J405" s="30"/>
      <c r="K405" s="30"/>
      <c r="L405" s="30"/>
      <c r="M405" s="30"/>
      <c r="N405" s="30"/>
      <c r="O405" s="30"/>
      <c r="P405" s="30"/>
      <c r="Q405" s="30"/>
      <c r="R405" s="30"/>
      <c r="S405" s="30"/>
      <c r="T405" s="30"/>
    </row>
    <row r="406" spans="1:20" ht="14.5" x14ac:dyDescent="0.35">
      <c r="A406" s="30" t="s">
        <v>2155</v>
      </c>
      <c r="B406" s="31">
        <v>3</v>
      </c>
      <c r="C406" s="31">
        <v>2</v>
      </c>
      <c r="D406" s="31">
        <v>2</v>
      </c>
      <c r="E406" s="30">
        <v>0</v>
      </c>
      <c r="F406" s="30">
        <v>0</v>
      </c>
      <c r="G406" s="9">
        <v>44978</v>
      </c>
      <c r="H406" s="30"/>
      <c r="I406" s="30"/>
      <c r="J406" s="30"/>
      <c r="K406" s="30"/>
      <c r="L406" s="30"/>
      <c r="M406" s="30"/>
      <c r="N406" s="30"/>
      <c r="O406" s="30"/>
      <c r="P406" s="30"/>
      <c r="Q406" s="30"/>
      <c r="R406" s="30"/>
      <c r="S406" s="30"/>
      <c r="T406" s="30"/>
    </row>
    <row r="407" spans="1:20" ht="14.5" x14ac:dyDescent="0.35">
      <c r="A407" s="30" t="s">
        <v>2157</v>
      </c>
      <c r="B407" s="31">
        <v>2</v>
      </c>
      <c r="C407" s="30">
        <v>0</v>
      </c>
      <c r="D407" s="30">
        <v>0</v>
      </c>
      <c r="E407" s="30">
        <v>0</v>
      </c>
      <c r="F407" s="30">
        <v>0</v>
      </c>
      <c r="G407" s="9">
        <v>44978</v>
      </c>
      <c r="H407" s="30"/>
      <c r="I407" s="30"/>
      <c r="J407" s="30"/>
      <c r="K407" s="30"/>
      <c r="L407" s="30"/>
      <c r="M407" s="30"/>
      <c r="N407" s="30"/>
      <c r="O407" s="30"/>
      <c r="P407" s="30"/>
      <c r="Q407" s="30"/>
      <c r="R407" s="30"/>
      <c r="S407" s="30"/>
      <c r="T407" s="30"/>
    </row>
    <row r="408" spans="1:20" ht="14.5" x14ac:dyDescent="0.35">
      <c r="A408" s="30" t="s">
        <v>2160</v>
      </c>
      <c r="B408" s="31">
        <v>61</v>
      </c>
      <c r="C408" s="31">
        <v>29</v>
      </c>
      <c r="D408" s="31">
        <v>4</v>
      </c>
      <c r="E408" s="30">
        <v>0</v>
      </c>
      <c r="F408" s="30">
        <v>0</v>
      </c>
      <c r="G408" s="9">
        <v>44978</v>
      </c>
      <c r="H408" s="30"/>
      <c r="I408" s="30"/>
      <c r="J408" s="30"/>
      <c r="K408" s="30"/>
      <c r="L408" s="30"/>
      <c r="M408" s="30"/>
      <c r="N408" s="30"/>
      <c r="O408" s="30"/>
      <c r="P408" s="30"/>
      <c r="Q408" s="30"/>
      <c r="R408" s="30"/>
      <c r="S408" s="30"/>
      <c r="T408" s="30"/>
    </row>
    <row r="409" spans="1:20" ht="14.5" x14ac:dyDescent="0.35">
      <c r="A409" s="30" t="s">
        <v>2162</v>
      </c>
      <c r="B409" s="31">
        <v>1</v>
      </c>
      <c r="C409" s="30">
        <v>0</v>
      </c>
      <c r="D409" s="30">
        <v>0</v>
      </c>
      <c r="E409" s="31">
        <v>117</v>
      </c>
      <c r="F409" s="30">
        <v>0</v>
      </c>
      <c r="G409" s="9">
        <v>44978</v>
      </c>
      <c r="H409" s="30"/>
      <c r="I409" s="30"/>
      <c r="J409" s="30"/>
      <c r="K409" s="30"/>
      <c r="L409" s="30"/>
      <c r="M409" s="30"/>
      <c r="N409" s="30"/>
      <c r="O409" s="30"/>
      <c r="P409" s="30"/>
      <c r="Q409" s="30"/>
      <c r="R409" s="30"/>
      <c r="S409" s="30"/>
      <c r="T409" s="30"/>
    </row>
    <row r="410" spans="1:20" ht="14.5" x14ac:dyDescent="0.35">
      <c r="A410" s="30" t="s">
        <v>2165</v>
      </c>
      <c r="B410" s="31">
        <v>7</v>
      </c>
      <c r="C410" s="31">
        <v>4</v>
      </c>
      <c r="D410" s="31">
        <v>1</v>
      </c>
      <c r="E410" s="30">
        <v>0</v>
      </c>
      <c r="F410" s="30">
        <v>0</v>
      </c>
      <c r="G410" s="9">
        <v>44978</v>
      </c>
      <c r="H410" s="30"/>
      <c r="I410" s="30"/>
      <c r="J410" s="30"/>
      <c r="K410" s="30"/>
      <c r="L410" s="30"/>
      <c r="M410" s="30"/>
      <c r="N410" s="30"/>
      <c r="O410" s="30"/>
      <c r="P410" s="30"/>
      <c r="Q410" s="30"/>
      <c r="R410" s="30"/>
      <c r="S410" s="30"/>
      <c r="T410" s="30"/>
    </row>
    <row r="411" spans="1:20" ht="14.5" x14ac:dyDescent="0.35">
      <c r="A411" s="30" t="s">
        <v>2167</v>
      </c>
      <c r="B411" s="31">
        <v>27</v>
      </c>
      <c r="C411" s="31">
        <v>18</v>
      </c>
      <c r="D411" s="30">
        <v>0</v>
      </c>
      <c r="E411" s="31">
        <v>9</v>
      </c>
      <c r="F411" s="30">
        <v>0</v>
      </c>
      <c r="G411" s="9">
        <v>44978</v>
      </c>
      <c r="H411" s="30"/>
      <c r="I411" s="30"/>
      <c r="J411" s="30"/>
      <c r="K411" s="30"/>
      <c r="L411" s="30"/>
      <c r="M411" s="30"/>
      <c r="N411" s="30"/>
      <c r="O411" s="30"/>
      <c r="P411" s="30"/>
      <c r="Q411" s="30"/>
      <c r="R411" s="30"/>
      <c r="S411" s="30"/>
      <c r="T411" s="30"/>
    </row>
    <row r="412" spans="1:20" ht="14.5" x14ac:dyDescent="0.35">
      <c r="A412" s="30" t="s">
        <v>2169</v>
      </c>
      <c r="B412" s="30">
        <v>0</v>
      </c>
      <c r="C412" s="31">
        <v>1</v>
      </c>
      <c r="D412" s="30">
        <v>0</v>
      </c>
      <c r="E412" s="31">
        <v>19</v>
      </c>
      <c r="F412" s="30">
        <v>0</v>
      </c>
      <c r="G412" s="9">
        <v>44978</v>
      </c>
      <c r="H412" s="30"/>
      <c r="I412" s="30"/>
      <c r="J412" s="30"/>
      <c r="K412" s="30"/>
      <c r="L412" s="30"/>
      <c r="M412" s="30"/>
      <c r="N412" s="30"/>
      <c r="O412" s="30"/>
      <c r="P412" s="30"/>
      <c r="Q412" s="30"/>
      <c r="R412" s="30"/>
      <c r="S412" s="30"/>
      <c r="T412" s="30"/>
    </row>
    <row r="413" spans="1:20" ht="14.5" x14ac:dyDescent="0.35">
      <c r="A413" s="30" t="s">
        <v>2171</v>
      </c>
      <c r="B413" s="31">
        <v>25</v>
      </c>
      <c r="C413" s="31">
        <v>1</v>
      </c>
      <c r="D413" s="31">
        <v>3</v>
      </c>
      <c r="E413" s="30">
        <v>0</v>
      </c>
      <c r="F413" s="30">
        <v>0</v>
      </c>
      <c r="G413" s="9">
        <v>44978</v>
      </c>
      <c r="H413" s="30"/>
      <c r="I413" s="30"/>
      <c r="J413" s="30"/>
      <c r="K413" s="30"/>
      <c r="L413" s="30"/>
      <c r="M413" s="30"/>
      <c r="N413" s="30"/>
      <c r="O413" s="30"/>
      <c r="P413" s="30"/>
      <c r="Q413" s="30"/>
      <c r="R413" s="30"/>
      <c r="S413" s="30"/>
      <c r="T413" s="30"/>
    </row>
    <row r="414" spans="1:20" ht="14.5" x14ac:dyDescent="0.35">
      <c r="A414" s="30" t="s">
        <v>2174</v>
      </c>
      <c r="B414" s="31">
        <v>4</v>
      </c>
      <c r="C414" s="31">
        <v>5</v>
      </c>
      <c r="D414" s="30">
        <v>0</v>
      </c>
      <c r="E414" s="30">
        <v>0</v>
      </c>
      <c r="F414" s="30">
        <v>0</v>
      </c>
      <c r="G414" s="9">
        <v>44978</v>
      </c>
      <c r="H414" s="30"/>
      <c r="I414" s="30"/>
      <c r="J414" s="30"/>
      <c r="K414" s="30"/>
      <c r="L414" s="30"/>
      <c r="M414" s="30"/>
      <c r="N414" s="30"/>
      <c r="O414" s="30"/>
      <c r="P414" s="30"/>
      <c r="Q414" s="30"/>
      <c r="R414" s="30"/>
      <c r="S414" s="30"/>
      <c r="T414" s="30"/>
    </row>
    <row r="415" spans="1:20" ht="14.5" x14ac:dyDescent="0.35">
      <c r="A415" s="30" t="s">
        <v>2176</v>
      </c>
      <c r="B415" s="31">
        <v>33</v>
      </c>
      <c r="C415" s="31">
        <v>22</v>
      </c>
      <c r="D415" s="31">
        <v>1</v>
      </c>
      <c r="E415" s="30">
        <v>0</v>
      </c>
      <c r="F415" s="30">
        <v>0</v>
      </c>
      <c r="G415" s="9">
        <v>44978</v>
      </c>
      <c r="H415" s="30"/>
      <c r="I415" s="30"/>
      <c r="J415" s="30"/>
      <c r="K415" s="30"/>
      <c r="L415" s="30"/>
      <c r="M415" s="30"/>
      <c r="N415" s="30"/>
      <c r="O415" s="30"/>
      <c r="P415" s="30"/>
      <c r="Q415" s="30"/>
      <c r="R415" s="30"/>
      <c r="S415" s="30"/>
      <c r="T415" s="30"/>
    </row>
    <row r="416" spans="1:20" ht="14.5" x14ac:dyDescent="0.35">
      <c r="A416" s="30" t="s">
        <v>2179</v>
      </c>
      <c r="B416" s="31">
        <v>11</v>
      </c>
      <c r="C416" s="31">
        <v>10</v>
      </c>
      <c r="D416" s="31">
        <v>7</v>
      </c>
      <c r="E416" s="30">
        <v>0</v>
      </c>
      <c r="F416" s="31">
        <v>4</v>
      </c>
      <c r="G416" s="9">
        <v>44978</v>
      </c>
      <c r="H416" s="31"/>
      <c r="I416" s="31"/>
      <c r="J416" s="31"/>
      <c r="K416" s="30"/>
      <c r="L416" s="30"/>
      <c r="M416" s="30"/>
      <c r="N416" s="30"/>
      <c r="O416" s="30"/>
      <c r="P416" s="30"/>
      <c r="Q416" s="30"/>
      <c r="R416" s="30"/>
      <c r="S416" s="30"/>
      <c r="T416" s="30"/>
    </row>
    <row r="417" spans="1:20" ht="14.5" x14ac:dyDescent="0.35">
      <c r="A417" s="30" t="s">
        <v>2181</v>
      </c>
      <c r="B417" s="31">
        <v>4</v>
      </c>
      <c r="C417" s="31">
        <v>4</v>
      </c>
      <c r="D417" s="31">
        <v>2</v>
      </c>
      <c r="E417" s="30">
        <v>0</v>
      </c>
      <c r="F417" s="31">
        <v>1</v>
      </c>
      <c r="G417" s="9">
        <v>44978</v>
      </c>
      <c r="H417" s="30"/>
      <c r="I417" s="30"/>
      <c r="J417" s="30"/>
      <c r="K417" s="31"/>
      <c r="L417" s="30"/>
      <c r="M417" s="30"/>
      <c r="N417" s="30"/>
      <c r="O417" s="30"/>
      <c r="P417" s="30"/>
      <c r="Q417" s="30"/>
      <c r="R417" s="30"/>
      <c r="S417" s="30"/>
      <c r="T417" s="30"/>
    </row>
    <row r="418" spans="1:20" ht="14.5" x14ac:dyDescent="0.35">
      <c r="A418" s="30" t="s">
        <v>2186</v>
      </c>
      <c r="B418" s="31">
        <v>17</v>
      </c>
      <c r="C418" s="31">
        <v>6</v>
      </c>
      <c r="D418" s="31">
        <v>3</v>
      </c>
      <c r="E418" s="30">
        <v>0</v>
      </c>
      <c r="F418" s="30">
        <v>0</v>
      </c>
      <c r="G418" s="9">
        <v>44978</v>
      </c>
      <c r="H418" s="30"/>
      <c r="I418" s="30"/>
      <c r="J418" s="30"/>
      <c r="K418" s="30"/>
      <c r="L418" s="30"/>
      <c r="M418" s="30"/>
      <c r="N418" s="30"/>
      <c r="O418" s="30"/>
      <c r="P418" s="30"/>
      <c r="Q418" s="30"/>
      <c r="R418" s="30"/>
      <c r="S418" s="30"/>
      <c r="T418" s="30"/>
    </row>
    <row r="419" spans="1:20" ht="14.5" x14ac:dyDescent="0.35">
      <c r="A419" s="30" t="s">
        <v>2189</v>
      </c>
      <c r="B419" s="30">
        <v>0</v>
      </c>
      <c r="C419" s="31">
        <v>2</v>
      </c>
      <c r="D419" s="31">
        <v>211</v>
      </c>
      <c r="E419" s="30">
        <v>0</v>
      </c>
      <c r="F419" s="30">
        <v>0</v>
      </c>
      <c r="G419" s="9">
        <v>44978</v>
      </c>
      <c r="H419" s="30"/>
      <c r="I419" s="30"/>
      <c r="J419" s="30"/>
      <c r="K419" s="30"/>
      <c r="L419" s="30"/>
      <c r="M419" s="30"/>
      <c r="N419" s="30"/>
      <c r="O419" s="30"/>
      <c r="P419" s="30"/>
      <c r="Q419" s="30"/>
      <c r="R419" s="30"/>
      <c r="S419" s="30"/>
      <c r="T419" s="30"/>
    </row>
    <row r="420" spans="1:20" ht="14.5" x14ac:dyDescent="0.35">
      <c r="A420" s="30" t="s">
        <v>2192</v>
      </c>
      <c r="B420" s="31">
        <v>20</v>
      </c>
      <c r="C420" s="31">
        <v>3</v>
      </c>
      <c r="D420" s="31">
        <v>1</v>
      </c>
      <c r="E420" s="30">
        <v>0</v>
      </c>
      <c r="F420" s="30">
        <v>0</v>
      </c>
      <c r="G420" s="9">
        <v>44978</v>
      </c>
      <c r="H420" s="30"/>
      <c r="I420" s="30"/>
      <c r="J420" s="30"/>
      <c r="K420" s="30"/>
      <c r="L420" s="30"/>
      <c r="M420" s="30"/>
      <c r="N420" s="30"/>
      <c r="O420" s="30"/>
      <c r="P420" s="30"/>
      <c r="Q420" s="30"/>
      <c r="R420" s="30"/>
      <c r="S420" s="30"/>
      <c r="T420" s="30"/>
    </row>
    <row r="421" spans="1:20" ht="14.5" x14ac:dyDescent="0.35">
      <c r="A421" s="30" t="s">
        <v>2196</v>
      </c>
      <c r="B421" s="30">
        <v>0</v>
      </c>
      <c r="C421" s="31">
        <v>2</v>
      </c>
      <c r="D421" s="30">
        <v>0</v>
      </c>
      <c r="E421" s="30">
        <v>0</v>
      </c>
      <c r="F421" s="30">
        <v>0</v>
      </c>
      <c r="G421" s="9">
        <v>44978</v>
      </c>
      <c r="H421" s="30"/>
      <c r="I421" s="30"/>
      <c r="J421" s="30"/>
      <c r="K421" s="30"/>
      <c r="L421" s="30"/>
      <c r="M421" s="30"/>
      <c r="N421" s="30"/>
      <c r="O421" s="30"/>
      <c r="P421" s="30"/>
      <c r="Q421" s="30"/>
      <c r="R421" s="30"/>
      <c r="S421" s="30"/>
      <c r="T421" s="30"/>
    </row>
    <row r="422" spans="1:20" ht="14.5" x14ac:dyDescent="0.35">
      <c r="A422" s="30" t="s">
        <v>2200</v>
      </c>
      <c r="B422" s="31">
        <v>5</v>
      </c>
      <c r="C422" s="30">
        <v>0</v>
      </c>
      <c r="D422" s="30">
        <v>0</v>
      </c>
      <c r="E422" s="30">
        <v>0</v>
      </c>
      <c r="F422" s="30">
        <v>0</v>
      </c>
      <c r="G422" s="9">
        <v>44978</v>
      </c>
      <c r="H422" s="30"/>
      <c r="I422" s="30"/>
      <c r="J422" s="30"/>
      <c r="K422" s="30"/>
      <c r="L422" s="30"/>
      <c r="M422" s="30"/>
      <c r="N422" s="30"/>
      <c r="O422" s="30"/>
      <c r="P422" s="30"/>
      <c r="Q422" s="30"/>
      <c r="R422" s="30"/>
      <c r="S422" s="30"/>
      <c r="T422" s="30"/>
    </row>
    <row r="423" spans="1:20" ht="14.5" x14ac:dyDescent="0.35">
      <c r="A423" s="30" t="s">
        <v>2203</v>
      </c>
      <c r="B423" s="31">
        <v>15</v>
      </c>
      <c r="C423" s="31">
        <v>2</v>
      </c>
      <c r="D423" s="30">
        <v>0</v>
      </c>
      <c r="E423" s="30">
        <v>0</v>
      </c>
      <c r="F423" s="31">
        <v>2</v>
      </c>
      <c r="G423" s="9">
        <v>44978</v>
      </c>
      <c r="H423" s="30"/>
      <c r="I423" s="30"/>
      <c r="J423" s="31"/>
      <c r="K423" s="30"/>
      <c r="L423" s="30"/>
      <c r="M423" s="30"/>
      <c r="N423" s="30"/>
      <c r="O423" s="30"/>
      <c r="P423" s="30"/>
      <c r="Q423" s="30"/>
      <c r="R423" s="30"/>
      <c r="S423" s="30"/>
      <c r="T423" s="30"/>
    </row>
    <row r="424" spans="1:20" ht="14.5" x14ac:dyDescent="0.35">
      <c r="A424" s="30" t="s">
        <v>2207</v>
      </c>
      <c r="B424" s="30">
        <v>0</v>
      </c>
      <c r="C424" s="30">
        <v>0</v>
      </c>
      <c r="D424" s="30">
        <v>0</v>
      </c>
      <c r="E424" s="30">
        <v>0</v>
      </c>
      <c r="F424" s="30">
        <v>0</v>
      </c>
      <c r="G424" s="9">
        <v>44978</v>
      </c>
      <c r="H424" s="30"/>
      <c r="I424" s="30"/>
      <c r="J424" s="30"/>
      <c r="K424" s="30"/>
      <c r="L424" s="30"/>
      <c r="M424" s="30"/>
      <c r="N424" s="30"/>
      <c r="O424" s="30"/>
      <c r="P424" s="30"/>
      <c r="Q424" s="30"/>
      <c r="R424" s="30"/>
      <c r="S424" s="30"/>
      <c r="T424" s="30"/>
    </row>
    <row r="425" spans="1:20" ht="14.5" x14ac:dyDescent="0.35">
      <c r="A425" s="30" t="s">
        <v>2209</v>
      </c>
      <c r="B425" s="31">
        <v>23</v>
      </c>
      <c r="C425" s="31">
        <v>19</v>
      </c>
      <c r="D425" s="31">
        <v>10</v>
      </c>
      <c r="E425" s="30">
        <v>0</v>
      </c>
      <c r="F425" s="30">
        <v>0</v>
      </c>
      <c r="G425" s="9">
        <v>44978</v>
      </c>
      <c r="H425" s="30"/>
      <c r="I425" s="30"/>
      <c r="J425" s="30"/>
      <c r="K425" s="30"/>
      <c r="L425" s="30"/>
      <c r="M425" s="30"/>
      <c r="N425" s="30"/>
      <c r="O425" s="30"/>
      <c r="P425" s="30"/>
      <c r="Q425" s="30"/>
      <c r="R425" s="30"/>
      <c r="S425" s="30"/>
      <c r="T425" s="30"/>
    </row>
    <row r="426" spans="1:20" ht="14.5" x14ac:dyDescent="0.35">
      <c r="A426" s="30" t="s">
        <v>2213</v>
      </c>
      <c r="B426" s="31">
        <v>5</v>
      </c>
      <c r="C426" s="31">
        <v>1</v>
      </c>
      <c r="D426" s="31">
        <v>15</v>
      </c>
      <c r="E426" s="30">
        <v>0</v>
      </c>
      <c r="F426" s="30">
        <v>0</v>
      </c>
      <c r="G426" s="9">
        <v>44978</v>
      </c>
      <c r="H426" s="30"/>
      <c r="I426" s="30"/>
      <c r="J426" s="30"/>
      <c r="K426" s="30"/>
      <c r="L426" s="30"/>
      <c r="M426" s="30"/>
      <c r="N426" s="30"/>
      <c r="O426" s="30"/>
      <c r="P426" s="30"/>
      <c r="Q426" s="30"/>
      <c r="R426" s="30"/>
      <c r="S426" s="30"/>
      <c r="T426" s="30"/>
    </row>
    <row r="427" spans="1:20" ht="14.5" x14ac:dyDescent="0.35">
      <c r="A427" s="30" t="s">
        <v>2217</v>
      </c>
      <c r="B427" s="31">
        <v>7</v>
      </c>
      <c r="C427" s="30">
        <v>0</v>
      </c>
      <c r="D427" s="30">
        <v>0</v>
      </c>
      <c r="E427" s="30">
        <v>0</v>
      </c>
      <c r="F427" s="30">
        <v>0</v>
      </c>
      <c r="G427" s="9">
        <v>44978</v>
      </c>
      <c r="H427" s="30"/>
      <c r="I427" s="30"/>
      <c r="J427" s="30"/>
      <c r="K427" s="30"/>
      <c r="L427" s="30"/>
      <c r="M427" s="30"/>
      <c r="N427" s="30"/>
      <c r="O427" s="30"/>
      <c r="P427" s="30"/>
      <c r="Q427" s="30"/>
      <c r="R427" s="30"/>
      <c r="S427" s="30"/>
      <c r="T427" s="30"/>
    </row>
    <row r="428" spans="1:20" ht="14.5" x14ac:dyDescent="0.35">
      <c r="A428" s="30" t="s">
        <v>2220</v>
      </c>
      <c r="B428" s="31">
        <v>34</v>
      </c>
      <c r="C428" s="31">
        <v>1</v>
      </c>
      <c r="D428" s="30">
        <v>0</v>
      </c>
      <c r="E428" s="30">
        <v>0</v>
      </c>
      <c r="F428" s="30">
        <v>0</v>
      </c>
      <c r="G428" s="9">
        <v>44978</v>
      </c>
      <c r="H428" s="30"/>
      <c r="I428" s="30"/>
      <c r="J428" s="30"/>
      <c r="K428" s="30"/>
      <c r="L428" s="30"/>
      <c r="M428" s="30"/>
      <c r="N428" s="30"/>
      <c r="O428" s="30"/>
      <c r="P428" s="30"/>
      <c r="Q428" s="30"/>
      <c r="R428" s="30"/>
      <c r="S428" s="30"/>
      <c r="T428" s="30"/>
    </row>
    <row r="429" spans="1:20" ht="14.5" x14ac:dyDescent="0.35">
      <c r="A429" s="30" t="s">
        <v>2223</v>
      </c>
      <c r="B429" s="31">
        <v>2</v>
      </c>
      <c r="C429" s="31">
        <v>1</v>
      </c>
      <c r="D429" s="31">
        <v>6</v>
      </c>
      <c r="E429" s="30">
        <v>0</v>
      </c>
      <c r="F429" s="30">
        <v>0</v>
      </c>
      <c r="G429" s="9">
        <v>44978</v>
      </c>
      <c r="H429" s="30"/>
      <c r="I429" s="30"/>
      <c r="J429" s="30"/>
      <c r="K429" s="30"/>
      <c r="L429" s="30"/>
      <c r="M429" s="30"/>
      <c r="N429" s="30"/>
      <c r="O429" s="30"/>
      <c r="P429" s="30"/>
      <c r="Q429" s="30"/>
      <c r="R429" s="30"/>
      <c r="S429" s="30"/>
      <c r="T429" s="30"/>
    </row>
    <row r="430" spans="1:20" ht="14.5" x14ac:dyDescent="0.35">
      <c r="A430" s="30" t="s">
        <v>2226</v>
      </c>
      <c r="B430" s="31">
        <v>14</v>
      </c>
      <c r="C430" s="31">
        <v>2</v>
      </c>
      <c r="D430" s="31">
        <v>6</v>
      </c>
      <c r="E430" s="30">
        <v>0</v>
      </c>
      <c r="F430" s="30">
        <v>0</v>
      </c>
      <c r="G430" s="9">
        <v>44978</v>
      </c>
      <c r="H430" s="30"/>
      <c r="I430" s="30"/>
      <c r="J430" s="30"/>
      <c r="K430" s="30"/>
      <c r="L430" s="30"/>
      <c r="M430" s="30"/>
      <c r="N430" s="30"/>
      <c r="O430" s="30"/>
      <c r="P430" s="30"/>
      <c r="Q430" s="30"/>
      <c r="R430" s="30"/>
      <c r="S430" s="30"/>
      <c r="T430" s="30"/>
    </row>
    <row r="431" spans="1:20" ht="14.5" x14ac:dyDescent="0.35">
      <c r="A431" s="30" t="s">
        <v>2229</v>
      </c>
      <c r="B431" s="31">
        <v>98</v>
      </c>
      <c r="C431" s="31">
        <v>76</v>
      </c>
      <c r="D431" s="31">
        <v>18</v>
      </c>
      <c r="E431" s="30">
        <v>0</v>
      </c>
      <c r="F431" s="31">
        <v>5</v>
      </c>
      <c r="G431" s="9">
        <v>44978</v>
      </c>
      <c r="H431" s="31"/>
      <c r="I431" s="31"/>
      <c r="J431" s="31"/>
      <c r="K431" s="30"/>
      <c r="L431" s="30"/>
      <c r="M431" s="30"/>
      <c r="N431" s="30"/>
      <c r="O431" s="30"/>
      <c r="P431" s="30"/>
      <c r="Q431" s="30"/>
      <c r="R431" s="30"/>
      <c r="S431" s="30"/>
      <c r="T431" s="30"/>
    </row>
    <row r="432" spans="1:20" ht="14.5" x14ac:dyDescent="0.35">
      <c r="A432" s="30" t="s">
        <v>2232</v>
      </c>
      <c r="B432" s="31">
        <v>34</v>
      </c>
      <c r="C432" s="31">
        <v>7</v>
      </c>
      <c r="D432" s="30">
        <v>0</v>
      </c>
      <c r="E432" s="30">
        <v>0</v>
      </c>
      <c r="F432" s="30">
        <v>0</v>
      </c>
      <c r="G432" s="9">
        <v>44978</v>
      </c>
      <c r="H432" s="30"/>
      <c r="I432" s="30"/>
      <c r="J432" s="30"/>
      <c r="K432" s="30"/>
      <c r="L432" s="30"/>
      <c r="M432" s="30"/>
      <c r="N432" s="30"/>
      <c r="O432" s="30"/>
      <c r="P432" s="30"/>
      <c r="Q432" s="30"/>
      <c r="R432" s="30"/>
      <c r="S432" s="30"/>
      <c r="T432" s="30"/>
    </row>
    <row r="433" spans="1:20" ht="14.5" x14ac:dyDescent="0.35">
      <c r="A433" s="30" t="s">
        <v>2236</v>
      </c>
      <c r="B433" s="31">
        <v>5</v>
      </c>
      <c r="C433" s="31">
        <v>3</v>
      </c>
      <c r="D433" s="31">
        <v>1</v>
      </c>
      <c r="E433" s="30">
        <v>0</v>
      </c>
      <c r="F433" s="30">
        <v>0</v>
      </c>
      <c r="G433" s="9">
        <v>44978</v>
      </c>
      <c r="H433" s="31"/>
      <c r="I433" s="31"/>
      <c r="J433" s="30"/>
      <c r="K433" s="30"/>
      <c r="L433" s="30"/>
      <c r="M433" s="30"/>
      <c r="N433" s="30"/>
      <c r="O433" s="30"/>
      <c r="P433" s="30"/>
      <c r="Q433" s="30"/>
      <c r="R433" s="30"/>
      <c r="S433" s="30"/>
      <c r="T433" s="30"/>
    </row>
    <row r="434" spans="1:20" ht="14.5" x14ac:dyDescent="0.35">
      <c r="A434" s="30" t="s">
        <v>2239</v>
      </c>
      <c r="B434" s="31">
        <v>37</v>
      </c>
      <c r="C434" s="31">
        <v>4</v>
      </c>
      <c r="D434" s="30">
        <v>0</v>
      </c>
      <c r="E434" s="30">
        <v>0</v>
      </c>
      <c r="F434" s="30">
        <v>0</v>
      </c>
      <c r="G434" s="9">
        <v>44978</v>
      </c>
      <c r="H434" s="30"/>
      <c r="I434" s="30"/>
      <c r="J434" s="30"/>
      <c r="K434" s="30"/>
      <c r="L434" s="30"/>
      <c r="M434" s="30"/>
      <c r="N434" s="30"/>
      <c r="O434" s="30"/>
      <c r="P434" s="30"/>
      <c r="Q434" s="30"/>
      <c r="R434" s="30"/>
      <c r="S434" s="30"/>
      <c r="T434" s="30"/>
    </row>
    <row r="435" spans="1:20" ht="14.5" x14ac:dyDescent="0.35">
      <c r="A435" s="30" t="s">
        <v>2243</v>
      </c>
      <c r="B435" s="30">
        <v>0</v>
      </c>
      <c r="C435" s="30">
        <v>0</v>
      </c>
      <c r="D435" s="30">
        <v>0</v>
      </c>
      <c r="E435" s="30">
        <v>0</v>
      </c>
      <c r="F435" s="30">
        <v>0</v>
      </c>
      <c r="G435" s="9">
        <v>44978</v>
      </c>
      <c r="H435" s="30"/>
      <c r="I435" s="30"/>
      <c r="J435" s="30"/>
      <c r="K435" s="30"/>
      <c r="L435" s="30"/>
      <c r="M435" s="30"/>
      <c r="N435" s="30"/>
      <c r="O435" s="30"/>
      <c r="P435" s="30"/>
      <c r="Q435" s="30"/>
      <c r="R435" s="30"/>
      <c r="S435" s="30"/>
      <c r="T435" s="30"/>
    </row>
    <row r="436" spans="1:20" ht="14.5" x14ac:dyDescent="0.35">
      <c r="A436" s="30" t="s">
        <v>2246</v>
      </c>
      <c r="B436" s="30">
        <v>0</v>
      </c>
      <c r="C436" s="30">
        <v>0</v>
      </c>
      <c r="D436" s="30">
        <v>0</v>
      </c>
      <c r="E436" s="30">
        <v>0</v>
      </c>
      <c r="F436" s="30">
        <v>0</v>
      </c>
      <c r="G436" s="9">
        <v>44978</v>
      </c>
      <c r="H436" s="30"/>
      <c r="I436" s="30"/>
      <c r="J436" s="30"/>
      <c r="K436" s="30"/>
      <c r="L436" s="30"/>
      <c r="M436" s="30"/>
      <c r="N436" s="30"/>
      <c r="O436" s="30"/>
      <c r="P436" s="30"/>
      <c r="Q436" s="30"/>
      <c r="R436" s="30"/>
      <c r="S436" s="30"/>
      <c r="T436" s="30"/>
    </row>
    <row r="437" spans="1:20" ht="14.5" x14ac:dyDescent="0.35">
      <c r="A437" s="30" t="s">
        <v>2248</v>
      </c>
      <c r="B437" s="31">
        <v>14</v>
      </c>
      <c r="C437" s="31">
        <v>1</v>
      </c>
      <c r="D437" s="30">
        <v>0</v>
      </c>
      <c r="E437" s="30">
        <v>0</v>
      </c>
      <c r="F437" s="30">
        <v>0</v>
      </c>
      <c r="G437" s="9">
        <v>44978</v>
      </c>
      <c r="H437" s="30"/>
      <c r="I437" s="30"/>
      <c r="J437" s="30"/>
      <c r="K437" s="30"/>
      <c r="L437" s="30"/>
      <c r="M437" s="30"/>
      <c r="N437" s="30"/>
      <c r="O437" s="30"/>
      <c r="P437" s="30"/>
      <c r="Q437" s="30"/>
      <c r="R437" s="30"/>
      <c r="S437" s="30"/>
      <c r="T437" s="30"/>
    </row>
    <row r="438" spans="1:20" ht="14.5" x14ac:dyDescent="0.35">
      <c r="A438" s="30" t="s">
        <v>2250</v>
      </c>
      <c r="B438" s="31">
        <v>18</v>
      </c>
      <c r="C438" s="31">
        <v>4</v>
      </c>
      <c r="D438" s="30">
        <v>0</v>
      </c>
      <c r="E438" s="30">
        <v>0</v>
      </c>
      <c r="F438" s="30">
        <v>0</v>
      </c>
      <c r="G438" s="9">
        <v>44978</v>
      </c>
      <c r="H438" s="30"/>
      <c r="I438" s="30"/>
      <c r="J438" s="30"/>
      <c r="K438" s="30"/>
      <c r="L438" s="30"/>
      <c r="M438" s="30"/>
      <c r="N438" s="30"/>
      <c r="O438" s="30"/>
      <c r="P438" s="30"/>
      <c r="Q438" s="30"/>
      <c r="R438" s="30"/>
      <c r="S438" s="30"/>
      <c r="T438" s="30"/>
    </row>
    <row r="439" spans="1:20" ht="14.5" x14ac:dyDescent="0.35">
      <c r="A439" s="30" t="s">
        <v>2254</v>
      </c>
      <c r="B439" s="31">
        <v>2</v>
      </c>
      <c r="C439" s="30">
        <v>0</v>
      </c>
      <c r="D439" s="31">
        <v>1</v>
      </c>
      <c r="E439" s="30">
        <v>0</v>
      </c>
      <c r="F439" s="30">
        <v>0</v>
      </c>
      <c r="G439" s="9">
        <v>44978</v>
      </c>
      <c r="H439" s="30"/>
      <c r="I439" s="30"/>
      <c r="J439" s="30"/>
      <c r="K439" s="30"/>
      <c r="L439" s="30"/>
      <c r="M439" s="30"/>
      <c r="N439" s="30"/>
      <c r="O439" s="30"/>
      <c r="P439" s="30"/>
      <c r="Q439" s="30"/>
      <c r="R439" s="30"/>
      <c r="S439" s="30"/>
      <c r="T439" s="30"/>
    </row>
    <row r="440" spans="1:20" ht="14.5" x14ac:dyDescent="0.35">
      <c r="A440" s="30" t="s">
        <v>2257</v>
      </c>
      <c r="B440" s="31">
        <v>10</v>
      </c>
      <c r="C440" s="31">
        <v>13</v>
      </c>
      <c r="D440" s="30">
        <v>0</v>
      </c>
      <c r="E440" s="30">
        <v>0</v>
      </c>
      <c r="F440" s="30">
        <v>0</v>
      </c>
      <c r="G440" s="9">
        <v>44978</v>
      </c>
      <c r="H440" s="30"/>
      <c r="I440" s="30"/>
      <c r="J440" s="30"/>
      <c r="K440" s="30"/>
      <c r="L440" s="30"/>
      <c r="M440" s="30"/>
      <c r="N440" s="30"/>
      <c r="O440" s="30"/>
      <c r="P440" s="30"/>
      <c r="Q440" s="30"/>
      <c r="R440" s="30"/>
      <c r="S440" s="30"/>
      <c r="T440" s="30"/>
    </row>
    <row r="441" spans="1:20" ht="14.5" x14ac:dyDescent="0.35">
      <c r="A441" s="30" t="s">
        <v>2261</v>
      </c>
      <c r="B441" s="31">
        <v>1</v>
      </c>
      <c r="C441" s="30">
        <v>0</v>
      </c>
      <c r="D441" s="31">
        <v>14</v>
      </c>
      <c r="E441" s="30">
        <v>0</v>
      </c>
      <c r="F441" s="30">
        <v>0</v>
      </c>
      <c r="G441" s="9">
        <v>44978</v>
      </c>
      <c r="H441" s="30"/>
      <c r="I441" s="30"/>
      <c r="J441" s="30"/>
      <c r="K441" s="30"/>
      <c r="L441" s="30"/>
      <c r="M441" s="30"/>
      <c r="N441" s="30"/>
      <c r="O441" s="30"/>
      <c r="P441" s="30"/>
      <c r="Q441" s="30"/>
      <c r="R441" s="30"/>
      <c r="S441" s="30"/>
      <c r="T441" s="30"/>
    </row>
    <row r="442" spans="1:20" ht="14.5" x14ac:dyDescent="0.35">
      <c r="A442" s="30" t="s">
        <v>2264</v>
      </c>
      <c r="B442" s="30">
        <v>0</v>
      </c>
      <c r="C442" s="30">
        <v>0</v>
      </c>
      <c r="D442" s="30">
        <v>0</v>
      </c>
      <c r="E442" s="30">
        <v>0</v>
      </c>
      <c r="F442" s="30">
        <v>0</v>
      </c>
      <c r="G442" s="9">
        <v>44978</v>
      </c>
      <c r="H442" s="30"/>
      <c r="I442" s="30"/>
      <c r="J442" s="30"/>
      <c r="K442" s="30"/>
      <c r="L442" s="30"/>
      <c r="M442" s="30"/>
      <c r="N442" s="30"/>
      <c r="O442" s="30"/>
      <c r="P442" s="30"/>
      <c r="Q442" s="30"/>
      <c r="R442" s="30"/>
      <c r="S442" s="30"/>
      <c r="T442" s="30"/>
    </row>
    <row r="443" spans="1:20" ht="14.5" x14ac:dyDescent="0.35">
      <c r="A443" s="30" t="s">
        <v>2267</v>
      </c>
      <c r="B443" s="31">
        <v>3</v>
      </c>
      <c r="C443" s="31">
        <v>1</v>
      </c>
      <c r="D443" s="30">
        <v>0</v>
      </c>
      <c r="E443" s="30">
        <v>0</v>
      </c>
      <c r="F443" s="31">
        <v>1</v>
      </c>
      <c r="G443" s="9">
        <v>44978</v>
      </c>
      <c r="H443" s="30"/>
      <c r="I443" s="30"/>
      <c r="J443" s="31"/>
      <c r="K443" s="30"/>
      <c r="L443" s="30"/>
      <c r="M443" s="30"/>
      <c r="N443" s="30"/>
      <c r="O443" s="30"/>
      <c r="P443" s="30"/>
      <c r="Q443" s="30"/>
      <c r="R443" s="30"/>
      <c r="S443" s="30"/>
      <c r="T443" s="30"/>
    </row>
    <row r="444" spans="1:20" ht="14.5" x14ac:dyDescent="0.35">
      <c r="A444" s="30" t="s">
        <v>2271</v>
      </c>
      <c r="B444" s="30">
        <v>0</v>
      </c>
      <c r="C444" s="30">
        <v>0</v>
      </c>
      <c r="D444" s="30">
        <v>0</v>
      </c>
      <c r="E444" s="30">
        <v>0</v>
      </c>
      <c r="F444" s="30">
        <v>0</v>
      </c>
      <c r="G444" s="9">
        <v>44978</v>
      </c>
      <c r="H444" s="30"/>
      <c r="I444" s="30"/>
      <c r="J444" s="30"/>
      <c r="K444" s="30"/>
      <c r="L444" s="30"/>
      <c r="M444" s="30"/>
      <c r="N444" s="30"/>
      <c r="O444" s="30"/>
      <c r="P444" s="30"/>
      <c r="Q444" s="30"/>
      <c r="R444" s="30"/>
      <c r="S444" s="30"/>
      <c r="T444" s="30"/>
    </row>
    <row r="445" spans="1:20" ht="14.5" x14ac:dyDescent="0.35">
      <c r="A445" s="30" t="s">
        <v>2275</v>
      </c>
      <c r="B445" s="31">
        <v>12</v>
      </c>
      <c r="C445" s="30">
        <v>0</v>
      </c>
      <c r="D445" s="30">
        <v>0</v>
      </c>
      <c r="E445" s="30">
        <v>0</v>
      </c>
      <c r="F445" s="30">
        <v>0</v>
      </c>
      <c r="G445" s="9">
        <v>44978</v>
      </c>
      <c r="H445" s="30"/>
      <c r="I445" s="30"/>
      <c r="J445" s="30"/>
      <c r="K445" s="30"/>
      <c r="L445" s="30"/>
      <c r="M445" s="30"/>
      <c r="N445" s="30"/>
      <c r="O445" s="30"/>
      <c r="P445" s="30"/>
      <c r="Q445" s="30"/>
      <c r="R445" s="30"/>
      <c r="S445" s="30"/>
      <c r="T445" s="30"/>
    </row>
    <row r="446" spans="1:20" ht="14.5" x14ac:dyDescent="0.35">
      <c r="A446" s="30" t="s">
        <v>2279</v>
      </c>
      <c r="B446" s="30">
        <v>0</v>
      </c>
      <c r="C446" s="30">
        <v>0</v>
      </c>
      <c r="D446" s="30">
        <v>0</v>
      </c>
      <c r="E446" s="30">
        <v>0</v>
      </c>
      <c r="F446" s="30">
        <v>0</v>
      </c>
      <c r="G446" s="9">
        <v>44978</v>
      </c>
      <c r="H446" s="30"/>
      <c r="I446" s="30"/>
      <c r="J446" s="30"/>
      <c r="K446" s="30"/>
      <c r="L446" s="30"/>
      <c r="M446" s="30"/>
      <c r="N446" s="30"/>
      <c r="O446" s="30"/>
      <c r="P446" s="30"/>
      <c r="Q446" s="30"/>
      <c r="R446" s="30"/>
      <c r="S446" s="30"/>
      <c r="T446" s="30"/>
    </row>
    <row r="447" spans="1:20" ht="14.5" x14ac:dyDescent="0.35">
      <c r="A447" s="30" t="s">
        <v>2281</v>
      </c>
      <c r="B447" s="30">
        <v>0</v>
      </c>
      <c r="C447" s="30">
        <v>0</v>
      </c>
      <c r="D447" s="31">
        <v>6</v>
      </c>
      <c r="E447" s="30">
        <v>0</v>
      </c>
      <c r="F447" s="30">
        <v>0</v>
      </c>
      <c r="G447" s="9">
        <v>44978</v>
      </c>
      <c r="H447" s="30"/>
      <c r="I447" s="30"/>
      <c r="J447" s="30"/>
      <c r="K447" s="30"/>
      <c r="L447" s="30"/>
      <c r="M447" s="30"/>
      <c r="N447" s="30"/>
      <c r="O447" s="30"/>
      <c r="P447" s="30"/>
      <c r="Q447" s="30"/>
      <c r="R447" s="30"/>
      <c r="S447" s="30"/>
      <c r="T447" s="30"/>
    </row>
    <row r="448" spans="1:20" ht="14.5" x14ac:dyDescent="0.35">
      <c r="A448" s="30" t="s">
        <v>2284</v>
      </c>
      <c r="B448" s="31">
        <v>4</v>
      </c>
      <c r="C448" s="30">
        <v>0</v>
      </c>
      <c r="D448" s="31">
        <v>26</v>
      </c>
      <c r="E448" s="30">
        <v>0</v>
      </c>
      <c r="F448" s="30">
        <v>0</v>
      </c>
      <c r="G448" s="9">
        <v>44978</v>
      </c>
      <c r="H448" s="30"/>
      <c r="I448" s="30"/>
      <c r="J448" s="30"/>
      <c r="K448" s="30"/>
      <c r="L448" s="30"/>
      <c r="M448" s="30"/>
      <c r="N448" s="30"/>
      <c r="O448" s="30"/>
      <c r="P448" s="30"/>
      <c r="Q448" s="30"/>
      <c r="R448" s="30"/>
      <c r="S448" s="30"/>
      <c r="T448" s="30"/>
    </row>
    <row r="449" spans="1:20" ht="14.5" x14ac:dyDescent="0.35">
      <c r="A449" s="30" t="s">
        <v>2286</v>
      </c>
      <c r="B449" s="31">
        <v>2</v>
      </c>
      <c r="C449" s="30">
        <v>0</v>
      </c>
      <c r="D449" s="30">
        <v>0</v>
      </c>
      <c r="E449" s="30">
        <v>0</v>
      </c>
      <c r="F449" s="30">
        <v>0</v>
      </c>
      <c r="G449" s="9">
        <v>44978</v>
      </c>
      <c r="H449" s="30"/>
      <c r="I449" s="30"/>
      <c r="J449" s="30"/>
      <c r="K449" s="30"/>
      <c r="L449" s="30"/>
      <c r="M449" s="30"/>
      <c r="N449" s="30"/>
      <c r="O449" s="30"/>
      <c r="P449" s="30"/>
      <c r="Q449" s="30"/>
      <c r="R449" s="30"/>
      <c r="S449" s="30"/>
      <c r="T449" s="30"/>
    </row>
    <row r="450" spans="1:20" ht="14.5" x14ac:dyDescent="0.35">
      <c r="A450" s="30" t="s">
        <v>2288</v>
      </c>
      <c r="B450" s="31">
        <v>17</v>
      </c>
      <c r="C450" s="31">
        <v>3</v>
      </c>
      <c r="D450" s="31">
        <v>3</v>
      </c>
      <c r="E450" s="30">
        <v>0</v>
      </c>
      <c r="F450" s="30">
        <v>0</v>
      </c>
      <c r="G450" s="9">
        <v>44978</v>
      </c>
      <c r="H450" s="30"/>
      <c r="I450" s="30"/>
      <c r="J450" s="30"/>
      <c r="K450" s="30"/>
      <c r="L450" s="30"/>
      <c r="M450" s="30"/>
      <c r="N450" s="30"/>
      <c r="O450" s="30"/>
      <c r="P450" s="30"/>
      <c r="Q450" s="30"/>
      <c r="R450" s="30"/>
      <c r="S450" s="30"/>
      <c r="T450" s="30"/>
    </row>
    <row r="451" spans="1:20" ht="14.5" x14ac:dyDescent="0.35">
      <c r="A451" s="30" t="s">
        <v>2290</v>
      </c>
      <c r="B451" s="31">
        <v>10</v>
      </c>
      <c r="C451" s="31">
        <v>4</v>
      </c>
      <c r="D451" s="30">
        <v>0</v>
      </c>
      <c r="E451" s="30">
        <v>0</v>
      </c>
      <c r="F451" s="30">
        <v>0</v>
      </c>
      <c r="G451" s="9">
        <v>44978</v>
      </c>
      <c r="H451" s="30"/>
      <c r="I451" s="30"/>
      <c r="J451" s="30"/>
      <c r="K451" s="30"/>
      <c r="L451" s="30"/>
      <c r="M451" s="30"/>
      <c r="N451" s="30"/>
      <c r="O451" s="30"/>
      <c r="P451" s="30"/>
      <c r="Q451" s="30"/>
      <c r="R451" s="30"/>
      <c r="S451" s="30"/>
      <c r="T451" s="30"/>
    </row>
    <row r="452" spans="1:20" ht="14.5" x14ac:dyDescent="0.35">
      <c r="A452" s="30" t="s">
        <v>2292</v>
      </c>
      <c r="B452" s="31">
        <v>5</v>
      </c>
      <c r="C452" s="31">
        <v>3</v>
      </c>
      <c r="D452" s="31">
        <v>5</v>
      </c>
      <c r="E452" s="30">
        <v>0</v>
      </c>
      <c r="F452" s="30">
        <v>0</v>
      </c>
      <c r="G452" s="9">
        <v>44978</v>
      </c>
      <c r="H452" s="31"/>
      <c r="I452" s="31"/>
      <c r="J452" s="30"/>
      <c r="K452" s="30"/>
      <c r="L452" s="30"/>
      <c r="M452" s="30"/>
      <c r="N452" s="30"/>
      <c r="O452" s="30"/>
      <c r="P452" s="30"/>
      <c r="Q452" s="30"/>
      <c r="R452" s="30"/>
      <c r="S452" s="30"/>
      <c r="T452" s="30"/>
    </row>
    <row r="453" spans="1:20" ht="14.5" x14ac:dyDescent="0.35">
      <c r="A453" s="30" t="s">
        <v>2295</v>
      </c>
      <c r="B453" s="31">
        <v>5</v>
      </c>
      <c r="C453" s="31">
        <v>1</v>
      </c>
      <c r="D453" s="30">
        <v>0</v>
      </c>
      <c r="E453" s="30">
        <v>0</v>
      </c>
      <c r="F453" s="30">
        <v>0</v>
      </c>
      <c r="G453" s="9">
        <v>44978</v>
      </c>
      <c r="H453" s="30"/>
      <c r="I453" s="30"/>
      <c r="J453" s="30"/>
      <c r="K453" s="30"/>
      <c r="L453" s="30"/>
      <c r="M453" s="30"/>
      <c r="N453" s="30"/>
      <c r="O453" s="30"/>
      <c r="P453" s="30"/>
      <c r="Q453" s="30"/>
      <c r="R453" s="30"/>
      <c r="S453" s="30"/>
      <c r="T453" s="30"/>
    </row>
    <row r="454" spans="1:20" ht="14.5" x14ac:dyDescent="0.35">
      <c r="A454" s="30" t="s">
        <v>2298</v>
      </c>
      <c r="B454" s="31">
        <v>12</v>
      </c>
      <c r="C454" s="31">
        <v>1</v>
      </c>
      <c r="D454" s="31">
        <v>40</v>
      </c>
      <c r="E454" s="30">
        <v>0</v>
      </c>
      <c r="F454" s="30">
        <v>0</v>
      </c>
      <c r="G454" s="9">
        <v>44978</v>
      </c>
      <c r="H454" s="30"/>
      <c r="I454" s="30"/>
      <c r="J454" s="30"/>
      <c r="K454" s="30"/>
      <c r="L454" s="30"/>
      <c r="M454" s="30"/>
      <c r="N454" s="30"/>
      <c r="O454" s="30"/>
      <c r="P454" s="30"/>
      <c r="Q454" s="30"/>
      <c r="R454" s="30"/>
      <c r="S454" s="30"/>
      <c r="T454" s="30"/>
    </row>
    <row r="455" spans="1:20" ht="14.5" x14ac:dyDescent="0.35">
      <c r="A455" s="30" t="s">
        <v>2300</v>
      </c>
      <c r="B455" s="31">
        <v>4</v>
      </c>
      <c r="C455" s="30">
        <v>0</v>
      </c>
      <c r="D455" s="31">
        <v>1</v>
      </c>
      <c r="E455" s="30">
        <v>0</v>
      </c>
      <c r="F455" s="30">
        <v>0</v>
      </c>
      <c r="G455" s="9">
        <v>44978</v>
      </c>
      <c r="H455" s="30"/>
      <c r="I455" s="30"/>
      <c r="J455" s="30"/>
      <c r="K455" s="30"/>
      <c r="L455" s="30"/>
      <c r="M455" s="30"/>
      <c r="N455" s="30"/>
      <c r="O455" s="30"/>
      <c r="P455" s="30"/>
      <c r="Q455" s="30"/>
      <c r="R455" s="30"/>
      <c r="S455" s="30"/>
      <c r="T455" s="30"/>
    </row>
    <row r="456" spans="1:20" ht="14.5" x14ac:dyDescent="0.35">
      <c r="A456" s="30" t="s">
        <v>2303</v>
      </c>
      <c r="B456" s="31">
        <v>1</v>
      </c>
      <c r="C456" s="30">
        <v>0</v>
      </c>
      <c r="D456" s="31">
        <v>1</v>
      </c>
      <c r="E456" s="30">
        <v>0</v>
      </c>
      <c r="F456" s="30">
        <v>0</v>
      </c>
      <c r="G456" s="9">
        <v>44978</v>
      </c>
      <c r="H456" s="30"/>
      <c r="I456" s="30"/>
      <c r="J456" s="30"/>
      <c r="K456" s="30"/>
      <c r="L456" s="30"/>
      <c r="M456" s="30"/>
      <c r="N456" s="30"/>
      <c r="O456" s="30"/>
      <c r="P456" s="30"/>
      <c r="Q456" s="30"/>
      <c r="R456" s="30"/>
      <c r="S456" s="30"/>
      <c r="T456" s="30"/>
    </row>
    <row r="457" spans="1:20" ht="14.5" x14ac:dyDescent="0.35">
      <c r="A457" s="30" t="s">
        <v>2305</v>
      </c>
      <c r="B457" s="30">
        <v>0</v>
      </c>
      <c r="C457" s="30">
        <v>0</v>
      </c>
      <c r="D457" s="31">
        <v>3</v>
      </c>
      <c r="E457" s="30">
        <v>0</v>
      </c>
      <c r="F457" s="30">
        <v>0</v>
      </c>
      <c r="G457" s="9">
        <v>44978</v>
      </c>
      <c r="H457" s="30"/>
      <c r="I457" s="30"/>
      <c r="J457" s="30"/>
      <c r="K457" s="30"/>
      <c r="L457" s="30"/>
      <c r="M457" s="30"/>
      <c r="N457" s="30"/>
      <c r="O457" s="30"/>
      <c r="P457" s="30"/>
      <c r="Q457" s="30"/>
      <c r="R457" s="30"/>
      <c r="S457" s="30"/>
      <c r="T457" s="30"/>
    </row>
    <row r="458" spans="1:20" ht="14.5" x14ac:dyDescent="0.35">
      <c r="A458" s="30" t="s">
        <v>2308</v>
      </c>
      <c r="B458" s="30">
        <v>0</v>
      </c>
      <c r="C458" s="30">
        <v>0</v>
      </c>
      <c r="D458" s="30">
        <v>0</v>
      </c>
      <c r="E458" s="30">
        <v>0</v>
      </c>
      <c r="F458" s="30">
        <v>0</v>
      </c>
      <c r="G458" s="9">
        <v>44978</v>
      </c>
      <c r="H458" s="30"/>
      <c r="I458" s="30"/>
      <c r="J458" s="30"/>
      <c r="K458" s="30"/>
      <c r="L458" s="30"/>
      <c r="M458" s="30"/>
      <c r="N458" s="30"/>
      <c r="O458" s="30"/>
      <c r="P458" s="30"/>
      <c r="Q458" s="30"/>
      <c r="R458" s="30"/>
      <c r="S458" s="30"/>
      <c r="T458" s="30"/>
    </row>
    <row r="459" spans="1:20" ht="14.5" x14ac:dyDescent="0.35">
      <c r="A459" s="30" t="s">
        <v>2310</v>
      </c>
      <c r="B459" s="31">
        <v>4</v>
      </c>
      <c r="C459" s="31">
        <v>2</v>
      </c>
      <c r="D459" s="31">
        <v>3</v>
      </c>
      <c r="E459" s="30">
        <v>0</v>
      </c>
      <c r="F459" s="30">
        <v>0</v>
      </c>
      <c r="G459" s="9">
        <v>44978</v>
      </c>
      <c r="H459" s="30"/>
      <c r="I459" s="30"/>
      <c r="J459" s="30"/>
      <c r="K459" s="30"/>
      <c r="L459" s="30"/>
      <c r="M459" s="30"/>
      <c r="N459" s="30"/>
      <c r="O459" s="30"/>
      <c r="P459" s="30"/>
      <c r="Q459" s="30"/>
      <c r="R459" s="30"/>
      <c r="S459" s="30"/>
      <c r="T459" s="30"/>
    </row>
    <row r="460" spans="1:20" ht="14.5" x14ac:dyDescent="0.35">
      <c r="A460" s="30" t="s">
        <v>2314</v>
      </c>
      <c r="B460" s="31">
        <v>9</v>
      </c>
      <c r="C460" s="31">
        <v>2</v>
      </c>
      <c r="D460" s="30">
        <v>0</v>
      </c>
      <c r="E460" s="31">
        <v>4</v>
      </c>
      <c r="F460" s="30">
        <v>0</v>
      </c>
      <c r="G460" s="9">
        <v>44978</v>
      </c>
      <c r="H460" s="30"/>
      <c r="I460" s="30"/>
      <c r="J460" s="30"/>
      <c r="K460" s="30"/>
      <c r="L460" s="30"/>
      <c r="M460" s="30"/>
      <c r="N460" s="31"/>
      <c r="O460" s="30"/>
      <c r="P460" s="30"/>
      <c r="Q460" s="30"/>
      <c r="R460" s="30"/>
      <c r="S460" s="30"/>
      <c r="T460" s="30"/>
    </row>
    <row r="461" spans="1:20" ht="14.5" x14ac:dyDescent="0.35">
      <c r="A461" s="30" t="s">
        <v>2317</v>
      </c>
      <c r="B461" s="30">
        <v>0</v>
      </c>
      <c r="C461" s="30">
        <v>0</v>
      </c>
      <c r="D461" s="31">
        <v>2</v>
      </c>
      <c r="E461" s="30">
        <v>0</v>
      </c>
      <c r="F461" s="30">
        <v>0</v>
      </c>
      <c r="G461" s="9">
        <v>44978</v>
      </c>
      <c r="H461" s="30"/>
      <c r="I461" s="30"/>
      <c r="J461" s="30"/>
      <c r="K461" s="30"/>
      <c r="L461" s="30"/>
      <c r="M461" s="30"/>
      <c r="N461" s="30"/>
      <c r="O461" s="30"/>
      <c r="P461" s="30"/>
      <c r="Q461" s="30"/>
      <c r="R461" s="30"/>
      <c r="S461" s="30"/>
      <c r="T461" s="30"/>
    </row>
    <row r="462" spans="1:20" ht="14.5" x14ac:dyDescent="0.35">
      <c r="A462" s="30" t="s">
        <v>2320</v>
      </c>
      <c r="B462" s="31">
        <v>3</v>
      </c>
      <c r="C462" s="30">
        <v>0</v>
      </c>
      <c r="D462" s="31">
        <v>32</v>
      </c>
      <c r="E462" s="30">
        <v>0</v>
      </c>
      <c r="F462" s="30">
        <v>0</v>
      </c>
      <c r="G462" s="9">
        <v>44978</v>
      </c>
      <c r="H462" s="30"/>
      <c r="I462" s="30"/>
      <c r="J462" s="30"/>
      <c r="K462" s="30"/>
      <c r="L462" s="30"/>
      <c r="M462" s="30"/>
      <c r="N462" s="30"/>
      <c r="O462" s="30"/>
      <c r="P462" s="30"/>
      <c r="Q462" s="30"/>
      <c r="R462" s="30"/>
      <c r="S462" s="30"/>
      <c r="T462" s="30"/>
    </row>
    <row r="463" spans="1:20" ht="14.5" x14ac:dyDescent="0.35">
      <c r="A463" s="30" t="s">
        <v>2322</v>
      </c>
      <c r="B463" s="31">
        <v>1</v>
      </c>
      <c r="C463" s="30">
        <v>0</v>
      </c>
      <c r="D463" s="30">
        <v>0</v>
      </c>
      <c r="E463" s="30">
        <v>0</v>
      </c>
      <c r="F463" s="30">
        <v>0</v>
      </c>
      <c r="G463" s="9">
        <v>44978</v>
      </c>
      <c r="H463" s="30"/>
      <c r="I463" s="30"/>
      <c r="J463" s="30"/>
      <c r="K463" s="30"/>
      <c r="L463" s="30"/>
      <c r="M463" s="30"/>
      <c r="N463" s="30"/>
      <c r="O463" s="30"/>
      <c r="P463" s="30"/>
      <c r="Q463" s="30"/>
      <c r="R463" s="30"/>
      <c r="S463" s="30"/>
      <c r="T463" s="30"/>
    </row>
    <row r="464" spans="1:20" ht="14.5" x14ac:dyDescent="0.35">
      <c r="A464" s="30" t="s">
        <v>2325</v>
      </c>
      <c r="B464" s="30">
        <v>0</v>
      </c>
      <c r="C464" s="30">
        <v>0</v>
      </c>
      <c r="D464" s="30">
        <v>0</v>
      </c>
      <c r="E464" s="30">
        <v>0</v>
      </c>
      <c r="F464" s="30">
        <v>0</v>
      </c>
      <c r="G464" s="9">
        <v>44978</v>
      </c>
      <c r="H464" s="30"/>
      <c r="I464" s="30"/>
      <c r="J464" s="30"/>
      <c r="K464" s="30"/>
      <c r="L464" s="30"/>
      <c r="M464" s="30"/>
      <c r="N464" s="30"/>
      <c r="O464" s="30"/>
      <c r="P464" s="30"/>
      <c r="Q464" s="30"/>
      <c r="R464" s="30"/>
      <c r="S464" s="30"/>
      <c r="T464" s="30"/>
    </row>
    <row r="465" spans="1:20" ht="14.5" x14ac:dyDescent="0.35">
      <c r="A465" s="30" t="s">
        <v>2911</v>
      </c>
      <c r="B465" s="30">
        <v>0</v>
      </c>
      <c r="C465" s="30">
        <v>0</v>
      </c>
      <c r="D465" s="30">
        <v>0</v>
      </c>
      <c r="E465" s="30">
        <v>0</v>
      </c>
      <c r="F465" s="30">
        <v>0</v>
      </c>
      <c r="G465" s="9">
        <v>44978</v>
      </c>
      <c r="H465" s="30"/>
      <c r="I465" s="30"/>
      <c r="J465" s="30"/>
      <c r="K465" s="30"/>
      <c r="L465" s="30"/>
      <c r="M465" s="30"/>
      <c r="N465" s="30"/>
      <c r="O465" s="30"/>
      <c r="P465" s="30"/>
      <c r="Q465" s="30"/>
      <c r="R465" s="31"/>
      <c r="S465" s="30"/>
      <c r="T465" s="30"/>
    </row>
    <row r="466" spans="1:20" ht="14.5" x14ac:dyDescent="0.35">
      <c r="A466" s="30" t="s">
        <v>2329</v>
      </c>
      <c r="B466" s="30">
        <v>0</v>
      </c>
      <c r="C466" s="30">
        <v>0</v>
      </c>
      <c r="D466" s="30">
        <v>0</v>
      </c>
      <c r="E466" s="30">
        <v>0</v>
      </c>
      <c r="F466" s="30">
        <v>0</v>
      </c>
      <c r="G466" s="9">
        <v>44978</v>
      </c>
      <c r="H466" s="30"/>
      <c r="I466" s="30"/>
      <c r="J466" s="30"/>
      <c r="K466" s="30"/>
      <c r="L466" s="30"/>
      <c r="M466" s="30"/>
      <c r="N466" s="30"/>
      <c r="O466" s="30"/>
      <c r="P466" s="30"/>
      <c r="Q466" s="30"/>
      <c r="R466" s="30"/>
      <c r="S466" s="30"/>
      <c r="T466" s="30"/>
    </row>
    <row r="467" spans="1:20" ht="14.5" x14ac:dyDescent="0.35">
      <c r="A467" s="30" t="s">
        <v>2332</v>
      </c>
      <c r="B467" s="30">
        <v>0</v>
      </c>
      <c r="C467" s="30">
        <v>0</v>
      </c>
      <c r="D467" s="30">
        <v>0</v>
      </c>
      <c r="E467" s="30">
        <v>0</v>
      </c>
      <c r="F467" s="30">
        <v>0</v>
      </c>
      <c r="G467" s="9">
        <v>44978</v>
      </c>
      <c r="H467" s="30"/>
      <c r="I467" s="30"/>
      <c r="J467" s="30"/>
      <c r="K467" s="30"/>
      <c r="L467" s="30"/>
      <c r="M467" s="30"/>
      <c r="N467" s="30"/>
      <c r="O467" s="30"/>
      <c r="P467" s="30"/>
      <c r="Q467" s="30"/>
      <c r="R467" s="30"/>
      <c r="S467" s="30"/>
      <c r="T467" s="30"/>
    </row>
    <row r="468" spans="1:20" ht="14.5" x14ac:dyDescent="0.35">
      <c r="A468" s="30" t="s">
        <v>2334</v>
      </c>
      <c r="B468" s="31">
        <v>8</v>
      </c>
      <c r="C468" s="31">
        <v>1</v>
      </c>
      <c r="D468" s="31">
        <v>1</v>
      </c>
      <c r="E468" s="30">
        <v>0</v>
      </c>
      <c r="F468" s="30">
        <v>0</v>
      </c>
      <c r="G468" s="9">
        <v>44978</v>
      </c>
      <c r="H468" s="30"/>
      <c r="I468" s="30"/>
      <c r="J468" s="30"/>
      <c r="K468" s="30"/>
      <c r="L468" s="30"/>
      <c r="M468" s="30"/>
      <c r="N468" s="30"/>
      <c r="O468" s="30"/>
      <c r="P468" s="30"/>
      <c r="Q468" s="30"/>
      <c r="R468" s="30"/>
      <c r="S468" s="30"/>
      <c r="T468" s="30"/>
    </row>
    <row r="469" spans="1:20" ht="14.5" x14ac:dyDescent="0.35">
      <c r="A469" s="30" t="s">
        <v>2337</v>
      </c>
      <c r="B469" s="30">
        <v>0</v>
      </c>
      <c r="C469" s="30">
        <v>0</v>
      </c>
      <c r="D469" s="30">
        <v>0</v>
      </c>
      <c r="E469" s="30">
        <v>0</v>
      </c>
      <c r="F469" s="30">
        <v>0</v>
      </c>
      <c r="G469" s="9">
        <v>44978</v>
      </c>
      <c r="H469" s="30"/>
      <c r="I469" s="30"/>
      <c r="J469" s="30"/>
      <c r="K469" s="30"/>
      <c r="L469" s="30"/>
      <c r="M469" s="30"/>
      <c r="N469" s="30"/>
      <c r="O469" s="30"/>
      <c r="P469" s="30"/>
      <c r="Q469" s="30"/>
      <c r="R469" s="30"/>
      <c r="S469" s="30"/>
      <c r="T469" s="30"/>
    </row>
    <row r="470" spans="1:20" ht="14.5" x14ac:dyDescent="0.35">
      <c r="A470" s="30" t="s">
        <v>2339</v>
      </c>
      <c r="B470" s="31">
        <v>1</v>
      </c>
      <c r="C470" s="30">
        <v>0</v>
      </c>
      <c r="D470" s="30">
        <v>0</v>
      </c>
      <c r="E470" s="30">
        <v>0</v>
      </c>
      <c r="F470" s="30">
        <v>0</v>
      </c>
      <c r="G470" s="9">
        <v>44978</v>
      </c>
      <c r="H470" s="30"/>
      <c r="I470" s="30"/>
      <c r="J470" s="30"/>
      <c r="K470" s="30"/>
      <c r="L470" s="30"/>
      <c r="M470" s="30"/>
      <c r="N470" s="30"/>
      <c r="O470" s="30"/>
      <c r="P470" s="30"/>
      <c r="Q470" s="30"/>
      <c r="R470" s="30"/>
      <c r="S470" s="30"/>
      <c r="T470" s="30"/>
    </row>
    <row r="471" spans="1:20" ht="14.5" x14ac:dyDescent="0.35">
      <c r="A471" s="30" t="s">
        <v>2341</v>
      </c>
      <c r="B471" s="30">
        <v>0</v>
      </c>
      <c r="C471" s="30">
        <v>0</v>
      </c>
      <c r="D471" s="31">
        <v>190</v>
      </c>
      <c r="E471" s="30">
        <v>0</v>
      </c>
      <c r="F471" s="30">
        <v>0</v>
      </c>
      <c r="G471" s="9">
        <v>44978</v>
      </c>
      <c r="H471" s="30"/>
      <c r="I471" s="30"/>
      <c r="J471" s="30"/>
      <c r="K471" s="30"/>
      <c r="L471" s="30"/>
      <c r="M471" s="30"/>
      <c r="N471" s="30"/>
      <c r="O471" s="30"/>
      <c r="P471" s="30"/>
      <c r="Q471" s="30"/>
      <c r="R471" s="30"/>
      <c r="S471" s="30"/>
      <c r="T471" s="30"/>
    </row>
    <row r="472" spans="1:20" ht="14.5" x14ac:dyDescent="0.35">
      <c r="A472" s="30" t="s">
        <v>2343</v>
      </c>
      <c r="B472" s="31">
        <v>1</v>
      </c>
      <c r="C472" s="30">
        <v>0</v>
      </c>
      <c r="D472" s="31">
        <v>2</v>
      </c>
      <c r="E472" s="30">
        <v>0</v>
      </c>
      <c r="F472" s="30">
        <v>0</v>
      </c>
      <c r="G472" s="9">
        <v>44978</v>
      </c>
      <c r="H472" s="30"/>
      <c r="I472" s="30"/>
      <c r="J472" s="30"/>
      <c r="K472" s="30"/>
      <c r="L472" s="30"/>
      <c r="M472" s="30"/>
      <c r="N472" s="30"/>
      <c r="O472" s="30"/>
      <c r="P472" s="30"/>
      <c r="Q472" s="30"/>
      <c r="R472" s="30"/>
      <c r="S472" s="30"/>
      <c r="T472" s="30"/>
    </row>
    <row r="473" spans="1:20" ht="14.5" x14ac:dyDescent="0.35">
      <c r="A473" s="30" t="s">
        <v>2346</v>
      </c>
      <c r="B473" s="31">
        <v>14</v>
      </c>
      <c r="C473" s="31">
        <v>6</v>
      </c>
      <c r="D473" s="30">
        <v>0</v>
      </c>
      <c r="E473" s="30">
        <v>0</v>
      </c>
      <c r="F473" s="31">
        <v>1</v>
      </c>
      <c r="G473" s="9">
        <v>44978</v>
      </c>
      <c r="H473" s="30"/>
      <c r="I473" s="30"/>
      <c r="J473" s="30"/>
      <c r="K473" s="31"/>
      <c r="L473" s="30"/>
      <c r="M473" s="30"/>
      <c r="N473" s="30"/>
      <c r="O473" s="30"/>
      <c r="P473" s="30"/>
      <c r="Q473" s="30"/>
      <c r="R473" s="30"/>
      <c r="S473" s="30"/>
      <c r="T473" s="30"/>
    </row>
    <row r="474" spans="1:20" ht="14.5" x14ac:dyDescent="0.35">
      <c r="A474" s="30" t="s">
        <v>2353</v>
      </c>
      <c r="B474" s="31">
        <v>53</v>
      </c>
      <c r="C474" s="31">
        <v>21</v>
      </c>
      <c r="D474" s="31">
        <v>33</v>
      </c>
      <c r="E474" s="30">
        <v>0</v>
      </c>
      <c r="F474" s="30">
        <v>0</v>
      </c>
      <c r="G474" s="9">
        <v>44978</v>
      </c>
      <c r="H474" s="30"/>
      <c r="I474" s="30"/>
      <c r="J474" s="30"/>
      <c r="K474" s="30"/>
      <c r="L474" s="30"/>
      <c r="M474" s="30"/>
      <c r="N474" s="30"/>
      <c r="O474" s="30"/>
      <c r="P474" s="30"/>
      <c r="Q474" s="30"/>
      <c r="R474" s="30"/>
      <c r="S474" s="30"/>
      <c r="T474" s="30"/>
    </row>
    <row r="475" spans="1:20" ht="14.5" x14ac:dyDescent="0.35">
      <c r="A475" s="30" t="s">
        <v>2358</v>
      </c>
      <c r="B475" s="31">
        <v>24</v>
      </c>
      <c r="C475" s="31">
        <v>3</v>
      </c>
      <c r="D475" s="31">
        <v>37</v>
      </c>
      <c r="E475" s="30">
        <v>0</v>
      </c>
      <c r="F475" s="30">
        <v>0</v>
      </c>
      <c r="G475" s="9">
        <v>44978</v>
      </c>
      <c r="H475" s="30"/>
      <c r="I475" s="30"/>
      <c r="J475" s="30"/>
      <c r="K475" s="30"/>
      <c r="L475" s="30"/>
      <c r="M475" s="30"/>
      <c r="N475" s="30"/>
      <c r="O475" s="30"/>
      <c r="P475" s="30"/>
      <c r="Q475" s="30"/>
      <c r="R475" s="30"/>
      <c r="S475" s="30"/>
      <c r="T475" s="30"/>
    </row>
    <row r="476" spans="1:20" ht="14.5" x14ac:dyDescent="0.35">
      <c r="A476" s="30" t="s">
        <v>2361</v>
      </c>
      <c r="B476" s="31">
        <v>1</v>
      </c>
      <c r="C476" s="31">
        <v>1</v>
      </c>
      <c r="D476" s="31">
        <v>12</v>
      </c>
      <c r="E476" s="30">
        <v>0</v>
      </c>
      <c r="F476" s="30">
        <v>0</v>
      </c>
      <c r="G476" s="9">
        <v>44978</v>
      </c>
      <c r="H476" s="30"/>
      <c r="I476" s="30"/>
      <c r="J476" s="30"/>
      <c r="K476" s="30"/>
      <c r="L476" s="30"/>
      <c r="M476" s="30"/>
      <c r="N476" s="30"/>
      <c r="O476" s="30"/>
      <c r="P476" s="30"/>
      <c r="Q476" s="30"/>
      <c r="R476" s="30"/>
      <c r="S476" s="30"/>
      <c r="T476" s="30"/>
    </row>
    <row r="477" spans="1:20" ht="14.5" x14ac:dyDescent="0.35">
      <c r="A477" s="30" t="s">
        <v>2364</v>
      </c>
      <c r="B477" s="31">
        <v>1</v>
      </c>
      <c r="C477" s="30">
        <v>0</v>
      </c>
      <c r="D477" s="31">
        <v>111</v>
      </c>
      <c r="E477" s="30">
        <v>0</v>
      </c>
      <c r="F477" s="30">
        <v>0</v>
      </c>
      <c r="G477" s="9">
        <v>44978</v>
      </c>
      <c r="H477" s="30"/>
      <c r="I477" s="30"/>
      <c r="J477" s="30"/>
      <c r="K477" s="30"/>
      <c r="L477" s="30"/>
      <c r="M477" s="30"/>
      <c r="N477" s="30"/>
      <c r="O477" s="30"/>
      <c r="P477" s="30"/>
      <c r="Q477" s="30"/>
      <c r="R477" s="30"/>
      <c r="S477" s="30"/>
      <c r="T477" s="30"/>
    </row>
    <row r="478" spans="1:20" ht="14.5" x14ac:dyDescent="0.35">
      <c r="A478" s="30" t="s">
        <v>2366</v>
      </c>
      <c r="B478" s="31">
        <v>3</v>
      </c>
      <c r="C478" s="31">
        <v>1</v>
      </c>
      <c r="D478" s="31">
        <v>9</v>
      </c>
      <c r="E478" s="30">
        <v>0</v>
      </c>
      <c r="F478" s="30">
        <v>0</v>
      </c>
      <c r="G478" s="9">
        <v>44978</v>
      </c>
      <c r="H478" s="30"/>
      <c r="I478" s="30"/>
      <c r="J478" s="30"/>
      <c r="K478" s="30"/>
      <c r="L478" s="30"/>
      <c r="M478" s="30"/>
      <c r="N478" s="30"/>
      <c r="O478" s="30"/>
      <c r="P478" s="30"/>
      <c r="Q478" s="30"/>
      <c r="R478" s="30"/>
      <c r="S478" s="30"/>
      <c r="T478" s="30"/>
    </row>
    <row r="479" spans="1:20" ht="14.5" x14ac:dyDescent="0.35">
      <c r="A479" s="30" t="s">
        <v>2368</v>
      </c>
      <c r="B479" s="31">
        <v>2</v>
      </c>
      <c r="C479" s="30">
        <v>0</v>
      </c>
      <c r="D479" s="31">
        <v>8</v>
      </c>
      <c r="E479" s="30">
        <v>0</v>
      </c>
      <c r="F479" s="30">
        <v>0</v>
      </c>
      <c r="G479" s="9">
        <v>44978</v>
      </c>
      <c r="H479" s="30"/>
      <c r="I479" s="30"/>
      <c r="J479" s="30"/>
      <c r="K479" s="30"/>
      <c r="L479" s="30"/>
      <c r="M479" s="30"/>
      <c r="N479" s="30"/>
      <c r="O479" s="30"/>
      <c r="P479" s="30"/>
      <c r="Q479" s="30"/>
      <c r="R479" s="30"/>
      <c r="S479" s="30"/>
      <c r="T479" s="30"/>
    </row>
    <row r="480" spans="1:20" ht="14.5" x14ac:dyDescent="0.35">
      <c r="A480" s="30" t="s">
        <v>2370</v>
      </c>
      <c r="B480" s="31">
        <v>4</v>
      </c>
      <c r="C480" s="30">
        <v>0</v>
      </c>
      <c r="D480" s="31">
        <v>9</v>
      </c>
      <c r="E480" s="30">
        <v>0</v>
      </c>
      <c r="F480" s="30">
        <v>0</v>
      </c>
      <c r="G480" s="9">
        <v>44978</v>
      </c>
      <c r="H480" s="30"/>
      <c r="I480" s="30"/>
      <c r="J480" s="30"/>
      <c r="K480" s="30"/>
      <c r="L480" s="30"/>
      <c r="M480" s="30"/>
      <c r="N480" s="30"/>
      <c r="O480" s="30"/>
      <c r="P480" s="30"/>
      <c r="Q480" s="30"/>
      <c r="R480" s="30"/>
      <c r="S480" s="30"/>
      <c r="T480" s="30"/>
    </row>
    <row r="481" spans="1:20" ht="14.5" x14ac:dyDescent="0.35">
      <c r="A481" s="30" t="s">
        <v>2372</v>
      </c>
      <c r="B481" s="31">
        <v>1</v>
      </c>
      <c r="C481" s="30">
        <v>0</v>
      </c>
      <c r="D481" s="31">
        <v>7</v>
      </c>
      <c r="E481" s="30">
        <v>0</v>
      </c>
      <c r="F481" s="30">
        <v>0</v>
      </c>
      <c r="G481" s="9">
        <v>44978</v>
      </c>
      <c r="H481" s="30"/>
      <c r="I481" s="30"/>
      <c r="J481" s="30"/>
      <c r="K481" s="30"/>
      <c r="L481" s="30"/>
      <c r="M481" s="30"/>
      <c r="N481" s="30"/>
      <c r="O481" s="30"/>
      <c r="P481" s="30"/>
      <c r="Q481" s="30"/>
      <c r="R481" s="30"/>
      <c r="S481" s="30"/>
      <c r="T481" s="30"/>
    </row>
    <row r="482" spans="1:20" ht="14.5" x14ac:dyDescent="0.35">
      <c r="A482" s="30" t="s">
        <v>2374</v>
      </c>
      <c r="B482" s="31">
        <v>3</v>
      </c>
      <c r="C482" s="31">
        <v>1</v>
      </c>
      <c r="D482" s="31">
        <v>4</v>
      </c>
      <c r="E482" s="30">
        <v>0</v>
      </c>
      <c r="F482" s="30">
        <v>0</v>
      </c>
      <c r="G482" s="9">
        <v>44978</v>
      </c>
      <c r="H482" s="30"/>
      <c r="I482" s="30"/>
      <c r="J482" s="30"/>
      <c r="K482" s="30"/>
      <c r="L482" s="30"/>
      <c r="M482" s="30"/>
      <c r="N482" s="30"/>
      <c r="O482" s="30"/>
      <c r="P482" s="30"/>
      <c r="Q482" s="30"/>
      <c r="R482" s="30"/>
      <c r="S482" s="30"/>
      <c r="T482" s="30"/>
    </row>
    <row r="483" spans="1:20" ht="14.5" x14ac:dyDescent="0.35">
      <c r="A483" s="30" t="s">
        <v>2376</v>
      </c>
      <c r="B483" s="31">
        <v>9</v>
      </c>
      <c r="C483" s="31">
        <v>2</v>
      </c>
      <c r="D483" s="31">
        <v>8</v>
      </c>
      <c r="E483" s="30">
        <v>0</v>
      </c>
      <c r="F483" s="30">
        <v>0</v>
      </c>
      <c r="G483" s="9">
        <v>44978</v>
      </c>
      <c r="H483" s="30"/>
      <c r="I483" s="30"/>
      <c r="J483" s="30"/>
      <c r="K483" s="30"/>
      <c r="L483" s="30"/>
      <c r="M483" s="30"/>
      <c r="N483" s="30"/>
      <c r="O483" s="30"/>
      <c r="P483" s="30"/>
      <c r="Q483" s="30"/>
      <c r="R483" s="30"/>
      <c r="S483" s="30"/>
      <c r="T483" s="30"/>
    </row>
    <row r="484" spans="1:20" ht="14.5" x14ac:dyDescent="0.35">
      <c r="A484" s="30" t="s">
        <v>2379</v>
      </c>
      <c r="B484" s="31">
        <v>1</v>
      </c>
      <c r="C484" s="30">
        <v>0</v>
      </c>
      <c r="D484" s="31">
        <v>8</v>
      </c>
      <c r="E484" s="30">
        <v>0</v>
      </c>
      <c r="F484" s="30">
        <v>0</v>
      </c>
      <c r="G484" s="9">
        <v>44978</v>
      </c>
      <c r="H484" s="30"/>
      <c r="I484" s="30"/>
      <c r="J484" s="30"/>
      <c r="K484" s="30"/>
      <c r="L484" s="30"/>
      <c r="M484" s="30"/>
      <c r="N484" s="30"/>
      <c r="O484" s="30"/>
      <c r="P484" s="30"/>
      <c r="Q484" s="30"/>
      <c r="R484" s="30"/>
      <c r="S484" s="30"/>
      <c r="T484" s="30"/>
    </row>
    <row r="485" spans="1:20" ht="14.5" x14ac:dyDescent="0.35">
      <c r="A485" s="30" t="s">
        <v>2381</v>
      </c>
      <c r="B485" s="31">
        <v>2</v>
      </c>
      <c r="C485" s="30">
        <v>0</v>
      </c>
      <c r="D485" s="31">
        <v>25</v>
      </c>
      <c r="E485" s="30">
        <v>0</v>
      </c>
      <c r="F485" s="30">
        <v>0</v>
      </c>
      <c r="G485" s="9">
        <v>44978</v>
      </c>
      <c r="H485" s="30"/>
      <c r="I485" s="30"/>
      <c r="J485" s="30"/>
      <c r="K485" s="30"/>
      <c r="L485" s="30"/>
      <c r="M485" s="30"/>
      <c r="N485" s="30"/>
      <c r="O485" s="30"/>
      <c r="P485" s="30"/>
      <c r="Q485" s="30"/>
      <c r="R485" s="30"/>
      <c r="S485" s="30"/>
      <c r="T485" s="30"/>
    </row>
    <row r="486" spans="1:20" ht="14.5" x14ac:dyDescent="0.35">
      <c r="A486" s="30" t="s">
        <v>2383</v>
      </c>
      <c r="B486" s="30">
        <v>0</v>
      </c>
      <c r="C486" s="30">
        <v>0</v>
      </c>
      <c r="D486" s="31">
        <v>17</v>
      </c>
      <c r="E486" s="30">
        <v>0</v>
      </c>
      <c r="F486" s="30">
        <v>0</v>
      </c>
      <c r="G486" s="9">
        <v>44978</v>
      </c>
      <c r="H486" s="30"/>
      <c r="I486" s="30"/>
      <c r="J486" s="30"/>
      <c r="K486" s="30"/>
      <c r="L486" s="30"/>
      <c r="M486" s="30"/>
      <c r="N486" s="30"/>
      <c r="O486" s="30"/>
      <c r="P486" s="30"/>
      <c r="Q486" s="30"/>
      <c r="R486" s="30"/>
      <c r="S486" s="30"/>
      <c r="T486" s="30"/>
    </row>
    <row r="487" spans="1:20" ht="14.5" x14ac:dyDescent="0.35">
      <c r="A487" s="30" t="s">
        <v>2385</v>
      </c>
      <c r="B487" s="31">
        <v>4</v>
      </c>
      <c r="C487" s="30">
        <v>0</v>
      </c>
      <c r="D487" s="31">
        <v>7</v>
      </c>
      <c r="E487" s="30">
        <v>0</v>
      </c>
      <c r="F487" s="30">
        <v>0</v>
      </c>
      <c r="G487" s="9">
        <v>44978</v>
      </c>
      <c r="H487" s="30"/>
      <c r="I487" s="30"/>
      <c r="J487" s="30"/>
      <c r="K487" s="30"/>
      <c r="L487" s="30"/>
      <c r="M487" s="30"/>
      <c r="N487" s="30"/>
      <c r="O487" s="30"/>
      <c r="P487" s="30"/>
      <c r="Q487" s="30"/>
      <c r="R487" s="30"/>
      <c r="S487" s="30"/>
      <c r="T487" s="30"/>
    </row>
    <row r="488" spans="1:20" ht="14.5" x14ac:dyDescent="0.35">
      <c r="A488" s="30" t="s">
        <v>2387</v>
      </c>
      <c r="B488" s="31">
        <v>7</v>
      </c>
      <c r="C488" s="31">
        <v>1</v>
      </c>
      <c r="D488" s="31">
        <v>82</v>
      </c>
      <c r="E488" s="30">
        <v>0</v>
      </c>
      <c r="F488" s="30">
        <v>0</v>
      </c>
      <c r="G488" s="9">
        <v>44978</v>
      </c>
      <c r="H488" s="30"/>
      <c r="I488" s="30"/>
      <c r="J488" s="30"/>
      <c r="K488" s="30"/>
      <c r="L488" s="30"/>
      <c r="M488" s="30"/>
      <c r="N488" s="30"/>
      <c r="O488" s="30"/>
      <c r="P488" s="30"/>
      <c r="Q488" s="30"/>
      <c r="R488" s="30"/>
      <c r="S488" s="30"/>
      <c r="T488" s="30"/>
    </row>
    <row r="489" spans="1:20" ht="14.5" x14ac:dyDescent="0.35">
      <c r="A489" s="30" t="s">
        <v>2389</v>
      </c>
      <c r="B489" s="31">
        <v>2</v>
      </c>
      <c r="C489" s="30">
        <v>0</v>
      </c>
      <c r="D489" s="31">
        <v>8</v>
      </c>
      <c r="E489" s="30">
        <v>0</v>
      </c>
      <c r="F489" s="30">
        <v>0</v>
      </c>
      <c r="G489" s="9">
        <v>44978</v>
      </c>
      <c r="H489" s="30"/>
      <c r="I489" s="30"/>
      <c r="J489" s="30"/>
      <c r="K489" s="30"/>
      <c r="L489" s="30"/>
      <c r="M489" s="30"/>
      <c r="N489" s="30"/>
      <c r="O489" s="30"/>
      <c r="P489" s="30"/>
      <c r="Q489" s="30"/>
      <c r="R489" s="30"/>
      <c r="S489" s="30"/>
      <c r="T489" s="30"/>
    </row>
    <row r="490" spans="1:20" ht="14.5" x14ac:dyDescent="0.35">
      <c r="A490" s="30" t="s">
        <v>2392</v>
      </c>
      <c r="B490" s="31">
        <v>9</v>
      </c>
      <c r="C490" s="31">
        <v>2</v>
      </c>
      <c r="D490" s="31">
        <v>8</v>
      </c>
      <c r="E490" s="30">
        <v>0</v>
      </c>
      <c r="F490" s="30">
        <v>0</v>
      </c>
      <c r="G490" s="9">
        <v>44978</v>
      </c>
      <c r="H490" s="30"/>
      <c r="I490" s="30"/>
      <c r="J490" s="30"/>
      <c r="K490" s="30"/>
      <c r="L490" s="30"/>
      <c r="M490" s="30"/>
      <c r="N490" s="30"/>
      <c r="O490" s="30"/>
      <c r="P490" s="30"/>
      <c r="Q490" s="30"/>
      <c r="R490" s="30"/>
      <c r="S490" s="30"/>
      <c r="T490" s="30"/>
    </row>
    <row r="491" spans="1:20" ht="14.5" x14ac:dyDescent="0.35">
      <c r="A491" s="30" t="s">
        <v>2394</v>
      </c>
      <c r="B491" s="30">
        <v>0</v>
      </c>
      <c r="C491" s="30">
        <v>0</v>
      </c>
      <c r="D491" s="31">
        <v>7</v>
      </c>
      <c r="E491" s="30">
        <v>0</v>
      </c>
      <c r="F491" s="30">
        <v>0</v>
      </c>
      <c r="G491" s="9">
        <v>44978</v>
      </c>
      <c r="H491" s="30"/>
      <c r="I491" s="30"/>
      <c r="J491" s="30"/>
      <c r="K491" s="30"/>
      <c r="L491" s="30"/>
      <c r="M491" s="30"/>
      <c r="N491" s="30"/>
      <c r="O491" s="30"/>
      <c r="P491" s="30"/>
      <c r="Q491" s="30"/>
      <c r="R491" s="30"/>
      <c r="S491" s="30"/>
      <c r="T491" s="30"/>
    </row>
    <row r="492" spans="1:20" ht="14.5" x14ac:dyDescent="0.35">
      <c r="A492" s="30" t="s">
        <v>2396</v>
      </c>
      <c r="B492" s="31">
        <v>36</v>
      </c>
      <c r="C492" s="31">
        <v>59</v>
      </c>
      <c r="D492" s="31">
        <v>43</v>
      </c>
      <c r="E492" s="30">
        <v>0</v>
      </c>
      <c r="F492" s="30">
        <v>0</v>
      </c>
      <c r="G492" s="9">
        <v>44978</v>
      </c>
      <c r="H492" s="30"/>
      <c r="I492" s="30"/>
      <c r="J492" s="30"/>
      <c r="K492" s="30"/>
      <c r="L492" s="30"/>
      <c r="M492" s="30"/>
      <c r="N492" s="30"/>
      <c r="O492" s="30"/>
      <c r="P492" s="30"/>
      <c r="Q492" s="30"/>
      <c r="R492" s="30"/>
      <c r="S492" s="30"/>
      <c r="T492" s="30"/>
    </row>
    <row r="493" spans="1:20" ht="14.5" x14ac:dyDescent="0.35">
      <c r="A493" s="30" t="s">
        <v>2399</v>
      </c>
      <c r="B493" s="31">
        <v>13</v>
      </c>
      <c r="C493" s="31">
        <v>3</v>
      </c>
      <c r="D493" s="31">
        <v>38</v>
      </c>
      <c r="E493" s="30">
        <v>0</v>
      </c>
      <c r="F493" s="30">
        <v>0</v>
      </c>
      <c r="G493" s="9">
        <v>44978</v>
      </c>
      <c r="H493" s="30"/>
      <c r="I493" s="30"/>
      <c r="J493" s="30"/>
      <c r="K493" s="30"/>
      <c r="L493" s="30"/>
      <c r="M493" s="30"/>
      <c r="N493" s="30"/>
      <c r="O493" s="30"/>
      <c r="P493" s="30"/>
      <c r="Q493" s="30"/>
      <c r="R493" s="30"/>
      <c r="S493" s="30"/>
      <c r="T493" s="30"/>
    </row>
    <row r="494" spans="1:20" ht="14.5" x14ac:dyDescent="0.35">
      <c r="A494" s="30" t="s">
        <v>2403</v>
      </c>
      <c r="B494" s="30">
        <v>0</v>
      </c>
      <c r="C494" s="30">
        <v>0</v>
      </c>
      <c r="D494" s="31">
        <v>18</v>
      </c>
      <c r="E494" s="30">
        <v>0</v>
      </c>
      <c r="F494" s="30">
        <v>0</v>
      </c>
      <c r="G494" s="9">
        <v>44978</v>
      </c>
      <c r="H494" s="30"/>
      <c r="I494" s="30"/>
      <c r="J494" s="30"/>
      <c r="K494" s="30"/>
      <c r="L494" s="30"/>
      <c r="M494" s="30"/>
      <c r="N494" s="30"/>
      <c r="O494" s="30"/>
      <c r="P494" s="30"/>
      <c r="Q494" s="30"/>
      <c r="R494" s="30"/>
      <c r="S494" s="30"/>
      <c r="T494" s="30"/>
    </row>
    <row r="495" spans="1:20" ht="14.5" x14ac:dyDescent="0.35">
      <c r="A495" s="30" t="s">
        <v>2405</v>
      </c>
      <c r="B495" s="30">
        <v>0</v>
      </c>
      <c r="C495" s="31">
        <v>1</v>
      </c>
      <c r="D495" s="31">
        <v>11</v>
      </c>
      <c r="E495" s="30">
        <v>0</v>
      </c>
      <c r="F495" s="30">
        <v>0</v>
      </c>
      <c r="G495" s="9">
        <v>44978</v>
      </c>
      <c r="H495" s="30"/>
      <c r="I495" s="30"/>
      <c r="J495" s="30"/>
      <c r="K495" s="30"/>
      <c r="L495" s="30"/>
      <c r="M495" s="30"/>
      <c r="N495" s="30"/>
      <c r="O495" s="30"/>
      <c r="P495" s="30"/>
      <c r="Q495" s="30"/>
      <c r="R495" s="30"/>
      <c r="S495" s="30"/>
      <c r="T495" s="30"/>
    </row>
    <row r="496" spans="1:20" ht="14.5" x14ac:dyDescent="0.35">
      <c r="A496" s="30" t="s">
        <v>2407</v>
      </c>
      <c r="B496" s="31">
        <v>2</v>
      </c>
      <c r="C496" s="31">
        <v>1</v>
      </c>
      <c r="D496" s="31">
        <v>18</v>
      </c>
      <c r="E496" s="30">
        <v>0</v>
      </c>
      <c r="F496" s="30">
        <v>0</v>
      </c>
      <c r="G496" s="9">
        <v>44978</v>
      </c>
      <c r="H496" s="30"/>
      <c r="I496" s="30"/>
      <c r="J496" s="30"/>
      <c r="K496" s="30"/>
      <c r="L496" s="30"/>
      <c r="M496" s="30"/>
      <c r="N496" s="30"/>
      <c r="O496" s="30"/>
      <c r="P496" s="30"/>
      <c r="Q496" s="30"/>
      <c r="R496" s="30"/>
      <c r="S496" s="30"/>
      <c r="T496" s="30"/>
    </row>
    <row r="497" spans="1:20" ht="14.5" x14ac:dyDescent="0.35">
      <c r="A497" s="30" t="s">
        <v>2409</v>
      </c>
      <c r="B497" s="31">
        <v>3</v>
      </c>
      <c r="C497" s="30">
        <v>0</v>
      </c>
      <c r="D497" s="31">
        <v>13</v>
      </c>
      <c r="E497" s="30">
        <v>0</v>
      </c>
      <c r="F497" s="30">
        <v>0</v>
      </c>
      <c r="G497" s="9">
        <v>44978</v>
      </c>
      <c r="H497" s="30"/>
      <c r="I497" s="30"/>
      <c r="J497" s="30"/>
      <c r="K497" s="30"/>
      <c r="L497" s="30"/>
      <c r="M497" s="30"/>
      <c r="N497" s="30"/>
      <c r="O497" s="30"/>
      <c r="P497" s="30"/>
      <c r="Q497" s="30"/>
      <c r="R497" s="30"/>
      <c r="S497" s="30"/>
      <c r="T497" s="30"/>
    </row>
    <row r="498" spans="1:20" ht="14.5" x14ac:dyDescent="0.35">
      <c r="A498" s="30" t="s">
        <v>2414</v>
      </c>
      <c r="B498" s="31">
        <v>2</v>
      </c>
      <c r="C498" s="30">
        <v>0</v>
      </c>
      <c r="D498" s="31">
        <v>1</v>
      </c>
      <c r="E498" s="30">
        <v>0</v>
      </c>
      <c r="F498" s="30">
        <v>0</v>
      </c>
      <c r="G498" s="9">
        <v>44978</v>
      </c>
      <c r="H498" s="30"/>
      <c r="I498" s="30"/>
      <c r="J498" s="30"/>
      <c r="K498" s="30"/>
      <c r="L498" s="30"/>
      <c r="M498" s="30"/>
      <c r="N498" s="30"/>
      <c r="O498" s="30"/>
      <c r="P498" s="30"/>
      <c r="Q498" s="30"/>
      <c r="R498" s="30"/>
      <c r="S498" s="30"/>
      <c r="T498" s="30"/>
    </row>
    <row r="499" spans="1:20" ht="14.5" x14ac:dyDescent="0.35">
      <c r="A499" s="30" t="s">
        <v>2417</v>
      </c>
      <c r="B499" s="31">
        <v>1</v>
      </c>
      <c r="C499" s="31">
        <v>1</v>
      </c>
      <c r="D499" s="31">
        <v>7</v>
      </c>
      <c r="E499" s="30">
        <v>0</v>
      </c>
      <c r="F499" s="30">
        <v>0</v>
      </c>
      <c r="G499" s="9">
        <v>44978</v>
      </c>
      <c r="H499" s="30"/>
      <c r="I499" s="30"/>
      <c r="J499" s="30"/>
      <c r="K499" s="30"/>
      <c r="L499" s="30"/>
      <c r="M499" s="30"/>
      <c r="N499" s="30"/>
      <c r="O499" s="30"/>
      <c r="P499" s="30"/>
      <c r="Q499" s="30"/>
      <c r="R499" s="30"/>
      <c r="S499" s="30"/>
      <c r="T499" s="30"/>
    </row>
    <row r="500" spans="1:20" ht="14.5" x14ac:dyDescent="0.35">
      <c r="A500" s="30" t="s">
        <v>2419</v>
      </c>
      <c r="B500" s="31">
        <v>6</v>
      </c>
      <c r="C500" s="30">
        <v>0</v>
      </c>
      <c r="D500" s="31">
        <v>2</v>
      </c>
      <c r="E500" s="30">
        <v>0</v>
      </c>
      <c r="F500" s="30">
        <v>0</v>
      </c>
      <c r="G500" s="9">
        <v>44978</v>
      </c>
      <c r="H500" s="30"/>
      <c r="I500" s="30"/>
      <c r="J500" s="30"/>
      <c r="K500" s="30"/>
      <c r="L500" s="30"/>
      <c r="M500" s="30"/>
      <c r="N500" s="30"/>
      <c r="O500" s="30"/>
      <c r="P500" s="30"/>
      <c r="Q500" s="30"/>
      <c r="R500" s="30"/>
      <c r="S500" s="30"/>
      <c r="T500" s="30"/>
    </row>
    <row r="501" spans="1:20" ht="14.5" x14ac:dyDescent="0.35">
      <c r="A501" s="30" t="s">
        <v>2421</v>
      </c>
      <c r="B501" s="30">
        <v>0</v>
      </c>
      <c r="C501" s="30">
        <v>0</v>
      </c>
      <c r="D501" s="31">
        <v>16</v>
      </c>
      <c r="E501" s="30">
        <v>0</v>
      </c>
      <c r="F501" s="30">
        <v>0</v>
      </c>
      <c r="G501" s="9">
        <v>44978</v>
      </c>
      <c r="H501" s="30"/>
      <c r="I501" s="30"/>
      <c r="J501" s="30"/>
      <c r="K501" s="30"/>
      <c r="L501" s="30"/>
      <c r="M501" s="30"/>
      <c r="N501" s="30"/>
      <c r="O501" s="30"/>
      <c r="P501" s="30"/>
      <c r="Q501" s="30"/>
      <c r="R501" s="30"/>
      <c r="S501" s="30"/>
      <c r="T501" s="30"/>
    </row>
    <row r="502" spans="1:20" ht="14.5" x14ac:dyDescent="0.35">
      <c r="A502" s="7" t="s">
        <v>8238</v>
      </c>
      <c r="B502" s="7">
        <v>70</v>
      </c>
      <c r="C502" s="7">
        <v>31</v>
      </c>
      <c r="D502" s="7">
        <v>2</v>
      </c>
      <c r="E502" s="7">
        <v>0</v>
      </c>
      <c r="F502" s="7">
        <v>0</v>
      </c>
      <c r="G502" s="9">
        <v>44978</v>
      </c>
    </row>
    <row r="503" spans="1:20" ht="14.5" x14ac:dyDescent="0.35">
      <c r="A503" s="7" t="s">
        <v>8239</v>
      </c>
      <c r="B503" s="7">
        <v>26</v>
      </c>
      <c r="C503" s="7">
        <v>8</v>
      </c>
      <c r="D503" s="7">
        <v>0</v>
      </c>
      <c r="E503" s="7">
        <v>0</v>
      </c>
      <c r="F503" s="7">
        <v>0</v>
      </c>
      <c r="G503" s="9">
        <v>44978</v>
      </c>
    </row>
    <row r="504" spans="1:20" ht="14.5" x14ac:dyDescent="0.35">
      <c r="A504" s="7" t="s">
        <v>8240</v>
      </c>
      <c r="B504" s="7">
        <v>17</v>
      </c>
      <c r="C504" s="7">
        <v>4</v>
      </c>
      <c r="D504" s="7">
        <v>0</v>
      </c>
      <c r="E504" s="7">
        <v>0</v>
      </c>
      <c r="F504" s="7">
        <v>0</v>
      </c>
      <c r="G504" s="9">
        <v>44978</v>
      </c>
    </row>
    <row r="505" spans="1:20" ht="14.5" x14ac:dyDescent="0.35">
      <c r="A505" s="7" t="s">
        <v>8241</v>
      </c>
      <c r="B505" s="7">
        <v>18</v>
      </c>
      <c r="C505" s="7">
        <v>10</v>
      </c>
      <c r="D505" s="7">
        <v>0</v>
      </c>
      <c r="E505" s="7">
        <v>0</v>
      </c>
      <c r="F505" s="7">
        <v>0</v>
      </c>
      <c r="G505" s="9">
        <v>44978</v>
      </c>
    </row>
    <row r="506" spans="1:20" ht="14.5" x14ac:dyDescent="0.35">
      <c r="A506" s="7" t="s">
        <v>8242</v>
      </c>
      <c r="B506" s="7">
        <v>33</v>
      </c>
      <c r="C506" s="7">
        <v>11</v>
      </c>
      <c r="D506" s="7">
        <v>1</v>
      </c>
      <c r="E506" s="7">
        <v>0</v>
      </c>
      <c r="F506" s="7">
        <v>0</v>
      </c>
      <c r="G506" s="9">
        <v>44978</v>
      </c>
    </row>
    <row r="507" spans="1:20" ht="14.5" x14ac:dyDescent="0.35">
      <c r="A507" s="7" t="s">
        <v>8243</v>
      </c>
      <c r="B507" s="7">
        <v>34</v>
      </c>
      <c r="C507" s="7">
        <v>19</v>
      </c>
      <c r="D507" s="7">
        <v>1</v>
      </c>
      <c r="E507" s="7">
        <v>0</v>
      </c>
      <c r="F507" s="7">
        <v>3</v>
      </c>
      <c r="G507" s="9">
        <v>44978</v>
      </c>
    </row>
    <row r="508" spans="1:20" ht="14.5" x14ac:dyDescent="0.35">
      <c r="A508" s="7" t="s">
        <v>8244</v>
      </c>
      <c r="B508" s="7">
        <v>88</v>
      </c>
      <c r="C508" s="7">
        <v>19</v>
      </c>
      <c r="D508" s="7">
        <v>1</v>
      </c>
      <c r="E508" s="7">
        <v>0</v>
      </c>
      <c r="F508" s="7">
        <v>1</v>
      </c>
      <c r="G508" s="9">
        <v>44978</v>
      </c>
    </row>
    <row r="509" spans="1:20" ht="14.5" x14ac:dyDescent="0.35">
      <c r="A509" s="7" t="s">
        <v>8245</v>
      </c>
      <c r="B509" s="7">
        <v>12</v>
      </c>
      <c r="C509" s="7">
        <v>3</v>
      </c>
      <c r="D509" s="7">
        <v>0</v>
      </c>
      <c r="E509" s="7">
        <v>0</v>
      </c>
      <c r="F509" s="7">
        <v>0</v>
      </c>
      <c r="G509" s="9">
        <v>44978</v>
      </c>
    </row>
    <row r="510" spans="1:20" ht="14.5" x14ac:dyDescent="0.35">
      <c r="A510" s="7" t="s">
        <v>2911</v>
      </c>
      <c r="B510" s="7">
        <v>0</v>
      </c>
      <c r="C510" s="7">
        <v>0</v>
      </c>
      <c r="D510" s="7">
        <v>0</v>
      </c>
      <c r="E510" s="7">
        <v>0</v>
      </c>
      <c r="F510" s="7">
        <v>0</v>
      </c>
      <c r="G510" s="9">
        <v>44978</v>
      </c>
    </row>
    <row r="511" spans="1:20" ht="14.5" x14ac:dyDescent="0.35">
      <c r="A511" s="7" t="s">
        <v>8246</v>
      </c>
      <c r="B511" s="7">
        <v>11</v>
      </c>
      <c r="C511" s="7">
        <v>0</v>
      </c>
      <c r="D511" s="7">
        <v>0</v>
      </c>
      <c r="E511" s="7">
        <v>0</v>
      </c>
      <c r="F511" s="7">
        <v>0</v>
      </c>
      <c r="G511" s="9">
        <v>44978</v>
      </c>
    </row>
    <row r="512" spans="1:20" ht="14.5" x14ac:dyDescent="0.35">
      <c r="A512" s="7" t="s">
        <v>2911</v>
      </c>
      <c r="B512" s="7">
        <v>0</v>
      </c>
      <c r="C512" s="7">
        <v>0</v>
      </c>
      <c r="D512" s="7">
        <v>0</v>
      </c>
      <c r="E512" s="7">
        <v>0</v>
      </c>
      <c r="F512" s="7">
        <v>0</v>
      </c>
      <c r="G512" s="9">
        <v>44978</v>
      </c>
    </row>
    <row r="513" spans="1:7" ht="14.5" x14ac:dyDescent="0.35">
      <c r="A513" s="7" t="s">
        <v>2911</v>
      </c>
      <c r="B513" s="7">
        <v>0</v>
      </c>
      <c r="C513" s="7">
        <v>0</v>
      </c>
      <c r="D513" s="7">
        <v>0</v>
      </c>
      <c r="E513" s="7">
        <v>0</v>
      </c>
      <c r="F513" s="7">
        <v>0</v>
      </c>
      <c r="G513" s="9">
        <v>44978</v>
      </c>
    </row>
    <row r="514" spans="1:7" ht="14.5" x14ac:dyDescent="0.35">
      <c r="A514" s="7" t="s">
        <v>2911</v>
      </c>
      <c r="B514" s="7">
        <v>0</v>
      </c>
      <c r="C514" s="7">
        <v>0</v>
      </c>
      <c r="D514" s="7">
        <v>0</v>
      </c>
      <c r="E514" s="7">
        <v>0</v>
      </c>
      <c r="F514" s="7">
        <v>0</v>
      </c>
      <c r="G514" s="9">
        <v>44978</v>
      </c>
    </row>
    <row r="515" spans="1:7" ht="14.5" x14ac:dyDescent="0.35">
      <c r="A515" s="7" t="s">
        <v>8247</v>
      </c>
      <c r="B515" s="7">
        <v>6</v>
      </c>
      <c r="C515" s="7">
        <v>1</v>
      </c>
      <c r="D515" s="7">
        <v>0</v>
      </c>
      <c r="E515" s="7">
        <v>0</v>
      </c>
      <c r="F515" s="7">
        <v>0</v>
      </c>
      <c r="G515" s="9">
        <v>44978</v>
      </c>
    </row>
    <row r="516" spans="1:7" ht="14.5" x14ac:dyDescent="0.35">
      <c r="A516" s="7" t="s">
        <v>8248</v>
      </c>
      <c r="B516" s="7">
        <v>9</v>
      </c>
      <c r="C516" s="7">
        <v>6</v>
      </c>
      <c r="D516" s="7">
        <v>0</v>
      </c>
      <c r="E516" s="7">
        <v>0</v>
      </c>
      <c r="F516" s="7">
        <v>0</v>
      </c>
      <c r="G516" s="9">
        <v>44978</v>
      </c>
    </row>
    <row r="517" spans="1:7" ht="14.5" x14ac:dyDescent="0.35">
      <c r="A517" s="7" t="s">
        <v>8249</v>
      </c>
      <c r="B517" s="7">
        <v>17</v>
      </c>
      <c r="C517" s="7">
        <v>5</v>
      </c>
      <c r="D517" s="7">
        <v>0</v>
      </c>
      <c r="E517" s="7">
        <v>0</v>
      </c>
      <c r="F517" s="7">
        <v>0</v>
      </c>
      <c r="G517" s="9">
        <v>44978</v>
      </c>
    </row>
    <row r="518" spans="1:7" ht="14.5" x14ac:dyDescent="0.35">
      <c r="A518" s="7" t="s">
        <v>8250</v>
      </c>
      <c r="B518" s="7">
        <v>5</v>
      </c>
      <c r="C518" s="7">
        <v>2</v>
      </c>
      <c r="D518" s="7">
        <v>0</v>
      </c>
      <c r="E518" s="7">
        <v>0</v>
      </c>
      <c r="F518" s="7">
        <v>0</v>
      </c>
      <c r="G518" s="9">
        <v>44978</v>
      </c>
    </row>
    <row r="519" spans="1:7" ht="14.5" x14ac:dyDescent="0.35">
      <c r="A519" s="7" t="s">
        <v>8251</v>
      </c>
      <c r="B519" s="7">
        <v>5</v>
      </c>
      <c r="C519" s="7">
        <v>1</v>
      </c>
      <c r="D519" s="7">
        <v>4</v>
      </c>
      <c r="E519" s="7">
        <v>0</v>
      </c>
      <c r="F519" s="7">
        <v>0</v>
      </c>
      <c r="G519" s="9">
        <v>44978</v>
      </c>
    </row>
    <row r="520" spans="1:7" ht="14.5" x14ac:dyDescent="0.35">
      <c r="A520" s="7" t="s">
        <v>2911</v>
      </c>
      <c r="B520" s="7">
        <v>0</v>
      </c>
      <c r="C520" s="7">
        <v>0</v>
      </c>
      <c r="D520" s="7">
        <v>0</v>
      </c>
      <c r="E520" s="7">
        <v>0</v>
      </c>
      <c r="F520" s="7">
        <v>0</v>
      </c>
      <c r="G520" s="9">
        <v>44978</v>
      </c>
    </row>
    <row r="521" spans="1:7" ht="14.5" x14ac:dyDescent="0.35">
      <c r="A521" s="7" t="s">
        <v>8252</v>
      </c>
      <c r="B521" s="7">
        <v>4</v>
      </c>
      <c r="C521" s="7">
        <v>0</v>
      </c>
      <c r="D521" s="7">
        <v>0</v>
      </c>
      <c r="E521" s="7">
        <v>0</v>
      </c>
      <c r="F521" s="7">
        <v>0</v>
      </c>
      <c r="G521" s="9">
        <v>44978</v>
      </c>
    </row>
    <row r="522" spans="1:7" ht="14.5" x14ac:dyDescent="0.35">
      <c r="A522" s="7" t="s">
        <v>2911</v>
      </c>
      <c r="B522" s="7">
        <v>0</v>
      </c>
      <c r="C522" s="7">
        <v>0</v>
      </c>
      <c r="D522" s="7">
        <v>0</v>
      </c>
      <c r="E522" s="7">
        <v>0</v>
      </c>
      <c r="F522" s="7">
        <v>0</v>
      </c>
      <c r="G522" s="9">
        <v>44978</v>
      </c>
    </row>
    <row r="523" spans="1:7" ht="14.5" x14ac:dyDescent="0.35">
      <c r="A523" s="7" t="s">
        <v>8253</v>
      </c>
      <c r="B523" s="7">
        <v>19</v>
      </c>
      <c r="C523" s="7">
        <v>1</v>
      </c>
      <c r="D523" s="7">
        <v>1</v>
      </c>
      <c r="E523" s="7">
        <v>0</v>
      </c>
      <c r="F523" s="7">
        <v>0</v>
      </c>
      <c r="G523" s="9">
        <v>44978</v>
      </c>
    </row>
    <row r="524" spans="1:7" ht="14.5" x14ac:dyDescent="0.35">
      <c r="A524" s="7" t="s">
        <v>8254</v>
      </c>
      <c r="B524" s="7">
        <v>64</v>
      </c>
      <c r="C524" s="7">
        <v>7</v>
      </c>
      <c r="D524" s="7">
        <v>0</v>
      </c>
      <c r="E524" s="7">
        <v>0</v>
      </c>
      <c r="F524" s="7">
        <v>0</v>
      </c>
      <c r="G524" s="9">
        <v>44978</v>
      </c>
    </row>
    <row r="525" spans="1:7" ht="14.5" x14ac:dyDescent="0.35">
      <c r="A525" s="7" t="s">
        <v>2911</v>
      </c>
      <c r="B525" s="7">
        <v>0</v>
      </c>
      <c r="C525" s="7">
        <v>0</v>
      </c>
      <c r="D525" s="7">
        <v>0</v>
      </c>
      <c r="E525" s="7">
        <v>0</v>
      </c>
      <c r="F525" s="7">
        <v>0</v>
      </c>
      <c r="G525" s="9">
        <v>44978</v>
      </c>
    </row>
    <row r="526" spans="1:7" ht="14.5" x14ac:dyDescent="0.35">
      <c r="A526" s="7" t="s">
        <v>8255</v>
      </c>
      <c r="B526" s="7">
        <v>3</v>
      </c>
      <c r="C526" s="7">
        <v>6</v>
      </c>
      <c r="D526" s="7">
        <v>0</v>
      </c>
      <c r="E526" s="7">
        <v>0</v>
      </c>
      <c r="F526" s="7">
        <v>0</v>
      </c>
      <c r="G526" s="9">
        <v>44978</v>
      </c>
    </row>
    <row r="527" spans="1:7" ht="14.5" x14ac:dyDescent="0.35">
      <c r="A527" s="7" t="s">
        <v>8256</v>
      </c>
      <c r="B527" s="7">
        <v>33</v>
      </c>
      <c r="C527" s="7">
        <v>5</v>
      </c>
      <c r="D527" s="7">
        <v>0</v>
      </c>
      <c r="E527" s="7">
        <v>0</v>
      </c>
      <c r="F527" s="7">
        <v>1</v>
      </c>
      <c r="G527" s="9">
        <v>44978</v>
      </c>
    </row>
    <row r="528" spans="1:7" ht="14.5" x14ac:dyDescent="0.35">
      <c r="A528" s="7" t="s">
        <v>8257</v>
      </c>
      <c r="B528" s="7">
        <v>3</v>
      </c>
      <c r="C528" s="7">
        <v>2</v>
      </c>
      <c r="D528" s="7">
        <v>0</v>
      </c>
      <c r="E528" s="7">
        <v>0</v>
      </c>
      <c r="F528" s="7">
        <v>0</v>
      </c>
      <c r="G528" s="9">
        <v>44978</v>
      </c>
    </row>
    <row r="529" spans="1:7" ht="14.5" x14ac:dyDescent="0.35">
      <c r="A529" s="7" t="s">
        <v>8258</v>
      </c>
      <c r="B529" s="7">
        <v>76</v>
      </c>
      <c r="C529" s="7">
        <v>13</v>
      </c>
      <c r="D529" s="7">
        <v>0</v>
      </c>
      <c r="E529" s="7">
        <v>0</v>
      </c>
      <c r="F529" s="7">
        <v>0</v>
      </c>
      <c r="G529" s="9">
        <v>44978</v>
      </c>
    </row>
    <row r="530" spans="1:7" ht="14.5" x14ac:dyDescent="0.35">
      <c r="A530" s="7" t="s">
        <v>8259</v>
      </c>
      <c r="B530" s="7">
        <v>12</v>
      </c>
      <c r="C530" s="7">
        <v>3</v>
      </c>
      <c r="D530" s="7">
        <v>0</v>
      </c>
      <c r="E530" s="7">
        <v>0</v>
      </c>
      <c r="F530" s="7">
        <v>0</v>
      </c>
      <c r="G530" s="9">
        <v>44978</v>
      </c>
    </row>
    <row r="531" spans="1:7" ht="14.5" x14ac:dyDescent="0.35">
      <c r="A531" s="7" t="s">
        <v>8260</v>
      </c>
      <c r="B531" s="7">
        <v>25</v>
      </c>
      <c r="C531" s="7">
        <v>5</v>
      </c>
      <c r="D531" s="7">
        <v>13</v>
      </c>
      <c r="E531" s="7">
        <v>0</v>
      </c>
      <c r="F531" s="7">
        <v>0</v>
      </c>
      <c r="G531" s="9">
        <v>44978</v>
      </c>
    </row>
    <row r="532" spans="1:7" ht="14.5" x14ac:dyDescent="0.35">
      <c r="A532" s="7" t="s">
        <v>2911</v>
      </c>
      <c r="B532" s="7">
        <v>0</v>
      </c>
      <c r="C532" s="7">
        <v>0</v>
      </c>
      <c r="D532" s="7">
        <v>0</v>
      </c>
      <c r="E532" s="7">
        <v>0</v>
      </c>
      <c r="F532" s="7">
        <v>0</v>
      </c>
      <c r="G532" s="9">
        <v>44978</v>
      </c>
    </row>
    <row r="533" spans="1:7" ht="14.5" x14ac:dyDescent="0.35">
      <c r="A533" s="7" t="s">
        <v>8261</v>
      </c>
      <c r="B533" s="7">
        <v>2</v>
      </c>
      <c r="C533" s="7">
        <v>0</v>
      </c>
      <c r="D533" s="7">
        <v>0</v>
      </c>
      <c r="E533" s="7">
        <v>0</v>
      </c>
      <c r="F533" s="7">
        <v>0</v>
      </c>
      <c r="G533" s="9">
        <v>44978</v>
      </c>
    </row>
    <row r="534" spans="1:7" ht="14.5" x14ac:dyDescent="0.35">
      <c r="A534" s="7" t="s">
        <v>8262</v>
      </c>
      <c r="B534" s="7">
        <v>1</v>
      </c>
      <c r="C534" s="7">
        <v>1</v>
      </c>
      <c r="D534" s="7">
        <v>0</v>
      </c>
      <c r="E534" s="7">
        <v>0</v>
      </c>
      <c r="F534" s="7">
        <v>0</v>
      </c>
      <c r="G534" s="9">
        <v>44978</v>
      </c>
    </row>
    <row r="535" spans="1:7" ht="14.5" x14ac:dyDescent="0.35">
      <c r="A535" s="7" t="s">
        <v>8263</v>
      </c>
      <c r="B535" s="7">
        <v>46</v>
      </c>
      <c r="C535" s="7">
        <v>5</v>
      </c>
      <c r="D535" s="7">
        <v>15</v>
      </c>
      <c r="E535" s="7">
        <v>0</v>
      </c>
      <c r="F535" s="7">
        <v>1</v>
      </c>
      <c r="G535" s="9">
        <v>44978</v>
      </c>
    </row>
    <row r="536" spans="1:7" ht="14.5" x14ac:dyDescent="0.35">
      <c r="A536" s="7" t="s">
        <v>8264</v>
      </c>
      <c r="B536" s="7">
        <v>32</v>
      </c>
      <c r="C536" s="7">
        <v>13</v>
      </c>
      <c r="D536" s="7">
        <v>0</v>
      </c>
      <c r="E536" s="7">
        <v>0</v>
      </c>
      <c r="F536" s="7">
        <v>0</v>
      </c>
      <c r="G536" s="9">
        <v>44978</v>
      </c>
    </row>
    <row r="537" spans="1:7" ht="14.5" x14ac:dyDescent="0.35">
      <c r="A537" s="7" t="s">
        <v>8265</v>
      </c>
      <c r="B537" s="7">
        <v>1</v>
      </c>
      <c r="C537" s="7">
        <v>0</v>
      </c>
      <c r="D537" s="7">
        <v>0</v>
      </c>
      <c r="E537" s="7">
        <v>0</v>
      </c>
      <c r="F537" s="7">
        <v>0</v>
      </c>
      <c r="G537" s="9">
        <v>44978</v>
      </c>
    </row>
    <row r="538" spans="1:7" ht="14.5" x14ac:dyDescent="0.35">
      <c r="A538" s="7" t="s">
        <v>2911</v>
      </c>
      <c r="B538" s="7">
        <v>0</v>
      </c>
      <c r="C538" s="7">
        <v>0</v>
      </c>
      <c r="D538" s="7">
        <v>0</v>
      </c>
      <c r="E538" s="7">
        <v>0</v>
      </c>
      <c r="F538" s="7">
        <v>0</v>
      </c>
      <c r="G538" s="9">
        <v>44978</v>
      </c>
    </row>
    <row r="539" spans="1:7" ht="14.5" x14ac:dyDescent="0.35">
      <c r="A539" s="7" t="s">
        <v>8266</v>
      </c>
      <c r="B539" s="7">
        <v>4</v>
      </c>
      <c r="C539" s="7">
        <v>0</v>
      </c>
      <c r="D539" s="7">
        <v>1</v>
      </c>
      <c r="E539" s="7">
        <v>0</v>
      </c>
      <c r="F539" s="7">
        <v>0</v>
      </c>
      <c r="G539" s="9">
        <v>44978</v>
      </c>
    </row>
    <row r="540" spans="1:7" ht="14.5" x14ac:dyDescent="0.35">
      <c r="A540" s="7" t="s">
        <v>8267</v>
      </c>
      <c r="B540" s="7">
        <v>59</v>
      </c>
      <c r="C540" s="7">
        <v>24</v>
      </c>
      <c r="D540" s="7">
        <v>0</v>
      </c>
      <c r="E540" s="7">
        <v>0</v>
      </c>
      <c r="F540" s="7">
        <v>0</v>
      </c>
      <c r="G540" s="9">
        <v>44978</v>
      </c>
    </row>
    <row r="541" spans="1:7" ht="14.5" x14ac:dyDescent="0.35">
      <c r="A541" s="7" t="s">
        <v>2911</v>
      </c>
      <c r="B541" s="7">
        <v>0</v>
      </c>
      <c r="C541" s="7">
        <v>0</v>
      </c>
      <c r="D541" s="7">
        <v>0</v>
      </c>
      <c r="E541" s="7">
        <v>0</v>
      </c>
      <c r="F541" s="7">
        <v>0</v>
      </c>
      <c r="G541" s="9">
        <v>44978</v>
      </c>
    </row>
    <row r="542" spans="1:7" ht="14.5" x14ac:dyDescent="0.35">
      <c r="A542" s="7" t="s">
        <v>8268</v>
      </c>
      <c r="B542" s="7">
        <v>0</v>
      </c>
      <c r="C542" s="7">
        <v>0</v>
      </c>
      <c r="D542" s="7">
        <v>8</v>
      </c>
      <c r="E542" s="7">
        <v>0</v>
      </c>
      <c r="F542" s="7">
        <v>0</v>
      </c>
      <c r="G542" s="9">
        <v>44978</v>
      </c>
    </row>
    <row r="543" spans="1:7" ht="14.5" x14ac:dyDescent="0.35">
      <c r="A543" s="7" t="s">
        <v>8269</v>
      </c>
      <c r="B543" s="7">
        <v>13</v>
      </c>
      <c r="C543" s="7">
        <v>6</v>
      </c>
      <c r="D543" s="7">
        <v>0</v>
      </c>
      <c r="E543" s="7">
        <v>0</v>
      </c>
      <c r="F543" s="7">
        <v>0</v>
      </c>
      <c r="G543" s="9">
        <v>44978</v>
      </c>
    </row>
    <row r="544" spans="1:7" ht="14.5" x14ac:dyDescent="0.35">
      <c r="A544" s="7" t="s">
        <v>8270</v>
      </c>
      <c r="B544" s="7">
        <v>3</v>
      </c>
      <c r="C544" s="7">
        <v>0</v>
      </c>
      <c r="D544" s="7">
        <v>0</v>
      </c>
      <c r="E544" s="7">
        <v>0</v>
      </c>
      <c r="F544" s="7">
        <v>0</v>
      </c>
      <c r="G544" s="9">
        <v>44978</v>
      </c>
    </row>
    <row r="545" spans="1:7" ht="14.5" x14ac:dyDescent="0.35">
      <c r="A545" s="7" t="s">
        <v>8271</v>
      </c>
      <c r="B545" s="7">
        <v>5</v>
      </c>
      <c r="C545" s="7">
        <v>2</v>
      </c>
      <c r="D545" s="7">
        <v>1</v>
      </c>
      <c r="E545" s="7">
        <v>0</v>
      </c>
      <c r="F545" s="7">
        <v>0</v>
      </c>
      <c r="G545" s="9">
        <v>44978</v>
      </c>
    </row>
    <row r="546" spans="1:7" ht="14.5" x14ac:dyDescent="0.35">
      <c r="A546" s="7" t="s">
        <v>8272</v>
      </c>
      <c r="B546" s="7">
        <v>42</v>
      </c>
      <c r="C546" s="7">
        <v>19</v>
      </c>
      <c r="D546" s="7">
        <v>0</v>
      </c>
      <c r="E546" s="7">
        <v>0</v>
      </c>
      <c r="F546" s="7">
        <v>0</v>
      </c>
      <c r="G546" s="9">
        <v>44978</v>
      </c>
    </row>
    <row r="547" spans="1:7" ht="14.5" x14ac:dyDescent="0.35">
      <c r="A547" s="7" t="s">
        <v>8273</v>
      </c>
      <c r="B547" s="7">
        <v>16</v>
      </c>
      <c r="C547" s="7">
        <v>2</v>
      </c>
      <c r="D547" s="7">
        <v>0</v>
      </c>
      <c r="E547" s="7">
        <v>0</v>
      </c>
      <c r="F547" s="7">
        <v>0</v>
      </c>
      <c r="G547" s="9">
        <v>44978</v>
      </c>
    </row>
    <row r="548" spans="1:7" ht="14.5" x14ac:dyDescent="0.35">
      <c r="A548" s="7" t="s">
        <v>8274</v>
      </c>
      <c r="B548" s="7">
        <v>46</v>
      </c>
      <c r="C548" s="7">
        <v>13</v>
      </c>
      <c r="D548" s="7">
        <v>4</v>
      </c>
      <c r="E548" s="7">
        <v>0</v>
      </c>
      <c r="F548" s="7">
        <v>0</v>
      </c>
      <c r="G548" s="9">
        <v>44978</v>
      </c>
    </row>
    <row r="549" spans="1:7" ht="14.5" x14ac:dyDescent="0.35">
      <c r="A549" s="7" t="s">
        <v>8275</v>
      </c>
      <c r="B549" s="7">
        <v>138</v>
      </c>
      <c r="C549" s="7">
        <v>38</v>
      </c>
      <c r="D549" s="7">
        <v>14</v>
      </c>
      <c r="E549" s="7">
        <v>0</v>
      </c>
      <c r="F549" s="7">
        <v>0</v>
      </c>
      <c r="G549" s="9">
        <v>44978</v>
      </c>
    </row>
    <row r="550" spans="1:7" ht="14.5" x14ac:dyDescent="0.35">
      <c r="A550" s="7" t="s">
        <v>2911</v>
      </c>
      <c r="B550" s="7">
        <v>0</v>
      </c>
      <c r="C550" s="7">
        <v>0</v>
      </c>
      <c r="D550" s="7">
        <v>0</v>
      </c>
      <c r="E550" s="7">
        <v>0</v>
      </c>
      <c r="F550" s="7">
        <v>0</v>
      </c>
      <c r="G550" s="9">
        <v>44978</v>
      </c>
    </row>
    <row r="551" spans="1:7" ht="14.5" x14ac:dyDescent="0.35">
      <c r="A551" s="7" t="s">
        <v>2911</v>
      </c>
      <c r="B551" s="7">
        <v>0</v>
      </c>
      <c r="C551" s="7">
        <v>0</v>
      </c>
      <c r="D551" s="7">
        <v>0</v>
      </c>
      <c r="E551" s="7">
        <v>0</v>
      </c>
      <c r="F551" s="7">
        <v>0</v>
      </c>
      <c r="G551" s="9">
        <v>44978</v>
      </c>
    </row>
    <row r="552" spans="1:7" ht="14.5" x14ac:dyDescent="0.35">
      <c r="A552" s="7" t="s">
        <v>8276</v>
      </c>
      <c r="B552" s="7">
        <v>11</v>
      </c>
      <c r="C552" s="7">
        <v>5</v>
      </c>
      <c r="D552" s="7">
        <v>0</v>
      </c>
      <c r="E552" s="7">
        <v>0</v>
      </c>
      <c r="F552" s="7">
        <v>0</v>
      </c>
      <c r="G552" s="9">
        <v>44978</v>
      </c>
    </row>
    <row r="553" spans="1:7" ht="14.5" x14ac:dyDescent="0.35">
      <c r="A553" s="7" t="s">
        <v>2911</v>
      </c>
      <c r="B553" s="7">
        <v>0</v>
      </c>
      <c r="C553" s="7">
        <v>0</v>
      </c>
      <c r="D553" s="7">
        <v>0</v>
      </c>
      <c r="E553" s="7">
        <v>0</v>
      </c>
      <c r="F553" s="7">
        <v>0</v>
      </c>
      <c r="G553" s="9">
        <v>44978</v>
      </c>
    </row>
    <row r="554" spans="1:7" ht="14.5" x14ac:dyDescent="0.35">
      <c r="A554" s="7" t="s">
        <v>2911</v>
      </c>
      <c r="B554" s="7">
        <v>0</v>
      </c>
      <c r="C554" s="7">
        <v>0</v>
      </c>
      <c r="D554" s="7">
        <v>0</v>
      </c>
      <c r="E554" s="7">
        <v>0</v>
      </c>
      <c r="F554" s="7">
        <v>0</v>
      </c>
      <c r="G554" s="9">
        <v>44978</v>
      </c>
    </row>
    <row r="555" spans="1:7" ht="14.5" x14ac:dyDescent="0.35">
      <c r="A555" s="7" t="s">
        <v>8277</v>
      </c>
      <c r="B555" s="7">
        <v>20</v>
      </c>
      <c r="C555" s="7">
        <v>7</v>
      </c>
      <c r="D555" s="7">
        <v>0</v>
      </c>
      <c r="E555" s="7">
        <v>0</v>
      </c>
      <c r="F555" s="7">
        <v>0</v>
      </c>
      <c r="G555" s="9">
        <v>44978</v>
      </c>
    </row>
    <row r="556" spans="1:7" ht="14.5" x14ac:dyDescent="0.35">
      <c r="A556" s="7" t="s">
        <v>2911</v>
      </c>
      <c r="B556" s="7">
        <v>0</v>
      </c>
      <c r="C556" s="7">
        <v>0</v>
      </c>
      <c r="D556" s="7">
        <v>0</v>
      </c>
      <c r="E556" s="7">
        <v>0</v>
      </c>
      <c r="F556" s="7">
        <v>0</v>
      </c>
      <c r="G556" s="9">
        <v>44978</v>
      </c>
    </row>
    <row r="557" spans="1:7" ht="14.5" x14ac:dyDescent="0.35">
      <c r="A557" s="7" t="s">
        <v>8278</v>
      </c>
      <c r="B557" s="7">
        <v>0</v>
      </c>
      <c r="C557" s="7">
        <v>4</v>
      </c>
      <c r="D557" s="7">
        <v>0</v>
      </c>
      <c r="E557" s="7">
        <v>0</v>
      </c>
      <c r="F557" s="7">
        <v>0</v>
      </c>
      <c r="G557" s="9">
        <v>44978</v>
      </c>
    </row>
    <row r="558" spans="1:7" ht="14.5" x14ac:dyDescent="0.35">
      <c r="A558" s="7" t="s">
        <v>8279</v>
      </c>
      <c r="B558" s="7">
        <v>5</v>
      </c>
      <c r="C558" s="7">
        <v>1</v>
      </c>
      <c r="D558" s="7">
        <v>0</v>
      </c>
      <c r="E558" s="7">
        <v>0</v>
      </c>
      <c r="F558" s="7">
        <v>0</v>
      </c>
      <c r="G558" s="9">
        <v>44978</v>
      </c>
    </row>
    <row r="559" spans="1:7" ht="14.5" x14ac:dyDescent="0.35">
      <c r="A559" s="7" t="s">
        <v>8280</v>
      </c>
      <c r="B559" s="7">
        <v>68</v>
      </c>
      <c r="C559" s="7">
        <v>2</v>
      </c>
      <c r="D559" s="7">
        <v>0</v>
      </c>
      <c r="E559" s="7">
        <v>0</v>
      </c>
      <c r="F559" s="7">
        <v>0</v>
      </c>
      <c r="G559" s="9">
        <v>44978</v>
      </c>
    </row>
    <row r="560" spans="1:7" ht="14.5" x14ac:dyDescent="0.35">
      <c r="A560" s="7" t="s">
        <v>8281</v>
      </c>
      <c r="B560" s="7">
        <v>3</v>
      </c>
      <c r="C560" s="7">
        <v>0</v>
      </c>
      <c r="D560" s="7">
        <v>0</v>
      </c>
      <c r="E560" s="7">
        <v>0</v>
      </c>
      <c r="F560" s="7">
        <v>0</v>
      </c>
      <c r="G560" s="9">
        <v>44978</v>
      </c>
    </row>
    <row r="561" spans="1:7" ht="14.5" x14ac:dyDescent="0.35">
      <c r="A561" s="7" t="s">
        <v>8282</v>
      </c>
      <c r="B561" s="7">
        <v>9</v>
      </c>
      <c r="C561" s="7">
        <v>2</v>
      </c>
      <c r="D561" s="7">
        <v>0</v>
      </c>
      <c r="E561" s="7">
        <v>0</v>
      </c>
      <c r="F561" s="7">
        <v>0</v>
      </c>
      <c r="G561" s="9">
        <v>44978</v>
      </c>
    </row>
    <row r="562" spans="1:7" ht="14.5" x14ac:dyDescent="0.35">
      <c r="A562" s="7" t="s">
        <v>2911</v>
      </c>
      <c r="B562" s="7">
        <v>0</v>
      </c>
      <c r="C562" s="7">
        <v>0</v>
      </c>
      <c r="D562" s="7">
        <v>0</v>
      </c>
      <c r="E562" s="7">
        <v>0</v>
      </c>
      <c r="F562" s="7">
        <v>0</v>
      </c>
      <c r="G562" s="9">
        <v>44978</v>
      </c>
    </row>
    <row r="563" spans="1:7" ht="14.5" x14ac:dyDescent="0.35">
      <c r="A563" s="7" t="s">
        <v>8283</v>
      </c>
      <c r="B563" s="7">
        <v>0</v>
      </c>
      <c r="C563" s="7">
        <v>0</v>
      </c>
      <c r="D563" s="7">
        <v>0</v>
      </c>
      <c r="E563" s="7">
        <v>0</v>
      </c>
      <c r="F563" s="7">
        <v>0</v>
      </c>
      <c r="G563" s="9">
        <v>44978</v>
      </c>
    </row>
    <row r="564" spans="1:7" ht="14.5" x14ac:dyDescent="0.35">
      <c r="A564" s="7" t="s">
        <v>2911</v>
      </c>
      <c r="B564" s="7">
        <v>0</v>
      </c>
      <c r="C564" s="7">
        <v>0</v>
      </c>
      <c r="D564" s="7">
        <v>0</v>
      </c>
      <c r="E564" s="7">
        <v>0</v>
      </c>
      <c r="F564" s="7">
        <v>0</v>
      </c>
      <c r="G564" s="9">
        <v>44978</v>
      </c>
    </row>
    <row r="565" spans="1:7" ht="14.5" x14ac:dyDescent="0.35">
      <c r="A565" s="7" t="s">
        <v>8284</v>
      </c>
      <c r="B565" s="7">
        <v>5</v>
      </c>
      <c r="C565" s="7">
        <v>4</v>
      </c>
      <c r="D565" s="7">
        <v>0</v>
      </c>
      <c r="E565" s="7">
        <v>0</v>
      </c>
      <c r="F565" s="7">
        <v>0</v>
      </c>
      <c r="G565" s="9">
        <v>44978</v>
      </c>
    </row>
    <row r="566" spans="1:7" ht="14.5" x14ac:dyDescent="0.35">
      <c r="A566" s="7" t="s">
        <v>8285</v>
      </c>
      <c r="B566" s="7">
        <v>20</v>
      </c>
      <c r="C566" s="7">
        <v>2</v>
      </c>
      <c r="D566" s="7">
        <v>11</v>
      </c>
      <c r="E566" s="7">
        <v>0</v>
      </c>
      <c r="F566" s="7">
        <v>0</v>
      </c>
      <c r="G566" s="9">
        <v>44978</v>
      </c>
    </row>
    <row r="567" spans="1:7" ht="14.5" x14ac:dyDescent="0.35">
      <c r="A567" s="7" t="s">
        <v>8286</v>
      </c>
      <c r="B567" s="7">
        <v>56</v>
      </c>
      <c r="C567" s="7">
        <v>11</v>
      </c>
      <c r="D567" s="7">
        <v>0</v>
      </c>
      <c r="E567" s="7">
        <v>0</v>
      </c>
      <c r="F567" s="7">
        <v>0</v>
      </c>
      <c r="G567" s="9">
        <v>44978</v>
      </c>
    </row>
    <row r="568" spans="1:7" ht="14.5" x14ac:dyDescent="0.35">
      <c r="A568" s="7" t="s">
        <v>8287</v>
      </c>
      <c r="B568" s="7">
        <v>2</v>
      </c>
      <c r="C568" s="7">
        <v>0</v>
      </c>
      <c r="D568" s="7">
        <v>0</v>
      </c>
      <c r="E568" s="7">
        <v>0</v>
      </c>
      <c r="F568" s="7">
        <v>0</v>
      </c>
      <c r="G568" s="9">
        <v>44978</v>
      </c>
    </row>
    <row r="569" spans="1:7" ht="14.5" x14ac:dyDescent="0.35">
      <c r="A569" s="7" t="s">
        <v>8288</v>
      </c>
      <c r="B569" s="7">
        <v>10</v>
      </c>
      <c r="C569" s="7">
        <v>6</v>
      </c>
      <c r="D569" s="7">
        <v>0</v>
      </c>
      <c r="E569" s="7">
        <v>0</v>
      </c>
      <c r="F569" s="7">
        <v>0</v>
      </c>
      <c r="G569" s="9">
        <v>44978</v>
      </c>
    </row>
    <row r="570" spans="1:7" ht="14.5" x14ac:dyDescent="0.35">
      <c r="A570" s="7" t="s">
        <v>2911</v>
      </c>
      <c r="B570" s="7">
        <v>0</v>
      </c>
      <c r="C570" s="7">
        <v>0</v>
      </c>
      <c r="D570" s="7">
        <v>0</v>
      </c>
      <c r="E570" s="7">
        <v>0</v>
      </c>
      <c r="F570" s="7">
        <v>0</v>
      </c>
      <c r="G570" s="9">
        <v>44978</v>
      </c>
    </row>
    <row r="571" spans="1:7" ht="14.5" x14ac:dyDescent="0.35">
      <c r="A571" s="7" t="s">
        <v>8289</v>
      </c>
      <c r="B571" s="7">
        <v>109</v>
      </c>
      <c r="C571" s="7">
        <v>20</v>
      </c>
      <c r="D571" s="7">
        <v>16</v>
      </c>
      <c r="E571" s="7">
        <v>0</v>
      </c>
      <c r="F571" s="7">
        <v>1</v>
      </c>
      <c r="G571" s="9">
        <v>44978</v>
      </c>
    </row>
    <row r="572" spans="1:7" ht="14.5" x14ac:dyDescent="0.35">
      <c r="A572" s="7" t="s">
        <v>8290</v>
      </c>
      <c r="B572" s="7">
        <v>2</v>
      </c>
      <c r="C572" s="7">
        <v>2</v>
      </c>
      <c r="D572" s="7">
        <v>0</v>
      </c>
      <c r="E572" s="7">
        <v>0</v>
      </c>
      <c r="F572" s="7">
        <v>0</v>
      </c>
      <c r="G572" s="9">
        <v>44978</v>
      </c>
    </row>
    <row r="573" spans="1:7" ht="14.5" x14ac:dyDescent="0.35">
      <c r="A573" s="7" t="s">
        <v>8291</v>
      </c>
      <c r="B573" s="7">
        <v>29</v>
      </c>
      <c r="C573" s="7">
        <v>3</v>
      </c>
      <c r="D573" s="7">
        <v>0</v>
      </c>
      <c r="E573" s="7">
        <v>0</v>
      </c>
      <c r="F573" s="7">
        <v>0</v>
      </c>
      <c r="G573" s="9">
        <v>44978</v>
      </c>
    </row>
    <row r="574" spans="1:7" ht="14.5" x14ac:dyDescent="0.35">
      <c r="A574" s="7" t="s">
        <v>2911</v>
      </c>
      <c r="B574" s="7">
        <v>0</v>
      </c>
      <c r="C574" s="7">
        <v>0</v>
      </c>
      <c r="D574" s="7">
        <v>0</v>
      </c>
      <c r="E574" s="7">
        <v>0</v>
      </c>
      <c r="F574" s="7">
        <v>0</v>
      </c>
      <c r="G574" s="9">
        <v>44978</v>
      </c>
    </row>
    <row r="575" spans="1:7" ht="14.5" x14ac:dyDescent="0.35">
      <c r="A575" s="7" t="s">
        <v>8292</v>
      </c>
      <c r="B575" s="7">
        <v>44</v>
      </c>
      <c r="C575" s="7">
        <v>18</v>
      </c>
      <c r="D575" s="7">
        <v>0</v>
      </c>
      <c r="E575" s="7">
        <v>0</v>
      </c>
      <c r="F575" s="7">
        <v>0</v>
      </c>
      <c r="G575" s="9">
        <v>44978</v>
      </c>
    </row>
    <row r="576" spans="1:7" ht="14.5" x14ac:dyDescent="0.35">
      <c r="A576" s="7" t="s">
        <v>2911</v>
      </c>
      <c r="B576" s="7">
        <v>0</v>
      </c>
      <c r="C576" s="7">
        <v>0</v>
      </c>
      <c r="D576" s="7">
        <v>0</v>
      </c>
      <c r="E576" s="7">
        <v>0</v>
      </c>
      <c r="F576" s="7">
        <v>0</v>
      </c>
      <c r="G576" s="9">
        <v>44978</v>
      </c>
    </row>
    <row r="577" spans="1:7" ht="14.5" x14ac:dyDescent="0.35">
      <c r="A577" s="7" t="s">
        <v>2911</v>
      </c>
      <c r="B577" s="7">
        <v>0</v>
      </c>
      <c r="C577" s="7">
        <v>0</v>
      </c>
      <c r="D577" s="7">
        <v>0</v>
      </c>
      <c r="E577" s="7">
        <v>0</v>
      </c>
      <c r="F577" s="7">
        <v>0</v>
      </c>
      <c r="G577" s="9">
        <v>44978</v>
      </c>
    </row>
    <row r="578" spans="1:7" ht="14.5" x14ac:dyDescent="0.35">
      <c r="A578" s="7" t="s">
        <v>8293</v>
      </c>
      <c r="B578" s="7">
        <v>0</v>
      </c>
      <c r="C578" s="7">
        <v>0</v>
      </c>
      <c r="D578" s="7">
        <v>0</v>
      </c>
      <c r="E578" s="7">
        <v>0</v>
      </c>
      <c r="F578" s="7">
        <v>0</v>
      </c>
      <c r="G578" s="9">
        <v>44978</v>
      </c>
    </row>
    <row r="579" spans="1:7" ht="14.5" x14ac:dyDescent="0.35">
      <c r="A579" s="7" t="s">
        <v>8294</v>
      </c>
      <c r="B579" s="7">
        <v>118</v>
      </c>
      <c r="C579" s="7">
        <v>32</v>
      </c>
      <c r="D579" s="7">
        <v>2</v>
      </c>
      <c r="E579" s="7">
        <v>0</v>
      </c>
      <c r="F579" s="7">
        <v>0</v>
      </c>
      <c r="G579" s="9">
        <v>44978</v>
      </c>
    </row>
    <row r="580" spans="1:7" ht="14.5" x14ac:dyDescent="0.35">
      <c r="A580" s="7" t="s">
        <v>8295</v>
      </c>
      <c r="B580" s="7">
        <v>16</v>
      </c>
      <c r="C580" s="7">
        <v>5</v>
      </c>
      <c r="D580" s="7">
        <v>0</v>
      </c>
      <c r="E580" s="7">
        <v>0</v>
      </c>
      <c r="F580" s="7">
        <v>0</v>
      </c>
      <c r="G580" s="9">
        <v>44978</v>
      </c>
    </row>
    <row r="581" spans="1:7" ht="14.5" x14ac:dyDescent="0.35">
      <c r="A581" s="7" t="s">
        <v>8296</v>
      </c>
      <c r="B581" s="7">
        <v>22</v>
      </c>
      <c r="C581" s="7">
        <v>27</v>
      </c>
      <c r="D581" s="7">
        <v>13</v>
      </c>
      <c r="E581" s="7">
        <v>0</v>
      </c>
      <c r="F581" s="7">
        <v>0</v>
      </c>
      <c r="G581" s="9">
        <v>44978</v>
      </c>
    </row>
    <row r="582" spans="1:7" ht="14.5" x14ac:dyDescent="0.35">
      <c r="A582" s="7" t="s">
        <v>8297</v>
      </c>
      <c r="B582" s="7">
        <v>30</v>
      </c>
      <c r="C582" s="7">
        <v>8</v>
      </c>
      <c r="D582" s="7">
        <v>0</v>
      </c>
      <c r="E582" s="7">
        <v>0</v>
      </c>
      <c r="F582" s="7">
        <v>0</v>
      </c>
      <c r="G582" s="9">
        <v>44978</v>
      </c>
    </row>
    <row r="583" spans="1:7" ht="14.5" x14ac:dyDescent="0.35">
      <c r="A583" s="7" t="s">
        <v>8298</v>
      </c>
      <c r="B583" s="7">
        <v>36</v>
      </c>
      <c r="C583" s="7">
        <v>9</v>
      </c>
      <c r="D583" s="7">
        <v>0</v>
      </c>
      <c r="E583" s="7">
        <v>0</v>
      </c>
      <c r="F583" s="7">
        <v>0</v>
      </c>
      <c r="G583" s="9">
        <v>44978</v>
      </c>
    </row>
    <row r="584" spans="1:7" ht="14.5" x14ac:dyDescent="0.35">
      <c r="A584" s="7" t="s">
        <v>2911</v>
      </c>
      <c r="B584" s="7">
        <v>0</v>
      </c>
      <c r="C584" s="7">
        <v>0</v>
      </c>
      <c r="D584" s="7">
        <v>0</v>
      </c>
      <c r="E584" s="7">
        <v>0</v>
      </c>
      <c r="F584" s="7">
        <v>0</v>
      </c>
      <c r="G584" s="9">
        <v>44978</v>
      </c>
    </row>
    <row r="585" spans="1:7" ht="14.5" x14ac:dyDescent="0.35">
      <c r="A585" s="7" t="s">
        <v>33</v>
      </c>
      <c r="B585" s="7">
        <v>58</v>
      </c>
      <c r="C585" s="7">
        <v>9</v>
      </c>
      <c r="D585" s="7">
        <v>25</v>
      </c>
      <c r="E585" s="7">
        <v>1</v>
      </c>
      <c r="F585" s="7">
        <v>0</v>
      </c>
      <c r="G585" s="9">
        <v>44978</v>
      </c>
    </row>
    <row r="586" spans="1:7" ht="14.5" x14ac:dyDescent="0.35">
      <c r="A586" s="7" t="s">
        <v>43</v>
      </c>
      <c r="B586" s="7">
        <v>244</v>
      </c>
      <c r="C586" s="7">
        <v>21</v>
      </c>
      <c r="D586" s="7">
        <v>35</v>
      </c>
      <c r="E586" s="7">
        <v>0</v>
      </c>
      <c r="F586" s="7">
        <v>2</v>
      </c>
      <c r="G586" s="9">
        <v>44978</v>
      </c>
    </row>
    <row r="587" spans="1:7" ht="14.5" x14ac:dyDescent="0.35">
      <c r="A587" s="7" t="s">
        <v>45</v>
      </c>
      <c r="B587" s="7">
        <v>3</v>
      </c>
      <c r="C587" s="7">
        <v>2</v>
      </c>
      <c r="D587" s="7">
        <v>1</v>
      </c>
      <c r="E587" s="7">
        <v>0</v>
      </c>
      <c r="F587" s="7">
        <v>0</v>
      </c>
      <c r="G587" s="9">
        <v>44978</v>
      </c>
    </row>
    <row r="588" spans="1:7" ht="14.5" x14ac:dyDescent="0.35">
      <c r="A588" s="7" t="s">
        <v>50</v>
      </c>
      <c r="B588" s="7">
        <v>1</v>
      </c>
      <c r="C588" s="7">
        <v>0</v>
      </c>
      <c r="D588" s="7">
        <v>6</v>
      </c>
      <c r="E588" s="7">
        <v>0</v>
      </c>
      <c r="F588" s="7">
        <v>0</v>
      </c>
      <c r="G588" s="9">
        <v>44978</v>
      </c>
    </row>
    <row r="589" spans="1:7" ht="14.5" x14ac:dyDescent="0.35">
      <c r="A589" s="7" t="s">
        <v>54</v>
      </c>
      <c r="B589" s="7">
        <v>65</v>
      </c>
      <c r="C589" s="7">
        <v>39</v>
      </c>
      <c r="D589" s="7">
        <v>46</v>
      </c>
      <c r="E589" s="7">
        <v>0</v>
      </c>
      <c r="F589" s="7">
        <v>0</v>
      </c>
      <c r="G589" s="9">
        <v>44978</v>
      </c>
    </row>
    <row r="590" spans="1:7" ht="14.5" x14ac:dyDescent="0.35">
      <c r="A590" s="7" t="s">
        <v>59</v>
      </c>
      <c r="B590" s="7">
        <v>49</v>
      </c>
      <c r="C590" s="7">
        <v>6</v>
      </c>
      <c r="D590" s="7">
        <v>20</v>
      </c>
      <c r="E590" s="7">
        <v>0</v>
      </c>
      <c r="F590" s="7">
        <v>0</v>
      </c>
      <c r="G590" s="9">
        <v>44978</v>
      </c>
    </row>
    <row r="591" spans="1:7" ht="14.5" x14ac:dyDescent="0.35">
      <c r="A591" s="7" t="s">
        <v>62</v>
      </c>
      <c r="B591" s="7">
        <v>8</v>
      </c>
      <c r="C591" s="7">
        <v>11</v>
      </c>
      <c r="D591" s="7">
        <v>0</v>
      </c>
      <c r="E591" s="7">
        <v>0</v>
      </c>
      <c r="F591" s="7">
        <v>0</v>
      </c>
      <c r="G591" s="9">
        <v>44978</v>
      </c>
    </row>
    <row r="592" spans="1:7" ht="14.5" x14ac:dyDescent="0.35">
      <c r="A592" s="7" t="s">
        <v>68</v>
      </c>
      <c r="B592" s="7">
        <v>6</v>
      </c>
      <c r="C592" s="7">
        <v>4</v>
      </c>
      <c r="D592" s="7">
        <v>5</v>
      </c>
      <c r="E592" s="7">
        <v>0</v>
      </c>
      <c r="F592" s="7">
        <v>0</v>
      </c>
      <c r="G592" s="9">
        <v>44978</v>
      </c>
    </row>
    <row r="593" spans="1:7" ht="14.5" x14ac:dyDescent="0.35">
      <c r="A593" s="7" t="s">
        <v>72</v>
      </c>
      <c r="B593" s="7">
        <v>19</v>
      </c>
      <c r="C593" s="7">
        <v>13</v>
      </c>
      <c r="D593" s="7">
        <v>10</v>
      </c>
      <c r="E593" s="7">
        <v>0</v>
      </c>
      <c r="F593" s="7">
        <v>0</v>
      </c>
      <c r="G593" s="9">
        <v>44978</v>
      </c>
    </row>
    <row r="594" spans="1:7" ht="14.5" x14ac:dyDescent="0.35">
      <c r="A594" s="7" t="s">
        <v>78</v>
      </c>
      <c r="B594" s="7">
        <v>22</v>
      </c>
      <c r="C594" s="7">
        <v>11</v>
      </c>
      <c r="D594" s="7">
        <v>1</v>
      </c>
      <c r="E594" s="7">
        <v>0</v>
      </c>
      <c r="F594" s="7">
        <v>0</v>
      </c>
      <c r="G594" s="9">
        <v>44978</v>
      </c>
    </row>
    <row r="595" spans="1:7" ht="14.5" x14ac:dyDescent="0.35">
      <c r="A595" s="7" t="s">
        <v>82</v>
      </c>
      <c r="B595" s="7">
        <v>17</v>
      </c>
      <c r="C595" s="7">
        <v>4</v>
      </c>
      <c r="D595" s="7">
        <v>4</v>
      </c>
      <c r="E595" s="7">
        <v>0</v>
      </c>
      <c r="F595" s="7">
        <v>2</v>
      </c>
      <c r="G595" s="9">
        <v>44978</v>
      </c>
    </row>
    <row r="596" spans="1:7" ht="14.5" x14ac:dyDescent="0.35">
      <c r="A596" s="7" t="s">
        <v>87</v>
      </c>
      <c r="B596" s="7">
        <v>11</v>
      </c>
      <c r="C596" s="7">
        <v>9</v>
      </c>
      <c r="D596" s="7">
        <v>6</v>
      </c>
      <c r="E596" s="7">
        <v>0</v>
      </c>
      <c r="F596" s="7">
        <v>0</v>
      </c>
      <c r="G596" s="9">
        <v>44978</v>
      </c>
    </row>
    <row r="597" spans="1:7" ht="14.5" x14ac:dyDescent="0.35">
      <c r="A597" s="7" t="s">
        <v>90</v>
      </c>
      <c r="B597" s="7">
        <v>25</v>
      </c>
      <c r="C597" s="7">
        <v>10</v>
      </c>
      <c r="D597" s="7">
        <v>5</v>
      </c>
      <c r="E597" s="7">
        <v>0</v>
      </c>
      <c r="F597" s="7">
        <v>0</v>
      </c>
      <c r="G597" s="9">
        <v>44978</v>
      </c>
    </row>
    <row r="598" spans="1:7" ht="14.5" x14ac:dyDescent="0.35">
      <c r="A598" s="7" t="s">
        <v>92</v>
      </c>
      <c r="B598" s="7">
        <v>17</v>
      </c>
      <c r="C598" s="7">
        <v>9</v>
      </c>
      <c r="D598" s="7">
        <v>17</v>
      </c>
      <c r="E598" s="7">
        <v>0</v>
      </c>
      <c r="F598" s="7">
        <v>0</v>
      </c>
      <c r="G598" s="9">
        <v>44978</v>
      </c>
    </row>
    <row r="599" spans="1:7" ht="14.5" x14ac:dyDescent="0.35">
      <c r="A599" s="7" t="s">
        <v>94</v>
      </c>
      <c r="B599" s="7">
        <v>8</v>
      </c>
      <c r="C599" s="7">
        <v>1</v>
      </c>
      <c r="D599" s="7">
        <v>8</v>
      </c>
      <c r="E599" s="7">
        <v>0</v>
      </c>
      <c r="F599" s="7">
        <v>0</v>
      </c>
      <c r="G599" s="9">
        <v>44978</v>
      </c>
    </row>
    <row r="600" spans="1:7" ht="14.5" x14ac:dyDescent="0.35">
      <c r="A600" s="7" t="s">
        <v>96</v>
      </c>
      <c r="B600" s="7">
        <v>24</v>
      </c>
      <c r="C600" s="7">
        <v>5</v>
      </c>
      <c r="D600" s="7">
        <v>0</v>
      </c>
      <c r="E600" s="7">
        <v>0</v>
      </c>
      <c r="F600" s="7">
        <v>0</v>
      </c>
      <c r="G600" s="9">
        <v>44978</v>
      </c>
    </row>
    <row r="601" spans="1:7" ht="14.5" x14ac:dyDescent="0.35">
      <c r="A601" s="7" t="s">
        <v>99</v>
      </c>
      <c r="B601" s="7">
        <v>46</v>
      </c>
      <c r="C601" s="7">
        <v>10</v>
      </c>
      <c r="D601" s="7">
        <v>7</v>
      </c>
      <c r="E601" s="7">
        <v>0</v>
      </c>
      <c r="F601" s="7">
        <v>0</v>
      </c>
      <c r="G601" s="9">
        <v>44978</v>
      </c>
    </row>
    <row r="602" spans="1:7" ht="14.5" x14ac:dyDescent="0.35">
      <c r="A602" s="7" t="s">
        <v>101</v>
      </c>
      <c r="B602" s="7">
        <v>16</v>
      </c>
      <c r="C602" s="7">
        <v>8</v>
      </c>
      <c r="D602" s="7">
        <v>0</v>
      </c>
      <c r="E602" s="7">
        <v>0</v>
      </c>
      <c r="F602" s="7">
        <v>0</v>
      </c>
      <c r="G602" s="9">
        <v>44978</v>
      </c>
    </row>
    <row r="603" spans="1:7" ht="14.5" x14ac:dyDescent="0.35">
      <c r="A603" s="7" t="s">
        <v>103</v>
      </c>
      <c r="B603" s="7">
        <v>25</v>
      </c>
      <c r="C603" s="7">
        <v>13</v>
      </c>
      <c r="D603" s="7">
        <v>0</v>
      </c>
      <c r="E603" s="7">
        <v>0</v>
      </c>
      <c r="F603" s="7">
        <v>0</v>
      </c>
      <c r="G603" s="9">
        <v>44978</v>
      </c>
    </row>
    <row r="604" spans="1:7" ht="14.5" x14ac:dyDescent="0.35">
      <c r="A604" s="7" t="s">
        <v>105</v>
      </c>
      <c r="B604" s="7">
        <v>36</v>
      </c>
      <c r="C604" s="7">
        <v>15</v>
      </c>
      <c r="D604" s="7">
        <v>5</v>
      </c>
      <c r="E604" s="7">
        <v>0</v>
      </c>
      <c r="F604" s="7">
        <v>1</v>
      </c>
      <c r="G604" s="9">
        <v>44978</v>
      </c>
    </row>
    <row r="605" spans="1:7" ht="14.5" x14ac:dyDescent="0.35">
      <c r="A605" s="7" t="s">
        <v>108</v>
      </c>
      <c r="B605" s="7">
        <v>61</v>
      </c>
      <c r="C605" s="7">
        <v>8</v>
      </c>
      <c r="D605" s="7">
        <v>6</v>
      </c>
      <c r="E605" s="7">
        <v>0</v>
      </c>
      <c r="F605" s="7">
        <v>0</v>
      </c>
      <c r="G605" s="9">
        <v>44978</v>
      </c>
    </row>
    <row r="606" spans="1:7" ht="14.5" x14ac:dyDescent="0.35">
      <c r="A606" s="7" t="s">
        <v>110</v>
      </c>
      <c r="B606" s="7">
        <v>14</v>
      </c>
      <c r="C606" s="7">
        <v>1</v>
      </c>
      <c r="D606" s="7">
        <v>6</v>
      </c>
      <c r="E606" s="7">
        <v>0</v>
      </c>
      <c r="F606" s="7">
        <v>0</v>
      </c>
      <c r="G606" s="9">
        <v>44978</v>
      </c>
    </row>
    <row r="607" spans="1:7" ht="14.5" x14ac:dyDescent="0.35">
      <c r="A607" s="7" t="s">
        <v>113</v>
      </c>
      <c r="B607" s="7">
        <v>50</v>
      </c>
      <c r="C607" s="7">
        <v>16</v>
      </c>
      <c r="D607" s="7">
        <v>2</v>
      </c>
      <c r="E607" s="7">
        <v>0</v>
      </c>
      <c r="F607" s="7">
        <v>0</v>
      </c>
      <c r="G607" s="9">
        <v>44978</v>
      </c>
    </row>
    <row r="608" spans="1:7" ht="14.5" x14ac:dyDescent="0.35">
      <c r="A608" s="7" t="s">
        <v>116</v>
      </c>
      <c r="B608" s="7">
        <v>2</v>
      </c>
      <c r="C608" s="7">
        <v>0</v>
      </c>
      <c r="D608" s="7">
        <v>0</v>
      </c>
      <c r="E608" s="7">
        <v>0</v>
      </c>
      <c r="F608" s="7">
        <v>0</v>
      </c>
      <c r="G608" s="9">
        <v>44978</v>
      </c>
    </row>
    <row r="609" spans="1:7" ht="14.5" x14ac:dyDescent="0.35">
      <c r="A609" s="7" t="s">
        <v>119</v>
      </c>
      <c r="B609" s="7">
        <v>15</v>
      </c>
      <c r="C609" s="7">
        <v>9</v>
      </c>
      <c r="D609" s="7">
        <v>6</v>
      </c>
      <c r="E609" s="7">
        <v>0</v>
      </c>
      <c r="F609" s="7">
        <v>0</v>
      </c>
      <c r="G609" s="9">
        <v>44978</v>
      </c>
    </row>
    <row r="610" spans="1:7" ht="14.5" x14ac:dyDescent="0.35">
      <c r="A610" s="7" t="s">
        <v>121</v>
      </c>
      <c r="B610" s="7">
        <v>15</v>
      </c>
      <c r="C610" s="7">
        <v>3</v>
      </c>
      <c r="D610" s="7">
        <v>0</v>
      </c>
      <c r="E610" s="7">
        <v>0</v>
      </c>
      <c r="F610" s="7">
        <v>0</v>
      </c>
      <c r="G610" s="9">
        <v>44978</v>
      </c>
    </row>
    <row r="611" spans="1:7" ht="14.5" x14ac:dyDescent="0.35">
      <c r="A611" s="7" t="s">
        <v>123</v>
      </c>
      <c r="B611" s="7">
        <v>41</v>
      </c>
      <c r="C611" s="7">
        <v>10</v>
      </c>
      <c r="D611" s="7">
        <v>14</v>
      </c>
      <c r="E611" s="7">
        <v>0</v>
      </c>
      <c r="F611" s="7">
        <v>1</v>
      </c>
      <c r="G611" s="9">
        <v>44978</v>
      </c>
    </row>
    <row r="612" spans="1:7" ht="14.5" x14ac:dyDescent="0.35">
      <c r="A612" s="7" t="s">
        <v>125</v>
      </c>
      <c r="B612" s="7">
        <v>23</v>
      </c>
      <c r="C612" s="7">
        <v>61</v>
      </c>
      <c r="D612" s="7">
        <v>11</v>
      </c>
      <c r="E612" s="7">
        <v>0</v>
      </c>
      <c r="F612" s="7">
        <v>0</v>
      </c>
      <c r="G612" s="9">
        <v>44978</v>
      </c>
    </row>
    <row r="613" spans="1:7" ht="14.5" x14ac:dyDescent="0.35">
      <c r="A613" s="7" t="s">
        <v>128</v>
      </c>
      <c r="B613" s="7">
        <v>33</v>
      </c>
      <c r="C613" s="7">
        <v>11</v>
      </c>
      <c r="D613" s="7">
        <v>13</v>
      </c>
      <c r="E613" s="7">
        <v>0</v>
      </c>
      <c r="F613" s="7">
        <v>0</v>
      </c>
      <c r="G613" s="9">
        <v>44978</v>
      </c>
    </row>
    <row r="614" spans="1:7" ht="14.5" x14ac:dyDescent="0.35">
      <c r="A614" s="7" t="s">
        <v>130</v>
      </c>
      <c r="B614" s="7">
        <v>21</v>
      </c>
      <c r="C614" s="7">
        <v>13</v>
      </c>
      <c r="D614" s="7">
        <v>28</v>
      </c>
      <c r="E614" s="7">
        <v>0</v>
      </c>
      <c r="F614" s="7">
        <v>0</v>
      </c>
      <c r="G614" s="9">
        <v>44978</v>
      </c>
    </row>
    <row r="615" spans="1:7" ht="14.5" x14ac:dyDescent="0.35">
      <c r="A615" s="7" t="s">
        <v>131</v>
      </c>
      <c r="B615" s="7">
        <v>23</v>
      </c>
      <c r="C615" s="7">
        <v>9</v>
      </c>
      <c r="D615" s="7">
        <v>7</v>
      </c>
      <c r="E615" s="7">
        <v>0</v>
      </c>
      <c r="F615" s="7">
        <v>0</v>
      </c>
      <c r="G615" s="9">
        <v>44978</v>
      </c>
    </row>
    <row r="616" spans="1:7" ht="14.5" x14ac:dyDescent="0.35">
      <c r="A616" s="7" t="s">
        <v>133</v>
      </c>
      <c r="B616" s="7">
        <v>14</v>
      </c>
      <c r="C616" s="7">
        <v>7</v>
      </c>
      <c r="D616" s="7">
        <v>7</v>
      </c>
      <c r="E616" s="7">
        <v>0</v>
      </c>
      <c r="F616" s="7">
        <v>0</v>
      </c>
      <c r="G616" s="9">
        <v>44978</v>
      </c>
    </row>
    <row r="617" spans="1:7" ht="14.5" x14ac:dyDescent="0.35">
      <c r="A617" s="7" t="s">
        <v>136</v>
      </c>
      <c r="B617" s="7">
        <v>52</v>
      </c>
      <c r="C617" s="7">
        <v>34</v>
      </c>
      <c r="D617" s="7">
        <v>15</v>
      </c>
      <c r="E617" s="7">
        <v>0</v>
      </c>
      <c r="F617" s="7">
        <v>0</v>
      </c>
      <c r="G617" s="9">
        <v>44978</v>
      </c>
    </row>
    <row r="618" spans="1:7" ht="14.5" x14ac:dyDescent="0.35">
      <c r="A618" s="7" t="s">
        <v>137</v>
      </c>
      <c r="B618" s="7">
        <v>34</v>
      </c>
      <c r="C618" s="7">
        <v>14</v>
      </c>
      <c r="D618" s="7">
        <v>14</v>
      </c>
      <c r="E618" s="7">
        <v>0</v>
      </c>
      <c r="F618" s="7">
        <v>0</v>
      </c>
      <c r="G618" s="9">
        <v>44978</v>
      </c>
    </row>
    <row r="619" spans="1:7" ht="14.5" x14ac:dyDescent="0.35">
      <c r="A619" s="7" t="s">
        <v>139</v>
      </c>
      <c r="B619" s="7">
        <v>18</v>
      </c>
      <c r="C619" s="7">
        <v>12</v>
      </c>
      <c r="D619" s="7">
        <v>11</v>
      </c>
      <c r="E619" s="7">
        <v>0</v>
      </c>
      <c r="F619" s="7">
        <v>0</v>
      </c>
      <c r="G619" s="9">
        <v>44978</v>
      </c>
    </row>
    <row r="620" spans="1:7" ht="14.5" x14ac:dyDescent="0.35">
      <c r="A620" s="7" t="s">
        <v>141</v>
      </c>
      <c r="B620" s="7">
        <v>20</v>
      </c>
      <c r="C620" s="7">
        <v>8</v>
      </c>
      <c r="D620" s="7">
        <v>0</v>
      </c>
      <c r="E620" s="7">
        <v>0</v>
      </c>
      <c r="F620" s="7">
        <v>0</v>
      </c>
      <c r="G620" s="9">
        <v>44978</v>
      </c>
    </row>
    <row r="621" spans="1:7" ht="14.5" x14ac:dyDescent="0.35">
      <c r="A621" s="7" t="s">
        <v>146</v>
      </c>
      <c r="B621" s="7">
        <v>17</v>
      </c>
      <c r="C621" s="7">
        <v>9</v>
      </c>
      <c r="D621" s="7">
        <v>6</v>
      </c>
      <c r="E621" s="7">
        <v>0</v>
      </c>
      <c r="F621" s="7">
        <v>0</v>
      </c>
      <c r="G621" s="9">
        <v>44978</v>
      </c>
    </row>
    <row r="622" spans="1:7" ht="14.5" x14ac:dyDescent="0.35">
      <c r="A622" s="7" t="s">
        <v>149</v>
      </c>
      <c r="B622" s="7">
        <v>50</v>
      </c>
      <c r="C622" s="7">
        <v>68</v>
      </c>
      <c r="D622" s="7">
        <v>11</v>
      </c>
      <c r="E622" s="7">
        <v>0</v>
      </c>
      <c r="F622" s="7">
        <v>0</v>
      </c>
      <c r="G622" s="9">
        <v>44978</v>
      </c>
    </row>
    <row r="623" spans="1:7" ht="14.5" x14ac:dyDescent="0.35">
      <c r="A623" s="7" t="s">
        <v>152</v>
      </c>
      <c r="B623" s="7">
        <v>30</v>
      </c>
      <c r="C623" s="7">
        <v>69</v>
      </c>
      <c r="D623" s="7">
        <v>43</v>
      </c>
      <c r="E623" s="7">
        <v>0</v>
      </c>
      <c r="F623" s="7">
        <v>0</v>
      </c>
      <c r="G623" s="9">
        <v>44978</v>
      </c>
    </row>
    <row r="624" spans="1:7" ht="14.5" x14ac:dyDescent="0.35">
      <c r="A624" s="7" t="s">
        <v>155</v>
      </c>
      <c r="B624" s="7">
        <v>42</v>
      </c>
      <c r="C624" s="7">
        <v>41</v>
      </c>
      <c r="D624" s="7">
        <v>9</v>
      </c>
      <c r="E624" s="7">
        <v>0</v>
      </c>
      <c r="F624" s="7">
        <v>0</v>
      </c>
      <c r="G624" s="9">
        <v>44978</v>
      </c>
    </row>
    <row r="625" spans="1:7" ht="14.5" x14ac:dyDescent="0.35">
      <c r="A625" s="7" t="s">
        <v>158</v>
      </c>
      <c r="B625" s="7">
        <v>9</v>
      </c>
      <c r="C625" s="7">
        <v>9</v>
      </c>
      <c r="D625" s="7">
        <v>15</v>
      </c>
      <c r="E625" s="7">
        <v>0</v>
      </c>
      <c r="F625" s="7">
        <v>0</v>
      </c>
      <c r="G625" s="9">
        <v>44978</v>
      </c>
    </row>
    <row r="626" spans="1:7" ht="14.5" x14ac:dyDescent="0.35">
      <c r="A626" s="7" t="s">
        <v>160</v>
      </c>
      <c r="B626" s="7">
        <v>6</v>
      </c>
      <c r="C626" s="7">
        <v>13</v>
      </c>
      <c r="D626" s="7">
        <v>10</v>
      </c>
      <c r="E626" s="7">
        <v>0</v>
      </c>
      <c r="F626" s="7">
        <v>0</v>
      </c>
      <c r="G626" s="9">
        <v>44978</v>
      </c>
    </row>
    <row r="627" spans="1:7" ht="14.5" x14ac:dyDescent="0.35">
      <c r="A627" s="7" t="s">
        <v>163</v>
      </c>
      <c r="B627" s="7">
        <v>5</v>
      </c>
      <c r="C627" s="7">
        <v>2</v>
      </c>
      <c r="D627" s="7">
        <v>15</v>
      </c>
      <c r="E627" s="7">
        <v>0</v>
      </c>
      <c r="F627" s="7">
        <v>0</v>
      </c>
      <c r="G627" s="9">
        <v>44978</v>
      </c>
    </row>
    <row r="628" spans="1:7" ht="14.5" x14ac:dyDescent="0.35">
      <c r="A628" s="7" t="s">
        <v>166</v>
      </c>
      <c r="B628" s="7">
        <v>19</v>
      </c>
      <c r="C628" s="7">
        <v>8</v>
      </c>
      <c r="D628" s="7">
        <v>9</v>
      </c>
      <c r="E628" s="7">
        <v>0</v>
      </c>
      <c r="F628" s="7">
        <v>1</v>
      </c>
      <c r="G628" s="9">
        <v>44978</v>
      </c>
    </row>
    <row r="629" spans="1:7" ht="14.5" x14ac:dyDescent="0.35">
      <c r="A629" s="7" t="s">
        <v>169</v>
      </c>
      <c r="B629" s="7">
        <v>42</v>
      </c>
      <c r="C629" s="7">
        <v>44</v>
      </c>
      <c r="D629" s="7">
        <v>6</v>
      </c>
      <c r="E629" s="7">
        <v>0</v>
      </c>
      <c r="F629" s="7">
        <v>0</v>
      </c>
      <c r="G629" s="9">
        <v>44978</v>
      </c>
    </row>
    <row r="630" spans="1:7" ht="14.5" x14ac:dyDescent="0.35">
      <c r="A630" s="7" t="s">
        <v>172</v>
      </c>
      <c r="B630" s="7">
        <v>90</v>
      </c>
      <c r="C630" s="7">
        <v>55</v>
      </c>
      <c r="D630" s="7">
        <v>13</v>
      </c>
      <c r="E630" s="7">
        <v>0</v>
      </c>
      <c r="F630" s="7">
        <v>0</v>
      </c>
      <c r="G630" s="9">
        <v>44978</v>
      </c>
    </row>
    <row r="631" spans="1:7" ht="14.5" x14ac:dyDescent="0.35">
      <c r="A631" s="7" t="s">
        <v>174</v>
      </c>
      <c r="B631" s="7">
        <v>23</v>
      </c>
      <c r="C631" s="7">
        <v>12</v>
      </c>
      <c r="D631" s="7">
        <v>11</v>
      </c>
      <c r="E631" s="7">
        <v>0</v>
      </c>
      <c r="F631" s="7">
        <v>0</v>
      </c>
      <c r="G631" s="9">
        <v>44978</v>
      </c>
    </row>
    <row r="632" spans="1:7" ht="14.5" x14ac:dyDescent="0.35">
      <c r="A632" s="7" t="s">
        <v>177</v>
      </c>
      <c r="B632" s="7">
        <v>26</v>
      </c>
      <c r="C632" s="7">
        <v>56</v>
      </c>
      <c r="D632" s="7">
        <v>2</v>
      </c>
      <c r="E632" s="7">
        <v>0</v>
      </c>
      <c r="F632" s="7">
        <v>0</v>
      </c>
      <c r="G632" s="9">
        <v>44978</v>
      </c>
    </row>
    <row r="633" spans="1:7" ht="14.5" x14ac:dyDescent="0.35">
      <c r="A633" s="7" t="s">
        <v>180</v>
      </c>
      <c r="B633" s="7">
        <v>31</v>
      </c>
      <c r="C633" s="7">
        <v>9</v>
      </c>
      <c r="D633" s="7">
        <v>31</v>
      </c>
      <c r="E633" s="7">
        <v>0</v>
      </c>
      <c r="F633" s="7">
        <v>3</v>
      </c>
      <c r="G633" s="9">
        <v>44978</v>
      </c>
    </row>
    <row r="634" spans="1:7" ht="14.5" x14ac:dyDescent="0.35">
      <c r="A634" s="7" t="s">
        <v>183</v>
      </c>
      <c r="B634" s="7">
        <v>53</v>
      </c>
      <c r="C634" s="7">
        <v>26</v>
      </c>
      <c r="D634" s="7">
        <v>19</v>
      </c>
      <c r="E634" s="7">
        <v>0</v>
      </c>
      <c r="F634" s="7">
        <v>0</v>
      </c>
      <c r="G634" s="9">
        <v>44978</v>
      </c>
    </row>
    <row r="635" spans="1:7" ht="14.5" x14ac:dyDescent="0.35">
      <c r="A635" s="7" t="s">
        <v>186</v>
      </c>
      <c r="B635" s="7">
        <v>64</v>
      </c>
      <c r="C635" s="7">
        <v>32</v>
      </c>
      <c r="D635" s="7">
        <v>0</v>
      </c>
      <c r="E635" s="7">
        <v>0</v>
      </c>
      <c r="F635" s="7">
        <v>0</v>
      </c>
      <c r="G635" s="9">
        <v>44978</v>
      </c>
    </row>
    <row r="636" spans="1:7" ht="14.5" x14ac:dyDescent="0.35">
      <c r="A636" s="7" t="s">
        <v>189</v>
      </c>
      <c r="B636" s="7">
        <v>52</v>
      </c>
      <c r="C636" s="7">
        <v>8</v>
      </c>
      <c r="D636" s="7">
        <v>24</v>
      </c>
      <c r="E636" s="7">
        <v>0</v>
      </c>
      <c r="F636" s="7">
        <v>0</v>
      </c>
      <c r="G636" s="9">
        <v>44978</v>
      </c>
    </row>
    <row r="637" spans="1:7" ht="14.5" x14ac:dyDescent="0.35">
      <c r="A637" s="7" t="s">
        <v>191</v>
      </c>
      <c r="B637" s="7">
        <v>30</v>
      </c>
      <c r="C637" s="7">
        <v>9</v>
      </c>
      <c r="D637" s="7">
        <v>11</v>
      </c>
      <c r="E637" s="7">
        <v>0</v>
      </c>
      <c r="F637" s="7">
        <v>0</v>
      </c>
      <c r="G637" s="9">
        <v>44978</v>
      </c>
    </row>
    <row r="638" spans="1:7" ht="14.5" x14ac:dyDescent="0.35">
      <c r="A638" s="7" t="s">
        <v>194</v>
      </c>
      <c r="B638" s="7">
        <v>63</v>
      </c>
      <c r="C638" s="7">
        <v>24</v>
      </c>
      <c r="D638" s="7">
        <v>14</v>
      </c>
      <c r="E638" s="7">
        <v>0</v>
      </c>
      <c r="F638" s="7">
        <v>1</v>
      </c>
      <c r="G638" s="9">
        <v>44978</v>
      </c>
    </row>
    <row r="639" spans="1:7" ht="14.5" x14ac:dyDescent="0.35">
      <c r="A639" s="7" t="s">
        <v>197</v>
      </c>
      <c r="B639" s="7">
        <v>42</v>
      </c>
      <c r="C639" s="7">
        <v>27</v>
      </c>
      <c r="D639" s="7">
        <v>10</v>
      </c>
      <c r="E639" s="7">
        <v>0</v>
      </c>
      <c r="F639" s="7">
        <v>0</v>
      </c>
      <c r="G639" s="9">
        <v>44978</v>
      </c>
    </row>
    <row r="640" spans="1:7" ht="14.5" x14ac:dyDescent="0.35">
      <c r="A640" s="7" t="s">
        <v>200</v>
      </c>
      <c r="B640" s="7">
        <v>40</v>
      </c>
      <c r="C640" s="7">
        <v>19</v>
      </c>
      <c r="D640" s="7">
        <v>12</v>
      </c>
      <c r="E640" s="7">
        <v>0</v>
      </c>
      <c r="F640" s="7">
        <v>0</v>
      </c>
      <c r="G640" s="9">
        <v>44978</v>
      </c>
    </row>
    <row r="641" spans="1:7" ht="14.5" x14ac:dyDescent="0.35">
      <c r="A641" s="7" t="s">
        <v>204</v>
      </c>
      <c r="B641" s="7">
        <v>54</v>
      </c>
      <c r="C641" s="7">
        <v>68</v>
      </c>
      <c r="D641" s="7">
        <v>12</v>
      </c>
      <c r="E641" s="7">
        <v>0</v>
      </c>
      <c r="F641" s="7">
        <v>0</v>
      </c>
      <c r="G641" s="9">
        <v>44978</v>
      </c>
    </row>
    <row r="642" spans="1:7" ht="14.5" x14ac:dyDescent="0.35">
      <c r="A642" s="7" t="s">
        <v>207</v>
      </c>
      <c r="B642" s="7">
        <v>47</v>
      </c>
      <c r="C642" s="7">
        <v>14</v>
      </c>
      <c r="D642" s="7">
        <v>7</v>
      </c>
      <c r="E642" s="7">
        <v>0</v>
      </c>
      <c r="F642" s="7">
        <v>0</v>
      </c>
      <c r="G642" s="9">
        <v>44978</v>
      </c>
    </row>
    <row r="643" spans="1:7" ht="14.5" x14ac:dyDescent="0.35">
      <c r="A643" s="7" t="s">
        <v>209</v>
      </c>
      <c r="B643" s="7">
        <v>76</v>
      </c>
      <c r="C643" s="7">
        <v>47</v>
      </c>
      <c r="D643" s="7">
        <v>36</v>
      </c>
      <c r="E643" s="7">
        <v>0</v>
      </c>
      <c r="F643" s="7">
        <v>0</v>
      </c>
      <c r="G643" s="9">
        <v>44978</v>
      </c>
    </row>
    <row r="644" spans="1:7" ht="14.5" x14ac:dyDescent="0.35">
      <c r="A644" s="7" t="s">
        <v>211</v>
      </c>
      <c r="B644" s="7">
        <v>23</v>
      </c>
      <c r="C644" s="7">
        <v>12</v>
      </c>
      <c r="D644" s="7">
        <v>13</v>
      </c>
      <c r="E644" s="7">
        <v>0</v>
      </c>
      <c r="F644" s="7">
        <v>0</v>
      </c>
      <c r="G644" s="9">
        <v>44978</v>
      </c>
    </row>
    <row r="645" spans="1:7" ht="14.5" x14ac:dyDescent="0.35">
      <c r="A645" s="7" t="s">
        <v>213</v>
      </c>
      <c r="B645" s="7">
        <v>52</v>
      </c>
      <c r="C645" s="7">
        <v>31</v>
      </c>
      <c r="D645" s="7">
        <v>0</v>
      </c>
      <c r="E645" s="7">
        <v>0</v>
      </c>
      <c r="F645" s="7">
        <v>0</v>
      </c>
      <c r="G645" s="9">
        <v>44978</v>
      </c>
    </row>
    <row r="646" spans="1:7" ht="14.5" x14ac:dyDescent="0.35">
      <c r="A646" s="7" t="s">
        <v>216</v>
      </c>
      <c r="B646" s="7">
        <v>11</v>
      </c>
      <c r="C646" s="7">
        <v>23</v>
      </c>
      <c r="D646" s="7">
        <v>16</v>
      </c>
      <c r="E646" s="7">
        <v>0</v>
      </c>
      <c r="F646" s="7">
        <v>0</v>
      </c>
      <c r="G646" s="9">
        <v>44978</v>
      </c>
    </row>
    <row r="647" spans="1:7" ht="14.5" x14ac:dyDescent="0.35">
      <c r="A647" s="7" t="s">
        <v>218</v>
      </c>
      <c r="B647" s="7">
        <v>28</v>
      </c>
      <c r="C647" s="7">
        <v>12</v>
      </c>
      <c r="D647" s="7">
        <v>12</v>
      </c>
      <c r="E647" s="7">
        <v>0</v>
      </c>
      <c r="F647" s="7">
        <v>0</v>
      </c>
      <c r="G647" s="9">
        <v>44978</v>
      </c>
    </row>
    <row r="648" spans="1:7" ht="14.5" x14ac:dyDescent="0.35">
      <c r="A648" s="7" t="s">
        <v>221</v>
      </c>
      <c r="B648" s="7">
        <v>10</v>
      </c>
      <c r="C648" s="7">
        <v>3</v>
      </c>
      <c r="D648" s="7">
        <v>4</v>
      </c>
      <c r="E648" s="7">
        <v>0</v>
      </c>
      <c r="F648" s="7">
        <v>0</v>
      </c>
      <c r="G648" s="9">
        <v>44978</v>
      </c>
    </row>
    <row r="649" spans="1:7" ht="14.5" x14ac:dyDescent="0.35">
      <c r="A649" s="7" t="s">
        <v>223</v>
      </c>
      <c r="B649" s="7">
        <v>11</v>
      </c>
      <c r="C649" s="7">
        <v>8</v>
      </c>
      <c r="D649" s="7">
        <v>0</v>
      </c>
      <c r="E649" s="7">
        <v>0</v>
      </c>
      <c r="F649" s="7">
        <v>0</v>
      </c>
      <c r="G649" s="9">
        <v>44978</v>
      </c>
    </row>
    <row r="650" spans="1:7" ht="14.5" x14ac:dyDescent="0.35">
      <c r="A650" s="7" t="s">
        <v>226</v>
      </c>
      <c r="B650" s="7">
        <v>82</v>
      </c>
      <c r="C650" s="7">
        <v>66</v>
      </c>
      <c r="D650" s="7">
        <v>21</v>
      </c>
      <c r="E650" s="7">
        <v>0</v>
      </c>
      <c r="F650" s="7">
        <v>0</v>
      </c>
      <c r="G650" s="9">
        <v>44978</v>
      </c>
    </row>
    <row r="651" spans="1:7" ht="14.5" x14ac:dyDescent="0.35">
      <c r="A651" s="7" t="s">
        <v>229</v>
      </c>
      <c r="B651" s="7">
        <v>21</v>
      </c>
      <c r="C651" s="7">
        <v>6</v>
      </c>
      <c r="D651" s="7">
        <v>0</v>
      </c>
      <c r="E651" s="7">
        <v>0</v>
      </c>
      <c r="F651" s="7">
        <v>0</v>
      </c>
      <c r="G651" s="9">
        <v>44978</v>
      </c>
    </row>
    <row r="652" spans="1:7" ht="14.5" x14ac:dyDescent="0.35">
      <c r="A652" s="7" t="s">
        <v>233</v>
      </c>
      <c r="B652" s="7">
        <v>94</v>
      </c>
      <c r="C652" s="7">
        <v>13</v>
      </c>
      <c r="D652" s="7">
        <v>10</v>
      </c>
      <c r="E652" s="7">
        <v>10</v>
      </c>
      <c r="F652" s="7">
        <v>0</v>
      </c>
      <c r="G652" s="9">
        <v>44978</v>
      </c>
    </row>
    <row r="653" spans="1:7" ht="14.5" x14ac:dyDescent="0.35">
      <c r="A653" s="7" t="s">
        <v>235</v>
      </c>
      <c r="B653" s="7">
        <v>15</v>
      </c>
      <c r="C653" s="7">
        <v>54</v>
      </c>
      <c r="D653" s="7">
        <v>2</v>
      </c>
      <c r="E653" s="7">
        <v>0</v>
      </c>
      <c r="F653" s="7">
        <v>0</v>
      </c>
      <c r="G653" s="9">
        <v>44978</v>
      </c>
    </row>
    <row r="654" spans="1:7" ht="14.5" x14ac:dyDescent="0.35">
      <c r="A654" s="7" t="s">
        <v>238</v>
      </c>
      <c r="B654" s="7">
        <v>12</v>
      </c>
      <c r="C654" s="7">
        <v>5</v>
      </c>
      <c r="D654" s="7">
        <v>4</v>
      </c>
      <c r="E654" s="7">
        <v>0</v>
      </c>
      <c r="F654" s="7">
        <v>0</v>
      </c>
      <c r="G654" s="9">
        <v>44978</v>
      </c>
    </row>
    <row r="655" spans="1:7" ht="14.5" x14ac:dyDescent="0.35">
      <c r="A655" s="7" t="s">
        <v>242</v>
      </c>
      <c r="B655" s="7">
        <v>30</v>
      </c>
      <c r="C655" s="7">
        <v>8</v>
      </c>
      <c r="D655" s="7">
        <v>31</v>
      </c>
      <c r="E655" s="7">
        <v>0</v>
      </c>
      <c r="F655" s="7">
        <v>0</v>
      </c>
      <c r="G655" s="9">
        <v>44978</v>
      </c>
    </row>
    <row r="656" spans="1:7" ht="14.5" x14ac:dyDescent="0.35">
      <c r="A656" s="7" t="s">
        <v>244</v>
      </c>
      <c r="B656" s="7">
        <v>23</v>
      </c>
      <c r="C656" s="7">
        <v>15</v>
      </c>
      <c r="D656" s="7">
        <v>0</v>
      </c>
      <c r="E656" s="7">
        <v>0</v>
      </c>
      <c r="F656" s="7">
        <v>0</v>
      </c>
      <c r="G656" s="9">
        <v>44978</v>
      </c>
    </row>
    <row r="657" spans="1:7" ht="14.5" x14ac:dyDescent="0.35">
      <c r="A657" s="7" t="s">
        <v>246</v>
      </c>
      <c r="B657" s="7">
        <v>39</v>
      </c>
      <c r="C657" s="7">
        <v>5</v>
      </c>
      <c r="D657" s="7">
        <v>46</v>
      </c>
      <c r="E657" s="7">
        <v>0</v>
      </c>
      <c r="F657" s="7">
        <v>4</v>
      </c>
      <c r="G657" s="9">
        <v>44978</v>
      </c>
    </row>
    <row r="658" spans="1:7" ht="14.5" x14ac:dyDescent="0.35">
      <c r="A658" s="7" t="s">
        <v>249</v>
      </c>
      <c r="B658" s="7">
        <v>102</v>
      </c>
      <c r="C658" s="7">
        <v>24</v>
      </c>
      <c r="D658" s="7">
        <v>18</v>
      </c>
      <c r="E658" s="7">
        <v>1</v>
      </c>
      <c r="F658" s="7">
        <v>0</v>
      </c>
      <c r="G658" s="9">
        <v>44978</v>
      </c>
    </row>
    <row r="659" spans="1:7" ht="14.5" x14ac:dyDescent="0.35">
      <c r="A659" s="7" t="s">
        <v>251</v>
      </c>
      <c r="B659" s="7">
        <v>41</v>
      </c>
      <c r="C659" s="7">
        <v>17</v>
      </c>
      <c r="D659" s="7">
        <v>19</v>
      </c>
      <c r="E659" s="7">
        <v>741</v>
      </c>
      <c r="F659" s="7">
        <v>0</v>
      </c>
      <c r="G659" s="9">
        <v>44978</v>
      </c>
    </row>
    <row r="660" spans="1:7" ht="14.5" x14ac:dyDescent="0.35">
      <c r="A660" s="7" t="s">
        <v>256</v>
      </c>
      <c r="B660" s="7">
        <v>62</v>
      </c>
      <c r="C660" s="7">
        <v>23</v>
      </c>
      <c r="D660" s="7">
        <v>1</v>
      </c>
      <c r="E660" s="7">
        <v>161</v>
      </c>
      <c r="F660" s="7">
        <v>0</v>
      </c>
      <c r="G660" s="9">
        <v>44978</v>
      </c>
    </row>
    <row r="661" spans="1:7" ht="14.5" x14ac:dyDescent="0.35">
      <c r="A661" s="7" t="s">
        <v>258</v>
      </c>
      <c r="B661" s="7">
        <v>8</v>
      </c>
      <c r="C661" s="7">
        <v>1</v>
      </c>
      <c r="D661" s="7">
        <v>17</v>
      </c>
      <c r="E661" s="7">
        <v>207</v>
      </c>
      <c r="F661" s="7">
        <v>0</v>
      </c>
      <c r="G661" s="9">
        <v>44978</v>
      </c>
    </row>
    <row r="662" spans="1:7" ht="14.5" x14ac:dyDescent="0.35">
      <c r="A662" s="7" t="s">
        <v>260</v>
      </c>
      <c r="B662" s="7">
        <v>46</v>
      </c>
      <c r="C662" s="7">
        <v>24</v>
      </c>
      <c r="D662" s="7">
        <v>20</v>
      </c>
      <c r="E662" s="7">
        <v>0</v>
      </c>
      <c r="F662" s="7">
        <v>0</v>
      </c>
      <c r="G662" s="9">
        <v>44978</v>
      </c>
    </row>
    <row r="663" spans="1:7" ht="14.5" x14ac:dyDescent="0.35">
      <c r="A663" s="7" t="s">
        <v>262</v>
      </c>
      <c r="B663" s="7">
        <v>29</v>
      </c>
      <c r="C663" s="7">
        <v>23</v>
      </c>
      <c r="D663" s="7">
        <v>5</v>
      </c>
      <c r="E663" s="7">
        <v>0</v>
      </c>
      <c r="F663" s="7">
        <v>0</v>
      </c>
      <c r="G663" s="9">
        <v>44978</v>
      </c>
    </row>
    <row r="664" spans="1:7" ht="14.5" x14ac:dyDescent="0.35">
      <c r="A664" s="7" t="s">
        <v>264</v>
      </c>
      <c r="B664" s="7">
        <v>21</v>
      </c>
      <c r="C664" s="7">
        <v>2</v>
      </c>
      <c r="D664" s="7">
        <v>12</v>
      </c>
      <c r="E664" s="7">
        <v>0</v>
      </c>
      <c r="F664" s="7">
        <v>0</v>
      </c>
      <c r="G664" s="9">
        <v>44978</v>
      </c>
    </row>
    <row r="665" spans="1:7" ht="14.5" x14ac:dyDescent="0.35">
      <c r="A665" s="7" t="s">
        <v>266</v>
      </c>
      <c r="B665" s="7">
        <v>19</v>
      </c>
      <c r="C665" s="7">
        <v>6</v>
      </c>
      <c r="D665" s="7">
        <v>0</v>
      </c>
      <c r="E665" s="7">
        <v>0</v>
      </c>
      <c r="F665" s="7">
        <v>0</v>
      </c>
      <c r="G665" s="9">
        <v>44978</v>
      </c>
    </row>
    <row r="666" spans="1:7" ht="14.5" x14ac:dyDescent="0.35">
      <c r="A666" s="7" t="s">
        <v>268</v>
      </c>
      <c r="B666" s="7">
        <v>19</v>
      </c>
      <c r="C666" s="7">
        <v>11</v>
      </c>
      <c r="D666" s="7">
        <v>9</v>
      </c>
      <c r="E666" s="7">
        <v>0</v>
      </c>
      <c r="F666" s="7">
        <v>0</v>
      </c>
      <c r="G666" s="9">
        <v>44978</v>
      </c>
    </row>
    <row r="667" spans="1:7" ht="14.5" x14ac:dyDescent="0.35">
      <c r="A667" s="7" t="s">
        <v>270</v>
      </c>
      <c r="B667" s="7">
        <v>86</v>
      </c>
      <c r="C667" s="7">
        <v>71</v>
      </c>
      <c r="D667" s="7">
        <v>8</v>
      </c>
      <c r="E667" s="7">
        <v>0</v>
      </c>
      <c r="F667" s="7">
        <v>1</v>
      </c>
      <c r="G667" s="9">
        <v>44978</v>
      </c>
    </row>
    <row r="668" spans="1:7" ht="14.5" x14ac:dyDescent="0.35">
      <c r="A668" s="7" t="s">
        <v>272</v>
      </c>
      <c r="B668" s="7">
        <v>108</v>
      </c>
      <c r="C668" s="7">
        <v>61</v>
      </c>
      <c r="D668" s="7">
        <v>13</v>
      </c>
      <c r="E668" s="7">
        <v>0</v>
      </c>
      <c r="F668" s="7">
        <v>0</v>
      </c>
      <c r="G668" s="9">
        <v>44978</v>
      </c>
    </row>
    <row r="669" spans="1:7" ht="14.5" x14ac:dyDescent="0.35">
      <c r="A669" s="7" t="s">
        <v>275</v>
      </c>
      <c r="B669" s="7">
        <v>9</v>
      </c>
      <c r="C669" s="7">
        <v>0</v>
      </c>
      <c r="D669" s="7">
        <v>3</v>
      </c>
      <c r="E669" s="7">
        <v>0</v>
      </c>
      <c r="F669" s="7">
        <v>0</v>
      </c>
      <c r="G669" s="9">
        <v>44978</v>
      </c>
    </row>
    <row r="670" spans="1:7" ht="14.5" x14ac:dyDescent="0.35">
      <c r="A670" s="7" t="s">
        <v>278</v>
      </c>
      <c r="B670" s="7">
        <v>15</v>
      </c>
      <c r="C670" s="7">
        <v>9</v>
      </c>
      <c r="D670" s="7">
        <v>9</v>
      </c>
      <c r="E670" s="7">
        <v>0</v>
      </c>
      <c r="F670" s="7">
        <v>0</v>
      </c>
      <c r="G670" s="9">
        <v>44978</v>
      </c>
    </row>
    <row r="671" spans="1:7" ht="14.5" x14ac:dyDescent="0.35">
      <c r="A671" s="7" t="s">
        <v>281</v>
      </c>
      <c r="B671" s="7">
        <v>20</v>
      </c>
      <c r="C671" s="7">
        <v>4</v>
      </c>
      <c r="D671" s="7">
        <v>0</v>
      </c>
      <c r="E671" s="7">
        <v>0</v>
      </c>
      <c r="F671" s="7">
        <v>0</v>
      </c>
      <c r="G671" s="9">
        <v>44978</v>
      </c>
    </row>
    <row r="672" spans="1:7" ht="14.5" x14ac:dyDescent="0.35">
      <c r="A672" s="7" t="s">
        <v>284</v>
      </c>
      <c r="B672" s="7">
        <v>14</v>
      </c>
      <c r="C672" s="7">
        <v>3</v>
      </c>
      <c r="D672" s="7">
        <v>14</v>
      </c>
      <c r="E672" s="7">
        <v>0</v>
      </c>
      <c r="F672" s="7">
        <v>0</v>
      </c>
      <c r="G672" s="9">
        <v>44978</v>
      </c>
    </row>
    <row r="673" spans="1:7" ht="14.5" x14ac:dyDescent="0.35">
      <c r="A673" s="7" t="s">
        <v>287</v>
      </c>
      <c r="B673" s="7">
        <v>17</v>
      </c>
      <c r="C673" s="7">
        <v>8</v>
      </c>
      <c r="D673" s="7">
        <v>0</v>
      </c>
      <c r="E673" s="7">
        <v>0</v>
      </c>
      <c r="F673" s="7">
        <v>0</v>
      </c>
      <c r="G673" s="9">
        <v>44978</v>
      </c>
    </row>
    <row r="674" spans="1:7" ht="14.5" x14ac:dyDescent="0.35">
      <c r="A674" s="7" t="s">
        <v>289</v>
      </c>
      <c r="B674" s="7">
        <v>10</v>
      </c>
      <c r="C674" s="7">
        <v>2</v>
      </c>
      <c r="D674" s="7">
        <v>6</v>
      </c>
      <c r="E674" s="7">
        <v>0</v>
      </c>
      <c r="F674" s="7">
        <v>3</v>
      </c>
      <c r="G674" s="9">
        <v>44978</v>
      </c>
    </row>
    <row r="675" spans="1:7" ht="14.5" x14ac:dyDescent="0.35">
      <c r="A675" s="7" t="s">
        <v>293</v>
      </c>
      <c r="B675" s="7">
        <v>39</v>
      </c>
      <c r="C675" s="7">
        <v>21</v>
      </c>
      <c r="D675" s="7">
        <v>1</v>
      </c>
      <c r="E675" s="7">
        <v>0</v>
      </c>
      <c r="F675" s="7">
        <v>0</v>
      </c>
      <c r="G675" s="9">
        <v>44978</v>
      </c>
    </row>
    <row r="676" spans="1:7" ht="14.5" x14ac:dyDescent="0.35">
      <c r="A676" s="7" t="s">
        <v>296</v>
      </c>
      <c r="B676" s="7">
        <v>8</v>
      </c>
      <c r="C676" s="7">
        <v>3</v>
      </c>
      <c r="D676" s="7">
        <v>22</v>
      </c>
      <c r="E676" s="7">
        <v>0</v>
      </c>
      <c r="F676" s="7">
        <v>0</v>
      </c>
      <c r="G676" s="9">
        <v>44978</v>
      </c>
    </row>
    <row r="677" spans="1:7" ht="14.5" x14ac:dyDescent="0.35">
      <c r="A677" s="7" t="s">
        <v>299</v>
      </c>
      <c r="B677" s="7">
        <v>98</v>
      </c>
      <c r="C677" s="7">
        <v>117</v>
      </c>
      <c r="D677" s="7">
        <v>21</v>
      </c>
      <c r="E677" s="7">
        <v>0</v>
      </c>
      <c r="F677" s="7">
        <v>0</v>
      </c>
      <c r="G677" s="9">
        <v>44978</v>
      </c>
    </row>
    <row r="678" spans="1:7" ht="14.5" x14ac:dyDescent="0.35">
      <c r="A678" s="7" t="s">
        <v>303</v>
      </c>
      <c r="B678" s="7">
        <v>46</v>
      </c>
      <c r="C678" s="7">
        <v>71</v>
      </c>
      <c r="D678" s="7">
        <v>20</v>
      </c>
      <c r="E678" s="7">
        <v>0</v>
      </c>
      <c r="F678" s="7">
        <v>0</v>
      </c>
      <c r="G678" s="9">
        <v>44978</v>
      </c>
    </row>
    <row r="679" spans="1:7" ht="14.5" x14ac:dyDescent="0.35">
      <c r="A679" s="7" t="s">
        <v>306</v>
      </c>
      <c r="B679" s="7">
        <v>4</v>
      </c>
      <c r="C679" s="7">
        <v>1</v>
      </c>
      <c r="D679" s="7">
        <v>0</v>
      </c>
      <c r="E679" s="7">
        <v>0</v>
      </c>
      <c r="F679" s="7">
        <v>0</v>
      </c>
      <c r="G679" s="9">
        <v>44978</v>
      </c>
    </row>
    <row r="680" spans="1:7" ht="14.5" x14ac:dyDescent="0.35">
      <c r="A680" s="7" t="s">
        <v>311</v>
      </c>
      <c r="B680" s="7">
        <v>12</v>
      </c>
      <c r="C680" s="7">
        <v>129</v>
      </c>
      <c r="D680" s="7">
        <v>7</v>
      </c>
      <c r="E680" s="7">
        <v>0</v>
      </c>
      <c r="F680" s="7">
        <v>0</v>
      </c>
      <c r="G680" s="9">
        <v>44978</v>
      </c>
    </row>
    <row r="681" spans="1:7" ht="14.5" x14ac:dyDescent="0.35">
      <c r="A681" s="7" t="s">
        <v>314</v>
      </c>
      <c r="B681" s="7">
        <v>16</v>
      </c>
      <c r="C681" s="7">
        <v>1</v>
      </c>
      <c r="D681" s="7">
        <v>31</v>
      </c>
      <c r="E681" s="7">
        <v>0</v>
      </c>
      <c r="F681" s="7">
        <v>0</v>
      </c>
      <c r="G681" s="9">
        <v>44978</v>
      </c>
    </row>
    <row r="682" spans="1:7" ht="14.5" x14ac:dyDescent="0.35">
      <c r="A682" s="7" t="s">
        <v>317</v>
      </c>
      <c r="B682" s="7">
        <v>5</v>
      </c>
      <c r="C682" s="7">
        <v>3</v>
      </c>
      <c r="D682" s="7">
        <v>18</v>
      </c>
      <c r="E682" s="7">
        <v>0</v>
      </c>
      <c r="F682" s="7">
        <v>0</v>
      </c>
      <c r="G682" s="9">
        <v>44978</v>
      </c>
    </row>
    <row r="683" spans="1:7" ht="14.5" x14ac:dyDescent="0.35">
      <c r="A683" s="7" t="s">
        <v>320</v>
      </c>
      <c r="B683" s="7">
        <v>21</v>
      </c>
      <c r="C683" s="7">
        <v>5</v>
      </c>
      <c r="D683" s="7">
        <v>0</v>
      </c>
      <c r="E683" s="7">
        <v>0</v>
      </c>
      <c r="F683" s="7">
        <v>0</v>
      </c>
      <c r="G683" s="9">
        <v>44978</v>
      </c>
    </row>
    <row r="684" spans="1:7" ht="14.5" x14ac:dyDescent="0.35">
      <c r="A684" s="7" t="s">
        <v>324</v>
      </c>
      <c r="B684" s="7">
        <v>19</v>
      </c>
      <c r="C684" s="7">
        <v>0</v>
      </c>
      <c r="D684" s="7">
        <v>8</v>
      </c>
      <c r="E684" s="7">
        <v>0</v>
      </c>
      <c r="F684" s="7">
        <v>0</v>
      </c>
      <c r="G684" s="9">
        <v>44978</v>
      </c>
    </row>
    <row r="685" spans="1:7" ht="14.5" x14ac:dyDescent="0.35">
      <c r="A685" s="7" t="s">
        <v>326</v>
      </c>
      <c r="B685" s="7">
        <v>23</v>
      </c>
      <c r="C685" s="7">
        <v>2</v>
      </c>
      <c r="D685" s="7">
        <v>22</v>
      </c>
      <c r="E685" s="7">
        <v>0</v>
      </c>
      <c r="F685" s="7">
        <v>0</v>
      </c>
      <c r="G685" s="9">
        <v>44978</v>
      </c>
    </row>
    <row r="686" spans="1:7" ht="14.5" x14ac:dyDescent="0.35">
      <c r="A686" s="7" t="s">
        <v>330</v>
      </c>
      <c r="B686" s="7">
        <v>0</v>
      </c>
      <c r="C686" s="7">
        <v>0</v>
      </c>
      <c r="D686" s="7">
        <v>0</v>
      </c>
      <c r="E686" s="7">
        <v>0</v>
      </c>
      <c r="F686" s="7">
        <v>0</v>
      </c>
      <c r="G686" s="9">
        <v>44978</v>
      </c>
    </row>
    <row r="687" spans="1:7" ht="14.5" x14ac:dyDescent="0.35">
      <c r="A687" s="7" t="s">
        <v>333</v>
      </c>
      <c r="B687" s="7">
        <v>17</v>
      </c>
      <c r="C687" s="7">
        <v>2</v>
      </c>
      <c r="D687" s="7">
        <v>24</v>
      </c>
      <c r="E687" s="7">
        <v>0</v>
      </c>
      <c r="F687" s="7">
        <v>3</v>
      </c>
      <c r="G687" s="9">
        <v>44978</v>
      </c>
    </row>
    <row r="688" spans="1:7" ht="14.5" x14ac:dyDescent="0.35">
      <c r="A688" s="7" t="s">
        <v>336</v>
      </c>
      <c r="B688" s="7">
        <v>25</v>
      </c>
      <c r="C688" s="7">
        <v>3</v>
      </c>
      <c r="D688" s="7">
        <v>3</v>
      </c>
      <c r="E688" s="7">
        <v>0</v>
      </c>
      <c r="F688" s="7">
        <v>0</v>
      </c>
      <c r="G688" s="9">
        <v>44978</v>
      </c>
    </row>
    <row r="689" spans="1:7" ht="14.5" x14ac:dyDescent="0.35">
      <c r="A689" s="7" t="s">
        <v>338</v>
      </c>
      <c r="B689" s="7">
        <v>10</v>
      </c>
      <c r="C689" s="7">
        <v>0</v>
      </c>
      <c r="D689" s="7">
        <v>6</v>
      </c>
      <c r="E689" s="7">
        <v>0</v>
      </c>
      <c r="F689" s="7">
        <v>1</v>
      </c>
      <c r="G689" s="9">
        <v>44978</v>
      </c>
    </row>
    <row r="690" spans="1:7" ht="14.5" x14ac:dyDescent="0.35">
      <c r="A690" s="7" t="s">
        <v>340</v>
      </c>
      <c r="B690" s="7">
        <v>6</v>
      </c>
      <c r="C690" s="7">
        <v>0</v>
      </c>
      <c r="D690" s="7">
        <v>12</v>
      </c>
      <c r="E690" s="7">
        <v>0</v>
      </c>
      <c r="F690" s="7">
        <v>0</v>
      </c>
      <c r="G690" s="9">
        <v>44978</v>
      </c>
    </row>
    <row r="691" spans="1:7" ht="14.5" x14ac:dyDescent="0.35">
      <c r="A691" s="7" t="s">
        <v>343</v>
      </c>
      <c r="B691" s="7">
        <v>5</v>
      </c>
      <c r="C691" s="7">
        <v>0</v>
      </c>
      <c r="D691" s="7">
        <v>4</v>
      </c>
      <c r="E691" s="7">
        <v>0</v>
      </c>
      <c r="F691" s="7">
        <v>0</v>
      </c>
      <c r="G691" s="9">
        <v>44978</v>
      </c>
    </row>
    <row r="692" spans="1:7" ht="14.5" x14ac:dyDescent="0.35">
      <c r="A692" s="7" t="s">
        <v>347</v>
      </c>
      <c r="B692" s="7">
        <v>5</v>
      </c>
      <c r="C692" s="7">
        <v>0</v>
      </c>
      <c r="D692" s="7">
        <v>31</v>
      </c>
      <c r="E692" s="7">
        <v>0</v>
      </c>
      <c r="F692" s="7">
        <v>0</v>
      </c>
      <c r="G692" s="9">
        <v>44978</v>
      </c>
    </row>
    <row r="693" spans="1:7" ht="14.5" x14ac:dyDescent="0.35">
      <c r="A693" s="7" t="s">
        <v>350</v>
      </c>
      <c r="B693" s="7">
        <v>1</v>
      </c>
      <c r="C693" s="7">
        <v>54</v>
      </c>
      <c r="D693" s="7">
        <v>3</v>
      </c>
      <c r="E693" s="7">
        <v>0</v>
      </c>
      <c r="F693" s="7">
        <v>0</v>
      </c>
      <c r="G693" s="9">
        <v>44978</v>
      </c>
    </row>
    <row r="694" spans="1:7" ht="14.5" x14ac:dyDescent="0.35">
      <c r="A694" s="7" t="s">
        <v>352</v>
      </c>
      <c r="B694" s="7">
        <v>3</v>
      </c>
      <c r="C694" s="7">
        <v>0</v>
      </c>
      <c r="D694" s="7">
        <v>12</v>
      </c>
      <c r="E694" s="7">
        <v>0</v>
      </c>
      <c r="F694" s="7">
        <v>0</v>
      </c>
      <c r="G694" s="9">
        <v>44978</v>
      </c>
    </row>
    <row r="695" spans="1:7" ht="14.5" x14ac:dyDescent="0.35">
      <c r="A695" s="7" t="s">
        <v>355</v>
      </c>
      <c r="B695" s="7">
        <v>4</v>
      </c>
      <c r="C695" s="7">
        <v>0</v>
      </c>
      <c r="D695" s="7">
        <v>3</v>
      </c>
      <c r="E695" s="7">
        <v>0</v>
      </c>
      <c r="F695" s="7">
        <v>0</v>
      </c>
      <c r="G695" s="9">
        <v>44978</v>
      </c>
    </row>
    <row r="696" spans="1:7" ht="14.5" x14ac:dyDescent="0.35">
      <c r="A696" s="7" t="s">
        <v>357</v>
      </c>
      <c r="B696" s="7">
        <v>9</v>
      </c>
      <c r="C696" s="7">
        <v>0</v>
      </c>
      <c r="D696" s="7">
        <v>5</v>
      </c>
      <c r="E696" s="7">
        <v>0</v>
      </c>
      <c r="F696" s="7">
        <v>0</v>
      </c>
      <c r="G696" s="9">
        <v>44978</v>
      </c>
    </row>
    <row r="697" spans="1:7" ht="14.5" x14ac:dyDescent="0.35">
      <c r="A697" s="7" t="s">
        <v>359</v>
      </c>
      <c r="B697" s="7">
        <v>9</v>
      </c>
      <c r="C697" s="7">
        <v>1</v>
      </c>
      <c r="D697" s="7">
        <v>8</v>
      </c>
      <c r="E697" s="7">
        <v>0</v>
      </c>
      <c r="F697" s="7">
        <v>0</v>
      </c>
      <c r="G697" s="9">
        <v>44978</v>
      </c>
    </row>
    <row r="698" spans="1:7" ht="14.5" x14ac:dyDescent="0.35">
      <c r="A698" s="7" t="s">
        <v>362</v>
      </c>
      <c r="B698" s="7">
        <v>8</v>
      </c>
      <c r="C698" s="7">
        <v>2</v>
      </c>
      <c r="D698" s="7">
        <v>6</v>
      </c>
      <c r="E698" s="7">
        <v>0</v>
      </c>
      <c r="F698" s="7">
        <v>0</v>
      </c>
      <c r="G698" s="9">
        <v>44978</v>
      </c>
    </row>
    <row r="699" spans="1:7" ht="14.5" x14ac:dyDescent="0.35">
      <c r="A699" s="7" t="s">
        <v>364</v>
      </c>
      <c r="B699" s="7">
        <v>36</v>
      </c>
      <c r="C699" s="7">
        <v>52</v>
      </c>
      <c r="D699" s="7">
        <v>35</v>
      </c>
      <c r="E699" s="7">
        <v>0</v>
      </c>
      <c r="F699" s="7">
        <v>0</v>
      </c>
      <c r="G699" s="9">
        <v>44978</v>
      </c>
    </row>
    <row r="700" spans="1:7" ht="14.5" x14ac:dyDescent="0.35">
      <c r="A700" s="7" t="s">
        <v>367</v>
      </c>
      <c r="B700" s="7">
        <v>5</v>
      </c>
      <c r="C700" s="7">
        <v>0</v>
      </c>
      <c r="D700" s="7">
        <v>19</v>
      </c>
      <c r="E700" s="7">
        <v>0</v>
      </c>
      <c r="F700" s="7">
        <v>0</v>
      </c>
      <c r="G700" s="9">
        <v>44978</v>
      </c>
    </row>
    <row r="701" spans="1:7" ht="14.5" x14ac:dyDescent="0.35">
      <c r="A701" s="7" t="s">
        <v>370</v>
      </c>
      <c r="B701" s="7">
        <v>0</v>
      </c>
      <c r="C701" s="7">
        <v>1</v>
      </c>
      <c r="D701" s="7">
        <v>0</v>
      </c>
      <c r="E701" s="7">
        <v>0</v>
      </c>
      <c r="F701" s="7">
        <v>0</v>
      </c>
      <c r="G701" s="9">
        <v>44978</v>
      </c>
    </row>
    <row r="702" spans="1:7" ht="14.5" x14ac:dyDescent="0.35">
      <c r="A702" s="7" t="s">
        <v>372</v>
      </c>
      <c r="B702" s="7">
        <v>3</v>
      </c>
      <c r="C702" s="7">
        <v>0</v>
      </c>
      <c r="D702" s="7">
        <v>2</v>
      </c>
      <c r="E702" s="7">
        <v>0</v>
      </c>
      <c r="F702" s="7">
        <v>0</v>
      </c>
      <c r="G702" s="9">
        <v>44978</v>
      </c>
    </row>
    <row r="703" spans="1:7" ht="14.5" x14ac:dyDescent="0.35">
      <c r="A703" s="7" t="s">
        <v>375</v>
      </c>
      <c r="B703" s="7">
        <v>2</v>
      </c>
      <c r="C703" s="7">
        <v>0</v>
      </c>
      <c r="D703" s="7">
        <v>0</v>
      </c>
      <c r="E703" s="7">
        <v>0</v>
      </c>
      <c r="F703" s="7">
        <v>0</v>
      </c>
      <c r="G703" s="9">
        <v>44978</v>
      </c>
    </row>
    <row r="704" spans="1:7" ht="14.5" x14ac:dyDescent="0.35">
      <c r="A704" s="7" t="s">
        <v>382</v>
      </c>
      <c r="B704" s="7">
        <v>3</v>
      </c>
      <c r="C704" s="7">
        <v>0</v>
      </c>
      <c r="D704" s="7">
        <v>0</v>
      </c>
      <c r="E704" s="7">
        <v>0</v>
      </c>
      <c r="F704" s="7">
        <v>1</v>
      </c>
      <c r="G704" s="9">
        <v>44978</v>
      </c>
    </row>
    <row r="705" spans="1:7" ht="14.5" x14ac:dyDescent="0.35">
      <c r="A705" s="7" t="s">
        <v>386</v>
      </c>
      <c r="B705" s="7">
        <v>8</v>
      </c>
      <c r="C705" s="7">
        <v>0</v>
      </c>
      <c r="D705" s="7">
        <v>1</v>
      </c>
      <c r="E705" s="7">
        <v>0</v>
      </c>
      <c r="F705" s="7">
        <v>0</v>
      </c>
      <c r="G705" s="9">
        <v>44978</v>
      </c>
    </row>
    <row r="706" spans="1:7" ht="14.5" x14ac:dyDescent="0.35">
      <c r="A706" s="7" t="s">
        <v>391</v>
      </c>
      <c r="B706" s="7">
        <v>1</v>
      </c>
      <c r="C706" s="7">
        <v>0</v>
      </c>
      <c r="D706" s="7">
        <v>0</v>
      </c>
      <c r="E706" s="7">
        <v>0</v>
      </c>
      <c r="F706" s="7">
        <v>0</v>
      </c>
      <c r="G706" s="9">
        <v>44978</v>
      </c>
    </row>
    <row r="707" spans="1:7" ht="14.5" x14ac:dyDescent="0.35">
      <c r="A707" s="7" t="s">
        <v>394</v>
      </c>
      <c r="B707" s="7">
        <v>1</v>
      </c>
      <c r="C707" s="7">
        <v>0</v>
      </c>
      <c r="D707" s="7">
        <v>0</v>
      </c>
      <c r="E707" s="7">
        <v>0</v>
      </c>
      <c r="F707" s="7">
        <v>0</v>
      </c>
      <c r="G707" s="9">
        <v>44978</v>
      </c>
    </row>
    <row r="708" spans="1:7" ht="14.5" x14ac:dyDescent="0.35">
      <c r="A708" s="7" t="s">
        <v>397</v>
      </c>
      <c r="B708" s="7">
        <v>4</v>
      </c>
      <c r="C708" s="7">
        <v>0</v>
      </c>
      <c r="D708" s="7">
        <v>0</v>
      </c>
      <c r="E708" s="7">
        <v>0</v>
      </c>
      <c r="F708" s="7">
        <v>0</v>
      </c>
      <c r="G708" s="9">
        <v>44978</v>
      </c>
    </row>
    <row r="709" spans="1:7" ht="14.5" x14ac:dyDescent="0.35">
      <c r="A709" s="7" t="s">
        <v>404</v>
      </c>
      <c r="B709" s="7">
        <v>30</v>
      </c>
      <c r="C709" s="7">
        <v>1</v>
      </c>
      <c r="D709" s="7">
        <v>1</v>
      </c>
      <c r="E709" s="7">
        <v>0</v>
      </c>
      <c r="F709" s="7">
        <v>0</v>
      </c>
      <c r="G709" s="9">
        <v>44978</v>
      </c>
    </row>
    <row r="710" spans="1:7" ht="14.5" x14ac:dyDescent="0.35">
      <c r="A710" s="7" t="s">
        <v>409</v>
      </c>
      <c r="B710" s="7">
        <v>0</v>
      </c>
      <c r="C710" s="7">
        <v>0</v>
      </c>
      <c r="D710" s="7">
        <v>0</v>
      </c>
      <c r="E710" s="7">
        <v>0</v>
      </c>
      <c r="F710" s="7">
        <v>0</v>
      </c>
      <c r="G710" s="9">
        <v>44978</v>
      </c>
    </row>
    <row r="711" spans="1:7" ht="14.5" x14ac:dyDescent="0.35">
      <c r="A711" s="7" t="s">
        <v>412</v>
      </c>
      <c r="B711" s="7">
        <v>1</v>
      </c>
      <c r="C711" s="7">
        <v>0</v>
      </c>
      <c r="D711" s="7">
        <v>0</v>
      </c>
      <c r="E711" s="7">
        <v>0</v>
      </c>
      <c r="F711" s="7">
        <v>0</v>
      </c>
      <c r="G711" s="9">
        <v>44978</v>
      </c>
    </row>
    <row r="712" spans="1:7" ht="14.5" x14ac:dyDescent="0.35">
      <c r="A712" s="7" t="s">
        <v>416</v>
      </c>
      <c r="B712" s="7">
        <v>0</v>
      </c>
      <c r="C712" s="7">
        <v>0</v>
      </c>
      <c r="D712" s="7">
        <v>0</v>
      </c>
      <c r="E712" s="7">
        <v>0</v>
      </c>
      <c r="F712" s="7">
        <v>0</v>
      </c>
      <c r="G712" s="9">
        <v>44978</v>
      </c>
    </row>
    <row r="713" spans="1:7" ht="14.5" x14ac:dyDescent="0.35">
      <c r="A713" s="7" t="s">
        <v>419</v>
      </c>
      <c r="B713" s="7">
        <v>2</v>
      </c>
      <c r="C713" s="7">
        <v>0</v>
      </c>
      <c r="D713" s="7">
        <v>0</v>
      </c>
      <c r="E713" s="7">
        <v>0</v>
      </c>
      <c r="F713" s="7">
        <v>0</v>
      </c>
      <c r="G713" s="9">
        <v>44978</v>
      </c>
    </row>
    <row r="714" spans="1:7" ht="14.5" x14ac:dyDescent="0.35">
      <c r="A714" s="7" t="s">
        <v>423</v>
      </c>
      <c r="B714" s="7">
        <v>24</v>
      </c>
      <c r="C714" s="7">
        <v>4</v>
      </c>
      <c r="D714" s="7">
        <v>0</v>
      </c>
      <c r="E714" s="7">
        <v>0</v>
      </c>
      <c r="F714" s="7">
        <v>2</v>
      </c>
      <c r="G714" s="9">
        <v>44978</v>
      </c>
    </row>
    <row r="715" spans="1:7" ht="14.5" x14ac:dyDescent="0.35">
      <c r="A715" s="7" t="s">
        <v>429</v>
      </c>
      <c r="B715" s="7">
        <v>21</v>
      </c>
      <c r="C715" s="7">
        <v>1</v>
      </c>
      <c r="D715" s="7">
        <v>0</v>
      </c>
      <c r="E715" s="7">
        <v>0</v>
      </c>
      <c r="F715" s="7">
        <v>0</v>
      </c>
      <c r="G715" s="9">
        <v>44978</v>
      </c>
    </row>
    <row r="716" spans="1:7" ht="14.5" x14ac:dyDescent="0.35">
      <c r="A716" s="7" t="s">
        <v>431</v>
      </c>
      <c r="B716" s="7">
        <v>19</v>
      </c>
      <c r="C716" s="7">
        <v>3</v>
      </c>
      <c r="D716" s="7">
        <v>33</v>
      </c>
      <c r="E716" s="7">
        <v>0</v>
      </c>
      <c r="F716" s="7">
        <v>0</v>
      </c>
      <c r="G716" s="9">
        <v>44978</v>
      </c>
    </row>
    <row r="717" spans="1:7" ht="14.5" x14ac:dyDescent="0.35">
      <c r="A717" s="7" t="s">
        <v>435</v>
      </c>
      <c r="B717" s="7">
        <v>43</v>
      </c>
      <c r="C717" s="7">
        <v>3</v>
      </c>
      <c r="D717" s="7">
        <v>49</v>
      </c>
      <c r="E717" s="7">
        <v>0</v>
      </c>
      <c r="F717" s="7">
        <v>0</v>
      </c>
      <c r="G717" s="9">
        <v>44978</v>
      </c>
    </row>
    <row r="718" spans="1:7" ht="14.5" x14ac:dyDescent="0.35">
      <c r="A718" s="7" t="s">
        <v>438</v>
      </c>
      <c r="B718" s="7">
        <v>46</v>
      </c>
      <c r="C718" s="7">
        <v>5</v>
      </c>
      <c r="D718" s="7">
        <v>67</v>
      </c>
      <c r="E718" s="7">
        <v>0</v>
      </c>
      <c r="F718" s="7">
        <v>0</v>
      </c>
      <c r="G718" s="9">
        <v>44978</v>
      </c>
    </row>
    <row r="719" spans="1:7" ht="14.5" x14ac:dyDescent="0.35">
      <c r="A719" s="7" t="s">
        <v>440</v>
      </c>
      <c r="B719" s="7">
        <v>45</v>
      </c>
      <c r="C719" s="7">
        <v>40</v>
      </c>
      <c r="D719" s="7">
        <v>40</v>
      </c>
      <c r="E719" s="7">
        <v>0</v>
      </c>
      <c r="F719" s="7">
        <v>0</v>
      </c>
      <c r="G719" s="9">
        <v>44978</v>
      </c>
    </row>
    <row r="720" spans="1:7" ht="14.5" x14ac:dyDescent="0.35">
      <c r="A720" s="7" t="s">
        <v>441</v>
      </c>
      <c r="B720" s="7">
        <v>22</v>
      </c>
      <c r="C720" s="7">
        <v>23</v>
      </c>
      <c r="D720" s="7">
        <v>3</v>
      </c>
      <c r="E720" s="7">
        <v>0</v>
      </c>
      <c r="F720" s="7">
        <v>0</v>
      </c>
      <c r="G720" s="9">
        <v>44978</v>
      </c>
    </row>
    <row r="721" spans="1:7" ht="14.5" x14ac:dyDescent="0.35">
      <c r="A721" s="7" t="s">
        <v>444</v>
      </c>
      <c r="B721" s="7">
        <v>20</v>
      </c>
      <c r="C721" s="7">
        <v>50</v>
      </c>
      <c r="D721" s="7">
        <v>6</v>
      </c>
      <c r="E721" s="7">
        <v>0</v>
      </c>
      <c r="F721" s="7">
        <v>0</v>
      </c>
      <c r="G721" s="9">
        <v>44978</v>
      </c>
    </row>
    <row r="722" spans="1:7" ht="14.5" x14ac:dyDescent="0.35">
      <c r="A722" s="7" t="s">
        <v>446</v>
      </c>
      <c r="B722" s="7">
        <v>70</v>
      </c>
      <c r="C722" s="7">
        <v>39</v>
      </c>
      <c r="D722" s="7">
        <v>19</v>
      </c>
      <c r="E722" s="7">
        <v>0</v>
      </c>
      <c r="F722" s="7">
        <v>0</v>
      </c>
      <c r="G722" s="9">
        <v>44978</v>
      </c>
    </row>
    <row r="723" spans="1:7" ht="14.5" x14ac:dyDescent="0.35">
      <c r="A723" s="7" t="s">
        <v>448</v>
      </c>
      <c r="B723" s="7">
        <v>39</v>
      </c>
      <c r="C723" s="7">
        <v>85</v>
      </c>
      <c r="D723" s="7">
        <v>3</v>
      </c>
      <c r="E723" s="7">
        <v>0</v>
      </c>
      <c r="F723" s="7">
        <v>0</v>
      </c>
      <c r="G723" s="9">
        <v>44978</v>
      </c>
    </row>
    <row r="724" spans="1:7" ht="14.5" x14ac:dyDescent="0.35">
      <c r="A724" s="7" t="s">
        <v>450</v>
      </c>
      <c r="B724" s="7">
        <v>41</v>
      </c>
      <c r="C724" s="7">
        <v>28</v>
      </c>
      <c r="D724" s="7">
        <v>59</v>
      </c>
      <c r="E724" s="7">
        <v>0</v>
      </c>
      <c r="F724" s="7">
        <v>0</v>
      </c>
      <c r="G724" s="9">
        <v>44978</v>
      </c>
    </row>
    <row r="725" spans="1:7" ht="14.5" x14ac:dyDescent="0.35">
      <c r="A725" s="7" t="s">
        <v>451</v>
      </c>
      <c r="B725" s="7">
        <v>58</v>
      </c>
      <c r="C725" s="7">
        <v>41</v>
      </c>
      <c r="D725" s="7">
        <v>28</v>
      </c>
      <c r="E725" s="7">
        <v>0</v>
      </c>
      <c r="F725" s="7">
        <v>0</v>
      </c>
      <c r="G725" s="9">
        <v>44978</v>
      </c>
    </row>
    <row r="726" spans="1:7" ht="14.5" x14ac:dyDescent="0.35">
      <c r="A726" s="7" t="s">
        <v>452</v>
      </c>
      <c r="B726" s="7">
        <v>23</v>
      </c>
      <c r="C726" s="7">
        <v>36</v>
      </c>
      <c r="D726" s="7">
        <v>1</v>
      </c>
      <c r="E726" s="7">
        <v>0</v>
      </c>
      <c r="F726" s="7">
        <v>0</v>
      </c>
      <c r="G726" s="9">
        <v>44978</v>
      </c>
    </row>
    <row r="727" spans="1:7" ht="14.5" x14ac:dyDescent="0.35">
      <c r="A727" s="7" t="s">
        <v>453</v>
      </c>
      <c r="B727" s="7">
        <v>25</v>
      </c>
      <c r="C727" s="7">
        <v>68</v>
      </c>
      <c r="D727" s="7">
        <v>14</v>
      </c>
      <c r="E727" s="7">
        <v>0</v>
      </c>
      <c r="F727" s="7">
        <v>0</v>
      </c>
      <c r="G727" s="9">
        <v>44978</v>
      </c>
    </row>
    <row r="728" spans="1:7" ht="14.5" x14ac:dyDescent="0.35">
      <c r="A728" s="7" t="s">
        <v>454</v>
      </c>
      <c r="B728" s="7">
        <v>42</v>
      </c>
      <c r="C728" s="7">
        <v>46</v>
      </c>
      <c r="D728" s="7">
        <v>21</v>
      </c>
      <c r="E728" s="7">
        <v>0</v>
      </c>
      <c r="F728" s="7">
        <v>0</v>
      </c>
      <c r="G728" s="9">
        <v>44978</v>
      </c>
    </row>
    <row r="729" spans="1:7" ht="14.5" x14ac:dyDescent="0.35">
      <c r="A729" s="7" t="s">
        <v>455</v>
      </c>
      <c r="B729" s="7">
        <v>17</v>
      </c>
      <c r="C729" s="7">
        <v>26</v>
      </c>
      <c r="D729" s="7">
        <v>0</v>
      </c>
      <c r="E729" s="7">
        <v>0</v>
      </c>
      <c r="F729" s="7">
        <v>0</v>
      </c>
      <c r="G729" s="9">
        <v>44978</v>
      </c>
    </row>
    <row r="730" spans="1:7" ht="14.5" x14ac:dyDescent="0.35">
      <c r="A730" s="7" t="s">
        <v>456</v>
      </c>
      <c r="B730" s="7">
        <v>52</v>
      </c>
      <c r="C730" s="7">
        <v>54</v>
      </c>
      <c r="D730" s="7">
        <v>25</v>
      </c>
      <c r="E730" s="7">
        <v>0</v>
      </c>
      <c r="F730" s="7">
        <v>0</v>
      </c>
      <c r="G730" s="9">
        <v>44978</v>
      </c>
    </row>
    <row r="731" spans="1:7" ht="14.5" x14ac:dyDescent="0.35">
      <c r="A731" s="7" t="s">
        <v>457</v>
      </c>
      <c r="B731" s="7">
        <v>102</v>
      </c>
      <c r="C731" s="7">
        <v>88</v>
      </c>
      <c r="D731" s="7">
        <v>13</v>
      </c>
      <c r="E731" s="7">
        <v>0</v>
      </c>
      <c r="F731" s="7">
        <v>0</v>
      </c>
      <c r="G731" s="9">
        <v>44978</v>
      </c>
    </row>
    <row r="732" spans="1:7" ht="14.5" x14ac:dyDescent="0.35">
      <c r="A732" s="7" t="s">
        <v>458</v>
      </c>
      <c r="B732" s="7">
        <v>17</v>
      </c>
      <c r="C732" s="7">
        <v>26</v>
      </c>
      <c r="D732" s="7">
        <v>12</v>
      </c>
      <c r="E732" s="7">
        <v>0</v>
      </c>
      <c r="F732" s="7">
        <v>0</v>
      </c>
      <c r="G732" s="9">
        <v>44978</v>
      </c>
    </row>
    <row r="733" spans="1:7" ht="14.5" x14ac:dyDescent="0.35">
      <c r="A733" s="7" t="s">
        <v>459</v>
      </c>
      <c r="B733" s="7">
        <v>16</v>
      </c>
      <c r="C733" s="7">
        <v>31</v>
      </c>
      <c r="D733" s="7">
        <v>0</v>
      </c>
      <c r="E733" s="7">
        <v>0</v>
      </c>
      <c r="F733" s="7">
        <v>0</v>
      </c>
      <c r="G733" s="9">
        <v>44978</v>
      </c>
    </row>
    <row r="734" spans="1:7" ht="14.5" x14ac:dyDescent="0.35">
      <c r="A734" s="7" t="s">
        <v>460</v>
      </c>
      <c r="B734" s="7">
        <v>23</v>
      </c>
      <c r="C734" s="7">
        <v>4</v>
      </c>
      <c r="D734" s="7">
        <v>28</v>
      </c>
      <c r="E734" s="7">
        <v>0</v>
      </c>
      <c r="F734" s="7">
        <v>0</v>
      </c>
      <c r="G734" s="9">
        <v>44978</v>
      </c>
    </row>
    <row r="735" spans="1:7" ht="14.5" x14ac:dyDescent="0.35">
      <c r="A735" s="7" t="s">
        <v>462</v>
      </c>
      <c r="B735" s="7">
        <v>19</v>
      </c>
      <c r="C735" s="7">
        <v>1</v>
      </c>
      <c r="D735" s="7">
        <v>1</v>
      </c>
      <c r="E735" s="7">
        <v>0</v>
      </c>
      <c r="F735" s="7">
        <v>0</v>
      </c>
      <c r="G735" s="9">
        <v>44978</v>
      </c>
    </row>
    <row r="736" spans="1:7" ht="14.5" x14ac:dyDescent="0.35">
      <c r="A736" s="7" t="s">
        <v>465</v>
      </c>
      <c r="B736" s="7">
        <v>35</v>
      </c>
      <c r="C736" s="7">
        <v>14</v>
      </c>
      <c r="D736" s="7">
        <v>8</v>
      </c>
      <c r="E736" s="7">
        <v>0</v>
      </c>
      <c r="F736" s="7">
        <v>0</v>
      </c>
      <c r="G736" s="9">
        <v>44978</v>
      </c>
    </row>
    <row r="737" spans="1:7" ht="14.5" x14ac:dyDescent="0.35">
      <c r="A737" s="7" t="s">
        <v>469</v>
      </c>
      <c r="B737" s="7">
        <v>100</v>
      </c>
      <c r="C737" s="7">
        <v>78</v>
      </c>
      <c r="D737" s="7">
        <v>115</v>
      </c>
      <c r="E737" s="7">
        <v>0</v>
      </c>
      <c r="F737" s="7">
        <v>0</v>
      </c>
      <c r="G737" s="9">
        <v>44978</v>
      </c>
    </row>
    <row r="738" spans="1:7" ht="14.5" x14ac:dyDescent="0.35">
      <c r="A738" s="7" t="s">
        <v>472</v>
      </c>
      <c r="B738" s="7">
        <v>34</v>
      </c>
      <c r="C738" s="7">
        <v>29</v>
      </c>
      <c r="D738" s="7">
        <v>10</v>
      </c>
      <c r="E738" s="7">
        <v>0</v>
      </c>
      <c r="F738" s="7">
        <v>0</v>
      </c>
      <c r="G738" s="9">
        <v>44978</v>
      </c>
    </row>
    <row r="739" spans="1:7" ht="14.5" x14ac:dyDescent="0.35">
      <c r="A739" s="7" t="s">
        <v>476</v>
      </c>
      <c r="B739" s="7">
        <v>14</v>
      </c>
      <c r="C739" s="7">
        <v>3</v>
      </c>
      <c r="D739" s="7">
        <v>0</v>
      </c>
      <c r="E739" s="7">
        <v>0</v>
      </c>
      <c r="F739" s="7">
        <v>0</v>
      </c>
      <c r="G739" s="9">
        <v>44978</v>
      </c>
    </row>
    <row r="740" spans="1:7" ht="14.5" x14ac:dyDescent="0.35">
      <c r="A740" s="7" t="s">
        <v>479</v>
      </c>
      <c r="B740" s="7">
        <v>63</v>
      </c>
      <c r="C740" s="7">
        <v>3</v>
      </c>
      <c r="D740" s="7">
        <v>0</v>
      </c>
      <c r="E740" s="7">
        <v>0</v>
      </c>
      <c r="F740" s="7">
        <v>0</v>
      </c>
      <c r="G740" s="9">
        <v>44978</v>
      </c>
    </row>
    <row r="741" spans="1:7" ht="14.5" x14ac:dyDescent="0.35">
      <c r="A741" s="7" t="s">
        <v>483</v>
      </c>
      <c r="B741" s="7">
        <v>18</v>
      </c>
      <c r="C741" s="7">
        <v>7</v>
      </c>
      <c r="D741" s="7">
        <v>0</v>
      </c>
      <c r="E741" s="7">
        <v>0</v>
      </c>
      <c r="F741" s="7">
        <v>0</v>
      </c>
      <c r="G741" s="9">
        <v>44978</v>
      </c>
    </row>
    <row r="742" spans="1:7" ht="14.5" x14ac:dyDescent="0.35">
      <c r="A742" s="7" t="s">
        <v>486</v>
      </c>
      <c r="B742" s="7">
        <v>7</v>
      </c>
      <c r="C742" s="7">
        <v>1</v>
      </c>
      <c r="D742" s="7">
        <v>4</v>
      </c>
      <c r="E742" s="7">
        <v>0</v>
      </c>
      <c r="F742" s="7">
        <v>0</v>
      </c>
      <c r="G742" s="9">
        <v>44978</v>
      </c>
    </row>
    <row r="743" spans="1:7" ht="14.5" x14ac:dyDescent="0.35">
      <c r="A743" s="7" t="s">
        <v>488</v>
      </c>
      <c r="B743" s="7">
        <v>6</v>
      </c>
      <c r="C743" s="7">
        <v>36</v>
      </c>
      <c r="D743" s="7">
        <v>0</v>
      </c>
      <c r="E743" s="7">
        <v>0</v>
      </c>
      <c r="F743" s="7">
        <v>0</v>
      </c>
      <c r="G743" s="9">
        <v>44978</v>
      </c>
    </row>
    <row r="744" spans="1:7" ht="14.5" x14ac:dyDescent="0.35">
      <c r="A744" s="7" t="s">
        <v>493</v>
      </c>
      <c r="B744" s="7">
        <v>18</v>
      </c>
      <c r="C744" s="7">
        <v>36</v>
      </c>
      <c r="D744" s="7">
        <v>305</v>
      </c>
      <c r="E744" s="7">
        <v>0</v>
      </c>
      <c r="F744" s="7">
        <v>4</v>
      </c>
      <c r="G744" s="9">
        <v>44978</v>
      </c>
    </row>
    <row r="745" spans="1:7" ht="14.5" x14ac:dyDescent="0.35">
      <c r="A745" s="7" t="s">
        <v>496</v>
      </c>
      <c r="B745" s="7">
        <v>5</v>
      </c>
      <c r="C745" s="7">
        <v>2</v>
      </c>
      <c r="D745" s="7">
        <v>0</v>
      </c>
      <c r="E745" s="7">
        <v>0</v>
      </c>
      <c r="F745" s="7">
        <v>0</v>
      </c>
      <c r="G745" s="9">
        <v>44978</v>
      </c>
    </row>
    <row r="746" spans="1:7" ht="14.5" x14ac:dyDescent="0.35">
      <c r="A746" s="7" t="s">
        <v>500</v>
      </c>
      <c r="B746" s="7">
        <v>38</v>
      </c>
      <c r="C746" s="7">
        <v>58</v>
      </c>
      <c r="D746" s="7">
        <v>0</v>
      </c>
      <c r="E746" s="7">
        <v>0</v>
      </c>
      <c r="F746" s="7">
        <v>0</v>
      </c>
      <c r="G746" s="9">
        <v>44978</v>
      </c>
    </row>
    <row r="747" spans="1:7" ht="14.5" x14ac:dyDescent="0.35">
      <c r="A747" s="7" t="s">
        <v>504</v>
      </c>
      <c r="B747" s="7">
        <v>70</v>
      </c>
      <c r="C747" s="7">
        <v>48</v>
      </c>
      <c r="D747" s="7">
        <v>4</v>
      </c>
      <c r="E747" s="7">
        <v>0</v>
      </c>
      <c r="F747" s="7">
        <v>0</v>
      </c>
      <c r="G747" s="9">
        <v>44978</v>
      </c>
    </row>
    <row r="748" spans="1:7" ht="14.5" x14ac:dyDescent="0.35">
      <c r="A748" s="7" t="s">
        <v>507</v>
      </c>
      <c r="B748" s="7">
        <v>2</v>
      </c>
      <c r="C748" s="7">
        <v>0</v>
      </c>
      <c r="D748" s="7">
        <v>0</v>
      </c>
      <c r="E748" s="7">
        <v>0</v>
      </c>
      <c r="F748" s="7">
        <v>0</v>
      </c>
      <c r="G748" s="9">
        <v>44978</v>
      </c>
    </row>
    <row r="749" spans="1:7" ht="14.5" x14ac:dyDescent="0.35">
      <c r="A749" s="7" t="s">
        <v>512</v>
      </c>
      <c r="B749" s="7">
        <v>20</v>
      </c>
      <c r="C749" s="7">
        <v>4</v>
      </c>
      <c r="D749" s="7">
        <v>25</v>
      </c>
      <c r="E749" s="7">
        <v>0</v>
      </c>
      <c r="F749" s="7">
        <v>0</v>
      </c>
      <c r="G749" s="9">
        <v>44978</v>
      </c>
    </row>
    <row r="750" spans="1:7" ht="14.5" x14ac:dyDescent="0.35">
      <c r="A750" s="7" t="s">
        <v>515</v>
      </c>
      <c r="B750" s="7">
        <v>55</v>
      </c>
      <c r="C750" s="7">
        <v>27</v>
      </c>
      <c r="D750" s="7">
        <v>17</v>
      </c>
      <c r="E750" s="7">
        <v>0</v>
      </c>
      <c r="F750" s="7">
        <v>0</v>
      </c>
      <c r="G750" s="9">
        <v>44978</v>
      </c>
    </row>
    <row r="751" spans="1:7" ht="14.5" x14ac:dyDescent="0.35">
      <c r="A751" s="7" t="s">
        <v>518</v>
      </c>
      <c r="B751" s="7">
        <v>22</v>
      </c>
      <c r="C751" s="7">
        <v>54</v>
      </c>
      <c r="D751" s="7">
        <v>1</v>
      </c>
      <c r="E751" s="7">
        <v>0</v>
      </c>
      <c r="F751" s="7">
        <v>0</v>
      </c>
      <c r="G751" s="9">
        <v>44978</v>
      </c>
    </row>
    <row r="752" spans="1:7" ht="14.5" x14ac:dyDescent="0.35">
      <c r="A752" s="7" t="s">
        <v>521</v>
      </c>
      <c r="B752" s="7">
        <v>14</v>
      </c>
      <c r="C752" s="7">
        <v>43</v>
      </c>
      <c r="D752" s="7">
        <v>0</v>
      </c>
      <c r="E752" s="7">
        <v>0</v>
      </c>
      <c r="F752" s="7">
        <v>0</v>
      </c>
      <c r="G752" s="9">
        <v>44978</v>
      </c>
    </row>
    <row r="753" spans="1:7" ht="14.5" x14ac:dyDescent="0.35">
      <c r="A753" s="7" t="s">
        <v>525</v>
      </c>
      <c r="B753" s="7">
        <v>35</v>
      </c>
      <c r="C753" s="7">
        <v>54</v>
      </c>
      <c r="D753" s="7">
        <v>0</v>
      </c>
      <c r="E753" s="7">
        <v>0</v>
      </c>
      <c r="F753" s="7">
        <v>0</v>
      </c>
      <c r="G753" s="9">
        <v>44978</v>
      </c>
    </row>
    <row r="754" spans="1:7" ht="14.5" x14ac:dyDescent="0.35">
      <c r="A754" s="7" t="s">
        <v>527</v>
      </c>
      <c r="B754" s="7">
        <v>13</v>
      </c>
      <c r="C754" s="7">
        <v>43</v>
      </c>
      <c r="D754" s="7">
        <v>3</v>
      </c>
      <c r="E754" s="7">
        <v>0</v>
      </c>
      <c r="F754" s="7">
        <v>0</v>
      </c>
      <c r="G754" s="9">
        <v>44978</v>
      </c>
    </row>
    <row r="755" spans="1:7" ht="14.5" x14ac:dyDescent="0.35">
      <c r="A755" s="7" t="s">
        <v>530</v>
      </c>
      <c r="B755" s="7">
        <v>58</v>
      </c>
      <c r="C755" s="7">
        <v>8</v>
      </c>
      <c r="D755" s="7">
        <v>50</v>
      </c>
      <c r="E755" s="7">
        <v>0</v>
      </c>
      <c r="F755" s="7">
        <v>0</v>
      </c>
      <c r="G755" s="9">
        <v>44978</v>
      </c>
    </row>
    <row r="756" spans="1:7" ht="14.5" x14ac:dyDescent="0.35">
      <c r="A756" s="7" t="s">
        <v>534</v>
      </c>
      <c r="B756" s="7">
        <v>44</v>
      </c>
      <c r="C756" s="7">
        <v>3</v>
      </c>
      <c r="D756" s="7">
        <v>94</v>
      </c>
      <c r="E756" s="7">
        <v>0</v>
      </c>
      <c r="F756" s="7">
        <v>0</v>
      </c>
      <c r="G756" s="9">
        <v>44978</v>
      </c>
    </row>
    <row r="757" spans="1:7" ht="14.5" x14ac:dyDescent="0.35">
      <c r="A757" s="7" t="s">
        <v>538</v>
      </c>
      <c r="B757" s="7">
        <v>14</v>
      </c>
      <c r="C757" s="7">
        <v>1</v>
      </c>
      <c r="D757" s="7">
        <v>22</v>
      </c>
      <c r="E757" s="7">
        <v>0</v>
      </c>
      <c r="F757" s="7">
        <v>0</v>
      </c>
      <c r="G757" s="9">
        <v>44978</v>
      </c>
    </row>
    <row r="758" spans="1:7" ht="14.5" x14ac:dyDescent="0.35">
      <c r="A758" s="7" t="s">
        <v>542</v>
      </c>
      <c r="B758" s="7">
        <v>12</v>
      </c>
      <c r="C758" s="7">
        <v>6</v>
      </c>
      <c r="D758" s="7">
        <v>20</v>
      </c>
      <c r="E758" s="7">
        <v>0</v>
      </c>
      <c r="F758" s="7">
        <v>0</v>
      </c>
      <c r="G758" s="9">
        <v>44978</v>
      </c>
    </row>
    <row r="759" spans="1:7" ht="14.5" x14ac:dyDescent="0.35">
      <c r="A759" s="7" t="s">
        <v>544</v>
      </c>
      <c r="B759" s="7">
        <v>54</v>
      </c>
      <c r="C759" s="7">
        <v>4</v>
      </c>
      <c r="D759" s="7">
        <v>11</v>
      </c>
      <c r="E759" s="7">
        <v>0</v>
      </c>
      <c r="F759" s="7">
        <v>1</v>
      </c>
      <c r="G759" s="9">
        <v>44978</v>
      </c>
    </row>
    <row r="760" spans="1:7" ht="14.5" x14ac:dyDescent="0.35">
      <c r="A760" s="7" t="s">
        <v>546</v>
      </c>
      <c r="B760" s="7">
        <v>63</v>
      </c>
      <c r="C760" s="7">
        <v>68</v>
      </c>
      <c r="D760" s="7">
        <v>55</v>
      </c>
      <c r="E760" s="7">
        <v>11</v>
      </c>
      <c r="F760" s="7">
        <v>0</v>
      </c>
      <c r="G760" s="9">
        <v>44978</v>
      </c>
    </row>
    <row r="761" spans="1:7" ht="14.5" x14ac:dyDescent="0.35">
      <c r="A761" s="7" t="s">
        <v>547</v>
      </c>
      <c r="B761" s="7">
        <v>52</v>
      </c>
      <c r="C761" s="7">
        <v>42</v>
      </c>
      <c r="D761" s="7">
        <v>30</v>
      </c>
      <c r="E761" s="7">
        <v>0</v>
      </c>
      <c r="F761" s="7">
        <v>0</v>
      </c>
      <c r="G761" s="9">
        <v>44978</v>
      </c>
    </row>
    <row r="762" spans="1:7" ht="14.5" x14ac:dyDescent="0.35">
      <c r="A762" s="7" t="s">
        <v>548</v>
      </c>
      <c r="B762" s="7">
        <v>65</v>
      </c>
      <c r="C762" s="7">
        <v>21</v>
      </c>
      <c r="D762" s="7">
        <v>3</v>
      </c>
      <c r="E762" s="7">
        <v>33</v>
      </c>
      <c r="F762" s="7">
        <v>0</v>
      </c>
      <c r="G762" s="9">
        <v>44978</v>
      </c>
    </row>
    <row r="763" spans="1:7" ht="14.5" x14ac:dyDescent="0.35">
      <c r="A763" s="7" t="s">
        <v>549</v>
      </c>
      <c r="B763" s="7">
        <v>94</v>
      </c>
      <c r="C763" s="7">
        <v>56</v>
      </c>
      <c r="D763" s="7">
        <v>82</v>
      </c>
      <c r="E763" s="7">
        <v>15</v>
      </c>
      <c r="F763" s="7">
        <v>0</v>
      </c>
      <c r="G763" s="9">
        <v>44978</v>
      </c>
    </row>
    <row r="764" spans="1:7" ht="14.5" x14ac:dyDescent="0.35">
      <c r="A764" s="7" t="s">
        <v>550</v>
      </c>
      <c r="B764" s="7">
        <v>93</v>
      </c>
      <c r="C764" s="7">
        <v>67</v>
      </c>
      <c r="D764" s="7">
        <v>12</v>
      </c>
      <c r="E764" s="7">
        <v>0</v>
      </c>
      <c r="F764" s="7">
        <v>0</v>
      </c>
      <c r="G764" s="9">
        <v>44978</v>
      </c>
    </row>
    <row r="765" spans="1:7" ht="14.5" x14ac:dyDescent="0.35">
      <c r="A765" s="7" t="s">
        <v>552</v>
      </c>
      <c r="B765" s="7">
        <v>43</v>
      </c>
      <c r="C765" s="7">
        <v>71</v>
      </c>
      <c r="D765" s="7">
        <v>45</v>
      </c>
      <c r="E765" s="7">
        <v>0</v>
      </c>
      <c r="F765" s="7">
        <v>0</v>
      </c>
      <c r="G765" s="9">
        <v>44978</v>
      </c>
    </row>
    <row r="766" spans="1:7" ht="14.5" x14ac:dyDescent="0.35">
      <c r="A766" s="7" t="s">
        <v>554</v>
      </c>
      <c r="B766" s="7">
        <v>48</v>
      </c>
      <c r="C766" s="7">
        <v>36</v>
      </c>
      <c r="D766" s="7">
        <v>12</v>
      </c>
      <c r="E766" s="7">
        <v>0</v>
      </c>
      <c r="F766" s="7">
        <v>1</v>
      </c>
      <c r="G766" s="9">
        <v>44978</v>
      </c>
    </row>
    <row r="767" spans="1:7" ht="14.5" x14ac:dyDescent="0.35">
      <c r="A767" s="7" t="s">
        <v>555</v>
      </c>
      <c r="B767" s="7">
        <v>119</v>
      </c>
      <c r="C767" s="7">
        <v>39</v>
      </c>
      <c r="D767" s="7">
        <v>20</v>
      </c>
      <c r="E767" s="7">
        <v>17</v>
      </c>
      <c r="F767" s="7">
        <v>0</v>
      </c>
      <c r="G767" s="9">
        <v>44978</v>
      </c>
    </row>
    <row r="768" spans="1:7" ht="14.5" x14ac:dyDescent="0.35">
      <c r="A768" s="7" t="s">
        <v>557</v>
      </c>
      <c r="B768" s="7">
        <v>33</v>
      </c>
      <c r="C768" s="7">
        <v>42</v>
      </c>
      <c r="D768" s="7">
        <v>18</v>
      </c>
      <c r="E768" s="7">
        <v>0</v>
      </c>
      <c r="F768" s="7">
        <v>0</v>
      </c>
      <c r="G768" s="9">
        <v>44978</v>
      </c>
    </row>
    <row r="769" spans="1:7" ht="14.5" x14ac:dyDescent="0.35">
      <c r="A769" s="7" t="s">
        <v>559</v>
      </c>
      <c r="B769" s="7">
        <v>17</v>
      </c>
      <c r="C769" s="7">
        <v>10</v>
      </c>
      <c r="D769" s="7">
        <v>21</v>
      </c>
      <c r="E769" s="7">
        <v>0</v>
      </c>
      <c r="F769" s="7">
        <v>0</v>
      </c>
      <c r="G769" s="9">
        <v>44978</v>
      </c>
    </row>
    <row r="770" spans="1:7" ht="14.5" x14ac:dyDescent="0.35">
      <c r="A770" s="7" t="s">
        <v>561</v>
      </c>
      <c r="B770" s="7">
        <v>34</v>
      </c>
      <c r="C770" s="7">
        <v>63</v>
      </c>
      <c r="D770" s="7">
        <v>18</v>
      </c>
      <c r="E770" s="7">
        <v>0</v>
      </c>
      <c r="F770" s="7">
        <v>0</v>
      </c>
      <c r="G770" s="9">
        <v>44978</v>
      </c>
    </row>
    <row r="771" spans="1:7" ht="14.5" x14ac:dyDescent="0.35">
      <c r="A771" s="7" t="s">
        <v>563</v>
      </c>
      <c r="B771" s="7">
        <v>79</v>
      </c>
      <c r="C771" s="7">
        <v>59</v>
      </c>
      <c r="D771" s="7">
        <v>10</v>
      </c>
      <c r="E771" s="7">
        <v>0</v>
      </c>
      <c r="F771" s="7">
        <v>0</v>
      </c>
      <c r="G771" s="9">
        <v>44978</v>
      </c>
    </row>
    <row r="772" spans="1:7" ht="14.5" x14ac:dyDescent="0.35">
      <c r="A772" s="7" t="s">
        <v>564</v>
      </c>
      <c r="B772" s="7">
        <v>26</v>
      </c>
      <c r="C772" s="7">
        <v>40</v>
      </c>
      <c r="D772" s="7">
        <v>2</v>
      </c>
      <c r="E772" s="7">
        <v>0</v>
      </c>
      <c r="F772" s="7">
        <v>0</v>
      </c>
      <c r="G772" s="9">
        <v>44978</v>
      </c>
    </row>
    <row r="773" spans="1:7" ht="14.5" x14ac:dyDescent="0.35">
      <c r="A773" s="7" t="s">
        <v>566</v>
      </c>
      <c r="B773" s="7">
        <v>34</v>
      </c>
      <c r="C773" s="7">
        <v>8</v>
      </c>
      <c r="D773" s="7">
        <v>101</v>
      </c>
      <c r="E773" s="7">
        <v>5</v>
      </c>
      <c r="F773" s="7">
        <v>0</v>
      </c>
      <c r="G773" s="9">
        <v>44978</v>
      </c>
    </row>
    <row r="774" spans="1:7" ht="14.5" x14ac:dyDescent="0.35">
      <c r="A774" s="7" t="s">
        <v>570</v>
      </c>
      <c r="B774" s="7">
        <v>32</v>
      </c>
      <c r="C774" s="7">
        <v>4</v>
      </c>
      <c r="D774" s="7">
        <v>11</v>
      </c>
      <c r="E774" s="7">
        <v>1</v>
      </c>
      <c r="F774" s="7">
        <v>0</v>
      </c>
      <c r="G774" s="9">
        <v>44978</v>
      </c>
    </row>
    <row r="775" spans="1:7" ht="14.5" x14ac:dyDescent="0.35">
      <c r="A775" s="7" t="s">
        <v>573</v>
      </c>
      <c r="B775" s="7">
        <v>18</v>
      </c>
      <c r="C775" s="7">
        <v>6</v>
      </c>
      <c r="D775" s="7">
        <v>2</v>
      </c>
      <c r="E775" s="7">
        <v>0</v>
      </c>
      <c r="F775" s="7">
        <v>0</v>
      </c>
      <c r="G775" s="9">
        <v>44978</v>
      </c>
    </row>
    <row r="776" spans="1:7" ht="14.5" x14ac:dyDescent="0.35">
      <c r="A776" s="7" t="s">
        <v>575</v>
      </c>
      <c r="B776" s="7">
        <v>47</v>
      </c>
      <c r="C776" s="7">
        <v>10</v>
      </c>
      <c r="D776" s="7">
        <v>31</v>
      </c>
      <c r="E776" s="7">
        <v>0</v>
      </c>
      <c r="F776" s="7">
        <v>0</v>
      </c>
      <c r="G776" s="9">
        <v>44978</v>
      </c>
    </row>
    <row r="777" spans="1:7" ht="14.5" x14ac:dyDescent="0.35">
      <c r="A777" s="7" t="s">
        <v>576</v>
      </c>
      <c r="B777" s="7">
        <v>40</v>
      </c>
      <c r="C777" s="7">
        <v>10</v>
      </c>
      <c r="D777" s="7">
        <v>21</v>
      </c>
      <c r="E777" s="7">
        <v>0</v>
      </c>
      <c r="F777" s="7">
        <v>0</v>
      </c>
      <c r="G777" s="9">
        <v>44978</v>
      </c>
    </row>
    <row r="778" spans="1:7" ht="14.5" x14ac:dyDescent="0.35">
      <c r="A778" s="7" t="s">
        <v>577</v>
      </c>
      <c r="B778" s="7">
        <v>14</v>
      </c>
      <c r="C778" s="7">
        <v>2</v>
      </c>
      <c r="D778" s="7">
        <v>1</v>
      </c>
      <c r="E778" s="7">
        <v>0</v>
      </c>
      <c r="F778" s="7">
        <v>0</v>
      </c>
      <c r="G778" s="9">
        <v>44978</v>
      </c>
    </row>
    <row r="779" spans="1:7" ht="14.5" x14ac:dyDescent="0.35">
      <c r="A779" s="7" t="s">
        <v>578</v>
      </c>
      <c r="B779" s="7">
        <v>18</v>
      </c>
      <c r="C779" s="7">
        <v>7</v>
      </c>
      <c r="D779" s="7">
        <v>69</v>
      </c>
      <c r="E779" s="7">
        <v>3</v>
      </c>
      <c r="F779" s="7">
        <v>0</v>
      </c>
      <c r="G779" s="9">
        <v>44978</v>
      </c>
    </row>
    <row r="780" spans="1:7" ht="14.5" x14ac:dyDescent="0.35">
      <c r="A780" s="7" t="s">
        <v>579</v>
      </c>
      <c r="B780" s="7">
        <v>164</v>
      </c>
      <c r="C780" s="7">
        <v>40</v>
      </c>
      <c r="D780" s="7">
        <v>1439</v>
      </c>
      <c r="E780" s="7">
        <v>0</v>
      </c>
      <c r="F780" s="7">
        <v>9</v>
      </c>
      <c r="G780" s="9">
        <v>44978</v>
      </c>
    </row>
    <row r="781" spans="1:7" ht="14.5" x14ac:dyDescent="0.35">
      <c r="A781" s="7" t="s">
        <v>581</v>
      </c>
      <c r="B781" s="7">
        <v>25</v>
      </c>
      <c r="C781" s="7">
        <v>9</v>
      </c>
      <c r="D781" s="7">
        <v>3</v>
      </c>
      <c r="E781" s="7">
        <v>0</v>
      </c>
      <c r="F781" s="7">
        <v>0</v>
      </c>
      <c r="G781" s="9">
        <v>44978</v>
      </c>
    </row>
    <row r="782" spans="1:7" ht="14.5" x14ac:dyDescent="0.35">
      <c r="A782" s="7" t="s">
        <v>584</v>
      </c>
      <c r="B782" s="7">
        <v>20</v>
      </c>
      <c r="C782" s="7">
        <v>4</v>
      </c>
      <c r="D782" s="7">
        <v>5</v>
      </c>
      <c r="E782" s="7">
        <v>0</v>
      </c>
      <c r="F782" s="7">
        <v>0</v>
      </c>
      <c r="G782" s="9">
        <v>44978</v>
      </c>
    </row>
    <row r="783" spans="1:7" ht="14.5" x14ac:dyDescent="0.35">
      <c r="A783" s="7" t="s">
        <v>586</v>
      </c>
      <c r="B783" s="7">
        <v>173</v>
      </c>
      <c r="C783" s="7">
        <v>40</v>
      </c>
      <c r="D783" s="7">
        <v>9</v>
      </c>
      <c r="E783" s="7">
        <v>0</v>
      </c>
      <c r="F783" s="7">
        <v>0</v>
      </c>
      <c r="G783" s="9">
        <v>44978</v>
      </c>
    </row>
    <row r="784" spans="1:7" ht="14.5" x14ac:dyDescent="0.35">
      <c r="A784" s="7" t="s">
        <v>587</v>
      </c>
      <c r="B784" s="7">
        <v>31</v>
      </c>
      <c r="C784" s="7">
        <v>27</v>
      </c>
      <c r="D784" s="7">
        <v>8</v>
      </c>
      <c r="E784" s="7">
        <v>0</v>
      </c>
      <c r="F784" s="7">
        <v>0</v>
      </c>
      <c r="G784" s="9">
        <v>44978</v>
      </c>
    </row>
    <row r="785" spans="1:7" ht="14.5" x14ac:dyDescent="0.35">
      <c r="A785" s="7" t="s">
        <v>588</v>
      </c>
      <c r="B785" s="7">
        <v>17</v>
      </c>
      <c r="C785" s="7">
        <v>0</v>
      </c>
      <c r="D785" s="7">
        <v>6</v>
      </c>
      <c r="E785" s="7">
        <v>0</v>
      </c>
      <c r="F785" s="7">
        <v>0</v>
      </c>
      <c r="G785" s="9">
        <v>44978</v>
      </c>
    </row>
    <row r="786" spans="1:7" ht="14.5" x14ac:dyDescent="0.35">
      <c r="A786" s="7" t="s">
        <v>589</v>
      </c>
      <c r="B786" s="7">
        <v>48</v>
      </c>
      <c r="C786" s="7">
        <v>67</v>
      </c>
      <c r="D786" s="7">
        <v>82</v>
      </c>
      <c r="E786" s="7">
        <v>0</v>
      </c>
      <c r="F786" s="7">
        <v>8</v>
      </c>
      <c r="G786" s="9">
        <v>44978</v>
      </c>
    </row>
    <row r="787" spans="1:7" ht="14.5" x14ac:dyDescent="0.35">
      <c r="A787" s="7" t="s">
        <v>590</v>
      </c>
      <c r="B787" s="7">
        <v>27</v>
      </c>
      <c r="C787" s="7">
        <v>47</v>
      </c>
      <c r="D787" s="7">
        <v>9</v>
      </c>
      <c r="E787" s="7">
        <v>0</v>
      </c>
      <c r="F787" s="7">
        <v>0</v>
      </c>
      <c r="G787" s="9">
        <v>44978</v>
      </c>
    </row>
    <row r="788" spans="1:7" ht="14.5" x14ac:dyDescent="0.35">
      <c r="A788" s="7" t="s">
        <v>591</v>
      </c>
      <c r="B788" s="7">
        <v>40</v>
      </c>
      <c r="C788" s="7">
        <v>4</v>
      </c>
      <c r="D788" s="7">
        <v>343</v>
      </c>
      <c r="E788" s="7">
        <v>0</v>
      </c>
      <c r="F788" s="7">
        <v>1</v>
      </c>
      <c r="G788" s="9">
        <v>44978</v>
      </c>
    </row>
    <row r="789" spans="1:7" ht="14.5" x14ac:dyDescent="0.35">
      <c r="A789" s="7" t="s">
        <v>594</v>
      </c>
      <c r="B789" s="7">
        <v>11</v>
      </c>
      <c r="C789" s="7">
        <v>45</v>
      </c>
      <c r="D789" s="7">
        <v>13</v>
      </c>
      <c r="E789" s="7">
        <v>0</v>
      </c>
      <c r="F789" s="7">
        <v>1</v>
      </c>
      <c r="G789" s="9">
        <v>44978</v>
      </c>
    </row>
    <row r="790" spans="1:7" ht="14.5" x14ac:dyDescent="0.35">
      <c r="A790" s="7" t="s">
        <v>596</v>
      </c>
      <c r="B790" s="7">
        <v>10</v>
      </c>
      <c r="C790" s="7">
        <v>0</v>
      </c>
      <c r="D790" s="7">
        <v>0</v>
      </c>
      <c r="E790" s="7">
        <v>0</v>
      </c>
      <c r="F790" s="7">
        <v>1</v>
      </c>
      <c r="G790" s="9">
        <v>44978</v>
      </c>
    </row>
    <row r="791" spans="1:7" ht="14.5" x14ac:dyDescent="0.35">
      <c r="A791" s="7" t="s">
        <v>602</v>
      </c>
      <c r="B791" s="7">
        <v>5</v>
      </c>
      <c r="C791" s="7">
        <v>0</v>
      </c>
      <c r="D791" s="7">
        <v>0</v>
      </c>
      <c r="E791" s="7">
        <v>0</v>
      </c>
      <c r="F791" s="7">
        <v>0</v>
      </c>
      <c r="G791" s="9">
        <v>44978</v>
      </c>
    </row>
    <row r="792" spans="1:7" ht="14.5" x14ac:dyDescent="0.35">
      <c r="A792" s="7" t="s">
        <v>606</v>
      </c>
      <c r="B792" s="7">
        <v>8</v>
      </c>
      <c r="C792" s="7">
        <v>0</v>
      </c>
      <c r="D792" s="7">
        <v>0</v>
      </c>
      <c r="E792" s="7">
        <v>0</v>
      </c>
      <c r="F792" s="7">
        <v>0</v>
      </c>
      <c r="G792" s="9">
        <v>44978</v>
      </c>
    </row>
    <row r="793" spans="1:7" ht="14.5" x14ac:dyDescent="0.35">
      <c r="A793" s="7" t="s">
        <v>610</v>
      </c>
      <c r="B793" s="7">
        <v>3</v>
      </c>
      <c r="C793" s="7">
        <v>1</v>
      </c>
      <c r="D793" s="7">
        <v>0</v>
      </c>
      <c r="E793" s="7">
        <v>0</v>
      </c>
      <c r="F793" s="7">
        <v>0</v>
      </c>
      <c r="G793" s="9">
        <v>44978</v>
      </c>
    </row>
    <row r="794" spans="1:7" ht="14.5" x14ac:dyDescent="0.35">
      <c r="A794" s="7" t="s">
        <v>613</v>
      </c>
      <c r="B794" s="7">
        <v>2</v>
      </c>
      <c r="C794" s="7">
        <v>2</v>
      </c>
      <c r="D794" s="7">
        <v>0</v>
      </c>
      <c r="E794" s="7">
        <v>0</v>
      </c>
      <c r="F794" s="7">
        <v>0</v>
      </c>
      <c r="G794" s="9">
        <v>44978</v>
      </c>
    </row>
    <row r="795" spans="1:7" ht="14.5" x14ac:dyDescent="0.35">
      <c r="A795" s="7" t="s">
        <v>616</v>
      </c>
      <c r="B795" s="7">
        <v>80</v>
      </c>
      <c r="C795" s="7">
        <v>2</v>
      </c>
      <c r="D795" s="7">
        <v>0</v>
      </c>
      <c r="E795" s="7">
        <v>0</v>
      </c>
      <c r="F795" s="7">
        <v>0</v>
      </c>
      <c r="G795" s="9">
        <v>44978</v>
      </c>
    </row>
    <row r="796" spans="1:7" ht="14.5" x14ac:dyDescent="0.35">
      <c r="A796" s="7" t="s">
        <v>620</v>
      </c>
      <c r="B796" s="7">
        <v>18</v>
      </c>
      <c r="C796" s="7">
        <v>3</v>
      </c>
      <c r="D796" s="7">
        <v>0</v>
      </c>
      <c r="E796" s="7">
        <v>0</v>
      </c>
      <c r="F796" s="7">
        <v>0</v>
      </c>
      <c r="G796" s="9">
        <v>44978</v>
      </c>
    </row>
    <row r="797" spans="1:7" ht="14.5" x14ac:dyDescent="0.35">
      <c r="A797" s="7" t="s">
        <v>624</v>
      </c>
      <c r="B797" s="7">
        <v>17</v>
      </c>
      <c r="C797" s="7">
        <v>4</v>
      </c>
      <c r="D797" s="7">
        <v>0</v>
      </c>
      <c r="E797" s="7">
        <v>0</v>
      </c>
      <c r="F797" s="7">
        <v>2</v>
      </c>
      <c r="G797" s="9">
        <v>44978</v>
      </c>
    </row>
    <row r="798" spans="1:7" ht="14.5" x14ac:dyDescent="0.35">
      <c r="A798" s="7" t="s">
        <v>628</v>
      </c>
      <c r="B798" s="7">
        <v>20</v>
      </c>
      <c r="C798" s="7">
        <v>2</v>
      </c>
      <c r="D798" s="7">
        <v>0</v>
      </c>
      <c r="E798" s="7">
        <v>0</v>
      </c>
      <c r="F798" s="7">
        <v>0</v>
      </c>
      <c r="G798" s="9">
        <v>44978</v>
      </c>
    </row>
    <row r="799" spans="1:7" ht="14.5" x14ac:dyDescent="0.35">
      <c r="A799" s="7" t="s">
        <v>632</v>
      </c>
      <c r="B799" s="7">
        <v>4</v>
      </c>
      <c r="C799" s="7">
        <v>0</v>
      </c>
      <c r="D799" s="7">
        <v>0</v>
      </c>
      <c r="E799" s="7">
        <v>0</v>
      </c>
      <c r="F799" s="7">
        <v>0</v>
      </c>
      <c r="G799" s="9">
        <v>44978</v>
      </c>
    </row>
    <row r="800" spans="1:7" ht="14.5" x14ac:dyDescent="0.35">
      <c r="A800" s="7" t="s">
        <v>635</v>
      </c>
      <c r="B800" s="7">
        <v>13</v>
      </c>
      <c r="C800" s="7">
        <v>0</v>
      </c>
      <c r="D800" s="7">
        <v>0</v>
      </c>
      <c r="E800" s="7">
        <v>0</v>
      </c>
      <c r="F800" s="7">
        <v>0</v>
      </c>
      <c r="G800" s="9">
        <v>44978</v>
      </c>
    </row>
    <row r="801" spans="1:7" ht="14.5" x14ac:dyDescent="0.35">
      <c r="A801" s="7" t="s">
        <v>638</v>
      </c>
      <c r="B801" s="7">
        <v>2</v>
      </c>
      <c r="C801" s="7">
        <v>0</v>
      </c>
      <c r="D801" s="7">
        <v>0</v>
      </c>
      <c r="E801" s="7">
        <v>0</v>
      </c>
      <c r="F801" s="7">
        <v>0</v>
      </c>
      <c r="G801" s="9">
        <v>44978</v>
      </c>
    </row>
    <row r="802" spans="1:7" ht="14.5" x14ac:dyDescent="0.35">
      <c r="A802" s="7" t="s">
        <v>642</v>
      </c>
      <c r="B802" s="7">
        <v>66</v>
      </c>
      <c r="C802" s="7">
        <v>5</v>
      </c>
      <c r="D802" s="7">
        <v>0</v>
      </c>
      <c r="E802" s="7">
        <v>0</v>
      </c>
      <c r="F802" s="7">
        <v>0</v>
      </c>
      <c r="G802" s="9">
        <v>44978</v>
      </c>
    </row>
    <row r="803" spans="1:7" ht="14.5" x14ac:dyDescent="0.35">
      <c r="A803" s="7" t="s">
        <v>644</v>
      </c>
      <c r="B803" s="7">
        <v>13</v>
      </c>
      <c r="C803" s="7">
        <v>4</v>
      </c>
      <c r="D803" s="7">
        <v>0</v>
      </c>
      <c r="E803" s="7">
        <v>0</v>
      </c>
      <c r="F803" s="7">
        <v>0</v>
      </c>
      <c r="G803" s="9">
        <v>44978</v>
      </c>
    </row>
    <row r="804" spans="1:7" ht="14.5" x14ac:dyDescent="0.35">
      <c r="A804" s="7" t="s">
        <v>647</v>
      </c>
      <c r="B804" s="7">
        <v>5</v>
      </c>
      <c r="C804" s="7">
        <v>3</v>
      </c>
      <c r="D804" s="7">
        <v>0</v>
      </c>
      <c r="E804" s="7">
        <v>0</v>
      </c>
      <c r="F804" s="7">
        <v>0</v>
      </c>
      <c r="G804" s="9">
        <v>44978</v>
      </c>
    </row>
    <row r="805" spans="1:7" ht="14.5" x14ac:dyDescent="0.35">
      <c r="A805" s="7" t="s">
        <v>649</v>
      </c>
      <c r="B805" s="7">
        <v>6</v>
      </c>
      <c r="C805" s="7">
        <v>1</v>
      </c>
      <c r="D805" s="7">
        <v>0</v>
      </c>
      <c r="E805" s="7">
        <v>0</v>
      </c>
      <c r="F805" s="7">
        <v>0</v>
      </c>
      <c r="G805" s="9">
        <v>44978</v>
      </c>
    </row>
    <row r="806" spans="1:7" ht="14.5" x14ac:dyDescent="0.35">
      <c r="A806" s="7" t="s">
        <v>651</v>
      </c>
      <c r="B806" s="7">
        <v>0</v>
      </c>
      <c r="C806" s="7">
        <v>0</v>
      </c>
      <c r="D806" s="7">
        <v>0</v>
      </c>
      <c r="E806" s="7">
        <v>0</v>
      </c>
      <c r="F806" s="7">
        <v>0</v>
      </c>
      <c r="G806" s="9">
        <v>44978</v>
      </c>
    </row>
    <row r="807" spans="1:7" ht="14.5" x14ac:dyDescent="0.35">
      <c r="A807" s="7" t="s">
        <v>655</v>
      </c>
      <c r="B807" s="7">
        <v>6</v>
      </c>
      <c r="C807" s="7">
        <v>0</v>
      </c>
      <c r="D807" s="7">
        <v>0</v>
      </c>
      <c r="E807" s="7">
        <v>0</v>
      </c>
      <c r="F807" s="7">
        <v>0</v>
      </c>
      <c r="G807" s="9">
        <v>44978</v>
      </c>
    </row>
    <row r="808" spans="1:7" ht="14.5" x14ac:dyDescent="0.35">
      <c r="A808" s="7" t="s">
        <v>658</v>
      </c>
      <c r="B808" s="7">
        <v>1</v>
      </c>
      <c r="C808" s="7">
        <v>0</v>
      </c>
      <c r="D808" s="7">
        <v>0</v>
      </c>
      <c r="E808" s="7">
        <v>0</v>
      </c>
      <c r="F808" s="7">
        <v>0</v>
      </c>
      <c r="G808" s="9">
        <v>44978</v>
      </c>
    </row>
    <row r="809" spans="1:7" ht="14.5" x14ac:dyDescent="0.35">
      <c r="A809" s="7" t="s">
        <v>660</v>
      </c>
      <c r="B809" s="7">
        <v>3</v>
      </c>
      <c r="C809" s="7">
        <v>0</v>
      </c>
      <c r="D809" s="7">
        <v>0</v>
      </c>
      <c r="E809" s="7">
        <v>0</v>
      </c>
      <c r="F809" s="7">
        <v>0</v>
      </c>
      <c r="G809" s="9">
        <v>44978</v>
      </c>
    </row>
    <row r="810" spans="1:7" ht="14.5" x14ac:dyDescent="0.35">
      <c r="A810" s="7" t="s">
        <v>663</v>
      </c>
      <c r="B810" s="7">
        <v>4</v>
      </c>
      <c r="C810" s="7">
        <v>0</v>
      </c>
      <c r="D810" s="7">
        <v>0</v>
      </c>
      <c r="E810" s="7">
        <v>0</v>
      </c>
      <c r="F810" s="7">
        <v>0</v>
      </c>
      <c r="G810" s="9">
        <v>44978</v>
      </c>
    </row>
    <row r="811" spans="1:7" ht="14.5" x14ac:dyDescent="0.35">
      <c r="A811" s="7" t="s">
        <v>665</v>
      </c>
      <c r="B811" s="7">
        <v>1</v>
      </c>
      <c r="C811" s="7">
        <v>0</v>
      </c>
      <c r="D811" s="7">
        <v>0</v>
      </c>
      <c r="E811" s="7">
        <v>0</v>
      </c>
      <c r="F811" s="7">
        <v>0</v>
      </c>
      <c r="G811" s="9">
        <v>44978</v>
      </c>
    </row>
    <row r="812" spans="1:7" ht="14.5" x14ac:dyDescent="0.35">
      <c r="A812" s="7" t="s">
        <v>668</v>
      </c>
      <c r="B812" s="7">
        <v>4</v>
      </c>
      <c r="C812" s="7">
        <v>3</v>
      </c>
      <c r="D812" s="7">
        <v>0</v>
      </c>
      <c r="E812" s="7">
        <v>0</v>
      </c>
      <c r="F812" s="7">
        <v>0</v>
      </c>
      <c r="G812" s="9">
        <v>44978</v>
      </c>
    </row>
    <row r="813" spans="1:7" ht="14.5" x14ac:dyDescent="0.35">
      <c r="A813" s="7" t="s">
        <v>672</v>
      </c>
      <c r="B813" s="7">
        <v>3</v>
      </c>
      <c r="C813" s="7">
        <v>0</v>
      </c>
      <c r="D813" s="7">
        <v>0</v>
      </c>
      <c r="E813" s="7">
        <v>0</v>
      </c>
      <c r="F813" s="7">
        <v>0</v>
      </c>
      <c r="G813" s="9">
        <v>44978</v>
      </c>
    </row>
    <row r="814" spans="1:7" ht="14.5" x14ac:dyDescent="0.35">
      <c r="A814" s="7" t="s">
        <v>675</v>
      </c>
      <c r="B814" s="7">
        <v>20</v>
      </c>
      <c r="C814" s="7">
        <v>0</v>
      </c>
      <c r="D814" s="7">
        <v>0</v>
      </c>
      <c r="E814" s="7">
        <v>0</v>
      </c>
      <c r="F814" s="7">
        <v>0</v>
      </c>
      <c r="G814" s="9">
        <v>44978</v>
      </c>
    </row>
    <row r="815" spans="1:7" ht="14.5" x14ac:dyDescent="0.35">
      <c r="A815" s="7" t="s">
        <v>679</v>
      </c>
      <c r="B815" s="7">
        <v>44</v>
      </c>
      <c r="C815" s="7">
        <v>10</v>
      </c>
      <c r="D815" s="7">
        <v>0</v>
      </c>
      <c r="E815" s="7">
        <v>0</v>
      </c>
      <c r="F815" s="7">
        <v>1</v>
      </c>
      <c r="G815" s="9">
        <v>44978</v>
      </c>
    </row>
    <row r="816" spans="1:7" ht="14.5" x14ac:dyDescent="0.35">
      <c r="A816" s="7" t="s">
        <v>682</v>
      </c>
      <c r="B816" s="7">
        <v>45</v>
      </c>
      <c r="C816" s="7">
        <v>7</v>
      </c>
      <c r="D816" s="7">
        <v>0</v>
      </c>
      <c r="E816" s="7">
        <v>0</v>
      </c>
      <c r="F816" s="7">
        <v>1</v>
      </c>
      <c r="G816" s="9">
        <v>44978</v>
      </c>
    </row>
    <row r="817" spans="1:7" ht="14.5" x14ac:dyDescent="0.35">
      <c r="A817" s="7" t="s">
        <v>688</v>
      </c>
      <c r="B817" s="7">
        <v>91</v>
      </c>
      <c r="C817" s="7">
        <v>75</v>
      </c>
      <c r="D817" s="7">
        <v>0</v>
      </c>
      <c r="E817" s="7">
        <v>0</v>
      </c>
      <c r="F817" s="7">
        <v>0</v>
      </c>
      <c r="G817" s="9">
        <v>44978</v>
      </c>
    </row>
    <row r="818" spans="1:7" ht="14.5" x14ac:dyDescent="0.35">
      <c r="A818" s="7" t="s">
        <v>692</v>
      </c>
      <c r="B818" s="7">
        <v>96</v>
      </c>
      <c r="C818" s="7">
        <v>24</v>
      </c>
      <c r="D818" s="7">
        <v>0</v>
      </c>
      <c r="E818" s="7">
        <v>0</v>
      </c>
      <c r="F818" s="7">
        <v>0</v>
      </c>
      <c r="G818" s="9">
        <v>44978</v>
      </c>
    </row>
    <row r="819" spans="1:7" ht="14.5" x14ac:dyDescent="0.35">
      <c r="A819" s="7" t="s">
        <v>694</v>
      </c>
      <c r="B819" s="7">
        <v>0</v>
      </c>
      <c r="C819" s="7">
        <v>0</v>
      </c>
      <c r="D819" s="7">
        <v>0</v>
      </c>
      <c r="E819" s="7">
        <v>0</v>
      </c>
      <c r="F819" s="7">
        <v>0</v>
      </c>
      <c r="G819" s="9">
        <v>44978</v>
      </c>
    </row>
    <row r="820" spans="1:7" ht="14.5" x14ac:dyDescent="0.35">
      <c r="A820" s="7" t="s">
        <v>698</v>
      </c>
      <c r="B820" s="7">
        <v>0</v>
      </c>
      <c r="C820" s="7">
        <v>0</v>
      </c>
      <c r="D820" s="7">
        <v>0</v>
      </c>
      <c r="E820" s="7">
        <v>0</v>
      </c>
      <c r="F820" s="7">
        <v>0</v>
      </c>
      <c r="G820" s="9">
        <v>44978</v>
      </c>
    </row>
    <row r="821" spans="1:7" ht="14.5" x14ac:dyDescent="0.35">
      <c r="A821" s="7" t="s">
        <v>702</v>
      </c>
      <c r="B821" s="7">
        <v>9</v>
      </c>
      <c r="C821" s="7">
        <v>0</v>
      </c>
      <c r="D821" s="7">
        <v>0</v>
      </c>
      <c r="E821" s="7">
        <v>0</v>
      </c>
      <c r="F821" s="7">
        <v>0</v>
      </c>
      <c r="G821" s="9">
        <v>44978</v>
      </c>
    </row>
    <row r="822" spans="1:7" ht="14.5" x14ac:dyDescent="0.35">
      <c r="A822" s="7" t="s">
        <v>706</v>
      </c>
      <c r="B822" s="7">
        <v>6</v>
      </c>
      <c r="C822" s="7">
        <v>0</v>
      </c>
      <c r="D822" s="7">
        <v>0</v>
      </c>
      <c r="E822" s="7">
        <v>0</v>
      </c>
      <c r="F822" s="7">
        <v>0</v>
      </c>
      <c r="G822" s="9">
        <v>44978</v>
      </c>
    </row>
    <row r="823" spans="1:7" ht="14.5" x14ac:dyDescent="0.35">
      <c r="A823" s="7" t="s">
        <v>712</v>
      </c>
      <c r="B823" s="7">
        <v>3</v>
      </c>
      <c r="C823" s="7">
        <v>7</v>
      </c>
      <c r="D823" s="7">
        <v>0</v>
      </c>
      <c r="E823" s="7">
        <v>0</v>
      </c>
      <c r="F823" s="7">
        <v>0</v>
      </c>
      <c r="G823" s="9">
        <v>44978</v>
      </c>
    </row>
    <row r="824" spans="1:7" ht="14.5" x14ac:dyDescent="0.35">
      <c r="A824" s="7" t="s">
        <v>715</v>
      </c>
      <c r="B824" s="7">
        <v>0</v>
      </c>
      <c r="C824" s="7">
        <v>0</v>
      </c>
      <c r="D824" s="7">
        <v>0</v>
      </c>
      <c r="E824" s="7">
        <v>0</v>
      </c>
      <c r="F824" s="7">
        <v>0</v>
      </c>
      <c r="G824" s="9">
        <v>44978</v>
      </c>
    </row>
    <row r="825" spans="1:7" ht="14.5" x14ac:dyDescent="0.35">
      <c r="A825" s="7" t="s">
        <v>718</v>
      </c>
      <c r="B825" s="7">
        <v>2</v>
      </c>
      <c r="C825" s="7">
        <v>0</v>
      </c>
      <c r="D825" s="7">
        <v>0</v>
      </c>
      <c r="E825" s="7">
        <v>0</v>
      </c>
      <c r="F825" s="7">
        <v>0</v>
      </c>
      <c r="G825" s="9">
        <v>44978</v>
      </c>
    </row>
    <row r="826" spans="1:7" ht="14.5" x14ac:dyDescent="0.35">
      <c r="A826" s="7" t="s">
        <v>722</v>
      </c>
      <c r="B826" s="7">
        <v>7</v>
      </c>
      <c r="C826" s="7">
        <v>0</v>
      </c>
      <c r="D826" s="7">
        <v>0</v>
      </c>
      <c r="E826" s="7">
        <v>0</v>
      </c>
      <c r="F826" s="7">
        <v>0</v>
      </c>
      <c r="G826" s="9">
        <v>44978</v>
      </c>
    </row>
    <row r="827" spans="1:7" ht="14.5" x14ac:dyDescent="0.35">
      <c r="A827" s="7" t="s">
        <v>724</v>
      </c>
      <c r="B827" s="7">
        <v>3</v>
      </c>
      <c r="C827" s="7">
        <v>0</v>
      </c>
      <c r="D827" s="7">
        <v>0</v>
      </c>
      <c r="E827" s="7">
        <v>0</v>
      </c>
      <c r="F827" s="7">
        <v>0</v>
      </c>
      <c r="G827" s="9">
        <v>44978</v>
      </c>
    </row>
    <row r="828" spans="1:7" ht="14.5" x14ac:dyDescent="0.35">
      <c r="A828" s="7" t="s">
        <v>727</v>
      </c>
      <c r="B828" s="7">
        <v>19</v>
      </c>
      <c r="C828" s="7">
        <v>4</v>
      </c>
      <c r="D828" s="7">
        <v>0</v>
      </c>
      <c r="E828" s="7">
        <v>0</v>
      </c>
      <c r="F828" s="7">
        <v>1</v>
      </c>
      <c r="G828" s="9">
        <v>44978</v>
      </c>
    </row>
    <row r="829" spans="1:7" ht="14.5" x14ac:dyDescent="0.35">
      <c r="A829" s="7" t="s">
        <v>731</v>
      </c>
      <c r="B829" s="7">
        <v>3</v>
      </c>
      <c r="C829" s="7">
        <v>1</v>
      </c>
      <c r="D829" s="7">
        <v>0</v>
      </c>
      <c r="E829" s="7">
        <v>0</v>
      </c>
      <c r="F829" s="7">
        <v>0</v>
      </c>
      <c r="G829" s="9">
        <v>44978</v>
      </c>
    </row>
    <row r="830" spans="1:7" ht="14.5" x14ac:dyDescent="0.35">
      <c r="A830" s="7" t="s">
        <v>735</v>
      </c>
      <c r="B830" s="7">
        <v>2</v>
      </c>
      <c r="C830" s="7">
        <v>2</v>
      </c>
      <c r="D830" s="7">
        <v>0</v>
      </c>
      <c r="E830" s="7">
        <v>0</v>
      </c>
      <c r="F830" s="7">
        <v>0</v>
      </c>
      <c r="G830" s="9">
        <v>44978</v>
      </c>
    </row>
    <row r="831" spans="1:7" ht="14.5" x14ac:dyDescent="0.35">
      <c r="A831" s="7" t="s">
        <v>738</v>
      </c>
      <c r="B831" s="7">
        <v>11</v>
      </c>
      <c r="C831" s="7">
        <v>0</v>
      </c>
      <c r="D831" s="7">
        <v>0</v>
      </c>
      <c r="E831" s="7">
        <v>0</v>
      </c>
      <c r="F831" s="7">
        <v>0</v>
      </c>
      <c r="G831" s="9">
        <v>44978</v>
      </c>
    </row>
    <row r="832" spans="1:7" ht="14.5" x14ac:dyDescent="0.35">
      <c r="A832" s="7" t="s">
        <v>742</v>
      </c>
      <c r="B832" s="7">
        <v>2</v>
      </c>
      <c r="C832" s="7">
        <v>2</v>
      </c>
      <c r="D832" s="7">
        <v>0</v>
      </c>
      <c r="E832" s="7">
        <v>0</v>
      </c>
      <c r="F832" s="7">
        <v>0</v>
      </c>
      <c r="G832" s="9">
        <v>44978</v>
      </c>
    </row>
    <row r="833" spans="1:7" ht="14.5" x14ac:dyDescent="0.35">
      <c r="A833" s="7" t="s">
        <v>745</v>
      </c>
      <c r="B833" s="7">
        <v>3</v>
      </c>
      <c r="C833" s="7">
        <v>0</v>
      </c>
      <c r="D833" s="7">
        <v>0</v>
      </c>
      <c r="E833" s="7">
        <v>0</v>
      </c>
      <c r="F833" s="7">
        <v>0</v>
      </c>
      <c r="G833" s="9">
        <v>44978</v>
      </c>
    </row>
    <row r="834" spans="1:7" ht="14.5" x14ac:dyDescent="0.35">
      <c r="A834" s="7" t="s">
        <v>749</v>
      </c>
      <c r="B834" s="7">
        <v>13</v>
      </c>
      <c r="C834" s="7">
        <v>3</v>
      </c>
      <c r="D834" s="7">
        <v>0</v>
      </c>
      <c r="E834" s="7">
        <v>0</v>
      </c>
      <c r="F834" s="7">
        <v>5</v>
      </c>
      <c r="G834" s="9">
        <v>44978</v>
      </c>
    </row>
    <row r="835" spans="1:7" ht="14.5" x14ac:dyDescent="0.35">
      <c r="A835" s="7" t="s">
        <v>752</v>
      </c>
      <c r="B835" s="7">
        <v>0</v>
      </c>
      <c r="C835" s="7">
        <v>0</v>
      </c>
      <c r="D835" s="7">
        <v>0</v>
      </c>
      <c r="E835" s="7">
        <v>0</v>
      </c>
      <c r="F835" s="7">
        <v>0</v>
      </c>
      <c r="G835" s="9">
        <v>44978</v>
      </c>
    </row>
    <row r="836" spans="1:7" ht="14.5" x14ac:dyDescent="0.35">
      <c r="A836" s="7" t="s">
        <v>755</v>
      </c>
      <c r="B836" s="7">
        <v>3</v>
      </c>
      <c r="C836" s="7">
        <v>1</v>
      </c>
      <c r="D836" s="7">
        <v>0</v>
      </c>
      <c r="E836" s="7">
        <v>0</v>
      </c>
      <c r="F836" s="7">
        <v>0</v>
      </c>
      <c r="G836" s="9">
        <v>44978</v>
      </c>
    </row>
    <row r="837" spans="1:7" ht="14.5" x14ac:dyDescent="0.35">
      <c r="A837" s="7" t="s">
        <v>759</v>
      </c>
      <c r="B837" s="7">
        <v>0</v>
      </c>
      <c r="C837" s="7">
        <v>0</v>
      </c>
      <c r="D837" s="7">
        <v>0</v>
      </c>
      <c r="E837" s="7">
        <v>0</v>
      </c>
      <c r="F837" s="7">
        <v>0</v>
      </c>
      <c r="G837" s="9">
        <v>44978</v>
      </c>
    </row>
    <row r="838" spans="1:7" ht="14.5" x14ac:dyDescent="0.35">
      <c r="A838" s="7" t="s">
        <v>762</v>
      </c>
      <c r="B838" s="7">
        <v>2</v>
      </c>
      <c r="C838" s="7">
        <v>0</v>
      </c>
      <c r="D838" s="7">
        <v>0</v>
      </c>
      <c r="E838" s="7">
        <v>0</v>
      </c>
      <c r="F838" s="7">
        <v>0</v>
      </c>
      <c r="G838" s="9">
        <v>44978</v>
      </c>
    </row>
    <row r="839" spans="1:7" ht="14.5" x14ac:dyDescent="0.35">
      <c r="A839" s="7" t="s">
        <v>764</v>
      </c>
      <c r="B839" s="7">
        <v>32</v>
      </c>
      <c r="C839" s="7">
        <v>2</v>
      </c>
      <c r="D839" s="7">
        <v>0</v>
      </c>
      <c r="E839" s="7">
        <v>0</v>
      </c>
      <c r="F839" s="7">
        <v>0</v>
      </c>
      <c r="G839" s="9">
        <v>44978</v>
      </c>
    </row>
    <row r="840" spans="1:7" ht="14.5" x14ac:dyDescent="0.35">
      <c r="A840" s="7" t="s">
        <v>768</v>
      </c>
      <c r="B840" s="7">
        <v>1</v>
      </c>
      <c r="C840" s="7">
        <v>0</v>
      </c>
      <c r="D840" s="7">
        <v>0</v>
      </c>
      <c r="E840" s="7">
        <v>0</v>
      </c>
      <c r="F840" s="7">
        <v>0</v>
      </c>
      <c r="G840" s="9">
        <v>44978</v>
      </c>
    </row>
    <row r="841" spans="1:7" ht="14.5" x14ac:dyDescent="0.35">
      <c r="A841" s="7" t="s">
        <v>771</v>
      </c>
      <c r="B841" s="7">
        <v>1</v>
      </c>
      <c r="C841" s="7">
        <v>0</v>
      </c>
      <c r="D841" s="7">
        <v>0</v>
      </c>
      <c r="E841" s="7">
        <v>0</v>
      </c>
      <c r="F841" s="7">
        <v>0</v>
      </c>
      <c r="G841" s="9">
        <v>44978</v>
      </c>
    </row>
    <row r="842" spans="1:7" ht="14.5" x14ac:dyDescent="0.35">
      <c r="A842" s="7" t="s">
        <v>775</v>
      </c>
      <c r="B842" s="7">
        <v>6</v>
      </c>
      <c r="C842" s="7">
        <v>0</v>
      </c>
      <c r="D842" s="7">
        <v>0</v>
      </c>
      <c r="E842" s="7">
        <v>0</v>
      </c>
      <c r="F842" s="7">
        <v>0</v>
      </c>
      <c r="G842" s="9">
        <v>44978</v>
      </c>
    </row>
    <row r="843" spans="1:7" ht="14.5" x14ac:dyDescent="0.35">
      <c r="A843" s="7" t="s">
        <v>778</v>
      </c>
      <c r="B843" s="7">
        <v>5</v>
      </c>
      <c r="C843" s="7">
        <v>0</v>
      </c>
      <c r="D843" s="7">
        <v>0</v>
      </c>
      <c r="E843" s="7">
        <v>0</v>
      </c>
      <c r="F843" s="7">
        <v>0</v>
      </c>
      <c r="G843" s="9">
        <v>44978</v>
      </c>
    </row>
    <row r="844" spans="1:7" ht="14.5" x14ac:dyDescent="0.35">
      <c r="A844" s="7" t="s">
        <v>781</v>
      </c>
      <c r="B844" s="7">
        <v>2</v>
      </c>
      <c r="C844" s="7">
        <v>0</v>
      </c>
      <c r="D844" s="7">
        <v>0</v>
      </c>
      <c r="E844" s="7">
        <v>0</v>
      </c>
      <c r="F844" s="7">
        <v>0</v>
      </c>
      <c r="G844" s="9">
        <v>44978</v>
      </c>
    </row>
    <row r="845" spans="1:7" ht="14.5" x14ac:dyDescent="0.35">
      <c r="A845" s="7" t="s">
        <v>785</v>
      </c>
      <c r="B845" s="7">
        <v>2</v>
      </c>
      <c r="C845" s="7">
        <v>0</v>
      </c>
      <c r="D845" s="7">
        <v>0</v>
      </c>
      <c r="E845" s="7">
        <v>0</v>
      </c>
      <c r="F845" s="7">
        <v>0</v>
      </c>
      <c r="G845" s="9">
        <v>44978</v>
      </c>
    </row>
    <row r="846" spans="1:7" ht="14.5" x14ac:dyDescent="0.35">
      <c r="A846" s="7" t="s">
        <v>789</v>
      </c>
      <c r="B846" s="7">
        <v>0</v>
      </c>
      <c r="C846" s="7">
        <v>0</v>
      </c>
      <c r="D846" s="7">
        <v>0</v>
      </c>
      <c r="E846" s="7">
        <v>0</v>
      </c>
      <c r="F846" s="7">
        <v>0</v>
      </c>
      <c r="G846" s="9">
        <v>44978</v>
      </c>
    </row>
    <row r="847" spans="1:7" ht="14.5" x14ac:dyDescent="0.35">
      <c r="A847" s="7" t="s">
        <v>792</v>
      </c>
      <c r="B847" s="7">
        <v>0</v>
      </c>
      <c r="C847" s="7">
        <v>0</v>
      </c>
      <c r="D847" s="7">
        <v>0</v>
      </c>
      <c r="E847" s="7">
        <v>0</v>
      </c>
      <c r="F847" s="7">
        <v>0</v>
      </c>
      <c r="G847" s="9">
        <v>44978</v>
      </c>
    </row>
    <row r="848" spans="1:7" ht="14.5" x14ac:dyDescent="0.35">
      <c r="A848" s="7" t="s">
        <v>797</v>
      </c>
      <c r="B848" s="7">
        <v>7</v>
      </c>
      <c r="C848" s="7">
        <v>0</v>
      </c>
      <c r="D848" s="7">
        <v>0</v>
      </c>
      <c r="E848" s="7">
        <v>0</v>
      </c>
      <c r="F848" s="7">
        <v>0</v>
      </c>
      <c r="G848" s="9">
        <v>44978</v>
      </c>
    </row>
    <row r="849" spans="1:7" ht="14.5" x14ac:dyDescent="0.35">
      <c r="A849" s="7" t="s">
        <v>801</v>
      </c>
      <c r="B849" s="7">
        <v>3</v>
      </c>
      <c r="C849" s="7">
        <v>0</v>
      </c>
      <c r="D849" s="7">
        <v>0</v>
      </c>
      <c r="E849" s="7">
        <v>0</v>
      </c>
      <c r="F849" s="7">
        <v>0</v>
      </c>
      <c r="G849" s="9">
        <v>44978</v>
      </c>
    </row>
    <row r="850" spans="1:7" ht="14.5" x14ac:dyDescent="0.35">
      <c r="A850" s="7" t="s">
        <v>804</v>
      </c>
      <c r="B850" s="7">
        <v>1</v>
      </c>
      <c r="C850" s="7">
        <v>0</v>
      </c>
      <c r="D850" s="7">
        <v>0</v>
      </c>
      <c r="E850" s="7">
        <v>0</v>
      </c>
      <c r="F850" s="7">
        <v>0</v>
      </c>
      <c r="G850" s="9">
        <v>44978</v>
      </c>
    </row>
    <row r="851" spans="1:7" ht="14.5" x14ac:dyDescent="0.35">
      <c r="A851" s="7" t="s">
        <v>808</v>
      </c>
      <c r="B851" s="7">
        <v>3</v>
      </c>
      <c r="C851" s="7">
        <v>0</v>
      </c>
      <c r="D851" s="7">
        <v>0</v>
      </c>
      <c r="E851" s="7">
        <v>0</v>
      </c>
      <c r="F851" s="7">
        <v>0</v>
      </c>
      <c r="G851" s="9">
        <v>44978</v>
      </c>
    </row>
    <row r="852" spans="1:7" ht="14.5" x14ac:dyDescent="0.35">
      <c r="A852" s="7" t="s">
        <v>811</v>
      </c>
      <c r="B852" s="7">
        <v>2</v>
      </c>
      <c r="C852" s="7">
        <v>0</v>
      </c>
      <c r="D852" s="7">
        <v>0</v>
      </c>
      <c r="E852" s="7">
        <v>0</v>
      </c>
      <c r="F852" s="7">
        <v>0</v>
      </c>
      <c r="G852" s="9">
        <v>44978</v>
      </c>
    </row>
    <row r="853" spans="1:7" ht="14.5" x14ac:dyDescent="0.35">
      <c r="A853" s="7" t="s">
        <v>814</v>
      </c>
      <c r="B853" s="7">
        <v>7</v>
      </c>
      <c r="C853" s="7">
        <v>0</v>
      </c>
      <c r="D853" s="7">
        <v>0</v>
      </c>
      <c r="E853" s="7">
        <v>0</v>
      </c>
      <c r="F853" s="7">
        <v>0</v>
      </c>
      <c r="G853" s="9">
        <v>44978</v>
      </c>
    </row>
    <row r="854" spans="1:7" ht="14.5" x14ac:dyDescent="0.35">
      <c r="A854" s="7" t="s">
        <v>818</v>
      </c>
      <c r="B854" s="7">
        <v>2</v>
      </c>
      <c r="C854" s="7">
        <v>1</v>
      </c>
      <c r="D854" s="7">
        <v>0</v>
      </c>
      <c r="E854" s="7">
        <v>0</v>
      </c>
      <c r="F854" s="7">
        <v>1</v>
      </c>
      <c r="G854" s="9">
        <v>44978</v>
      </c>
    </row>
    <row r="855" spans="1:7" ht="14.5" x14ac:dyDescent="0.35">
      <c r="A855" s="7" t="s">
        <v>823</v>
      </c>
      <c r="B855" s="7">
        <v>1</v>
      </c>
      <c r="C855" s="7">
        <v>0</v>
      </c>
      <c r="D855" s="7">
        <v>0</v>
      </c>
      <c r="E855" s="7">
        <v>0</v>
      </c>
      <c r="F855" s="7">
        <v>0</v>
      </c>
      <c r="G855" s="9">
        <v>44978</v>
      </c>
    </row>
    <row r="856" spans="1:7" ht="14.5" x14ac:dyDescent="0.35">
      <c r="A856" s="7" t="s">
        <v>826</v>
      </c>
      <c r="B856" s="7">
        <v>0</v>
      </c>
      <c r="C856" s="7">
        <v>0</v>
      </c>
      <c r="D856" s="7">
        <v>0</v>
      </c>
      <c r="E856" s="7">
        <v>0</v>
      </c>
      <c r="F856" s="7">
        <v>0</v>
      </c>
      <c r="G856" s="9">
        <v>44978</v>
      </c>
    </row>
    <row r="857" spans="1:7" ht="14.5" x14ac:dyDescent="0.35">
      <c r="A857" s="7" t="s">
        <v>829</v>
      </c>
      <c r="B857" s="7">
        <v>9</v>
      </c>
      <c r="C857" s="7">
        <v>0</v>
      </c>
      <c r="D857" s="7">
        <v>0</v>
      </c>
      <c r="E857" s="7">
        <v>0</v>
      </c>
      <c r="F857" s="7">
        <v>0</v>
      </c>
      <c r="G857" s="9">
        <v>44978</v>
      </c>
    </row>
    <row r="858" spans="1:7" ht="14.5" x14ac:dyDescent="0.35">
      <c r="A858" s="7" t="s">
        <v>833</v>
      </c>
      <c r="B858" s="7">
        <v>3</v>
      </c>
      <c r="C858" s="7">
        <v>0</v>
      </c>
      <c r="D858" s="7">
        <v>0</v>
      </c>
      <c r="E858" s="7">
        <v>0</v>
      </c>
      <c r="F858" s="7">
        <v>0</v>
      </c>
      <c r="G858" s="9">
        <v>44978</v>
      </c>
    </row>
    <row r="859" spans="1:7" ht="14.5" x14ac:dyDescent="0.35">
      <c r="A859" s="7" t="s">
        <v>837</v>
      </c>
      <c r="B859" s="7">
        <v>5</v>
      </c>
      <c r="C859" s="7">
        <v>0</v>
      </c>
      <c r="D859" s="7">
        <v>0</v>
      </c>
      <c r="E859" s="7">
        <v>0</v>
      </c>
      <c r="F859" s="7">
        <v>0</v>
      </c>
      <c r="G859" s="9">
        <v>44978</v>
      </c>
    </row>
    <row r="860" spans="1:7" ht="14.5" x14ac:dyDescent="0.35">
      <c r="A860" s="7" t="s">
        <v>840</v>
      </c>
      <c r="B860" s="7">
        <v>2</v>
      </c>
      <c r="C860" s="7">
        <v>0</v>
      </c>
      <c r="D860" s="7">
        <v>0</v>
      </c>
      <c r="E860" s="7">
        <v>0</v>
      </c>
      <c r="F860" s="7">
        <v>0</v>
      </c>
      <c r="G860" s="9">
        <v>44978</v>
      </c>
    </row>
    <row r="861" spans="1:7" ht="14.5" x14ac:dyDescent="0.35">
      <c r="A861" s="7" t="s">
        <v>842</v>
      </c>
      <c r="B861" s="7">
        <v>5</v>
      </c>
      <c r="C861" s="7">
        <v>0</v>
      </c>
      <c r="D861" s="7">
        <v>0</v>
      </c>
      <c r="E861" s="7">
        <v>0</v>
      </c>
      <c r="F861" s="7">
        <v>0</v>
      </c>
      <c r="G861" s="9">
        <v>44978</v>
      </c>
    </row>
    <row r="862" spans="1:7" ht="14.5" x14ac:dyDescent="0.35">
      <c r="A862" s="7" t="s">
        <v>847</v>
      </c>
      <c r="B862" s="7">
        <v>1</v>
      </c>
      <c r="C862" s="7">
        <v>0</v>
      </c>
      <c r="D862" s="7">
        <v>0</v>
      </c>
      <c r="E862" s="7">
        <v>0</v>
      </c>
      <c r="F862" s="7">
        <v>0</v>
      </c>
      <c r="G862" s="9">
        <v>44978</v>
      </c>
    </row>
    <row r="863" spans="1:7" ht="14.5" x14ac:dyDescent="0.35">
      <c r="A863" s="7" t="s">
        <v>850</v>
      </c>
      <c r="B863" s="7">
        <v>0</v>
      </c>
      <c r="C863" s="7">
        <v>0</v>
      </c>
      <c r="D863" s="7">
        <v>0</v>
      </c>
      <c r="E863" s="7">
        <v>0</v>
      </c>
      <c r="F863" s="7">
        <v>0</v>
      </c>
      <c r="G863" s="9">
        <v>44978</v>
      </c>
    </row>
    <row r="864" spans="1:7" ht="14.5" x14ac:dyDescent="0.35">
      <c r="A864" s="7" t="s">
        <v>854</v>
      </c>
      <c r="B864" s="7">
        <v>0</v>
      </c>
      <c r="C864" s="7">
        <v>0</v>
      </c>
      <c r="D864" s="7">
        <v>0</v>
      </c>
      <c r="E864" s="7">
        <v>0</v>
      </c>
      <c r="F864" s="7">
        <v>0</v>
      </c>
      <c r="G864" s="9">
        <v>44978</v>
      </c>
    </row>
    <row r="865" spans="1:7" ht="14.5" x14ac:dyDescent="0.35">
      <c r="A865" s="7" t="s">
        <v>857</v>
      </c>
      <c r="B865" s="7">
        <v>3</v>
      </c>
      <c r="C865" s="7">
        <v>0</v>
      </c>
      <c r="D865" s="7">
        <v>0</v>
      </c>
      <c r="E865" s="7">
        <v>0</v>
      </c>
      <c r="F865" s="7">
        <v>0</v>
      </c>
      <c r="G865" s="9">
        <v>44978</v>
      </c>
    </row>
    <row r="866" spans="1:7" ht="14.5" x14ac:dyDescent="0.35">
      <c r="A866" s="7" t="s">
        <v>860</v>
      </c>
      <c r="B866" s="7">
        <v>58</v>
      </c>
      <c r="C866" s="7">
        <v>80</v>
      </c>
      <c r="D866" s="7">
        <v>40</v>
      </c>
      <c r="E866" s="7">
        <v>0</v>
      </c>
      <c r="F866" s="7">
        <v>0</v>
      </c>
      <c r="G866" s="9">
        <v>44978</v>
      </c>
    </row>
    <row r="867" spans="1:7" ht="14.5" x14ac:dyDescent="0.35">
      <c r="A867" s="7" t="s">
        <v>866</v>
      </c>
      <c r="B867" s="7">
        <v>86</v>
      </c>
      <c r="C867" s="7">
        <v>21</v>
      </c>
      <c r="D867" s="7">
        <v>72</v>
      </c>
      <c r="E867" s="7">
        <v>0</v>
      </c>
      <c r="F867" s="7">
        <v>2</v>
      </c>
      <c r="G867" s="9">
        <v>44978</v>
      </c>
    </row>
    <row r="868" spans="1:7" ht="14.5" x14ac:dyDescent="0.35">
      <c r="A868" s="7" t="s">
        <v>867</v>
      </c>
      <c r="B868" s="7">
        <v>344</v>
      </c>
      <c r="C868" s="7">
        <v>101</v>
      </c>
      <c r="D868" s="7">
        <v>630</v>
      </c>
      <c r="E868" s="7">
        <v>99</v>
      </c>
      <c r="F868" s="7">
        <v>9</v>
      </c>
      <c r="G868" s="9">
        <v>44978</v>
      </c>
    </row>
    <row r="869" spans="1:7" ht="14.5" x14ac:dyDescent="0.35">
      <c r="A869" s="7" t="s">
        <v>870</v>
      </c>
      <c r="B869" s="7">
        <v>1</v>
      </c>
      <c r="C869" s="7">
        <v>2</v>
      </c>
      <c r="D869" s="7">
        <v>0</v>
      </c>
      <c r="E869" s="7">
        <v>6</v>
      </c>
      <c r="F869" s="7">
        <v>0</v>
      </c>
      <c r="G869" s="9">
        <v>44978</v>
      </c>
    </row>
    <row r="870" spans="1:7" ht="14.5" x14ac:dyDescent="0.35">
      <c r="A870" s="7" t="s">
        <v>873</v>
      </c>
      <c r="B870" s="7">
        <v>78</v>
      </c>
      <c r="C870" s="7">
        <v>26</v>
      </c>
      <c r="D870" s="7">
        <v>13</v>
      </c>
      <c r="E870" s="7">
        <v>35</v>
      </c>
      <c r="F870" s="7">
        <v>0</v>
      </c>
      <c r="G870" s="9">
        <v>44978</v>
      </c>
    </row>
    <row r="871" spans="1:7" ht="14.5" x14ac:dyDescent="0.35">
      <c r="A871" s="7" t="s">
        <v>875</v>
      </c>
      <c r="B871" s="7">
        <v>144</v>
      </c>
      <c r="C871" s="7">
        <v>31</v>
      </c>
      <c r="D871" s="7">
        <v>36</v>
      </c>
      <c r="E871" s="7">
        <v>0</v>
      </c>
      <c r="F871" s="7">
        <v>0</v>
      </c>
      <c r="G871" s="9">
        <v>44978</v>
      </c>
    </row>
    <row r="872" spans="1:7" ht="14.5" x14ac:dyDescent="0.35">
      <c r="A872" s="7" t="s">
        <v>877</v>
      </c>
      <c r="B872" s="7">
        <v>45</v>
      </c>
      <c r="C872" s="7">
        <v>7</v>
      </c>
      <c r="D872" s="7">
        <v>8</v>
      </c>
      <c r="E872" s="7">
        <v>121</v>
      </c>
      <c r="F872" s="7">
        <v>0</v>
      </c>
      <c r="G872" s="9">
        <v>44978</v>
      </c>
    </row>
    <row r="873" spans="1:7" ht="14.5" x14ac:dyDescent="0.35">
      <c r="A873" s="7" t="s">
        <v>879</v>
      </c>
      <c r="B873" s="7">
        <v>31</v>
      </c>
      <c r="C873" s="7">
        <v>9</v>
      </c>
      <c r="D873" s="7">
        <v>37</v>
      </c>
      <c r="E873" s="7">
        <v>0</v>
      </c>
      <c r="F873" s="7">
        <v>0</v>
      </c>
      <c r="G873" s="9">
        <v>44978</v>
      </c>
    </row>
    <row r="874" spans="1:7" ht="14.5" x14ac:dyDescent="0.35">
      <c r="A874" s="7" t="s">
        <v>880</v>
      </c>
      <c r="B874" s="7">
        <v>31</v>
      </c>
      <c r="C874" s="7">
        <v>7</v>
      </c>
      <c r="D874" s="7">
        <v>55</v>
      </c>
      <c r="E874" s="7">
        <v>0</v>
      </c>
      <c r="F874" s="7">
        <v>0</v>
      </c>
      <c r="G874" s="9">
        <v>44978</v>
      </c>
    </row>
    <row r="875" spans="1:7" ht="14.5" x14ac:dyDescent="0.35">
      <c r="A875" s="7" t="s">
        <v>881</v>
      </c>
      <c r="B875" s="7">
        <v>49</v>
      </c>
      <c r="C875" s="7">
        <v>10</v>
      </c>
      <c r="D875" s="7">
        <v>11</v>
      </c>
      <c r="E875" s="7">
        <v>0</v>
      </c>
      <c r="F875" s="7">
        <v>0</v>
      </c>
      <c r="G875" s="9">
        <v>44978</v>
      </c>
    </row>
    <row r="876" spans="1:7" ht="14.5" x14ac:dyDescent="0.35">
      <c r="A876" s="7" t="s">
        <v>883</v>
      </c>
      <c r="B876" s="7">
        <v>49</v>
      </c>
      <c r="C876" s="7">
        <v>91</v>
      </c>
      <c r="D876" s="7">
        <v>8</v>
      </c>
      <c r="E876" s="7">
        <v>343</v>
      </c>
      <c r="F876" s="7">
        <v>0</v>
      </c>
      <c r="G876" s="9">
        <v>44978</v>
      </c>
    </row>
    <row r="877" spans="1:7" ht="14.5" x14ac:dyDescent="0.35">
      <c r="A877" s="7" t="s">
        <v>886</v>
      </c>
      <c r="B877" s="7">
        <v>55</v>
      </c>
      <c r="C877" s="7">
        <v>79</v>
      </c>
      <c r="D877" s="7">
        <v>3</v>
      </c>
      <c r="E877" s="7">
        <v>14</v>
      </c>
      <c r="F877" s="7">
        <v>0</v>
      </c>
      <c r="G877" s="9">
        <v>44978</v>
      </c>
    </row>
    <row r="878" spans="1:7" ht="14.5" x14ac:dyDescent="0.35">
      <c r="A878" s="7" t="s">
        <v>887</v>
      </c>
      <c r="B878" s="7">
        <v>45</v>
      </c>
      <c r="C878" s="7">
        <v>18</v>
      </c>
      <c r="D878" s="7">
        <v>25</v>
      </c>
      <c r="E878" s="7">
        <v>100</v>
      </c>
      <c r="F878" s="7">
        <v>0</v>
      </c>
      <c r="G878" s="9">
        <v>44978</v>
      </c>
    </row>
    <row r="879" spans="1:7" ht="14.5" x14ac:dyDescent="0.35">
      <c r="A879" s="7" t="s">
        <v>888</v>
      </c>
      <c r="B879" s="7">
        <v>215</v>
      </c>
      <c r="C879" s="7">
        <v>51</v>
      </c>
      <c r="D879" s="7">
        <v>5</v>
      </c>
      <c r="E879" s="7">
        <v>133</v>
      </c>
      <c r="F879" s="7">
        <v>1</v>
      </c>
      <c r="G879" s="9">
        <v>44978</v>
      </c>
    </row>
    <row r="880" spans="1:7" ht="14.5" x14ac:dyDescent="0.35">
      <c r="A880" s="7" t="s">
        <v>889</v>
      </c>
      <c r="B880" s="7">
        <v>7</v>
      </c>
      <c r="C880" s="7">
        <v>6</v>
      </c>
      <c r="D880" s="7">
        <v>3</v>
      </c>
      <c r="E880" s="7">
        <v>21</v>
      </c>
      <c r="F880" s="7">
        <v>0</v>
      </c>
      <c r="G880" s="9">
        <v>44978</v>
      </c>
    </row>
    <row r="881" spans="1:7" ht="14.5" x14ac:dyDescent="0.35">
      <c r="A881" s="7" t="s">
        <v>891</v>
      </c>
      <c r="B881" s="7">
        <v>47</v>
      </c>
      <c r="C881" s="7">
        <v>7</v>
      </c>
      <c r="D881" s="7">
        <v>8</v>
      </c>
      <c r="E881" s="7">
        <v>76</v>
      </c>
      <c r="F881" s="7">
        <v>0</v>
      </c>
      <c r="G881" s="9">
        <v>44978</v>
      </c>
    </row>
    <row r="882" spans="1:7" ht="14.5" x14ac:dyDescent="0.35">
      <c r="A882" s="7" t="s">
        <v>893</v>
      </c>
      <c r="B882" s="7">
        <v>111</v>
      </c>
      <c r="C882" s="7">
        <v>13</v>
      </c>
      <c r="D882" s="7">
        <v>20</v>
      </c>
      <c r="E882" s="7">
        <v>0</v>
      </c>
      <c r="F882" s="7">
        <v>0</v>
      </c>
      <c r="G882" s="9">
        <v>44978</v>
      </c>
    </row>
    <row r="883" spans="1:7" ht="14.5" x14ac:dyDescent="0.35">
      <c r="A883" s="7" t="s">
        <v>895</v>
      </c>
      <c r="B883" s="7">
        <v>1</v>
      </c>
      <c r="C883" s="7">
        <v>1</v>
      </c>
      <c r="D883" s="7">
        <v>0</v>
      </c>
      <c r="E883" s="7">
        <v>6</v>
      </c>
      <c r="F883" s="7">
        <v>0</v>
      </c>
      <c r="G883" s="9">
        <v>44978</v>
      </c>
    </row>
    <row r="884" spans="1:7" ht="14.5" x14ac:dyDescent="0.35">
      <c r="A884" s="7" t="s">
        <v>897</v>
      </c>
      <c r="B884" s="7">
        <v>3</v>
      </c>
      <c r="C884" s="7">
        <v>0</v>
      </c>
      <c r="D884" s="7">
        <v>0</v>
      </c>
      <c r="E884" s="7">
        <v>0</v>
      </c>
      <c r="F884" s="7">
        <v>0</v>
      </c>
      <c r="G884" s="9">
        <v>44978</v>
      </c>
    </row>
    <row r="885" spans="1:7" ht="14.5" x14ac:dyDescent="0.35">
      <c r="A885" s="7" t="s">
        <v>898</v>
      </c>
      <c r="B885" s="7">
        <v>2</v>
      </c>
      <c r="C885" s="7">
        <v>14</v>
      </c>
      <c r="D885" s="7">
        <v>0</v>
      </c>
      <c r="E885" s="7">
        <v>20</v>
      </c>
      <c r="F885" s="7">
        <v>0</v>
      </c>
      <c r="G885" s="9">
        <v>44978</v>
      </c>
    </row>
    <row r="886" spans="1:7" ht="14.5" x14ac:dyDescent="0.35">
      <c r="A886" s="7" t="s">
        <v>900</v>
      </c>
      <c r="B886" s="7">
        <v>1</v>
      </c>
      <c r="C886" s="7">
        <v>0</v>
      </c>
      <c r="D886" s="7">
        <v>0</v>
      </c>
      <c r="E886" s="7">
        <v>0</v>
      </c>
      <c r="F886" s="7">
        <v>0</v>
      </c>
      <c r="G886" s="9">
        <v>44978</v>
      </c>
    </row>
    <row r="887" spans="1:7" ht="14.5" x14ac:dyDescent="0.35">
      <c r="A887" s="7" t="s">
        <v>902</v>
      </c>
      <c r="B887" s="7">
        <v>22</v>
      </c>
      <c r="C887" s="7">
        <v>5</v>
      </c>
      <c r="D887" s="7">
        <v>23</v>
      </c>
      <c r="E887" s="7">
        <v>12</v>
      </c>
      <c r="F887" s="7">
        <v>0</v>
      </c>
      <c r="G887" s="9">
        <v>44978</v>
      </c>
    </row>
    <row r="888" spans="1:7" ht="14.5" x14ac:dyDescent="0.35">
      <c r="A888" s="7" t="s">
        <v>904</v>
      </c>
      <c r="B888" s="7">
        <v>36</v>
      </c>
      <c r="C888" s="7">
        <v>95</v>
      </c>
      <c r="D888" s="7">
        <v>150</v>
      </c>
      <c r="E888" s="7">
        <v>53</v>
      </c>
      <c r="F888" s="7">
        <v>0</v>
      </c>
      <c r="G888" s="9">
        <v>44978</v>
      </c>
    </row>
    <row r="889" spans="1:7" ht="14.5" x14ac:dyDescent="0.35">
      <c r="A889" s="7" t="s">
        <v>907</v>
      </c>
      <c r="B889" s="7">
        <v>29</v>
      </c>
      <c r="C889" s="7">
        <v>1</v>
      </c>
      <c r="D889" s="7">
        <v>6</v>
      </c>
      <c r="E889" s="7">
        <v>0</v>
      </c>
      <c r="F889" s="7">
        <v>0</v>
      </c>
      <c r="G889" s="9">
        <v>44978</v>
      </c>
    </row>
    <row r="890" spans="1:7" ht="14.5" x14ac:dyDescent="0.35">
      <c r="A890" s="7" t="s">
        <v>908</v>
      </c>
      <c r="B890" s="7">
        <v>32</v>
      </c>
      <c r="C890" s="7">
        <v>7</v>
      </c>
      <c r="D890" s="7">
        <v>11</v>
      </c>
      <c r="E890" s="7">
        <v>0</v>
      </c>
      <c r="F890" s="7">
        <v>0</v>
      </c>
      <c r="G890" s="9">
        <v>44978</v>
      </c>
    </row>
    <row r="891" spans="1:7" ht="14.5" x14ac:dyDescent="0.35">
      <c r="A891" s="7" t="s">
        <v>909</v>
      </c>
      <c r="B891" s="7">
        <v>63</v>
      </c>
      <c r="C891" s="7">
        <v>36</v>
      </c>
      <c r="D891" s="7">
        <v>27</v>
      </c>
      <c r="E891" s="7">
        <v>38</v>
      </c>
      <c r="F891" s="7">
        <v>0</v>
      </c>
      <c r="G891" s="9">
        <v>44978</v>
      </c>
    </row>
    <row r="892" spans="1:7" ht="14.5" x14ac:dyDescent="0.35">
      <c r="A892" s="7" t="s">
        <v>911</v>
      </c>
      <c r="B892" s="7">
        <v>57</v>
      </c>
      <c r="C892" s="7">
        <v>15</v>
      </c>
      <c r="D892" s="7">
        <v>18</v>
      </c>
      <c r="E892" s="7">
        <v>167</v>
      </c>
      <c r="F892" s="7">
        <v>0</v>
      </c>
      <c r="G892" s="9">
        <v>44978</v>
      </c>
    </row>
    <row r="893" spans="1:7" ht="14.5" x14ac:dyDescent="0.35">
      <c r="A893" s="7" t="s">
        <v>914</v>
      </c>
      <c r="B893" s="7">
        <v>23</v>
      </c>
      <c r="C893" s="7">
        <v>2</v>
      </c>
      <c r="D893" s="7">
        <v>0</v>
      </c>
      <c r="E893" s="7">
        <v>0</v>
      </c>
      <c r="F893" s="7">
        <v>0</v>
      </c>
      <c r="G893" s="9">
        <v>44978</v>
      </c>
    </row>
    <row r="894" spans="1:7" ht="14.5" x14ac:dyDescent="0.35">
      <c r="A894" s="7" t="s">
        <v>916</v>
      </c>
      <c r="B894" s="7">
        <v>2</v>
      </c>
      <c r="C894" s="7">
        <v>4</v>
      </c>
      <c r="D894" s="7">
        <v>0</v>
      </c>
      <c r="E894" s="7">
        <v>0</v>
      </c>
      <c r="F894" s="7">
        <v>0</v>
      </c>
      <c r="G894" s="9">
        <v>44978</v>
      </c>
    </row>
    <row r="895" spans="1:7" ht="14.5" x14ac:dyDescent="0.35">
      <c r="A895" s="7" t="s">
        <v>918</v>
      </c>
      <c r="B895" s="7">
        <v>149</v>
      </c>
      <c r="C895" s="7">
        <v>42</v>
      </c>
      <c r="D895" s="7">
        <v>0</v>
      </c>
      <c r="E895" s="7">
        <v>558</v>
      </c>
      <c r="F895" s="7">
        <v>0</v>
      </c>
      <c r="G895" s="9">
        <v>44978</v>
      </c>
    </row>
    <row r="896" spans="1:7" ht="14.5" x14ac:dyDescent="0.35">
      <c r="A896" s="7" t="s">
        <v>920</v>
      </c>
      <c r="B896" s="7">
        <v>5</v>
      </c>
      <c r="C896" s="7">
        <v>1</v>
      </c>
      <c r="D896" s="7">
        <v>0</v>
      </c>
      <c r="E896" s="7">
        <v>0</v>
      </c>
      <c r="F896" s="7">
        <v>0</v>
      </c>
      <c r="G896" s="9">
        <v>44978</v>
      </c>
    </row>
    <row r="897" spans="1:7" ht="14.5" x14ac:dyDescent="0.35">
      <c r="A897" s="7" t="s">
        <v>922</v>
      </c>
      <c r="B897" s="7">
        <v>122</v>
      </c>
      <c r="C897" s="7">
        <v>37</v>
      </c>
      <c r="D897" s="7">
        <v>6</v>
      </c>
      <c r="E897" s="7">
        <v>97</v>
      </c>
      <c r="F897" s="7">
        <v>0</v>
      </c>
      <c r="G897" s="9">
        <v>44978</v>
      </c>
    </row>
    <row r="898" spans="1:7" ht="14.5" x14ac:dyDescent="0.35">
      <c r="A898" s="7" t="s">
        <v>924</v>
      </c>
      <c r="B898" s="7">
        <v>43</v>
      </c>
      <c r="C898" s="7">
        <v>14</v>
      </c>
      <c r="D898" s="7">
        <v>10</v>
      </c>
      <c r="E898" s="7">
        <v>129</v>
      </c>
      <c r="F898" s="7">
        <v>0</v>
      </c>
      <c r="G898" s="9">
        <v>44978</v>
      </c>
    </row>
    <row r="899" spans="1:7" ht="14.5" x14ac:dyDescent="0.35">
      <c r="A899" s="7" t="s">
        <v>927</v>
      </c>
      <c r="B899" s="7">
        <v>25</v>
      </c>
      <c r="C899" s="7">
        <v>9</v>
      </c>
      <c r="D899" s="7">
        <v>1</v>
      </c>
      <c r="E899" s="7">
        <v>0</v>
      </c>
      <c r="F899" s="7">
        <v>0</v>
      </c>
      <c r="G899" s="9">
        <v>44978</v>
      </c>
    </row>
    <row r="900" spans="1:7" ht="14.5" x14ac:dyDescent="0.35">
      <c r="A900" s="7" t="s">
        <v>929</v>
      </c>
      <c r="B900" s="7">
        <v>8</v>
      </c>
      <c r="C900" s="7">
        <v>4</v>
      </c>
      <c r="D900" s="7">
        <v>1</v>
      </c>
      <c r="E900" s="7">
        <v>0</v>
      </c>
      <c r="F900" s="7">
        <v>0</v>
      </c>
      <c r="G900" s="9">
        <v>44978</v>
      </c>
    </row>
    <row r="901" spans="1:7" ht="14.5" x14ac:dyDescent="0.35">
      <c r="A901" s="7" t="s">
        <v>930</v>
      </c>
      <c r="B901" s="7">
        <v>39</v>
      </c>
      <c r="C901" s="7">
        <v>333</v>
      </c>
      <c r="D901" s="7">
        <v>4</v>
      </c>
      <c r="E901" s="7">
        <v>16</v>
      </c>
      <c r="F901" s="7">
        <v>0</v>
      </c>
      <c r="G901" s="9">
        <v>44978</v>
      </c>
    </row>
    <row r="902" spans="1:7" ht="14.5" x14ac:dyDescent="0.35">
      <c r="A902" s="7" t="s">
        <v>933</v>
      </c>
      <c r="B902" s="7">
        <v>117</v>
      </c>
      <c r="C902" s="7">
        <v>25</v>
      </c>
      <c r="D902" s="7">
        <v>11</v>
      </c>
      <c r="E902" s="7">
        <v>0</v>
      </c>
      <c r="F902" s="7">
        <v>1</v>
      </c>
      <c r="G902" s="9">
        <v>44978</v>
      </c>
    </row>
    <row r="903" spans="1:7" ht="14.5" x14ac:dyDescent="0.35">
      <c r="A903" s="7" t="s">
        <v>936</v>
      </c>
      <c r="B903" s="7">
        <v>182</v>
      </c>
      <c r="C903" s="7">
        <v>41</v>
      </c>
      <c r="D903" s="7">
        <v>0</v>
      </c>
      <c r="E903" s="7">
        <v>219</v>
      </c>
      <c r="F903" s="7">
        <v>0</v>
      </c>
      <c r="G903" s="9">
        <v>44978</v>
      </c>
    </row>
    <row r="904" spans="1:7" ht="14.5" x14ac:dyDescent="0.35">
      <c r="A904" s="7" t="s">
        <v>938</v>
      </c>
      <c r="B904" s="7">
        <v>13</v>
      </c>
      <c r="C904" s="7">
        <v>13</v>
      </c>
      <c r="D904" s="7">
        <v>0</v>
      </c>
      <c r="E904" s="7">
        <v>45</v>
      </c>
      <c r="F904" s="7">
        <v>0</v>
      </c>
      <c r="G904" s="9">
        <v>44978</v>
      </c>
    </row>
    <row r="905" spans="1:7" ht="14.5" x14ac:dyDescent="0.35">
      <c r="A905" s="7" t="s">
        <v>940</v>
      </c>
      <c r="B905" s="7">
        <v>23</v>
      </c>
      <c r="C905" s="7">
        <v>12</v>
      </c>
      <c r="D905" s="7">
        <v>2</v>
      </c>
      <c r="E905" s="7">
        <v>121</v>
      </c>
      <c r="F905" s="7">
        <v>0</v>
      </c>
      <c r="G905" s="9">
        <v>44978</v>
      </c>
    </row>
    <row r="906" spans="1:7" ht="14.5" x14ac:dyDescent="0.35">
      <c r="A906" s="7" t="s">
        <v>941</v>
      </c>
      <c r="B906" s="7">
        <v>52</v>
      </c>
      <c r="C906" s="7">
        <v>29</v>
      </c>
      <c r="D906" s="7">
        <v>10</v>
      </c>
      <c r="E906" s="7">
        <v>276</v>
      </c>
      <c r="F906" s="7">
        <v>0</v>
      </c>
      <c r="G906" s="9">
        <v>44978</v>
      </c>
    </row>
    <row r="907" spans="1:7" ht="14.5" x14ac:dyDescent="0.35">
      <c r="A907" s="7" t="s">
        <v>942</v>
      </c>
      <c r="B907" s="7">
        <v>30</v>
      </c>
      <c r="C907" s="7">
        <v>4</v>
      </c>
      <c r="D907" s="7">
        <v>3</v>
      </c>
      <c r="E907" s="7">
        <v>0</v>
      </c>
      <c r="F907" s="7">
        <v>0</v>
      </c>
      <c r="G907" s="9">
        <v>44978</v>
      </c>
    </row>
    <row r="908" spans="1:7" ht="14.5" x14ac:dyDescent="0.35">
      <c r="A908" s="7" t="s">
        <v>944</v>
      </c>
      <c r="B908" s="7">
        <v>64</v>
      </c>
      <c r="C908" s="7">
        <v>25</v>
      </c>
      <c r="D908" s="7">
        <v>48</v>
      </c>
      <c r="E908" s="7">
        <v>0</v>
      </c>
      <c r="F908" s="7">
        <v>1</v>
      </c>
      <c r="G908" s="9">
        <v>44978</v>
      </c>
    </row>
    <row r="909" spans="1:7" ht="14.5" x14ac:dyDescent="0.35">
      <c r="A909" s="7" t="s">
        <v>947</v>
      </c>
      <c r="B909" s="7">
        <v>13</v>
      </c>
      <c r="C909" s="7">
        <v>3</v>
      </c>
      <c r="D909" s="7">
        <v>34</v>
      </c>
      <c r="E909" s="7">
        <v>0</v>
      </c>
      <c r="F909" s="7">
        <v>0</v>
      </c>
      <c r="G909" s="9">
        <v>44978</v>
      </c>
    </row>
    <row r="910" spans="1:7" ht="14.5" x14ac:dyDescent="0.35">
      <c r="A910" s="7" t="s">
        <v>950</v>
      </c>
      <c r="B910" s="7">
        <v>36</v>
      </c>
      <c r="C910" s="7">
        <v>3</v>
      </c>
      <c r="D910" s="7">
        <v>12</v>
      </c>
      <c r="E910" s="7">
        <v>65</v>
      </c>
      <c r="F910" s="7">
        <v>0</v>
      </c>
      <c r="G910" s="9">
        <v>44978</v>
      </c>
    </row>
    <row r="911" spans="1:7" ht="14.5" x14ac:dyDescent="0.35">
      <c r="A911" s="7" t="s">
        <v>952</v>
      </c>
      <c r="B911" s="7">
        <v>50</v>
      </c>
      <c r="C911" s="7">
        <v>8</v>
      </c>
      <c r="D911" s="7">
        <v>83</v>
      </c>
      <c r="E911" s="7">
        <v>81</v>
      </c>
      <c r="F911" s="7">
        <v>0</v>
      </c>
      <c r="G911" s="9">
        <v>44978</v>
      </c>
    </row>
    <row r="912" spans="1:7" ht="14.5" x14ac:dyDescent="0.35">
      <c r="A912" s="7" t="s">
        <v>955</v>
      </c>
      <c r="B912" s="7">
        <v>65</v>
      </c>
      <c r="C912" s="7">
        <v>13</v>
      </c>
      <c r="D912" s="7">
        <v>20</v>
      </c>
      <c r="E912" s="7">
        <v>51</v>
      </c>
      <c r="F912" s="7">
        <v>1</v>
      </c>
      <c r="G912" s="9">
        <v>44978</v>
      </c>
    </row>
    <row r="913" spans="1:7" ht="14.5" x14ac:dyDescent="0.35">
      <c r="A913" s="7" t="s">
        <v>956</v>
      </c>
      <c r="B913" s="7">
        <v>61</v>
      </c>
      <c r="C913" s="7">
        <v>32</v>
      </c>
      <c r="D913" s="7">
        <v>27</v>
      </c>
      <c r="E913" s="7">
        <v>37</v>
      </c>
      <c r="F913" s="7">
        <v>0</v>
      </c>
      <c r="G913" s="9">
        <v>44978</v>
      </c>
    </row>
    <row r="914" spans="1:7" ht="14.5" x14ac:dyDescent="0.35">
      <c r="A914" s="7" t="s">
        <v>957</v>
      </c>
      <c r="B914" s="7">
        <v>7</v>
      </c>
      <c r="C914" s="7">
        <v>0</v>
      </c>
      <c r="D914" s="7">
        <v>0</v>
      </c>
      <c r="E914" s="7">
        <v>0</v>
      </c>
      <c r="F914" s="7">
        <v>0</v>
      </c>
      <c r="G914" s="9">
        <v>44978</v>
      </c>
    </row>
    <row r="915" spans="1:7" ht="14.5" x14ac:dyDescent="0.35">
      <c r="A915" s="7" t="s">
        <v>959</v>
      </c>
      <c r="B915" s="7">
        <v>31</v>
      </c>
      <c r="C915" s="7">
        <v>15</v>
      </c>
      <c r="D915" s="7">
        <v>0</v>
      </c>
      <c r="E915" s="7">
        <v>20</v>
      </c>
      <c r="F915" s="7">
        <v>0</v>
      </c>
      <c r="G915" s="9">
        <v>44978</v>
      </c>
    </row>
    <row r="916" spans="1:7" ht="14.5" x14ac:dyDescent="0.35">
      <c r="A916" s="7" t="s">
        <v>960</v>
      </c>
      <c r="B916" s="7">
        <v>10</v>
      </c>
      <c r="C916" s="7">
        <v>5</v>
      </c>
      <c r="D916" s="7">
        <v>0</v>
      </c>
      <c r="E916" s="7">
        <v>0</v>
      </c>
      <c r="F916" s="7">
        <v>0</v>
      </c>
      <c r="G916" s="9">
        <v>44978</v>
      </c>
    </row>
    <row r="917" spans="1:7" ht="14.5" x14ac:dyDescent="0.35">
      <c r="A917" s="7" t="s">
        <v>962</v>
      </c>
      <c r="B917" s="7">
        <v>41</v>
      </c>
      <c r="C917" s="7">
        <v>5</v>
      </c>
      <c r="D917" s="7">
        <v>1</v>
      </c>
      <c r="E917" s="7">
        <v>47</v>
      </c>
      <c r="F917" s="7">
        <v>0</v>
      </c>
      <c r="G917" s="9">
        <v>44978</v>
      </c>
    </row>
    <row r="918" spans="1:7" ht="14.5" x14ac:dyDescent="0.35">
      <c r="A918" s="7" t="s">
        <v>964</v>
      </c>
      <c r="B918" s="7">
        <v>72</v>
      </c>
      <c r="C918" s="7">
        <v>7</v>
      </c>
      <c r="D918" s="7">
        <v>40</v>
      </c>
      <c r="E918" s="7">
        <v>102</v>
      </c>
      <c r="F918" s="7">
        <v>0</v>
      </c>
      <c r="G918" s="9">
        <v>44978</v>
      </c>
    </row>
    <row r="919" spans="1:7" ht="14.5" x14ac:dyDescent="0.35">
      <c r="A919" s="7" t="s">
        <v>967</v>
      </c>
      <c r="B919" s="7">
        <v>51</v>
      </c>
      <c r="C919" s="7">
        <v>49</v>
      </c>
      <c r="D919" s="7">
        <v>12</v>
      </c>
      <c r="E919" s="7">
        <v>0</v>
      </c>
      <c r="F919" s="7">
        <v>1</v>
      </c>
      <c r="G919" s="9">
        <v>44978</v>
      </c>
    </row>
    <row r="920" spans="1:7" ht="14.5" x14ac:dyDescent="0.35">
      <c r="A920" s="7" t="s">
        <v>970</v>
      </c>
      <c r="B920" s="7">
        <v>92</v>
      </c>
      <c r="C920" s="7">
        <v>26</v>
      </c>
      <c r="D920" s="7">
        <v>18</v>
      </c>
      <c r="E920" s="7">
        <v>270</v>
      </c>
      <c r="F920" s="7">
        <v>0</v>
      </c>
      <c r="G920" s="9">
        <v>44978</v>
      </c>
    </row>
    <row r="921" spans="1:7" ht="14.5" x14ac:dyDescent="0.35">
      <c r="A921" s="7" t="s">
        <v>972</v>
      </c>
      <c r="B921" s="7">
        <v>67</v>
      </c>
      <c r="C921" s="7">
        <v>26</v>
      </c>
      <c r="D921" s="7">
        <v>0</v>
      </c>
      <c r="E921" s="7">
        <v>44</v>
      </c>
      <c r="F921" s="7">
        <v>0</v>
      </c>
      <c r="G921" s="9">
        <v>44978</v>
      </c>
    </row>
    <row r="922" spans="1:7" ht="14.5" x14ac:dyDescent="0.35">
      <c r="A922" s="7" t="s">
        <v>974</v>
      </c>
      <c r="B922" s="7">
        <v>33</v>
      </c>
      <c r="C922" s="7">
        <v>10</v>
      </c>
      <c r="D922" s="7">
        <v>71</v>
      </c>
      <c r="E922" s="7">
        <v>41</v>
      </c>
      <c r="F922" s="7">
        <v>1</v>
      </c>
      <c r="G922" s="9">
        <v>44978</v>
      </c>
    </row>
    <row r="923" spans="1:7" ht="14.5" x14ac:dyDescent="0.35">
      <c r="A923" s="7" t="s">
        <v>976</v>
      </c>
      <c r="B923" s="7">
        <v>12</v>
      </c>
      <c r="C923" s="7">
        <v>0</v>
      </c>
      <c r="D923" s="7">
        <v>2</v>
      </c>
      <c r="E923" s="7">
        <v>0</v>
      </c>
      <c r="F923" s="7">
        <v>0</v>
      </c>
      <c r="G923" s="9">
        <v>44978</v>
      </c>
    </row>
    <row r="924" spans="1:7" ht="14.5" x14ac:dyDescent="0.35">
      <c r="A924" s="7" t="s">
        <v>978</v>
      </c>
      <c r="B924" s="7">
        <v>51</v>
      </c>
      <c r="C924" s="7">
        <v>13</v>
      </c>
      <c r="D924" s="7">
        <v>11</v>
      </c>
      <c r="E924" s="7">
        <v>468</v>
      </c>
      <c r="F924" s="7">
        <v>0</v>
      </c>
      <c r="G924" s="9">
        <v>44978</v>
      </c>
    </row>
    <row r="925" spans="1:7" ht="14.5" x14ac:dyDescent="0.35">
      <c r="A925" s="7" t="s">
        <v>980</v>
      </c>
      <c r="B925" s="7">
        <v>197</v>
      </c>
      <c r="C925" s="7">
        <v>104</v>
      </c>
      <c r="D925" s="7">
        <v>11</v>
      </c>
      <c r="E925" s="7">
        <v>0</v>
      </c>
      <c r="F925" s="7">
        <v>0</v>
      </c>
      <c r="G925" s="9">
        <v>44978</v>
      </c>
    </row>
    <row r="926" spans="1:7" ht="14.5" x14ac:dyDescent="0.35">
      <c r="A926" s="7" t="s">
        <v>981</v>
      </c>
      <c r="B926" s="7">
        <v>142</v>
      </c>
      <c r="C926" s="7">
        <v>21</v>
      </c>
      <c r="D926" s="7">
        <v>303</v>
      </c>
      <c r="E926" s="7">
        <v>0</v>
      </c>
      <c r="F926" s="7">
        <v>25</v>
      </c>
      <c r="G926" s="9">
        <v>44978</v>
      </c>
    </row>
    <row r="927" spans="1:7" ht="14.5" x14ac:dyDescent="0.35">
      <c r="A927" s="7" t="s">
        <v>984</v>
      </c>
      <c r="B927" s="7">
        <v>34</v>
      </c>
      <c r="C927" s="7">
        <v>13</v>
      </c>
      <c r="D927" s="7">
        <v>99</v>
      </c>
      <c r="E927" s="7">
        <v>0</v>
      </c>
      <c r="F927" s="7">
        <v>0</v>
      </c>
      <c r="G927" s="9">
        <v>44978</v>
      </c>
    </row>
    <row r="928" spans="1:7" ht="14.5" x14ac:dyDescent="0.35">
      <c r="A928" s="7" t="s">
        <v>985</v>
      </c>
      <c r="B928" s="7">
        <v>117</v>
      </c>
      <c r="C928" s="7">
        <v>114</v>
      </c>
      <c r="D928" s="7">
        <v>133</v>
      </c>
      <c r="E928" s="7">
        <v>666</v>
      </c>
      <c r="F928" s="7">
        <v>0</v>
      </c>
      <c r="G928" s="9">
        <v>44978</v>
      </c>
    </row>
    <row r="929" spans="1:7" ht="14.5" x14ac:dyDescent="0.35">
      <c r="A929" s="7" t="s">
        <v>988</v>
      </c>
      <c r="B929" s="7">
        <v>137</v>
      </c>
      <c r="C929" s="7">
        <v>63</v>
      </c>
      <c r="D929" s="7">
        <v>134</v>
      </c>
      <c r="E929" s="7">
        <v>84</v>
      </c>
      <c r="F929" s="7">
        <v>0</v>
      </c>
      <c r="G929" s="9">
        <v>44978</v>
      </c>
    </row>
    <row r="930" spans="1:7" ht="14.5" x14ac:dyDescent="0.35">
      <c r="A930" s="7" t="s">
        <v>990</v>
      </c>
      <c r="B930" s="7">
        <v>67</v>
      </c>
      <c r="C930" s="7">
        <v>24</v>
      </c>
      <c r="D930" s="7">
        <v>5</v>
      </c>
      <c r="E930" s="7">
        <v>65</v>
      </c>
      <c r="F930" s="7">
        <v>0</v>
      </c>
      <c r="G930" s="9">
        <v>44978</v>
      </c>
    </row>
    <row r="931" spans="1:7" ht="14.5" x14ac:dyDescent="0.35">
      <c r="A931" s="7" t="s">
        <v>991</v>
      </c>
      <c r="B931" s="7">
        <v>28</v>
      </c>
      <c r="C931" s="7">
        <v>6</v>
      </c>
      <c r="D931" s="7">
        <v>4</v>
      </c>
      <c r="E931" s="7">
        <v>0</v>
      </c>
      <c r="F931" s="7">
        <v>0</v>
      </c>
      <c r="G931" s="9">
        <v>44978</v>
      </c>
    </row>
    <row r="932" spans="1:7" ht="14.5" x14ac:dyDescent="0.35">
      <c r="A932" s="7" t="s">
        <v>993</v>
      </c>
      <c r="B932" s="7">
        <v>113</v>
      </c>
      <c r="C932" s="7">
        <v>16</v>
      </c>
      <c r="D932" s="7">
        <v>0</v>
      </c>
      <c r="E932" s="7">
        <v>104</v>
      </c>
      <c r="F932" s="7">
        <v>0</v>
      </c>
      <c r="G932" s="9">
        <v>44978</v>
      </c>
    </row>
    <row r="933" spans="1:7" ht="14.5" x14ac:dyDescent="0.35">
      <c r="A933" s="7" t="s">
        <v>996</v>
      </c>
      <c r="B933" s="7">
        <v>21</v>
      </c>
      <c r="C933" s="7">
        <v>9</v>
      </c>
      <c r="D933" s="7">
        <v>1</v>
      </c>
      <c r="E933" s="7">
        <v>0</v>
      </c>
      <c r="F933" s="7">
        <v>0</v>
      </c>
      <c r="G933" s="9">
        <v>44978</v>
      </c>
    </row>
    <row r="934" spans="1:7" ht="14.5" x14ac:dyDescent="0.35">
      <c r="A934" s="7" t="s">
        <v>998</v>
      </c>
      <c r="B934" s="7">
        <v>6</v>
      </c>
      <c r="C934" s="7">
        <v>13</v>
      </c>
      <c r="D934" s="7">
        <v>5</v>
      </c>
      <c r="E934" s="7">
        <v>13</v>
      </c>
      <c r="F934" s="7">
        <v>0</v>
      </c>
      <c r="G934" s="9">
        <v>44978</v>
      </c>
    </row>
    <row r="935" spans="1:7" ht="14.5" x14ac:dyDescent="0.35">
      <c r="A935" s="7" t="s">
        <v>1000</v>
      </c>
      <c r="B935" s="7">
        <v>8</v>
      </c>
      <c r="C935" s="7">
        <v>2</v>
      </c>
      <c r="D935" s="7">
        <v>1</v>
      </c>
      <c r="E935" s="7">
        <v>29</v>
      </c>
      <c r="F935" s="7">
        <v>0</v>
      </c>
      <c r="G935" s="9">
        <v>44978</v>
      </c>
    </row>
    <row r="936" spans="1:7" ht="14.5" x14ac:dyDescent="0.35">
      <c r="A936" s="7" t="s">
        <v>1002</v>
      </c>
      <c r="B936" s="7">
        <v>28</v>
      </c>
      <c r="C936" s="7">
        <v>25</v>
      </c>
      <c r="D936" s="7">
        <v>4</v>
      </c>
      <c r="E936" s="7">
        <v>18</v>
      </c>
      <c r="F936" s="7">
        <v>0</v>
      </c>
      <c r="G936" s="9">
        <v>44978</v>
      </c>
    </row>
    <row r="937" spans="1:7" ht="14.5" x14ac:dyDescent="0.35">
      <c r="A937" s="7" t="s">
        <v>1005</v>
      </c>
      <c r="B937" s="7">
        <v>79</v>
      </c>
      <c r="C937" s="7">
        <v>294</v>
      </c>
      <c r="D937" s="7">
        <v>14</v>
      </c>
      <c r="E937" s="7">
        <v>0</v>
      </c>
      <c r="F937" s="7">
        <v>0</v>
      </c>
      <c r="G937" s="9">
        <v>44978</v>
      </c>
    </row>
    <row r="938" spans="1:7" ht="14.5" x14ac:dyDescent="0.35">
      <c r="A938" s="7" t="s">
        <v>1007</v>
      </c>
      <c r="B938" s="7">
        <v>17</v>
      </c>
      <c r="C938" s="7">
        <v>9</v>
      </c>
      <c r="D938" s="7">
        <v>0</v>
      </c>
      <c r="E938" s="7">
        <v>8</v>
      </c>
      <c r="F938" s="7">
        <v>0</v>
      </c>
      <c r="G938" s="9">
        <v>44978</v>
      </c>
    </row>
    <row r="939" spans="1:7" ht="14.5" x14ac:dyDescent="0.35">
      <c r="A939" s="7" t="s">
        <v>1009</v>
      </c>
      <c r="B939" s="7">
        <v>11</v>
      </c>
      <c r="C939" s="7">
        <v>8</v>
      </c>
      <c r="D939" s="7">
        <v>0</v>
      </c>
      <c r="E939" s="7">
        <v>0</v>
      </c>
      <c r="F939" s="7">
        <v>0</v>
      </c>
      <c r="G939" s="9">
        <v>44978</v>
      </c>
    </row>
    <row r="940" spans="1:7" ht="14.5" x14ac:dyDescent="0.35">
      <c r="A940" s="7" t="s">
        <v>1010</v>
      </c>
      <c r="B940" s="7">
        <v>4</v>
      </c>
      <c r="C940" s="7">
        <v>1</v>
      </c>
      <c r="D940" s="7">
        <v>0</v>
      </c>
      <c r="E940" s="7">
        <v>0</v>
      </c>
      <c r="F940" s="7">
        <v>0</v>
      </c>
      <c r="G940" s="9">
        <v>44978</v>
      </c>
    </row>
    <row r="941" spans="1:7" ht="14.5" x14ac:dyDescent="0.35">
      <c r="A941" s="7" t="s">
        <v>1011</v>
      </c>
      <c r="B941" s="7">
        <v>39</v>
      </c>
      <c r="C941" s="7">
        <v>13</v>
      </c>
      <c r="D941" s="7">
        <v>6</v>
      </c>
      <c r="E941" s="7">
        <v>294</v>
      </c>
      <c r="F941" s="7">
        <v>0</v>
      </c>
      <c r="G941" s="9">
        <v>44978</v>
      </c>
    </row>
    <row r="942" spans="1:7" ht="14.5" x14ac:dyDescent="0.35">
      <c r="A942" s="7" t="s">
        <v>1013</v>
      </c>
      <c r="B942" s="7">
        <v>761</v>
      </c>
      <c r="C942" s="7">
        <v>173</v>
      </c>
      <c r="D942" s="7">
        <v>145</v>
      </c>
      <c r="E942" s="7">
        <v>340</v>
      </c>
      <c r="F942" s="7">
        <v>2</v>
      </c>
      <c r="G942" s="9">
        <v>44978</v>
      </c>
    </row>
    <row r="943" spans="1:7" ht="14.5" x14ac:dyDescent="0.35">
      <c r="A943" s="7" t="s">
        <v>1015</v>
      </c>
      <c r="B943" s="7">
        <v>188</v>
      </c>
      <c r="C943" s="7">
        <v>11</v>
      </c>
      <c r="D943" s="7">
        <v>0</v>
      </c>
      <c r="E943" s="7">
        <v>158</v>
      </c>
      <c r="F943" s="7">
        <v>0</v>
      </c>
      <c r="G943" s="9">
        <v>44978</v>
      </c>
    </row>
    <row r="944" spans="1:7" ht="14.5" x14ac:dyDescent="0.35">
      <c r="A944" s="7" t="s">
        <v>1017</v>
      </c>
      <c r="B944" s="7">
        <v>44</v>
      </c>
      <c r="C944" s="7">
        <v>7</v>
      </c>
      <c r="D944" s="7">
        <v>0</v>
      </c>
      <c r="E944" s="7">
        <v>72</v>
      </c>
      <c r="F944" s="7">
        <v>0</v>
      </c>
      <c r="G944" s="9">
        <v>44978</v>
      </c>
    </row>
    <row r="945" spans="1:7" ht="14.5" x14ac:dyDescent="0.35">
      <c r="A945" s="7" t="s">
        <v>1019</v>
      </c>
      <c r="B945" s="7">
        <v>19</v>
      </c>
      <c r="C945" s="7">
        <v>10</v>
      </c>
      <c r="D945" s="7">
        <v>13</v>
      </c>
      <c r="E945" s="7">
        <v>47</v>
      </c>
      <c r="F945" s="7">
        <v>0</v>
      </c>
      <c r="G945" s="9">
        <v>44978</v>
      </c>
    </row>
    <row r="946" spans="1:7" ht="14.5" x14ac:dyDescent="0.35">
      <c r="A946" s="7" t="s">
        <v>1021</v>
      </c>
      <c r="B946" s="7">
        <v>21</v>
      </c>
      <c r="C946" s="7">
        <v>2</v>
      </c>
      <c r="D946" s="7">
        <v>7</v>
      </c>
      <c r="E946" s="7">
        <v>47</v>
      </c>
      <c r="F946" s="7">
        <v>0</v>
      </c>
      <c r="G946" s="9">
        <v>44978</v>
      </c>
    </row>
    <row r="947" spans="1:7" ht="14.5" x14ac:dyDescent="0.35">
      <c r="A947" s="7" t="s">
        <v>1023</v>
      </c>
      <c r="B947" s="7">
        <v>83</v>
      </c>
      <c r="C947" s="7">
        <v>21</v>
      </c>
      <c r="D947" s="7">
        <v>6</v>
      </c>
      <c r="E947" s="7">
        <v>0</v>
      </c>
      <c r="F947" s="7">
        <v>0</v>
      </c>
      <c r="G947" s="9">
        <v>44978</v>
      </c>
    </row>
    <row r="948" spans="1:7" ht="14.5" x14ac:dyDescent="0.35">
      <c r="A948" s="7" t="s">
        <v>1026</v>
      </c>
      <c r="B948" s="7">
        <v>70</v>
      </c>
      <c r="C948" s="7">
        <v>12</v>
      </c>
      <c r="D948" s="7">
        <v>2</v>
      </c>
      <c r="E948" s="7">
        <v>162</v>
      </c>
      <c r="F948" s="7">
        <v>0</v>
      </c>
      <c r="G948" s="9">
        <v>44978</v>
      </c>
    </row>
    <row r="949" spans="1:7" ht="14.5" x14ac:dyDescent="0.35">
      <c r="A949" s="7" t="s">
        <v>1027</v>
      </c>
      <c r="B949" s="7">
        <v>98</v>
      </c>
      <c r="C949" s="7">
        <v>29</v>
      </c>
      <c r="D949" s="7">
        <v>3</v>
      </c>
      <c r="E949" s="7">
        <v>52</v>
      </c>
      <c r="F949" s="7">
        <v>0</v>
      </c>
      <c r="G949" s="9">
        <v>44978</v>
      </c>
    </row>
    <row r="950" spans="1:7" ht="14.5" x14ac:dyDescent="0.35">
      <c r="A950" s="7" t="s">
        <v>1029</v>
      </c>
      <c r="B950" s="7">
        <v>26</v>
      </c>
      <c r="C950" s="7">
        <v>6</v>
      </c>
      <c r="D950" s="7">
        <v>1</v>
      </c>
      <c r="E950" s="7">
        <v>0</v>
      </c>
      <c r="F950" s="7">
        <v>0</v>
      </c>
      <c r="G950" s="9">
        <v>44978</v>
      </c>
    </row>
    <row r="951" spans="1:7" ht="14.5" x14ac:dyDescent="0.35">
      <c r="A951" s="7" t="s">
        <v>1031</v>
      </c>
      <c r="B951" s="7">
        <v>500</v>
      </c>
      <c r="C951" s="7">
        <v>32</v>
      </c>
      <c r="D951" s="7">
        <v>189</v>
      </c>
      <c r="E951" s="7">
        <v>43</v>
      </c>
      <c r="F951" s="7">
        <v>0</v>
      </c>
      <c r="G951" s="9">
        <v>44978</v>
      </c>
    </row>
    <row r="952" spans="1:7" ht="14.5" x14ac:dyDescent="0.35">
      <c r="A952" s="7" t="s">
        <v>1033</v>
      </c>
      <c r="B952" s="7">
        <v>18</v>
      </c>
      <c r="C952" s="7">
        <v>9</v>
      </c>
      <c r="D952" s="7">
        <v>0</v>
      </c>
      <c r="E952" s="7">
        <v>0</v>
      </c>
      <c r="F952" s="7">
        <v>0</v>
      </c>
      <c r="G952" s="9">
        <v>44978</v>
      </c>
    </row>
    <row r="953" spans="1:7" ht="14.5" x14ac:dyDescent="0.35">
      <c r="A953" s="7" t="s">
        <v>1035</v>
      </c>
      <c r="B953" s="7">
        <v>29</v>
      </c>
      <c r="C953" s="7">
        <v>16</v>
      </c>
      <c r="D953" s="7">
        <v>172</v>
      </c>
      <c r="E953" s="7">
        <v>29</v>
      </c>
      <c r="F953" s="7">
        <v>8</v>
      </c>
      <c r="G953" s="9">
        <v>44978</v>
      </c>
    </row>
    <row r="954" spans="1:7" ht="14.5" x14ac:dyDescent="0.35">
      <c r="A954" s="7" t="s">
        <v>1038</v>
      </c>
      <c r="B954" s="7">
        <v>20</v>
      </c>
      <c r="C954" s="7">
        <v>6</v>
      </c>
      <c r="D954" s="7">
        <v>40</v>
      </c>
      <c r="E954" s="7">
        <v>38</v>
      </c>
      <c r="F954" s="7">
        <v>0</v>
      </c>
      <c r="G954" s="9">
        <v>44978</v>
      </c>
    </row>
    <row r="955" spans="1:7" ht="14.5" x14ac:dyDescent="0.35">
      <c r="A955" s="7" t="s">
        <v>1040</v>
      </c>
      <c r="B955" s="7">
        <v>1</v>
      </c>
      <c r="C955" s="7">
        <v>10</v>
      </c>
      <c r="D955" s="7">
        <v>0</v>
      </c>
      <c r="E955" s="7">
        <v>8</v>
      </c>
      <c r="F955" s="7">
        <v>0</v>
      </c>
      <c r="G955" s="9">
        <v>44978</v>
      </c>
    </row>
    <row r="956" spans="1:7" ht="14.5" x14ac:dyDescent="0.35">
      <c r="A956" s="7" t="s">
        <v>1042</v>
      </c>
      <c r="B956" s="7">
        <v>269</v>
      </c>
      <c r="C956" s="7">
        <v>37</v>
      </c>
      <c r="D956" s="7">
        <v>131</v>
      </c>
      <c r="E956" s="7">
        <v>1864</v>
      </c>
      <c r="F956" s="7">
        <v>1</v>
      </c>
      <c r="G956" s="9">
        <v>44978</v>
      </c>
    </row>
    <row r="957" spans="1:7" ht="14.5" x14ac:dyDescent="0.35">
      <c r="A957" s="7" t="s">
        <v>1044</v>
      </c>
      <c r="B957" s="7">
        <v>16</v>
      </c>
      <c r="C957" s="7">
        <v>6</v>
      </c>
      <c r="D957" s="7">
        <v>0</v>
      </c>
      <c r="E957" s="7">
        <v>15</v>
      </c>
      <c r="F957" s="7">
        <v>0</v>
      </c>
      <c r="G957" s="9">
        <v>44978</v>
      </c>
    </row>
    <row r="958" spans="1:7" ht="14.5" x14ac:dyDescent="0.35">
      <c r="A958" s="7" t="s">
        <v>1047</v>
      </c>
      <c r="B958" s="7">
        <v>57</v>
      </c>
      <c r="C958" s="7">
        <v>14</v>
      </c>
      <c r="D958" s="7">
        <v>0</v>
      </c>
      <c r="E958" s="7">
        <v>215</v>
      </c>
      <c r="F958" s="7">
        <v>0</v>
      </c>
      <c r="G958" s="9">
        <v>44978</v>
      </c>
    </row>
    <row r="959" spans="1:7" ht="14.5" x14ac:dyDescent="0.35">
      <c r="A959" s="7" t="s">
        <v>1049</v>
      </c>
      <c r="B959" s="7">
        <v>118</v>
      </c>
      <c r="C959" s="7">
        <v>3</v>
      </c>
      <c r="D959" s="7">
        <v>54</v>
      </c>
      <c r="E959" s="7">
        <v>107</v>
      </c>
      <c r="F959" s="7">
        <v>0</v>
      </c>
      <c r="G959" s="9">
        <v>44978</v>
      </c>
    </row>
    <row r="960" spans="1:7" ht="14.5" x14ac:dyDescent="0.35">
      <c r="A960" s="7" t="s">
        <v>1051</v>
      </c>
      <c r="B960" s="7">
        <v>19</v>
      </c>
      <c r="C960" s="7">
        <v>6</v>
      </c>
      <c r="D960" s="7">
        <v>16</v>
      </c>
      <c r="E960" s="7">
        <v>0</v>
      </c>
      <c r="F960" s="7">
        <v>0</v>
      </c>
      <c r="G960" s="9">
        <v>44978</v>
      </c>
    </row>
    <row r="961" spans="1:7" ht="14.5" x14ac:dyDescent="0.35">
      <c r="A961" s="7" t="s">
        <v>1053</v>
      </c>
      <c r="B961" s="7">
        <v>39</v>
      </c>
      <c r="C961" s="7">
        <v>13</v>
      </c>
      <c r="D961" s="7">
        <v>4</v>
      </c>
      <c r="E961" s="7">
        <v>0</v>
      </c>
      <c r="F961" s="7">
        <v>0</v>
      </c>
      <c r="G961" s="9">
        <v>44978</v>
      </c>
    </row>
    <row r="962" spans="1:7" ht="14.5" x14ac:dyDescent="0.35">
      <c r="A962" s="7" t="s">
        <v>1055</v>
      </c>
      <c r="B962" s="7">
        <v>211</v>
      </c>
      <c r="C962" s="7">
        <v>29</v>
      </c>
      <c r="D962" s="7">
        <v>0</v>
      </c>
      <c r="E962" s="7">
        <v>285</v>
      </c>
      <c r="F962" s="7">
        <v>0</v>
      </c>
      <c r="G962" s="9">
        <v>44978</v>
      </c>
    </row>
    <row r="963" spans="1:7" ht="14.5" x14ac:dyDescent="0.35">
      <c r="A963" s="7" t="s">
        <v>1058</v>
      </c>
      <c r="B963" s="7">
        <v>82</v>
      </c>
      <c r="C963" s="7">
        <v>11</v>
      </c>
      <c r="D963" s="7">
        <v>0</v>
      </c>
      <c r="E963" s="7">
        <v>138</v>
      </c>
      <c r="F963" s="7">
        <v>0</v>
      </c>
      <c r="G963" s="9">
        <v>44978</v>
      </c>
    </row>
    <row r="964" spans="1:7" ht="14.5" x14ac:dyDescent="0.35">
      <c r="A964" s="7" t="s">
        <v>1059</v>
      </c>
      <c r="B964" s="7">
        <v>76</v>
      </c>
      <c r="C964" s="7">
        <v>4</v>
      </c>
      <c r="D964" s="7">
        <v>72</v>
      </c>
      <c r="E964" s="7">
        <v>301</v>
      </c>
      <c r="F964" s="7">
        <v>0</v>
      </c>
      <c r="G964" s="9">
        <v>44978</v>
      </c>
    </row>
    <row r="965" spans="1:7" ht="14.5" x14ac:dyDescent="0.35">
      <c r="A965" s="7" t="s">
        <v>1062</v>
      </c>
      <c r="B965" s="7">
        <v>17</v>
      </c>
      <c r="C965" s="7">
        <v>7</v>
      </c>
      <c r="D965" s="7">
        <v>0</v>
      </c>
      <c r="E965" s="7">
        <v>0</v>
      </c>
      <c r="F965" s="7">
        <v>0</v>
      </c>
      <c r="G965" s="9">
        <v>44978</v>
      </c>
    </row>
    <row r="966" spans="1:7" ht="14.5" x14ac:dyDescent="0.35">
      <c r="A966" s="7" t="s">
        <v>1064</v>
      </c>
      <c r="B966" s="7">
        <v>20</v>
      </c>
      <c r="C966" s="7">
        <v>4</v>
      </c>
      <c r="D966" s="7">
        <v>7</v>
      </c>
      <c r="E966" s="7">
        <v>0</v>
      </c>
      <c r="F966" s="7">
        <v>0</v>
      </c>
      <c r="G966" s="9">
        <v>44978</v>
      </c>
    </row>
    <row r="967" spans="1:7" ht="14.5" x14ac:dyDescent="0.35">
      <c r="A967" s="7" t="s">
        <v>1066</v>
      </c>
      <c r="B967" s="7">
        <v>38</v>
      </c>
      <c r="C967" s="7">
        <v>22</v>
      </c>
      <c r="D967" s="7">
        <v>53</v>
      </c>
      <c r="E967" s="7">
        <v>32</v>
      </c>
      <c r="F967" s="7">
        <v>0</v>
      </c>
      <c r="G967" s="9">
        <v>44978</v>
      </c>
    </row>
    <row r="968" spans="1:7" ht="14.5" x14ac:dyDescent="0.35">
      <c r="A968" s="7" t="s">
        <v>1069</v>
      </c>
      <c r="B968" s="7">
        <v>26</v>
      </c>
      <c r="C968" s="7">
        <v>4</v>
      </c>
      <c r="D968" s="7">
        <v>0</v>
      </c>
      <c r="E968" s="7">
        <v>15</v>
      </c>
      <c r="F968" s="7">
        <v>0</v>
      </c>
      <c r="G968" s="9">
        <v>44978</v>
      </c>
    </row>
    <row r="969" spans="1:7" ht="14.5" x14ac:dyDescent="0.35">
      <c r="A969" s="7" t="s">
        <v>1071</v>
      </c>
      <c r="B969" s="7">
        <v>52</v>
      </c>
      <c r="C969" s="7">
        <v>7</v>
      </c>
      <c r="D969" s="7">
        <v>0</v>
      </c>
      <c r="E969" s="7">
        <v>41</v>
      </c>
      <c r="F969" s="7">
        <v>0</v>
      </c>
      <c r="G969" s="9">
        <v>44978</v>
      </c>
    </row>
    <row r="970" spans="1:7" ht="14.5" x14ac:dyDescent="0.35">
      <c r="A970" s="7" t="s">
        <v>1073</v>
      </c>
      <c r="B970" s="7">
        <v>113</v>
      </c>
      <c r="C970" s="7">
        <v>22</v>
      </c>
      <c r="D970" s="7">
        <v>9</v>
      </c>
      <c r="E970" s="7">
        <v>119</v>
      </c>
      <c r="F970" s="7">
        <v>2</v>
      </c>
      <c r="G970" s="9">
        <v>44978</v>
      </c>
    </row>
    <row r="971" spans="1:7" ht="14.5" x14ac:dyDescent="0.35">
      <c r="A971" s="7" t="s">
        <v>1075</v>
      </c>
      <c r="B971" s="7">
        <v>141</v>
      </c>
      <c r="C971" s="7">
        <v>42</v>
      </c>
      <c r="D971" s="7">
        <v>0</v>
      </c>
      <c r="E971" s="7">
        <v>305</v>
      </c>
      <c r="F971" s="7">
        <v>0</v>
      </c>
      <c r="G971" s="9">
        <v>44978</v>
      </c>
    </row>
    <row r="972" spans="1:7" ht="14.5" x14ac:dyDescent="0.35">
      <c r="A972" s="7" t="s">
        <v>1077</v>
      </c>
      <c r="B972" s="7">
        <v>182</v>
      </c>
      <c r="C972" s="7">
        <v>28</v>
      </c>
      <c r="D972" s="7">
        <v>49</v>
      </c>
      <c r="E972" s="7">
        <v>310</v>
      </c>
      <c r="F972" s="7">
        <v>0</v>
      </c>
      <c r="G972" s="9">
        <v>44978</v>
      </c>
    </row>
    <row r="973" spans="1:7" ht="14.5" x14ac:dyDescent="0.35">
      <c r="A973" s="7" t="s">
        <v>1079</v>
      </c>
      <c r="B973" s="7">
        <v>68</v>
      </c>
      <c r="C973" s="7">
        <v>15</v>
      </c>
      <c r="D973" s="7">
        <v>30</v>
      </c>
      <c r="E973" s="7">
        <v>14</v>
      </c>
      <c r="F973" s="7">
        <v>4</v>
      </c>
      <c r="G973" s="9">
        <v>44978</v>
      </c>
    </row>
    <row r="974" spans="1:7" ht="14.5" x14ac:dyDescent="0.35">
      <c r="A974" s="7" t="s">
        <v>1081</v>
      </c>
      <c r="B974" s="7">
        <v>98</v>
      </c>
      <c r="C974" s="7">
        <v>46</v>
      </c>
      <c r="D974" s="7">
        <v>12</v>
      </c>
      <c r="E974" s="7">
        <v>50</v>
      </c>
      <c r="F974" s="7">
        <v>2</v>
      </c>
      <c r="G974" s="9">
        <v>44978</v>
      </c>
    </row>
    <row r="975" spans="1:7" ht="14.5" x14ac:dyDescent="0.35">
      <c r="A975" s="7" t="s">
        <v>1082</v>
      </c>
      <c r="B975" s="7">
        <v>54</v>
      </c>
      <c r="C975" s="7">
        <v>29</v>
      </c>
      <c r="D975" s="7">
        <v>94</v>
      </c>
      <c r="E975" s="7">
        <v>25</v>
      </c>
      <c r="F975" s="7">
        <v>3</v>
      </c>
      <c r="G975" s="9">
        <v>44978</v>
      </c>
    </row>
    <row r="976" spans="1:7" ht="14.5" x14ac:dyDescent="0.35">
      <c r="A976" s="7" t="s">
        <v>1083</v>
      </c>
      <c r="B976" s="7">
        <v>57</v>
      </c>
      <c r="C976" s="7">
        <v>17</v>
      </c>
      <c r="D976" s="7">
        <v>38</v>
      </c>
      <c r="E976" s="7">
        <v>0</v>
      </c>
      <c r="F976" s="7">
        <v>1</v>
      </c>
      <c r="G976" s="9">
        <v>44978</v>
      </c>
    </row>
    <row r="977" spans="1:7" ht="14.5" x14ac:dyDescent="0.35">
      <c r="A977" s="7" t="s">
        <v>1084</v>
      </c>
      <c r="B977" s="7">
        <v>16</v>
      </c>
      <c r="C977" s="7">
        <v>2</v>
      </c>
      <c r="D977" s="7">
        <v>0</v>
      </c>
      <c r="E977" s="7">
        <v>465</v>
      </c>
      <c r="F977" s="7">
        <v>0</v>
      </c>
      <c r="G977" s="9">
        <v>44978</v>
      </c>
    </row>
    <row r="978" spans="1:7" ht="14.5" x14ac:dyDescent="0.35">
      <c r="A978" s="7" t="s">
        <v>1086</v>
      </c>
      <c r="B978" s="7">
        <v>3</v>
      </c>
      <c r="C978" s="7">
        <v>8</v>
      </c>
      <c r="D978" s="7">
        <v>6</v>
      </c>
      <c r="E978" s="7">
        <v>0</v>
      </c>
      <c r="F978" s="7">
        <v>0</v>
      </c>
      <c r="G978" s="9">
        <v>44978</v>
      </c>
    </row>
    <row r="979" spans="1:7" ht="14.5" x14ac:dyDescent="0.35">
      <c r="A979" s="7" t="s">
        <v>1088</v>
      </c>
      <c r="B979" s="7">
        <v>114</v>
      </c>
      <c r="C979" s="7">
        <v>25</v>
      </c>
      <c r="D979" s="7">
        <v>0</v>
      </c>
      <c r="E979" s="7">
        <v>811</v>
      </c>
      <c r="F979" s="7">
        <v>0</v>
      </c>
      <c r="G979" s="9">
        <v>44978</v>
      </c>
    </row>
    <row r="980" spans="1:7" ht="14.5" x14ac:dyDescent="0.35">
      <c r="A980" s="7" t="s">
        <v>1090</v>
      </c>
      <c r="B980" s="7">
        <v>37</v>
      </c>
      <c r="C980" s="7">
        <v>17</v>
      </c>
      <c r="D980" s="7">
        <v>0</v>
      </c>
      <c r="E980" s="7">
        <v>0</v>
      </c>
      <c r="F980" s="7">
        <v>0</v>
      </c>
      <c r="G980" s="9">
        <v>44978</v>
      </c>
    </row>
    <row r="981" spans="1:7" ht="14.5" x14ac:dyDescent="0.35">
      <c r="A981" s="7" t="s">
        <v>1092</v>
      </c>
      <c r="B981" s="7">
        <v>187</v>
      </c>
      <c r="C981" s="7">
        <v>113</v>
      </c>
      <c r="D981" s="7">
        <v>3</v>
      </c>
      <c r="E981" s="7">
        <v>609</v>
      </c>
      <c r="F981" s="7">
        <v>0</v>
      </c>
      <c r="G981" s="9">
        <v>44978</v>
      </c>
    </row>
    <row r="982" spans="1:7" ht="14.5" x14ac:dyDescent="0.35">
      <c r="A982" s="7" t="s">
        <v>1095</v>
      </c>
      <c r="B982" s="7">
        <v>171</v>
      </c>
      <c r="C982" s="7">
        <v>35</v>
      </c>
      <c r="D982" s="7">
        <v>67</v>
      </c>
      <c r="E982" s="7">
        <v>752</v>
      </c>
      <c r="F982" s="7">
        <v>0</v>
      </c>
      <c r="G982" s="9">
        <v>44978</v>
      </c>
    </row>
    <row r="983" spans="1:7" ht="14.5" x14ac:dyDescent="0.35">
      <c r="A983" s="7" t="s">
        <v>1098</v>
      </c>
      <c r="B983" s="7">
        <v>38</v>
      </c>
      <c r="C983" s="7">
        <v>12</v>
      </c>
      <c r="D983" s="7">
        <v>8</v>
      </c>
      <c r="E983" s="7">
        <v>0</v>
      </c>
      <c r="F983" s="7">
        <v>0</v>
      </c>
      <c r="G983" s="9">
        <v>44978</v>
      </c>
    </row>
    <row r="984" spans="1:7" ht="14.5" x14ac:dyDescent="0.35">
      <c r="A984" s="7" t="s">
        <v>1100</v>
      </c>
      <c r="B984" s="7">
        <v>93</v>
      </c>
      <c r="C984" s="7">
        <v>18</v>
      </c>
      <c r="D984" s="7">
        <v>1</v>
      </c>
      <c r="E984" s="7">
        <v>0</v>
      </c>
      <c r="F984" s="7">
        <v>0</v>
      </c>
      <c r="G984" s="9">
        <v>44978</v>
      </c>
    </row>
    <row r="985" spans="1:7" ht="14.5" x14ac:dyDescent="0.35">
      <c r="A985" s="7" t="s">
        <v>1102</v>
      </c>
      <c r="B985" s="7">
        <v>16</v>
      </c>
      <c r="C985" s="7">
        <v>9</v>
      </c>
      <c r="D985" s="7">
        <v>0</v>
      </c>
      <c r="E985" s="7">
        <v>14</v>
      </c>
      <c r="F985" s="7">
        <v>1</v>
      </c>
      <c r="G985" s="9">
        <v>44978</v>
      </c>
    </row>
    <row r="986" spans="1:7" ht="14.5" x14ac:dyDescent="0.35">
      <c r="A986" s="7" t="s">
        <v>1104</v>
      </c>
      <c r="B986" s="7">
        <v>17</v>
      </c>
      <c r="C986" s="7">
        <v>3</v>
      </c>
      <c r="D986" s="7">
        <v>28</v>
      </c>
      <c r="E986" s="7">
        <v>0</v>
      </c>
      <c r="F986" s="7">
        <v>0</v>
      </c>
      <c r="G986" s="9">
        <v>44978</v>
      </c>
    </row>
    <row r="987" spans="1:7" ht="14.5" x14ac:dyDescent="0.35">
      <c r="A987" s="7" t="s">
        <v>1106</v>
      </c>
      <c r="B987" s="7">
        <v>174</v>
      </c>
      <c r="C987" s="7">
        <v>40</v>
      </c>
      <c r="D987" s="7">
        <v>21</v>
      </c>
      <c r="E987" s="7">
        <v>445</v>
      </c>
      <c r="F987" s="7">
        <v>0</v>
      </c>
      <c r="G987" s="9">
        <v>44978</v>
      </c>
    </row>
    <row r="988" spans="1:7" ht="14.5" x14ac:dyDescent="0.35">
      <c r="A988" s="7" t="s">
        <v>1109</v>
      </c>
      <c r="B988" s="7">
        <v>15</v>
      </c>
      <c r="C988" s="7">
        <v>35</v>
      </c>
      <c r="D988" s="7">
        <v>2</v>
      </c>
      <c r="E988" s="7">
        <v>19</v>
      </c>
      <c r="F988" s="7">
        <v>1</v>
      </c>
      <c r="G988" s="9">
        <v>44978</v>
      </c>
    </row>
    <row r="989" spans="1:7" ht="14.5" x14ac:dyDescent="0.35">
      <c r="A989" s="7" t="s">
        <v>1112</v>
      </c>
      <c r="B989" s="7">
        <v>43</v>
      </c>
      <c r="C989" s="7">
        <v>12</v>
      </c>
      <c r="D989" s="7">
        <v>6</v>
      </c>
      <c r="E989" s="7">
        <v>0</v>
      </c>
      <c r="F989" s="7">
        <v>13</v>
      </c>
      <c r="G989" s="9">
        <v>44978</v>
      </c>
    </row>
    <row r="990" spans="1:7" ht="14.5" x14ac:dyDescent="0.35">
      <c r="A990" s="7" t="s">
        <v>1114</v>
      </c>
      <c r="B990" s="7">
        <v>44</v>
      </c>
      <c r="C990" s="7">
        <v>6</v>
      </c>
      <c r="D990" s="7">
        <v>3</v>
      </c>
      <c r="E990" s="7">
        <v>38</v>
      </c>
      <c r="F990" s="7">
        <v>0</v>
      </c>
      <c r="G990" s="9">
        <v>44978</v>
      </c>
    </row>
    <row r="991" spans="1:7" ht="14.5" x14ac:dyDescent="0.35">
      <c r="A991" s="7" t="s">
        <v>1115</v>
      </c>
      <c r="B991" s="7">
        <v>165</v>
      </c>
      <c r="C991" s="7">
        <v>29</v>
      </c>
      <c r="D991" s="7">
        <v>5</v>
      </c>
      <c r="E991" s="7">
        <v>214</v>
      </c>
      <c r="F991" s="7">
        <v>0</v>
      </c>
      <c r="G991" s="9">
        <v>44978</v>
      </c>
    </row>
    <row r="992" spans="1:7" ht="14.5" x14ac:dyDescent="0.35">
      <c r="A992" s="7" t="s">
        <v>1117</v>
      </c>
      <c r="B992" s="7">
        <v>24</v>
      </c>
      <c r="C992" s="7">
        <v>5</v>
      </c>
      <c r="D992" s="7">
        <v>2</v>
      </c>
      <c r="E992" s="7">
        <v>17</v>
      </c>
      <c r="F992" s="7">
        <v>0</v>
      </c>
      <c r="G992" s="9">
        <v>44978</v>
      </c>
    </row>
    <row r="993" spans="1:7" ht="14.5" x14ac:dyDescent="0.35">
      <c r="A993" s="7" t="s">
        <v>1119</v>
      </c>
      <c r="B993" s="7">
        <v>61</v>
      </c>
      <c r="C993" s="7">
        <v>28</v>
      </c>
      <c r="D993" s="7">
        <v>2</v>
      </c>
      <c r="E993" s="7">
        <v>25</v>
      </c>
      <c r="F993" s="7">
        <v>1</v>
      </c>
      <c r="G993" s="9">
        <v>44978</v>
      </c>
    </row>
    <row r="994" spans="1:7" ht="14.5" x14ac:dyDescent="0.35">
      <c r="A994" s="7" t="s">
        <v>1122</v>
      </c>
      <c r="B994" s="7">
        <v>120</v>
      </c>
      <c r="C994" s="7">
        <v>25</v>
      </c>
      <c r="D994" s="7">
        <v>198</v>
      </c>
      <c r="E994" s="7">
        <v>51</v>
      </c>
      <c r="F994" s="7">
        <v>0</v>
      </c>
      <c r="G994" s="9">
        <v>44978</v>
      </c>
    </row>
    <row r="995" spans="1:7" ht="14.5" x14ac:dyDescent="0.35">
      <c r="A995" s="7" t="s">
        <v>1124</v>
      </c>
      <c r="B995" s="7">
        <v>20</v>
      </c>
      <c r="C995" s="7">
        <v>6</v>
      </c>
      <c r="D995" s="7">
        <v>4</v>
      </c>
      <c r="E995" s="7">
        <v>0</v>
      </c>
      <c r="F995" s="7">
        <v>0</v>
      </c>
      <c r="G995" s="9">
        <v>44978</v>
      </c>
    </row>
    <row r="996" spans="1:7" ht="14.5" x14ac:dyDescent="0.35">
      <c r="A996" s="7" t="s">
        <v>1126</v>
      </c>
      <c r="B996" s="7">
        <v>15</v>
      </c>
      <c r="C996" s="7">
        <v>4</v>
      </c>
      <c r="D996" s="7">
        <v>21</v>
      </c>
      <c r="E996" s="7">
        <v>0</v>
      </c>
      <c r="F996" s="7">
        <v>0</v>
      </c>
      <c r="G996" s="9">
        <v>44978</v>
      </c>
    </row>
    <row r="997" spans="1:7" ht="14.5" x14ac:dyDescent="0.35">
      <c r="A997" s="7" t="s">
        <v>1127</v>
      </c>
      <c r="B997" s="7">
        <v>31</v>
      </c>
      <c r="C997" s="7">
        <v>14</v>
      </c>
      <c r="D997" s="7">
        <v>30</v>
      </c>
      <c r="E997" s="7">
        <v>2</v>
      </c>
      <c r="F997" s="7">
        <v>7</v>
      </c>
      <c r="G997" s="9">
        <v>44978</v>
      </c>
    </row>
    <row r="998" spans="1:7" ht="14.5" x14ac:dyDescent="0.35">
      <c r="A998" s="7" t="s">
        <v>1128</v>
      </c>
      <c r="B998" s="7">
        <v>5</v>
      </c>
      <c r="C998" s="7">
        <v>2</v>
      </c>
      <c r="D998" s="7">
        <v>0</v>
      </c>
      <c r="E998" s="7">
        <v>0</v>
      </c>
      <c r="F998" s="7">
        <v>0</v>
      </c>
      <c r="G998" s="9">
        <v>44978</v>
      </c>
    </row>
    <row r="999" spans="1:7" ht="14.5" x14ac:dyDescent="0.35">
      <c r="A999" s="7" t="s">
        <v>1129</v>
      </c>
      <c r="B999" s="7">
        <v>142</v>
      </c>
      <c r="C999" s="7">
        <v>20</v>
      </c>
      <c r="D999" s="7">
        <v>163</v>
      </c>
      <c r="E999" s="7">
        <v>979</v>
      </c>
      <c r="F999" s="7">
        <v>3</v>
      </c>
      <c r="G999" s="9">
        <v>44978</v>
      </c>
    </row>
    <row r="1000" spans="1:7" ht="14.5" x14ac:dyDescent="0.35">
      <c r="A1000" s="7" t="s">
        <v>1131</v>
      </c>
      <c r="B1000" s="7">
        <v>32</v>
      </c>
      <c r="C1000" s="7">
        <v>2</v>
      </c>
      <c r="D1000" s="7">
        <v>34</v>
      </c>
      <c r="E1000" s="7">
        <v>0</v>
      </c>
      <c r="F1000" s="7">
        <v>0</v>
      </c>
      <c r="G1000" s="9">
        <v>44978</v>
      </c>
    </row>
    <row r="1001" spans="1:7" ht="14.5" x14ac:dyDescent="0.35">
      <c r="A1001" s="7" t="s">
        <v>1133</v>
      </c>
      <c r="B1001" s="7">
        <v>35</v>
      </c>
      <c r="C1001" s="7">
        <v>11</v>
      </c>
      <c r="D1001" s="7">
        <v>1</v>
      </c>
      <c r="E1001" s="7">
        <v>233</v>
      </c>
      <c r="F1001" s="7">
        <v>0</v>
      </c>
      <c r="G1001" s="9">
        <v>44978</v>
      </c>
    </row>
    <row r="1002" spans="1:7" ht="14.5" x14ac:dyDescent="0.35">
      <c r="A1002" s="30" t="s">
        <v>2423</v>
      </c>
      <c r="B1002" s="31">
        <v>40</v>
      </c>
      <c r="C1002" s="31">
        <v>52</v>
      </c>
      <c r="D1002" s="31">
        <v>10</v>
      </c>
      <c r="E1002" s="31">
        <v>135</v>
      </c>
      <c r="F1002" s="31">
        <v>1</v>
      </c>
      <c r="G1002" s="9">
        <v>44978</v>
      </c>
    </row>
    <row r="1003" spans="1:7" ht="14.5" x14ac:dyDescent="0.35">
      <c r="A1003" s="30" t="s">
        <v>2430</v>
      </c>
      <c r="B1003" s="31">
        <v>20</v>
      </c>
      <c r="C1003" s="31">
        <v>54</v>
      </c>
      <c r="D1003" s="31">
        <v>1</v>
      </c>
      <c r="E1003" s="31">
        <v>487</v>
      </c>
      <c r="F1003" s="30">
        <v>0</v>
      </c>
      <c r="G1003" s="9">
        <v>44978</v>
      </c>
    </row>
    <row r="1004" spans="1:7" ht="14.5" x14ac:dyDescent="0.35">
      <c r="A1004" s="30" t="s">
        <v>2432</v>
      </c>
      <c r="B1004" s="31">
        <v>49</v>
      </c>
      <c r="C1004" s="31">
        <v>62</v>
      </c>
      <c r="D1004" s="31">
        <v>13</v>
      </c>
      <c r="E1004" s="31">
        <v>332</v>
      </c>
      <c r="F1004" s="30">
        <v>0</v>
      </c>
      <c r="G1004" s="9">
        <v>44978</v>
      </c>
    </row>
    <row r="1005" spans="1:7" ht="14.5" x14ac:dyDescent="0.35">
      <c r="A1005" s="30" t="s">
        <v>2434</v>
      </c>
      <c r="B1005" s="31">
        <v>16</v>
      </c>
      <c r="C1005" s="31">
        <v>25</v>
      </c>
      <c r="D1005" s="31">
        <v>10</v>
      </c>
      <c r="E1005" s="30">
        <v>0</v>
      </c>
      <c r="F1005" s="30">
        <v>0</v>
      </c>
      <c r="G1005" s="9">
        <v>44978</v>
      </c>
    </row>
    <row r="1006" spans="1:7" ht="14.5" x14ac:dyDescent="0.35">
      <c r="A1006" s="30" t="s">
        <v>2437</v>
      </c>
      <c r="B1006" s="31">
        <v>253</v>
      </c>
      <c r="C1006" s="31">
        <v>58</v>
      </c>
      <c r="D1006" s="31">
        <v>771</v>
      </c>
      <c r="E1006" s="30">
        <v>0</v>
      </c>
      <c r="F1006" s="31">
        <v>11</v>
      </c>
      <c r="G1006" s="9">
        <v>44978</v>
      </c>
    </row>
    <row r="1007" spans="1:7" ht="14.5" x14ac:dyDescent="0.35">
      <c r="A1007" s="30" t="s">
        <v>2443</v>
      </c>
      <c r="B1007" s="31">
        <v>6</v>
      </c>
      <c r="C1007" s="31">
        <v>49</v>
      </c>
      <c r="D1007" s="31">
        <v>10</v>
      </c>
      <c r="E1007" s="30">
        <v>0</v>
      </c>
      <c r="F1007" s="30">
        <v>0</v>
      </c>
      <c r="G1007" s="9">
        <v>44978</v>
      </c>
    </row>
    <row r="1008" spans="1:7" ht="14.5" x14ac:dyDescent="0.35">
      <c r="A1008" s="30" t="s">
        <v>2446</v>
      </c>
      <c r="B1008" s="31">
        <v>31</v>
      </c>
      <c r="C1008" s="31">
        <v>115</v>
      </c>
      <c r="D1008" s="31">
        <v>121</v>
      </c>
      <c r="E1008" s="30">
        <v>0</v>
      </c>
      <c r="F1008" s="31">
        <v>8</v>
      </c>
      <c r="G1008" s="9">
        <v>44978</v>
      </c>
    </row>
    <row r="1009" spans="1:7" ht="14.5" x14ac:dyDescent="0.35">
      <c r="A1009" s="30" t="s">
        <v>2448</v>
      </c>
      <c r="B1009" s="31">
        <v>97</v>
      </c>
      <c r="C1009" s="31">
        <v>76</v>
      </c>
      <c r="D1009" s="31">
        <v>11</v>
      </c>
      <c r="E1009" s="30">
        <v>0</v>
      </c>
      <c r="F1009" s="31">
        <v>3</v>
      </c>
      <c r="G1009" s="9">
        <v>44978</v>
      </c>
    </row>
    <row r="1010" spans="1:7" ht="14.5" x14ac:dyDescent="0.35">
      <c r="A1010" s="30" t="s">
        <v>2450</v>
      </c>
      <c r="B1010" s="31">
        <v>42</v>
      </c>
      <c r="C1010" s="31">
        <v>11</v>
      </c>
      <c r="D1010" s="31">
        <v>53</v>
      </c>
      <c r="E1010" s="30">
        <v>0</v>
      </c>
      <c r="F1010" s="30">
        <v>0</v>
      </c>
      <c r="G1010" s="9">
        <v>44978</v>
      </c>
    </row>
    <row r="1011" spans="1:7" ht="14.5" x14ac:dyDescent="0.35">
      <c r="A1011" s="30" t="s">
        <v>2454</v>
      </c>
      <c r="B1011" s="31">
        <v>79</v>
      </c>
      <c r="C1011" s="31">
        <v>128</v>
      </c>
      <c r="D1011" s="31">
        <v>23</v>
      </c>
      <c r="E1011" s="30">
        <v>0</v>
      </c>
      <c r="F1011" s="30">
        <v>0</v>
      </c>
      <c r="G1011" s="9">
        <v>44978</v>
      </c>
    </row>
    <row r="1012" spans="1:7" ht="14.5" x14ac:dyDescent="0.35">
      <c r="A1012" s="30" t="s">
        <v>2456</v>
      </c>
      <c r="B1012" s="31">
        <v>28</v>
      </c>
      <c r="C1012" s="31">
        <v>113</v>
      </c>
      <c r="D1012" s="31">
        <v>26</v>
      </c>
      <c r="E1012" s="30">
        <v>0</v>
      </c>
      <c r="F1012" s="31">
        <v>1</v>
      </c>
      <c r="G1012" s="9">
        <v>44978</v>
      </c>
    </row>
    <row r="1013" spans="1:7" ht="14.5" x14ac:dyDescent="0.35">
      <c r="A1013" s="30" t="s">
        <v>2458</v>
      </c>
      <c r="B1013" s="31">
        <v>231</v>
      </c>
      <c r="C1013" s="31">
        <v>39</v>
      </c>
      <c r="D1013" s="31">
        <v>50</v>
      </c>
      <c r="E1013" s="30">
        <v>0</v>
      </c>
      <c r="F1013" s="31">
        <v>3</v>
      </c>
      <c r="G1013" s="9">
        <v>44978</v>
      </c>
    </row>
    <row r="1014" spans="1:7" ht="14.5" x14ac:dyDescent="0.35">
      <c r="A1014" s="30" t="s">
        <v>2460</v>
      </c>
      <c r="B1014" s="31">
        <v>189</v>
      </c>
      <c r="C1014" s="31">
        <v>7</v>
      </c>
      <c r="D1014" s="31">
        <v>164</v>
      </c>
      <c r="E1014" s="30">
        <v>0</v>
      </c>
      <c r="F1014" s="31">
        <v>3</v>
      </c>
      <c r="G1014" s="9">
        <v>44978</v>
      </c>
    </row>
    <row r="1015" spans="1:7" ht="14.5" x14ac:dyDescent="0.35">
      <c r="A1015" s="30" t="s">
        <v>2466</v>
      </c>
      <c r="B1015" s="31">
        <v>4</v>
      </c>
      <c r="C1015" s="30">
        <v>0</v>
      </c>
      <c r="D1015" s="31">
        <v>4</v>
      </c>
      <c r="E1015" s="30">
        <v>0</v>
      </c>
      <c r="F1015" s="30">
        <v>0</v>
      </c>
      <c r="G1015" s="9">
        <v>44978</v>
      </c>
    </row>
    <row r="1016" spans="1:7" ht="14.5" x14ac:dyDescent="0.35">
      <c r="A1016" s="30" t="s">
        <v>2471</v>
      </c>
      <c r="B1016" s="31">
        <v>49</v>
      </c>
      <c r="C1016" s="31">
        <v>34</v>
      </c>
      <c r="D1016" s="31">
        <v>20</v>
      </c>
      <c r="E1016" s="30">
        <v>0</v>
      </c>
      <c r="F1016" s="30">
        <v>0</v>
      </c>
      <c r="G1016" s="9">
        <v>44978</v>
      </c>
    </row>
    <row r="1017" spans="1:7" ht="14.5" x14ac:dyDescent="0.35">
      <c r="A1017" s="30" t="s">
        <v>2474</v>
      </c>
      <c r="B1017" s="31">
        <v>20</v>
      </c>
      <c r="C1017" s="31">
        <v>69</v>
      </c>
      <c r="D1017" s="31">
        <v>23</v>
      </c>
      <c r="E1017" s="30">
        <v>0</v>
      </c>
      <c r="F1017" s="30">
        <v>0</v>
      </c>
      <c r="G1017" s="9">
        <v>44978</v>
      </c>
    </row>
    <row r="1018" spans="1:7" ht="14.5" x14ac:dyDescent="0.35">
      <c r="A1018" s="30" t="s">
        <v>2477</v>
      </c>
      <c r="B1018" s="31">
        <v>39</v>
      </c>
      <c r="C1018" s="31">
        <v>74</v>
      </c>
      <c r="D1018" s="31">
        <v>6</v>
      </c>
      <c r="E1018" s="30">
        <v>0</v>
      </c>
      <c r="F1018" s="30">
        <v>0</v>
      </c>
      <c r="G1018" s="9">
        <v>44978</v>
      </c>
    </row>
    <row r="1019" spans="1:7" ht="14.5" x14ac:dyDescent="0.35">
      <c r="A1019" s="30" t="s">
        <v>2480</v>
      </c>
      <c r="B1019" s="31">
        <v>12</v>
      </c>
      <c r="C1019" s="31">
        <v>56</v>
      </c>
      <c r="D1019" s="31">
        <v>10</v>
      </c>
      <c r="E1019" s="30">
        <v>0</v>
      </c>
      <c r="F1019" s="30">
        <v>0</v>
      </c>
      <c r="G1019" s="9">
        <v>44978</v>
      </c>
    </row>
    <row r="1020" spans="1:7" ht="14.5" x14ac:dyDescent="0.35">
      <c r="A1020" s="30" t="s">
        <v>2483</v>
      </c>
      <c r="B1020" s="31">
        <v>19</v>
      </c>
      <c r="C1020" s="31">
        <v>88</v>
      </c>
      <c r="D1020" s="31">
        <v>5</v>
      </c>
      <c r="E1020" s="30">
        <v>0</v>
      </c>
      <c r="F1020" s="30">
        <v>0</v>
      </c>
      <c r="G1020" s="9">
        <v>44978</v>
      </c>
    </row>
    <row r="1021" spans="1:7" ht="14.5" x14ac:dyDescent="0.35">
      <c r="A1021" s="30" t="s">
        <v>2487</v>
      </c>
      <c r="B1021" s="31">
        <v>22</v>
      </c>
      <c r="C1021" s="31">
        <v>81</v>
      </c>
      <c r="D1021" s="31">
        <v>26</v>
      </c>
      <c r="E1021" s="30">
        <v>0</v>
      </c>
      <c r="F1021" s="31">
        <v>4</v>
      </c>
      <c r="G1021" s="9">
        <v>44978</v>
      </c>
    </row>
    <row r="1022" spans="1:7" ht="14.5" x14ac:dyDescent="0.35">
      <c r="A1022" s="30" t="s">
        <v>2490</v>
      </c>
      <c r="B1022" s="31">
        <v>23</v>
      </c>
      <c r="C1022" s="31">
        <v>65</v>
      </c>
      <c r="D1022" s="31">
        <v>5</v>
      </c>
      <c r="E1022" s="30">
        <v>0</v>
      </c>
      <c r="F1022" s="31">
        <v>1</v>
      </c>
      <c r="G1022" s="9">
        <v>44978</v>
      </c>
    </row>
    <row r="1023" spans="1:7" ht="14.5" x14ac:dyDescent="0.35">
      <c r="A1023" s="30" t="s">
        <v>2494</v>
      </c>
      <c r="B1023" s="31">
        <v>48</v>
      </c>
      <c r="C1023" s="31">
        <v>86</v>
      </c>
      <c r="D1023" s="31">
        <v>2</v>
      </c>
      <c r="E1023" s="30">
        <v>0</v>
      </c>
      <c r="F1023" s="30">
        <v>0</v>
      </c>
      <c r="G1023" s="9">
        <v>44978</v>
      </c>
    </row>
    <row r="1024" spans="1:7" ht="14.5" x14ac:dyDescent="0.35">
      <c r="A1024" s="30" t="s">
        <v>2496</v>
      </c>
      <c r="B1024" s="31">
        <v>31</v>
      </c>
      <c r="C1024" s="31">
        <v>1</v>
      </c>
      <c r="D1024" s="31">
        <v>5</v>
      </c>
      <c r="E1024" s="30">
        <v>0</v>
      </c>
      <c r="F1024" s="30">
        <v>0</v>
      </c>
      <c r="G1024" s="9">
        <v>44978</v>
      </c>
    </row>
    <row r="1025" spans="1:7" ht="14.5" x14ac:dyDescent="0.35">
      <c r="A1025" s="30" t="s">
        <v>2502</v>
      </c>
      <c r="B1025" s="31">
        <v>5</v>
      </c>
      <c r="C1025" s="31">
        <v>47</v>
      </c>
      <c r="D1025" s="31">
        <v>6</v>
      </c>
      <c r="E1025" s="30">
        <v>0</v>
      </c>
      <c r="F1025" s="30">
        <v>0</v>
      </c>
      <c r="G1025" s="9">
        <v>44978</v>
      </c>
    </row>
    <row r="1026" spans="1:7" ht="14.5" x14ac:dyDescent="0.35">
      <c r="A1026" s="30" t="s">
        <v>2506</v>
      </c>
      <c r="B1026" s="31">
        <v>34</v>
      </c>
      <c r="C1026" s="31">
        <v>33</v>
      </c>
      <c r="D1026" s="31">
        <v>10</v>
      </c>
      <c r="E1026" s="30">
        <v>0</v>
      </c>
      <c r="F1026" s="30">
        <v>0</v>
      </c>
      <c r="G1026" s="9">
        <v>44978</v>
      </c>
    </row>
    <row r="1027" spans="1:7" ht="14.5" x14ac:dyDescent="0.35">
      <c r="A1027" s="30" t="s">
        <v>2509</v>
      </c>
      <c r="B1027" s="31">
        <v>26</v>
      </c>
      <c r="C1027" s="31">
        <v>46</v>
      </c>
      <c r="D1027" s="30">
        <v>0</v>
      </c>
      <c r="E1027" s="30">
        <v>0</v>
      </c>
      <c r="F1027" s="30">
        <v>0</v>
      </c>
      <c r="G1027" s="9">
        <v>44978</v>
      </c>
    </row>
    <row r="1028" spans="1:7" ht="14.5" x14ac:dyDescent="0.35">
      <c r="A1028" s="30" t="s">
        <v>2512</v>
      </c>
      <c r="B1028" s="31">
        <v>3</v>
      </c>
      <c r="C1028" s="30">
        <v>0</v>
      </c>
      <c r="D1028" s="31">
        <v>4</v>
      </c>
      <c r="E1028" s="30">
        <v>0</v>
      </c>
      <c r="F1028" s="30">
        <v>0</v>
      </c>
      <c r="G1028" s="9">
        <v>44978</v>
      </c>
    </row>
    <row r="1029" spans="1:7" ht="14.5" x14ac:dyDescent="0.35">
      <c r="A1029" s="30" t="s">
        <v>2517</v>
      </c>
      <c r="B1029" s="31">
        <v>4</v>
      </c>
      <c r="C1029" s="31">
        <v>26</v>
      </c>
      <c r="D1029" s="31">
        <v>13</v>
      </c>
      <c r="E1029" s="30">
        <v>0</v>
      </c>
      <c r="F1029" s="30">
        <v>0</v>
      </c>
      <c r="G1029" s="9">
        <v>44978</v>
      </c>
    </row>
    <row r="1030" spans="1:7" ht="14.5" x14ac:dyDescent="0.35">
      <c r="A1030" s="30" t="s">
        <v>2520</v>
      </c>
      <c r="B1030" s="31">
        <v>11</v>
      </c>
      <c r="C1030" s="31">
        <v>28</v>
      </c>
      <c r="D1030" s="31">
        <v>13</v>
      </c>
      <c r="E1030" s="30">
        <v>0</v>
      </c>
      <c r="F1030" s="30">
        <v>0</v>
      </c>
      <c r="G1030" s="9">
        <v>44978</v>
      </c>
    </row>
    <row r="1031" spans="1:7" ht="14.5" x14ac:dyDescent="0.35">
      <c r="A1031" s="30" t="s">
        <v>2523</v>
      </c>
      <c r="B1031" s="31">
        <v>2</v>
      </c>
      <c r="C1031" s="31">
        <v>58</v>
      </c>
      <c r="D1031" s="31">
        <v>7</v>
      </c>
      <c r="E1031" s="30">
        <v>0</v>
      </c>
      <c r="F1031" s="31">
        <v>1</v>
      </c>
      <c r="G1031" s="9">
        <v>44978</v>
      </c>
    </row>
    <row r="1032" spans="1:7" ht="14.5" x14ac:dyDescent="0.35">
      <c r="A1032" s="30" t="s">
        <v>2527</v>
      </c>
      <c r="B1032" s="31">
        <v>15</v>
      </c>
      <c r="C1032" s="31">
        <v>79</v>
      </c>
      <c r="D1032" s="31">
        <v>13</v>
      </c>
      <c r="E1032" s="30">
        <v>0</v>
      </c>
      <c r="F1032" s="30">
        <v>0</v>
      </c>
      <c r="G1032" s="9">
        <v>44978</v>
      </c>
    </row>
    <row r="1033" spans="1:7" ht="14.5" x14ac:dyDescent="0.35">
      <c r="A1033" s="30" t="s">
        <v>2529</v>
      </c>
      <c r="B1033" s="31">
        <v>15</v>
      </c>
      <c r="C1033" s="31">
        <v>68</v>
      </c>
      <c r="D1033" s="31">
        <v>71</v>
      </c>
      <c r="E1033" s="30">
        <v>0</v>
      </c>
      <c r="F1033" s="30">
        <v>0</v>
      </c>
      <c r="G1033" s="9">
        <v>44978</v>
      </c>
    </row>
    <row r="1034" spans="1:7" ht="14.5" x14ac:dyDescent="0.35">
      <c r="A1034" s="30" t="s">
        <v>2533</v>
      </c>
      <c r="B1034" s="31">
        <v>18</v>
      </c>
      <c r="C1034" s="31">
        <v>1</v>
      </c>
      <c r="D1034" s="31">
        <v>73</v>
      </c>
      <c r="E1034" s="30">
        <v>0</v>
      </c>
      <c r="F1034" s="30">
        <v>0</v>
      </c>
      <c r="G1034" s="9">
        <v>44978</v>
      </c>
    </row>
    <row r="1035" spans="1:7" ht="14.5" x14ac:dyDescent="0.35">
      <c r="A1035" s="30" t="s">
        <v>2538</v>
      </c>
      <c r="B1035" s="31">
        <v>20</v>
      </c>
      <c r="C1035" s="31">
        <v>2</v>
      </c>
      <c r="D1035" s="30">
        <v>0</v>
      </c>
      <c r="E1035" s="30">
        <v>0</v>
      </c>
      <c r="F1035" s="30">
        <v>0</v>
      </c>
      <c r="G1035" s="9">
        <v>44978</v>
      </c>
    </row>
    <row r="1036" spans="1:7" ht="14.5" x14ac:dyDescent="0.35">
      <c r="A1036" s="30" t="s">
        <v>2542</v>
      </c>
      <c r="B1036" s="31">
        <v>12</v>
      </c>
      <c r="C1036" s="31">
        <v>50</v>
      </c>
      <c r="D1036" s="31">
        <v>14</v>
      </c>
      <c r="E1036" s="30">
        <v>0</v>
      </c>
      <c r="F1036" s="30">
        <v>0</v>
      </c>
      <c r="G1036" s="9">
        <v>44978</v>
      </c>
    </row>
    <row r="1037" spans="1:7" ht="14.5" x14ac:dyDescent="0.35">
      <c r="A1037" s="30" t="s">
        <v>2545</v>
      </c>
      <c r="B1037" s="31">
        <v>2</v>
      </c>
      <c r="C1037" s="31">
        <v>46</v>
      </c>
      <c r="D1037" s="31">
        <v>4</v>
      </c>
      <c r="E1037" s="30">
        <v>0</v>
      </c>
      <c r="F1037" s="30">
        <v>0</v>
      </c>
      <c r="G1037" s="9">
        <v>44978</v>
      </c>
    </row>
    <row r="1038" spans="1:7" ht="14.5" x14ac:dyDescent="0.35">
      <c r="A1038" s="30" t="s">
        <v>2549</v>
      </c>
      <c r="B1038" s="31">
        <v>48</v>
      </c>
      <c r="C1038" s="31">
        <v>51</v>
      </c>
      <c r="D1038" s="31">
        <v>29</v>
      </c>
      <c r="E1038" s="30">
        <v>0</v>
      </c>
      <c r="F1038" s="30">
        <v>0</v>
      </c>
      <c r="G1038" s="9">
        <v>44978</v>
      </c>
    </row>
    <row r="1039" spans="1:7" ht="14.5" x14ac:dyDescent="0.35">
      <c r="A1039" s="30" t="s">
        <v>2553</v>
      </c>
      <c r="B1039" s="31">
        <v>39</v>
      </c>
      <c r="C1039" s="31">
        <v>35</v>
      </c>
      <c r="D1039" s="31">
        <v>25</v>
      </c>
      <c r="E1039" s="30">
        <v>0</v>
      </c>
      <c r="F1039" s="30">
        <v>0</v>
      </c>
      <c r="G1039" s="9">
        <v>44978</v>
      </c>
    </row>
    <row r="1040" spans="1:7" ht="14.5" x14ac:dyDescent="0.35">
      <c r="A1040" s="30" t="s">
        <v>2556</v>
      </c>
      <c r="B1040" s="31">
        <v>15</v>
      </c>
      <c r="C1040" s="31">
        <v>165</v>
      </c>
      <c r="D1040" s="31">
        <v>460</v>
      </c>
      <c r="E1040" s="30">
        <v>0</v>
      </c>
      <c r="F1040" s="31">
        <v>31</v>
      </c>
      <c r="G1040" s="9">
        <v>44978</v>
      </c>
    </row>
    <row r="1041" spans="1:7" ht="14.5" x14ac:dyDescent="0.35">
      <c r="A1041" s="30" t="s">
        <v>2559</v>
      </c>
      <c r="B1041" s="31">
        <v>5</v>
      </c>
      <c r="C1041" s="31">
        <v>63</v>
      </c>
      <c r="D1041" s="30">
        <v>0</v>
      </c>
      <c r="E1041" s="30">
        <v>0</v>
      </c>
      <c r="F1041" s="30">
        <v>0</v>
      </c>
      <c r="G1041" s="9">
        <v>44978</v>
      </c>
    </row>
    <row r="1042" spans="1:7" ht="14.5" x14ac:dyDescent="0.35">
      <c r="A1042" s="30" t="s">
        <v>2562</v>
      </c>
      <c r="B1042" s="31">
        <v>67</v>
      </c>
      <c r="C1042" s="31">
        <v>37</v>
      </c>
      <c r="D1042" s="31">
        <v>10</v>
      </c>
      <c r="E1042" s="31">
        <v>14</v>
      </c>
      <c r="F1042" s="31">
        <v>4</v>
      </c>
      <c r="G1042" s="9">
        <v>44978</v>
      </c>
    </row>
    <row r="1043" spans="1:7" ht="14.5" x14ac:dyDescent="0.35">
      <c r="A1043" s="30" t="s">
        <v>2565</v>
      </c>
      <c r="B1043" s="31">
        <v>24</v>
      </c>
      <c r="C1043" s="31">
        <v>6</v>
      </c>
      <c r="D1043" s="31">
        <v>21</v>
      </c>
      <c r="E1043" s="30">
        <v>0</v>
      </c>
      <c r="F1043" s="31">
        <v>1</v>
      </c>
      <c r="G1043" s="9">
        <v>44978</v>
      </c>
    </row>
    <row r="1044" spans="1:7" ht="14.5" x14ac:dyDescent="0.35">
      <c r="A1044" s="30" t="s">
        <v>2567</v>
      </c>
      <c r="B1044" s="31">
        <v>66</v>
      </c>
      <c r="C1044" s="31">
        <v>19</v>
      </c>
      <c r="D1044" s="31">
        <v>6</v>
      </c>
      <c r="E1044" s="30">
        <v>0</v>
      </c>
      <c r="F1044" s="30">
        <v>0</v>
      </c>
      <c r="G1044" s="9">
        <v>44978</v>
      </c>
    </row>
    <row r="1045" spans="1:7" ht="14.5" x14ac:dyDescent="0.35">
      <c r="A1045" s="30" t="s">
        <v>2569</v>
      </c>
      <c r="B1045" s="31">
        <v>291</v>
      </c>
      <c r="C1045" s="31">
        <v>88</v>
      </c>
      <c r="D1045" s="31">
        <v>67</v>
      </c>
      <c r="E1045" s="31">
        <v>19</v>
      </c>
      <c r="F1045" s="31">
        <v>3</v>
      </c>
      <c r="G1045" s="9">
        <v>44978</v>
      </c>
    </row>
    <row r="1046" spans="1:7" ht="14.5" x14ac:dyDescent="0.35">
      <c r="A1046" s="30" t="s">
        <v>2571</v>
      </c>
      <c r="B1046" s="31">
        <v>205</v>
      </c>
      <c r="C1046" s="31">
        <v>25</v>
      </c>
      <c r="D1046" s="31">
        <v>4248</v>
      </c>
      <c r="E1046" s="30">
        <v>0</v>
      </c>
      <c r="F1046" s="31">
        <v>34</v>
      </c>
      <c r="G1046" s="9">
        <v>44978</v>
      </c>
    </row>
    <row r="1047" spans="1:7" ht="14.5" x14ac:dyDescent="0.35">
      <c r="A1047" s="30" t="s">
        <v>2573</v>
      </c>
      <c r="B1047" s="31">
        <v>23</v>
      </c>
      <c r="C1047" s="31">
        <v>9</v>
      </c>
      <c r="D1047" s="31">
        <v>1</v>
      </c>
      <c r="E1047" s="30">
        <v>0</v>
      </c>
      <c r="F1047" s="30">
        <v>0</v>
      </c>
      <c r="G1047" s="9">
        <v>44978</v>
      </c>
    </row>
    <row r="1048" spans="1:7" ht="14.5" x14ac:dyDescent="0.35">
      <c r="A1048" s="30" t="s">
        <v>2575</v>
      </c>
      <c r="B1048" s="31">
        <v>88</v>
      </c>
      <c r="C1048" s="31">
        <v>39</v>
      </c>
      <c r="D1048" s="31">
        <v>4</v>
      </c>
      <c r="E1048" s="31">
        <v>75</v>
      </c>
      <c r="F1048" s="31">
        <v>3</v>
      </c>
      <c r="G1048" s="9">
        <v>44978</v>
      </c>
    </row>
    <row r="1049" spans="1:7" ht="14.5" x14ac:dyDescent="0.35">
      <c r="A1049" s="30" t="s">
        <v>2579</v>
      </c>
      <c r="B1049" s="31">
        <v>31</v>
      </c>
      <c r="C1049" s="31">
        <v>10</v>
      </c>
      <c r="D1049" s="31">
        <v>48</v>
      </c>
      <c r="E1049" s="30">
        <v>0</v>
      </c>
      <c r="F1049" s="31">
        <v>5</v>
      </c>
      <c r="G1049" s="9">
        <v>44978</v>
      </c>
    </row>
    <row r="1050" spans="1:7" ht="14.5" x14ac:dyDescent="0.35">
      <c r="A1050" s="30" t="s">
        <v>2582</v>
      </c>
      <c r="B1050" s="31">
        <v>60</v>
      </c>
      <c r="C1050" s="31">
        <v>14</v>
      </c>
      <c r="D1050" s="31">
        <v>24</v>
      </c>
      <c r="E1050" s="30">
        <v>0</v>
      </c>
      <c r="F1050" s="30">
        <v>0</v>
      </c>
      <c r="G1050" s="9">
        <v>44978</v>
      </c>
    </row>
    <row r="1051" spans="1:7" ht="14.5" x14ac:dyDescent="0.35">
      <c r="A1051" s="30" t="s">
        <v>2585</v>
      </c>
      <c r="B1051" s="31">
        <v>48</v>
      </c>
      <c r="C1051" s="31">
        <v>11</v>
      </c>
      <c r="D1051" s="31">
        <v>40</v>
      </c>
      <c r="E1051" s="30">
        <v>0</v>
      </c>
      <c r="F1051" s="31">
        <v>6</v>
      </c>
      <c r="G1051" s="9">
        <v>44978</v>
      </c>
    </row>
    <row r="1052" spans="1:7" ht="14.5" x14ac:dyDescent="0.35">
      <c r="A1052" s="30" t="s">
        <v>2589</v>
      </c>
      <c r="B1052" s="31">
        <v>45</v>
      </c>
      <c r="C1052" s="31">
        <v>9</v>
      </c>
      <c r="D1052" s="31">
        <v>20</v>
      </c>
      <c r="E1052" s="30">
        <v>0</v>
      </c>
      <c r="F1052" s="31">
        <v>3</v>
      </c>
      <c r="G1052" s="9">
        <v>44978</v>
      </c>
    </row>
    <row r="1053" spans="1:7" ht="14.5" x14ac:dyDescent="0.35">
      <c r="A1053" s="30" t="s">
        <v>2592</v>
      </c>
      <c r="B1053" s="31">
        <v>45</v>
      </c>
      <c r="C1053" s="31">
        <v>23</v>
      </c>
      <c r="D1053" s="31">
        <v>83</v>
      </c>
      <c r="E1053" s="30">
        <v>0</v>
      </c>
      <c r="F1053" s="31">
        <v>5</v>
      </c>
      <c r="G1053" s="9">
        <v>44978</v>
      </c>
    </row>
    <row r="1054" spans="1:7" ht="14.5" x14ac:dyDescent="0.35">
      <c r="A1054" s="30" t="s">
        <v>2595</v>
      </c>
      <c r="B1054" s="31">
        <v>15</v>
      </c>
      <c r="C1054" s="31">
        <v>6</v>
      </c>
      <c r="D1054" s="31">
        <v>28</v>
      </c>
      <c r="E1054" s="30">
        <v>0</v>
      </c>
      <c r="F1054" s="31">
        <v>1</v>
      </c>
      <c r="G1054" s="9">
        <v>44978</v>
      </c>
    </row>
    <row r="1055" spans="1:7" ht="14.5" x14ac:dyDescent="0.35">
      <c r="A1055" s="30" t="s">
        <v>2598</v>
      </c>
      <c r="B1055" s="31">
        <v>24</v>
      </c>
      <c r="C1055" s="31">
        <v>5</v>
      </c>
      <c r="D1055" s="31">
        <v>29</v>
      </c>
      <c r="E1055" s="30">
        <v>0</v>
      </c>
      <c r="F1055" s="30">
        <v>0</v>
      </c>
      <c r="G1055" s="9">
        <v>44978</v>
      </c>
    </row>
    <row r="1056" spans="1:7" ht="14.5" x14ac:dyDescent="0.35">
      <c r="A1056" s="30" t="s">
        <v>2602</v>
      </c>
      <c r="B1056" s="31">
        <v>680</v>
      </c>
      <c r="C1056" s="31">
        <v>171</v>
      </c>
      <c r="D1056" s="31">
        <v>1727</v>
      </c>
      <c r="E1056" s="30">
        <v>0</v>
      </c>
      <c r="F1056" s="31">
        <v>74</v>
      </c>
      <c r="G1056" s="9">
        <v>44978</v>
      </c>
    </row>
    <row r="1057" spans="1:7" ht="14.5" x14ac:dyDescent="0.35">
      <c r="A1057" s="30" t="s">
        <v>2608</v>
      </c>
      <c r="B1057" s="31">
        <v>46</v>
      </c>
      <c r="C1057" s="31">
        <v>4</v>
      </c>
      <c r="D1057" s="31">
        <v>192</v>
      </c>
      <c r="E1057" s="30">
        <v>0</v>
      </c>
      <c r="F1057" s="31">
        <v>7</v>
      </c>
      <c r="G1057" s="9">
        <v>44978</v>
      </c>
    </row>
    <row r="1058" spans="1:7" ht="14.5" x14ac:dyDescent="0.35">
      <c r="A1058" s="30" t="s">
        <v>2611</v>
      </c>
      <c r="B1058" s="31">
        <v>34</v>
      </c>
      <c r="C1058" s="31">
        <v>5</v>
      </c>
      <c r="D1058" s="31">
        <v>399</v>
      </c>
      <c r="E1058" s="30">
        <v>0</v>
      </c>
      <c r="F1058" s="30">
        <v>0</v>
      </c>
      <c r="G1058" s="9">
        <v>44978</v>
      </c>
    </row>
    <row r="1059" spans="1:7" ht="14.5" x14ac:dyDescent="0.35">
      <c r="A1059" s="30" t="s">
        <v>2614</v>
      </c>
      <c r="B1059" s="31">
        <v>93</v>
      </c>
      <c r="C1059" s="31">
        <v>12</v>
      </c>
      <c r="D1059" s="31">
        <v>1</v>
      </c>
      <c r="E1059" s="30">
        <v>0</v>
      </c>
      <c r="F1059" s="31">
        <v>2</v>
      </c>
      <c r="G1059" s="9">
        <v>44978</v>
      </c>
    </row>
    <row r="1060" spans="1:7" ht="14.5" x14ac:dyDescent="0.35">
      <c r="A1060" s="30" t="s">
        <v>2617</v>
      </c>
      <c r="B1060" s="31">
        <v>6</v>
      </c>
      <c r="C1060" s="31">
        <v>8</v>
      </c>
      <c r="D1060" s="31">
        <v>9</v>
      </c>
      <c r="E1060" s="30">
        <v>0</v>
      </c>
      <c r="F1060" s="30">
        <v>0</v>
      </c>
      <c r="G1060" s="9">
        <v>44978</v>
      </c>
    </row>
    <row r="1061" spans="1:7" ht="14.5" x14ac:dyDescent="0.35">
      <c r="A1061" s="30" t="s">
        <v>2621</v>
      </c>
      <c r="B1061" s="31">
        <v>58</v>
      </c>
      <c r="C1061" s="31">
        <v>11</v>
      </c>
      <c r="D1061" s="31">
        <v>63</v>
      </c>
      <c r="E1061" s="30">
        <v>0</v>
      </c>
      <c r="F1061" s="31">
        <v>2</v>
      </c>
      <c r="G1061" s="9">
        <v>44978</v>
      </c>
    </row>
    <row r="1062" spans="1:7" ht="14.5" x14ac:dyDescent="0.35">
      <c r="A1062" s="30" t="s">
        <v>2624</v>
      </c>
      <c r="B1062" s="31">
        <v>57</v>
      </c>
      <c r="C1062" s="31">
        <v>10</v>
      </c>
      <c r="D1062" s="31">
        <v>6</v>
      </c>
      <c r="E1062" s="30">
        <v>0</v>
      </c>
      <c r="F1062" s="30">
        <v>0</v>
      </c>
      <c r="G1062" s="9">
        <v>44978</v>
      </c>
    </row>
    <row r="1063" spans="1:7" ht="14.5" x14ac:dyDescent="0.35">
      <c r="A1063" s="30" t="s">
        <v>2627</v>
      </c>
      <c r="B1063" s="31">
        <v>183</v>
      </c>
      <c r="C1063" s="31">
        <v>86</v>
      </c>
      <c r="D1063" s="31">
        <v>24</v>
      </c>
      <c r="E1063" s="31">
        <v>13</v>
      </c>
      <c r="F1063" s="31">
        <v>4</v>
      </c>
      <c r="G1063" s="9">
        <v>44978</v>
      </c>
    </row>
    <row r="1064" spans="1:7" ht="14.5" x14ac:dyDescent="0.35">
      <c r="A1064" s="30" t="s">
        <v>2630</v>
      </c>
      <c r="B1064" s="31">
        <v>37</v>
      </c>
      <c r="C1064" s="31">
        <v>6</v>
      </c>
      <c r="D1064" s="31">
        <v>10</v>
      </c>
      <c r="E1064" s="30">
        <v>0</v>
      </c>
      <c r="F1064" s="31">
        <v>3</v>
      </c>
      <c r="G1064" s="9">
        <v>44978</v>
      </c>
    </row>
    <row r="1065" spans="1:7" ht="14.5" x14ac:dyDescent="0.35">
      <c r="A1065" s="30" t="s">
        <v>2633</v>
      </c>
      <c r="B1065" s="31">
        <v>54</v>
      </c>
      <c r="C1065" s="31">
        <v>27</v>
      </c>
      <c r="D1065" s="31">
        <v>5</v>
      </c>
      <c r="E1065" s="30">
        <v>0</v>
      </c>
      <c r="F1065" s="30">
        <v>0</v>
      </c>
      <c r="G1065" s="9">
        <v>44978</v>
      </c>
    </row>
    <row r="1066" spans="1:7" ht="14.5" x14ac:dyDescent="0.35">
      <c r="A1066" s="30" t="s">
        <v>2637</v>
      </c>
      <c r="B1066" s="31">
        <v>103</v>
      </c>
      <c r="C1066" s="31">
        <v>28</v>
      </c>
      <c r="D1066" s="31">
        <v>14</v>
      </c>
      <c r="E1066" s="31">
        <v>15</v>
      </c>
      <c r="F1066" s="31">
        <v>5</v>
      </c>
      <c r="G1066" s="9">
        <v>44978</v>
      </c>
    </row>
    <row r="1067" spans="1:7" ht="14.5" x14ac:dyDescent="0.35">
      <c r="A1067" s="30" t="s">
        <v>2639</v>
      </c>
      <c r="B1067" s="31">
        <v>195</v>
      </c>
      <c r="C1067" s="31">
        <v>67</v>
      </c>
      <c r="D1067" s="31">
        <v>139</v>
      </c>
      <c r="E1067" s="31">
        <v>38</v>
      </c>
      <c r="F1067" s="31">
        <v>15</v>
      </c>
      <c r="G1067" s="9">
        <v>44978</v>
      </c>
    </row>
    <row r="1068" spans="1:7" ht="14.5" x14ac:dyDescent="0.35">
      <c r="A1068" s="30" t="s">
        <v>2641</v>
      </c>
      <c r="B1068" s="31">
        <v>40</v>
      </c>
      <c r="C1068" s="31">
        <v>52</v>
      </c>
      <c r="D1068" s="31">
        <v>21</v>
      </c>
      <c r="E1068" s="30">
        <v>0</v>
      </c>
      <c r="F1068" s="31">
        <v>3</v>
      </c>
      <c r="G1068" s="9">
        <v>44978</v>
      </c>
    </row>
    <row r="1069" spans="1:7" ht="14.5" x14ac:dyDescent="0.35">
      <c r="A1069" s="30" t="s">
        <v>2643</v>
      </c>
      <c r="B1069" s="31">
        <v>182</v>
      </c>
      <c r="C1069" s="31">
        <v>88</v>
      </c>
      <c r="D1069" s="31">
        <v>130</v>
      </c>
      <c r="E1069" s="31">
        <v>47</v>
      </c>
      <c r="F1069" s="31">
        <v>20</v>
      </c>
      <c r="G1069" s="9">
        <v>44978</v>
      </c>
    </row>
    <row r="1070" spans="1:7" ht="14.5" x14ac:dyDescent="0.35">
      <c r="A1070" s="30" t="s">
        <v>2645</v>
      </c>
      <c r="B1070" s="31">
        <v>57</v>
      </c>
      <c r="C1070" s="31">
        <v>23</v>
      </c>
      <c r="D1070" s="31">
        <v>2</v>
      </c>
      <c r="E1070" s="31">
        <v>7</v>
      </c>
      <c r="F1070" s="31">
        <v>2</v>
      </c>
      <c r="G1070" s="9">
        <v>44978</v>
      </c>
    </row>
    <row r="1071" spans="1:7" ht="14.5" x14ac:dyDescent="0.35">
      <c r="A1071" s="30" t="s">
        <v>2647</v>
      </c>
      <c r="B1071" s="31">
        <v>224</v>
      </c>
      <c r="C1071" s="31">
        <v>81</v>
      </c>
      <c r="D1071" s="31">
        <v>46</v>
      </c>
      <c r="E1071" s="31">
        <v>11</v>
      </c>
      <c r="F1071" s="31">
        <v>2</v>
      </c>
      <c r="G1071" s="9">
        <v>44978</v>
      </c>
    </row>
    <row r="1072" spans="1:7" ht="14.5" x14ac:dyDescent="0.35">
      <c r="A1072" s="30" t="s">
        <v>2649</v>
      </c>
      <c r="B1072" s="31">
        <v>50</v>
      </c>
      <c r="C1072" s="31">
        <v>44</v>
      </c>
      <c r="D1072" s="31">
        <v>13</v>
      </c>
      <c r="E1072" s="31">
        <v>143</v>
      </c>
      <c r="F1072" s="31">
        <v>3</v>
      </c>
      <c r="G1072" s="9">
        <v>44978</v>
      </c>
    </row>
    <row r="1073" spans="1:7" ht="14.5" x14ac:dyDescent="0.35">
      <c r="A1073" s="30" t="s">
        <v>2651</v>
      </c>
      <c r="B1073" s="31">
        <v>99</v>
      </c>
      <c r="C1073" s="31">
        <v>69</v>
      </c>
      <c r="D1073" s="31">
        <v>5</v>
      </c>
      <c r="E1073" s="31">
        <v>34</v>
      </c>
      <c r="F1073" s="30">
        <v>0</v>
      </c>
      <c r="G1073" s="9">
        <v>44978</v>
      </c>
    </row>
    <row r="1074" spans="1:7" ht="14.5" x14ac:dyDescent="0.35">
      <c r="A1074" s="30" t="s">
        <v>2653</v>
      </c>
      <c r="B1074" s="31">
        <v>275</v>
      </c>
      <c r="C1074" s="31">
        <v>114</v>
      </c>
      <c r="D1074" s="31">
        <v>680</v>
      </c>
      <c r="E1074" s="31">
        <v>150</v>
      </c>
      <c r="F1074" s="31">
        <v>16</v>
      </c>
      <c r="G1074" s="9">
        <v>44978</v>
      </c>
    </row>
    <row r="1075" spans="1:7" ht="14.5" x14ac:dyDescent="0.35">
      <c r="A1075" s="30" t="s">
        <v>2655</v>
      </c>
      <c r="B1075" s="31">
        <v>88</v>
      </c>
      <c r="C1075" s="31">
        <v>39</v>
      </c>
      <c r="D1075" s="31">
        <v>15</v>
      </c>
      <c r="E1075" s="31">
        <v>10</v>
      </c>
      <c r="F1075" s="31">
        <v>2</v>
      </c>
      <c r="G1075" s="9">
        <v>44978</v>
      </c>
    </row>
    <row r="1076" spans="1:7" ht="14.5" x14ac:dyDescent="0.35">
      <c r="A1076" s="30" t="s">
        <v>2657</v>
      </c>
      <c r="B1076" s="31">
        <v>81</v>
      </c>
      <c r="C1076" s="31">
        <v>40</v>
      </c>
      <c r="D1076" s="31">
        <v>4</v>
      </c>
      <c r="E1076" s="31">
        <v>23</v>
      </c>
      <c r="F1076" s="31">
        <v>1</v>
      </c>
      <c r="G1076" s="9">
        <v>44978</v>
      </c>
    </row>
    <row r="1077" spans="1:7" ht="14.5" x14ac:dyDescent="0.35">
      <c r="A1077" s="30" t="s">
        <v>2659</v>
      </c>
      <c r="B1077" s="31">
        <v>752</v>
      </c>
      <c r="C1077" s="31">
        <v>78</v>
      </c>
      <c r="D1077" s="31">
        <v>50</v>
      </c>
      <c r="E1077" s="31">
        <v>189</v>
      </c>
      <c r="F1077" s="31">
        <v>2</v>
      </c>
      <c r="G1077" s="9">
        <v>44978</v>
      </c>
    </row>
    <row r="1078" spans="1:7" ht="14.5" x14ac:dyDescent="0.35">
      <c r="A1078" s="30" t="s">
        <v>2661</v>
      </c>
      <c r="B1078" s="31">
        <v>239</v>
      </c>
      <c r="C1078" s="31">
        <v>125</v>
      </c>
      <c r="D1078" s="31">
        <v>227</v>
      </c>
      <c r="E1078" s="31">
        <v>36</v>
      </c>
      <c r="F1078" s="31">
        <v>4</v>
      </c>
      <c r="G1078" s="9">
        <v>44978</v>
      </c>
    </row>
    <row r="1079" spans="1:7" ht="14.5" x14ac:dyDescent="0.35">
      <c r="A1079" s="30" t="s">
        <v>2663</v>
      </c>
      <c r="B1079" s="31">
        <v>129</v>
      </c>
      <c r="C1079" s="31">
        <v>18</v>
      </c>
      <c r="D1079" s="30">
        <v>0</v>
      </c>
      <c r="E1079" s="31">
        <v>70</v>
      </c>
      <c r="F1079" s="30">
        <v>0</v>
      </c>
      <c r="G1079" s="9">
        <v>44978</v>
      </c>
    </row>
    <row r="1080" spans="1:7" ht="14.5" x14ac:dyDescent="0.35">
      <c r="A1080" s="30" t="s">
        <v>2665</v>
      </c>
      <c r="B1080" s="31">
        <v>62</v>
      </c>
      <c r="C1080" s="31">
        <v>24</v>
      </c>
      <c r="D1080" s="31">
        <v>21</v>
      </c>
      <c r="E1080" s="30">
        <v>0</v>
      </c>
      <c r="F1080" s="31">
        <v>1</v>
      </c>
      <c r="G1080" s="9">
        <v>44978</v>
      </c>
    </row>
    <row r="1081" spans="1:7" ht="14.5" x14ac:dyDescent="0.35">
      <c r="A1081" s="30" t="s">
        <v>2667</v>
      </c>
      <c r="B1081" s="31">
        <v>197</v>
      </c>
      <c r="C1081" s="31">
        <v>64</v>
      </c>
      <c r="D1081" s="31">
        <v>8</v>
      </c>
      <c r="E1081" s="31">
        <v>287</v>
      </c>
      <c r="F1081" s="31">
        <v>6</v>
      </c>
      <c r="G1081" s="9">
        <v>44978</v>
      </c>
    </row>
    <row r="1082" spans="1:7" ht="14.5" x14ac:dyDescent="0.35">
      <c r="A1082" s="30" t="s">
        <v>2669</v>
      </c>
      <c r="B1082" s="31">
        <v>84</v>
      </c>
      <c r="C1082" s="31">
        <v>54</v>
      </c>
      <c r="D1082" s="31">
        <v>5</v>
      </c>
      <c r="E1082" s="31">
        <v>58</v>
      </c>
      <c r="F1082" s="31">
        <v>2</v>
      </c>
      <c r="G1082" s="9">
        <v>44978</v>
      </c>
    </row>
    <row r="1083" spans="1:7" ht="14.5" x14ac:dyDescent="0.35">
      <c r="A1083" s="30" t="s">
        <v>2671</v>
      </c>
      <c r="B1083" s="31">
        <v>181</v>
      </c>
      <c r="C1083" s="31">
        <v>131</v>
      </c>
      <c r="D1083" s="31">
        <v>80</v>
      </c>
      <c r="E1083" s="31">
        <v>38</v>
      </c>
      <c r="F1083" s="30">
        <v>0</v>
      </c>
      <c r="G1083" s="9">
        <v>44978</v>
      </c>
    </row>
    <row r="1084" spans="1:7" ht="14.5" x14ac:dyDescent="0.35">
      <c r="A1084" s="30" t="s">
        <v>2673</v>
      </c>
      <c r="B1084" s="31">
        <v>53</v>
      </c>
      <c r="C1084" s="31">
        <v>28</v>
      </c>
      <c r="D1084" s="31">
        <v>25</v>
      </c>
      <c r="E1084" s="30">
        <v>0</v>
      </c>
      <c r="F1084" s="31">
        <v>3</v>
      </c>
      <c r="G1084" s="9">
        <v>44978</v>
      </c>
    </row>
    <row r="1085" spans="1:7" ht="14.5" x14ac:dyDescent="0.35">
      <c r="A1085" s="30" t="s">
        <v>2675</v>
      </c>
      <c r="B1085" s="31">
        <v>118</v>
      </c>
      <c r="C1085" s="31">
        <v>27</v>
      </c>
      <c r="D1085" s="31">
        <v>2</v>
      </c>
      <c r="E1085" s="30">
        <v>0</v>
      </c>
      <c r="F1085" s="31">
        <v>1</v>
      </c>
      <c r="G1085" s="9">
        <v>44978</v>
      </c>
    </row>
    <row r="1086" spans="1:7" ht="14.5" x14ac:dyDescent="0.35">
      <c r="A1086" s="30" t="s">
        <v>2682</v>
      </c>
      <c r="B1086" s="31">
        <v>9</v>
      </c>
      <c r="C1086" s="31">
        <v>2</v>
      </c>
      <c r="D1086" s="30">
        <v>0</v>
      </c>
      <c r="E1086" s="30">
        <v>0</v>
      </c>
      <c r="F1086" s="30">
        <v>0</v>
      </c>
      <c r="G1086" s="9">
        <v>44978</v>
      </c>
    </row>
    <row r="1087" spans="1:7" ht="14.5" x14ac:dyDescent="0.35">
      <c r="A1087" s="30" t="s">
        <v>2686</v>
      </c>
      <c r="B1087" s="31">
        <v>15</v>
      </c>
      <c r="C1087" s="31">
        <v>2</v>
      </c>
      <c r="D1087" s="30">
        <v>0</v>
      </c>
      <c r="E1087" s="30">
        <v>0</v>
      </c>
      <c r="F1087" s="30">
        <v>0</v>
      </c>
      <c r="G1087" s="9">
        <v>44978</v>
      </c>
    </row>
    <row r="1088" spans="1:7" ht="14.5" x14ac:dyDescent="0.35">
      <c r="A1088" s="30" t="s">
        <v>2691</v>
      </c>
      <c r="B1088" s="31">
        <v>14</v>
      </c>
      <c r="C1088" s="31">
        <v>7</v>
      </c>
      <c r="D1088" s="30">
        <v>0</v>
      </c>
      <c r="E1088" s="30">
        <v>0</v>
      </c>
      <c r="F1088" s="30">
        <v>0</v>
      </c>
      <c r="G1088" s="9">
        <v>44978</v>
      </c>
    </row>
    <row r="1089" spans="1:7" ht="14.5" x14ac:dyDescent="0.35">
      <c r="A1089" s="30" t="s">
        <v>2694</v>
      </c>
      <c r="B1089" s="31">
        <v>21</v>
      </c>
      <c r="C1089" s="31">
        <v>11</v>
      </c>
      <c r="D1089" s="30">
        <v>0</v>
      </c>
      <c r="E1089" s="30">
        <v>0</v>
      </c>
      <c r="F1089" s="31">
        <v>1</v>
      </c>
      <c r="G1089" s="9">
        <v>44978</v>
      </c>
    </row>
    <row r="1090" spans="1:7" ht="14.5" x14ac:dyDescent="0.35">
      <c r="A1090" s="30" t="s">
        <v>2698</v>
      </c>
      <c r="B1090" s="31">
        <v>15</v>
      </c>
      <c r="C1090" s="31">
        <v>4</v>
      </c>
      <c r="D1090" s="30">
        <v>0</v>
      </c>
      <c r="E1090" s="30">
        <v>0</v>
      </c>
      <c r="F1090" s="30">
        <v>0</v>
      </c>
      <c r="G1090" s="9">
        <v>44978</v>
      </c>
    </row>
    <row r="1091" spans="1:7" ht="14.5" x14ac:dyDescent="0.35">
      <c r="A1091" s="30" t="s">
        <v>2702</v>
      </c>
      <c r="B1091" s="31">
        <v>13</v>
      </c>
      <c r="C1091" s="31">
        <v>2</v>
      </c>
      <c r="D1091" s="30">
        <v>0</v>
      </c>
      <c r="E1091" s="30">
        <v>0</v>
      </c>
      <c r="F1091" s="30">
        <v>0</v>
      </c>
      <c r="G1091" s="9">
        <v>44978</v>
      </c>
    </row>
    <row r="1092" spans="1:7" ht="14.5" x14ac:dyDescent="0.35">
      <c r="A1092" s="30" t="s">
        <v>2707</v>
      </c>
      <c r="B1092" s="31">
        <v>3</v>
      </c>
      <c r="C1092" s="30">
        <v>0</v>
      </c>
      <c r="D1092" s="30">
        <v>0</v>
      </c>
      <c r="E1092" s="30">
        <v>0</v>
      </c>
      <c r="F1092" s="30">
        <v>0</v>
      </c>
      <c r="G1092" s="9">
        <v>44978</v>
      </c>
    </row>
    <row r="1093" spans="1:7" ht="14.5" x14ac:dyDescent="0.35">
      <c r="A1093" s="30" t="s">
        <v>2713</v>
      </c>
      <c r="B1093" s="31">
        <v>3</v>
      </c>
      <c r="C1093" s="30">
        <v>0</v>
      </c>
      <c r="D1093" s="30">
        <v>0</v>
      </c>
      <c r="E1093" s="30">
        <v>0</v>
      </c>
      <c r="F1093" s="30">
        <v>0</v>
      </c>
      <c r="G1093" s="9">
        <v>44978</v>
      </c>
    </row>
    <row r="1094" spans="1:7" ht="14.5" x14ac:dyDescent="0.35">
      <c r="A1094" s="30" t="s">
        <v>2716</v>
      </c>
      <c r="B1094" s="31">
        <v>38</v>
      </c>
      <c r="C1094" s="31">
        <v>26</v>
      </c>
      <c r="D1094" s="31">
        <v>5</v>
      </c>
      <c r="E1094" s="31">
        <v>293</v>
      </c>
      <c r="F1094" s="31">
        <v>2</v>
      </c>
      <c r="G1094" s="9">
        <v>44978</v>
      </c>
    </row>
    <row r="1095" spans="1:7" ht="14.5" x14ac:dyDescent="0.35">
      <c r="A1095" s="30" t="s">
        <v>2720</v>
      </c>
      <c r="B1095" s="31">
        <v>150</v>
      </c>
      <c r="C1095" s="31">
        <v>69</v>
      </c>
      <c r="D1095" s="31">
        <v>13</v>
      </c>
      <c r="E1095" s="31">
        <v>48</v>
      </c>
      <c r="F1095" s="31">
        <v>7</v>
      </c>
      <c r="G1095" s="9">
        <v>44978</v>
      </c>
    </row>
    <row r="1096" spans="1:7" ht="14.5" x14ac:dyDescent="0.35">
      <c r="A1096" s="30" t="s">
        <v>2722</v>
      </c>
      <c r="B1096" s="31">
        <v>171</v>
      </c>
      <c r="C1096" s="31">
        <v>41</v>
      </c>
      <c r="D1096" s="31">
        <v>21</v>
      </c>
      <c r="E1096" s="31">
        <v>28</v>
      </c>
      <c r="F1096" s="31">
        <v>13</v>
      </c>
      <c r="G1096" s="9">
        <v>44978</v>
      </c>
    </row>
    <row r="1097" spans="1:7" ht="14.5" x14ac:dyDescent="0.35">
      <c r="A1097" s="30" t="s">
        <v>2723</v>
      </c>
      <c r="B1097" s="31">
        <v>64</v>
      </c>
      <c r="C1097" s="31">
        <v>9</v>
      </c>
      <c r="D1097" s="31">
        <v>14</v>
      </c>
      <c r="E1097" s="31">
        <v>42</v>
      </c>
      <c r="F1097" s="31">
        <v>4</v>
      </c>
      <c r="G1097" s="9">
        <v>44978</v>
      </c>
    </row>
    <row r="1098" spans="1:7" ht="14.5" x14ac:dyDescent="0.35">
      <c r="A1098" s="30" t="s">
        <v>2724</v>
      </c>
      <c r="B1098" s="31">
        <v>7</v>
      </c>
      <c r="C1098" s="31">
        <v>2</v>
      </c>
      <c r="D1098" s="31">
        <v>2</v>
      </c>
      <c r="E1098" s="30">
        <v>0</v>
      </c>
      <c r="F1098" s="30">
        <v>0</v>
      </c>
      <c r="G1098" s="9">
        <v>44978</v>
      </c>
    </row>
    <row r="1099" spans="1:7" ht="14.5" x14ac:dyDescent="0.35">
      <c r="A1099" s="30" t="s">
        <v>2726</v>
      </c>
      <c r="B1099" s="31">
        <v>15</v>
      </c>
      <c r="C1099" s="31">
        <v>10</v>
      </c>
      <c r="D1099" s="31">
        <v>22</v>
      </c>
      <c r="E1099" s="31">
        <v>5</v>
      </c>
      <c r="F1099" s="30">
        <v>0</v>
      </c>
      <c r="G1099" s="9">
        <v>44978</v>
      </c>
    </row>
    <row r="1100" spans="1:7" ht="14.5" x14ac:dyDescent="0.35">
      <c r="A1100" s="30" t="s">
        <v>2727</v>
      </c>
      <c r="B1100" s="31">
        <v>59</v>
      </c>
      <c r="C1100" s="31">
        <v>46</v>
      </c>
      <c r="D1100" s="31">
        <v>7</v>
      </c>
      <c r="E1100" s="30">
        <v>0</v>
      </c>
      <c r="F1100" s="30">
        <v>0</v>
      </c>
      <c r="G1100" s="9">
        <v>44978</v>
      </c>
    </row>
    <row r="1101" spans="1:7" ht="14.5" x14ac:dyDescent="0.35">
      <c r="A1101" s="30" t="s">
        <v>2729</v>
      </c>
      <c r="B1101" s="31">
        <v>13</v>
      </c>
      <c r="C1101" s="31">
        <v>45</v>
      </c>
      <c r="D1101" s="31">
        <v>88</v>
      </c>
      <c r="E1101" s="31">
        <v>335</v>
      </c>
      <c r="F1101" s="30">
        <v>0</v>
      </c>
      <c r="G1101" s="9">
        <v>44978</v>
      </c>
    </row>
    <row r="1102" spans="1:7" ht="14.5" x14ac:dyDescent="0.35">
      <c r="A1102" s="30" t="s">
        <v>2731</v>
      </c>
      <c r="B1102" s="31">
        <v>30</v>
      </c>
      <c r="C1102" s="31">
        <v>16</v>
      </c>
      <c r="D1102" s="31">
        <v>83</v>
      </c>
      <c r="E1102" s="31">
        <v>5</v>
      </c>
      <c r="F1102" s="31">
        <v>5</v>
      </c>
      <c r="G1102" s="9">
        <v>44978</v>
      </c>
    </row>
    <row r="1103" spans="1:7" ht="14.5" x14ac:dyDescent="0.35">
      <c r="A1103" s="30" t="s">
        <v>2732</v>
      </c>
      <c r="B1103" s="31">
        <v>31</v>
      </c>
      <c r="C1103" s="31">
        <v>18</v>
      </c>
      <c r="D1103" s="31">
        <v>5</v>
      </c>
      <c r="E1103" s="30">
        <v>0</v>
      </c>
      <c r="F1103" s="30">
        <v>0</v>
      </c>
      <c r="G1103" s="9">
        <v>44978</v>
      </c>
    </row>
    <row r="1104" spans="1:7" ht="14.5" x14ac:dyDescent="0.35">
      <c r="A1104" s="30" t="s">
        <v>2733</v>
      </c>
      <c r="B1104" s="31">
        <v>8</v>
      </c>
      <c r="C1104" s="31">
        <v>1</v>
      </c>
      <c r="D1104" s="31">
        <v>1</v>
      </c>
      <c r="E1104" s="30">
        <v>0</v>
      </c>
      <c r="F1104" s="30">
        <v>0</v>
      </c>
      <c r="G1104" s="9">
        <v>44978</v>
      </c>
    </row>
    <row r="1105" spans="1:7" ht="14.5" x14ac:dyDescent="0.35">
      <c r="A1105" s="30" t="s">
        <v>2734</v>
      </c>
      <c r="B1105" s="31">
        <v>9</v>
      </c>
      <c r="C1105" s="31">
        <v>2</v>
      </c>
      <c r="D1105" s="31">
        <v>7</v>
      </c>
      <c r="E1105" s="30">
        <v>0</v>
      </c>
      <c r="F1105" s="30">
        <v>0</v>
      </c>
      <c r="G1105" s="9">
        <v>44978</v>
      </c>
    </row>
    <row r="1106" spans="1:7" ht="14.5" x14ac:dyDescent="0.35">
      <c r="A1106" s="30" t="s">
        <v>2735</v>
      </c>
      <c r="B1106" s="31">
        <v>18</v>
      </c>
      <c r="C1106" s="31">
        <v>9</v>
      </c>
      <c r="D1106" s="30">
        <v>0</v>
      </c>
      <c r="E1106" s="30">
        <v>0</v>
      </c>
      <c r="F1106" s="30">
        <v>0</v>
      </c>
      <c r="G1106" s="9">
        <v>44978</v>
      </c>
    </row>
    <row r="1107" spans="1:7" ht="14.5" x14ac:dyDescent="0.35">
      <c r="A1107" s="30" t="s">
        <v>2737</v>
      </c>
      <c r="B1107" s="31">
        <v>44</v>
      </c>
      <c r="C1107" s="31">
        <v>22</v>
      </c>
      <c r="D1107" s="31">
        <v>14</v>
      </c>
      <c r="E1107" s="30">
        <v>0</v>
      </c>
      <c r="F1107" s="30">
        <v>0</v>
      </c>
      <c r="G1107" s="9">
        <v>44978</v>
      </c>
    </row>
    <row r="1108" spans="1:7" ht="14.5" x14ac:dyDescent="0.35">
      <c r="A1108" s="30" t="s">
        <v>2738</v>
      </c>
      <c r="B1108" s="31">
        <v>102</v>
      </c>
      <c r="C1108" s="31">
        <v>9</v>
      </c>
      <c r="D1108" s="31">
        <v>5</v>
      </c>
      <c r="E1108" s="30">
        <v>0</v>
      </c>
      <c r="F1108" s="31">
        <v>6</v>
      </c>
      <c r="G1108" s="9">
        <v>44978</v>
      </c>
    </row>
    <row r="1109" spans="1:7" ht="14.5" x14ac:dyDescent="0.35">
      <c r="A1109" s="30" t="s">
        <v>2740</v>
      </c>
      <c r="B1109" s="31">
        <v>6</v>
      </c>
      <c r="C1109" s="31">
        <v>82</v>
      </c>
      <c r="D1109" s="31">
        <v>1</v>
      </c>
      <c r="E1109" s="30">
        <v>0</v>
      </c>
      <c r="F1109" s="30">
        <v>0</v>
      </c>
      <c r="G1109" s="9">
        <v>44978</v>
      </c>
    </row>
    <row r="1110" spans="1:7" ht="14.5" x14ac:dyDescent="0.35">
      <c r="A1110" s="30" t="s">
        <v>2741</v>
      </c>
      <c r="B1110" s="31">
        <v>14</v>
      </c>
      <c r="C1110" s="31">
        <v>3</v>
      </c>
      <c r="D1110" s="31">
        <v>21</v>
      </c>
      <c r="E1110" s="30">
        <v>0</v>
      </c>
      <c r="F1110" s="30">
        <v>0</v>
      </c>
      <c r="G1110" s="9">
        <v>44978</v>
      </c>
    </row>
    <row r="1111" spans="1:7" ht="14.5" x14ac:dyDescent="0.35">
      <c r="A1111" s="30" t="s">
        <v>2742</v>
      </c>
      <c r="B1111" s="31">
        <v>30</v>
      </c>
      <c r="C1111" s="31">
        <v>5</v>
      </c>
      <c r="D1111" s="31">
        <v>15</v>
      </c>
      <c r="E1111" s="30">
        <v>0</v>
      </c>
      <c r="F1111" s="30">
        <v>0</v>
      </c>
      <c r="G1111" s="9">
        <v>44978</v>
      </c>
    </row>
    <row r="1112" spans="1:7" ht="14.5" x14ac:dyDescent="0.35">
      <c r="A1112" s="30" t="s">
        <v>2743</v>
      </c>
      <c r="B1112" s="31">
        <v>26</v>
      </c>
      <c r="C1112" s="31">
        <v>3</v>
      </c>
      <c r="D1112" s="31">
        <v>19</v>
      </c>
      <c r="E1112" s="30">
        <v>0</v>
      </c>
      <c r="F1112" s="30">
        <v>0</v>
      </c>
      <c r="G1112" s="9">
        <v>44978</v>
      </c>
    </row>
    <row r="1113" spans="1:7" ht="14.5" x14ac:dyDescent="0.35">
      <c r="A1113" s="30" t="s">
        <v>2744</v>
      </c>
      <c r="B1113" s="31">
        <v>22</v>
      </c>
      <c r="C1113" s="31">
        <v>6</v>
      </c>
      <c r="D1113" s="31">
        <v>114</v>
      </c>
      <c r="E1113" s="30">
        <v>0</v>
      </c>
      <c r="F1113" s="31">
        <v>2</v>
      </c>
      <c r="G1113" s="9">
        <v>44978</v>
      </c>
    </row>
    <row r="1114" spans="1:7" ht="14.5" x14ac:dyDescent="0.35">
      <c r="A1114" s="30" t="s">
        <v>2745</v>
      </c>
      <c r="B1114" s="31">
        <v>7</v>
      </c>
      <c r="C1114" s="31">
        <v>3</v>
      </c>
      <c r="D1114" s="31">
        <v>9</v>
      </c>
      <c r="E1114" s="30">
        <v>0</v>
      </c>
      <c r="F1114" s="31">
        <v>1</v>
      </c>
      <c r="G1114" s="9">
        <v>44978</v>
      </c>
    </row>
    <row r="1115" spans="1:7" ht="14.5" x14ac:dyDescent="0.35">
      <c r="A1115" s="30" t="s">
        <v>2746</v>
      </c>
      <c r="B1115" s="31">
        <v>4</v>
      </c>
      <c r="C1115" s="30">
        <v>0</v>
      </c>
      <c r="D1115" s="31">
        <v>14</v>
      </c>
      <c r="E1115" s="30">
        <v>0</v>
      </c>
      <c r="F1115" s="30">
        <v>0</v>
      </c>
      <c r="G1115" s="9">
        <v>44978</v>
      </c>
    </row>
    <row r="1116" spans="1:7" ht="14.5" x14ac:dyDescent="0.35">
      <c r="A1116" s="30" t="s">
        <v>2747</v>
      </c>
      <c r="B1116" s="31">
        <v>9</v>
      </c>
      <c r="C1116" s="31">
        <v>2</v>
      </c>
      <c r="D1116" s="31">
        <v>6</v>
      </c>
      <c r="E1116" s="30">
        <v>0</v>
      </c>
      <c r="F1116" s="30">
        <v>0</v>
      </c>
      <c r="G1116" s="9">
        <v>44978</v>
      </c>
    </row>
    <row r="1117" spans="1:7" ht="14.5" x14ac:dyDescent="0.35">
      <c r="A1117" s="30" t="s">
        <v>2748</v>
      </c>
      <c r="B1117" s="31">
        <v>7</v>
      </c>
      <c r="C1117" s="31">
        <v>3</v>
      </c>
      <c r="D1117" s="31">
        <v>105</v>
      </c>
      <c r="E1117" s="30">
        <v>0</v>
      </c>
      <c r="F1117" s="30">
        <v>0</v>
      </c>
      <c r="G1117" s="9">
        <v>44978</v>
      </c>
    </row>
    <row r="1118" spans="1:7" ht="14.5" x14ac:dyDescent="0.35">
      <c r="A1118" s="30" t="s">
        <v>2749</v>
      </c>
      <c r="B1118" s="31">
        <v>43</v>
      </c>
      <c r="C1118" s="31">
        <v>17</v>
      </c>
      <c r="D1118" s="31">
        <v>24</v>
      </c>
      <c r="E1118" s="30">
        <v>0</v>
      </c>
      <c r="F1118" s="30">
        <v>0</v>
      </c>
      <c r="G1118" s="9">
        <v>44978</v>
      </c>
    </row>
    <row r="1119" spans="1:7" ht="14.5" x14ac:dyDescent="0.35">
      <c r="A1119" s="30" t="s">
        <v>2911</v>
      </c>
      <c r="B1119" s="30">
        <v>0</v>
      </c>
      <c r="C1119" s="30">
        <v>0</v>
      </c>
      <c r="D1119" s="30">
        <v>0</v>
      </c>
      <c r="E1119" s="30">
        <v>0</v>
      </c>
      <c r="F1119" s="30">
        <v>0</v>
      </c>
      <c r="G1119" s="9">
        <v>44978</v>
      </c>
    </row>
    <row r="1120" spans="1:7" ht="14.5" x14ac:dyDescent="0.35">
      <c r="A1120" s="30" t="s">
        <v>2751</v>
      </c>
      <c r="B1120" s="31">
        <v>11</v>
      </c>
      <c r="C1120" s="31">
        <v>36</v>
      </c>
      <c r="D1120" s="31">
        <v>4</v>
      </c>
      <c r="E1120" s="30">
        <v>0</v>
      </c>
      <c r="F1120" s="31">
        <v>1</v>
      </c>
      <c r="G1120" s="9">
        <v>44978</v>
      </c>
    </row>
    <row r="1121" spans="1:7" ht="14.5" x14ac:dyDescent="0.35">
      <c r="A1121" s="30" t="s">
        <v>2752</v>
      </c>
      <c r="B1121" s="31">
        <v>50</v>
      </c>
      <c r="C1121" s="31">
        <v>15</v>
      </c>
      <c r="D1121" s="31">
        <v>15</v>
      </c>
      <c r="E1121" s="30">
        <v>0</v>
      </c>
      <c r="F1121" s="30">
        <v>0</v>
      </c>
      <c r="G1121" s="9">
        <v>44978</v>
      </c>
    </row>
    <row r="1122" spans="1:7" ht="14.5" x14ac:dyDescent="0.35">
      <c r="A1122" s="30" t="s">
        <v>2754</v>
      </c>
      <c r="B1122" s="31">
        <v>36</v>
      </c>
      <c r="C1122" s="31">
        <v>8</v>
      </c>
      <c r="D1122" s="31">
        <v>5</v>
      </c>
      <c r="E1122" s="30">
        <v>0</v>
      </c>
      <c r="F1122" s="30">
        <v>0</v>
      </c>
      <c r="G1122" s="9">
        <v>44978</v>
      </c>
    </row>
    <row r="1123" spans="1:7" ht="14.5" x14ac:dyDescent="0.35">
      <c r="A1123" s="30" t="s">
        <v>2761</v>
      </c>
      <c r="B1123" s="31">
        <v>55</v>
      </c>
      <c r="C1123" s="31">
        <v>11</v>
      </c>
      <c r="D1123" s="31">
        <v>3</v>
      </c>
      <c r="E1123" s="30">
        <v>0</v>
      </c>
      <c r="F1123" s="30">
        <v>0</v>
      </c>
      <c r="G1123" s="9">
        <v>44978</v>
      </c>
    </row>
    <row r="1124" spans="1:7" ht="14.5" x14ac:dyDescent="0.35">
      <c r="A1124" s="30" t="s">
        <v>2765</v>
      </c>
      <c r="B1124" s="31">
        <v>15</v>
      </c>
      <c r="C1124" s="31">
        <v>4</v>
      </c>
      <c r="D1124" s="31">
        <v>4</v>
      </c>
      <c r="E1124" s="30">
        <v>0</v>
      </c>
      <c r="F1124" s="30">
        <v>0</v>
      </c>
      <c r="G1124" s="9">
        <v>44978</v>
      </c>
    </row>
    <row r="1125" spans="1:7" ht="14.5" x14ac:dyDescent="0.35">
      <c r="A1125" s="30" t="s">
        <v>2768</v>
      </c>
      <c r="B1125" s="31">
        <v>14</v>
      </c>
      <c r="C1125" s="31">
        <v>5</v>
      </c>
      <c r="D1125" s="31">
        <v>5</v>
      </c>
      <c r="E1125" s="30">
        <v>0</v>
      </c>
      <c r="F1125" s="30">
        <v>0</v>
      </c>
      <c r="G1125" s="9">
        <v>44978</v>
      </c>
    </row>
    <row r="1126" spans="1:7" ht="14.5" x14ac:dyDescent="0.35">
      <c r="A1126" s="30" t="s">
        <v>2770</v>
      </c>
      <c r="B1126" s="31">
        <v>5</v>
      </c>
      <c r="C1126" s="31">
        <v>2</v>
      </c>
      <c r="D1126" s="31">
        <v>15</v>
      </c>
      <c r="E1126" s="30">
        <v>0</v>
      </c>
      <c r="F1126" s="30">
        <v>0</v>
      </c>
      <c r="G1126" s="9">
        <v>44978</v>
      </c>
    </row>
    <row r="1127" spans="1:7" ht="14.5" x14ac:dyDescent="0.35">
      <c r="A1127" s="30" t="s">
        <v>2772</v>
      </c>
      <c r="B1127" s="31">
        <v>15</v>
      </c>
      <c r="C1127" s="31">
        <v>7</v>
      </c>
      <c r="D1127" s="30">
        <v>0</v>
      </c>
      <c r="E1127" s="30">
        <v>0</v>
      </c>
      <c r="F1127" s="30">
        <v>0</v>
      </c>
      <c r="G1127" s="9">
        <v>44978</v>
      </c>
    </row>
    <row r="1128" spans="1:7" ht="14.5" x14ac:dyDescent="0.35">
      <c r="A1128" s="30" t="s">
        <v>2777</v>
      </c>
      <c r="B1128" s="31">
        <v>4</v>
      </c>
      <c r="C1128" s="31">
        <v>1</v>
      </c>
      <c r="D1128" s="31">
        <v>5</v>
      </c>
      <c r="E1128" s="30">
        <v>0</v>
      </c>
      <c r="F1128" s="30">
        <v>0</v>
      </c>
      <c r="G1128" s="9">
        <v>44978</v>
      </c>
    </row>
    <row r="1129" spans="1:7" ht="14.5" x14ac:dyDescent="0.35">
      <c r="A1129" s="30" t="s">
        <v>2781</v>
      </c>
      <c r="B1129" s="31">
        <v>16</v>
      </c>
      <c r="C1129" s="31">
        <v>13</v>
      </c>
      <c r="D1129" s="31">
        <v>18</v>
      </c>
      <c r="E1129" s="30">
        <v>0</v>
      </c>
      <c r="F1129" s="30">
        <v>0</v>
      </c>
      <c r="G1129" s="9">
        <v>44978</v>
      </c>
    </row>
    <row r="1130" spans="1:7" ht="14.5" x14ac:dyDescent="0.35">
      <c r="A1130" s="30" t="s">
        <v>2783</v>
      </c>
      <c r="B1130" s="31">
        <v>15</v>
      </c>
      <c r="C1130" s="31">
        <v>10</v>
      </c>
      <c r="D1130" s="31">
        <v>21</v>
      </c>
      <c r="E1130" s="30">
        <v>0</v>
      </c>
      <c r="F1130" s="30">
        <v>0</v>
      </c>
      <c r="G1130" s="9">
        <v>44978</v>
      </c>
    </row>
    <row r="1131" spans="1:7" ht="14.5" x14ac:dyDescent="0.35">
      <c r="A1131" s="30" t="s">
        <v>2787</v>
      </c>
      <c r="B1131" s="31">
        <v>17</v>
      </c>
      <c r="C1131" s="31">
        <v>7</v>
      </c>
      <c r="D1131" s="30">
        <v>0</v>
      </c>
      <c r="E1131" s="30">
        <v>0</v>
      </c>
      <c r="F1131" s="30">
        <v>0</v>
      </c>
      <c r="G1131" s="9">
        <v>44978</v>
      </c>
    </row>
    <row r="1132" spans="1:7" ht="14.5" x14ac:dyDescent="0.35">
      <c r="A1132" s="30" t="s">
        <v>2790</v>
      </c>
      <c r="B1132" s="31">
        <v>11</v>
      </c>
      <c r="C1132" s="31">
        <v>8</v>
      </c>
      <c r="D1132" s="31">
        <v>2</v>
      </c>
      <c r="E1132" s="30">
        <v>0</v>
      </c>
      <c r="F1132" s="30">
        <v>0</v>
      </c>
      <c r="G1132" s="9">
        <v>44978</v>
      </c>
    </row>
    <row r="1133" spans="1:7" ht="14.5" x14ac:dyDescent="0.35">
      <c r="A1133" s="30" t="s">
        <v>2795</v>
      </c>
      <c r="B1133" s="31">
        <v>184</v>
      </c>
      <c r="C1133" s="31">
        <v>52</v>
      </c>
      <c r="D1133" s="30">
        <v>0</v>
      </c>
      <c r="E1133" s="30">
        <v>0</v>
      </c>
      <c r="F1133" s="30">
        <v>0</v>
      </c>
      <c r="G1133" s="9">
        <v>44978</v>
      </c>
    </row>
    <row r="1134" spans="1:7" ht="14.5" x14ac:dyDescent="0.35">
      <c r="A1134" s="30" t="s">
        <v>2798</v>
      </c>
      <c r="B1134" s="31">
        <v>165</v>
      </c>
      <c r="C1134" s="31">
        <v>62</v>
      </c>
      <c r="D1134" s="31">
        <v>6</v>
      </c>
      <c r="E1134" s="30">
        <v>0</v>
      </c>
      <c r="F1134" s="30">
        <v>0</v>
      </c>
      <c r="G1134" s="9">
        <v>44978</v>
      </c>
    </row>
    <row r="1135" spans="1:7" ht="14.5" x14ac:dyDescent="0.35">
      <c r="A1135" s="30" t="s">
        <v>2803</v>
      </c>
      <c r="B1135" s="31">
        <v>16</v>
      </c>
      <c r="C1135" s="31">
        <v>10</v>
      </c>
      <c r="D1135" s="31">
        <v>15</v>
      </c>
      <c r="E1135" s="30">
        <v>0</v>
      </c>
      <c r="F1135" s="30">
        <v>0</v>
      </c>
      <c r="G1135" s="9">
        <v>44978</v>
      </c>
    </row>
    <row r="1136" spans="1:7" ht="14.5" x14ac:dyDescent="0.35">
      <c r="A1136" s="30" t="s">
        <v>2806</v>
      </c>
      <c r="B1136" s="31">
        <v>9</v>
      </c>
      <c r="C1136" s="31">
        <v>6</v>
      </c>
      <c r="D1136" s="31">
        <v>6</v>
      </c>
      <c r="E1136" s="30">
        <v>0</v>
      </c>
      <c r="F1136" s="30">
        <v>0</v>
      </c>
      <c r="G1136" s="9">
        <v>44978</v>
      </c>
    </row>
    <row r="1137" spans="1:7" ht="14.5" x14ac:dyDescent="0.35">
      <c r="A1137" s="30" t="s">
        <v>2809</v>
      </c>
      <c r="B1137" s="31">
        <v>35</v>
      </c>
      <c r="C1137" s="31">
        <v>14</v>
      </c>
      <c r="D1137" s="30">
        <v>0</v>
      </c>
      <c r="E1137" s="30">
        <v>0</v>
      </c>
      <c r="F1137" s="31">
        <v>3</v>
      </c>
      <c r="G1137" s="9">
        <v>44978</v>
      </c>
    </row>
    <row r="1138" spans="1:7" ht="14.5" x14ac:dyDescent="0.35">
      <c r="A1138" s="30" t="s">
        <v>2812</v>
      </c>
      <c r="B1138" s="31">
        <v>28</v>
      </c>
      <c r="C1138" s="31">
        <v>25</v>
      </c>
      <c r="D1138" s="31">
        <v>15</v>
      </c>
      <c r="E1138" s="30">
        <v>0</v>
      </c>
      <c r="F1138" s="31">
        <v>1</v>
      </c>
      <c r="G1138" s="9">
        <v>44978</v>
      </c>
    </row>
    <row r="1139" spans="1:7" ht="14.5" x14ac:dyDescent="0.35">
      <c r="A1139" s="30" t="s">
        <v>2815</v>
      </c>
      <c r="B1139" s="31">
        <v>9</v>
      </c>
      <c r="C1139" s="31">
        <v>4</v>
      </c>
      <c r="D1139" s="31">
        <v>23</v>
      </c>
      <c r="E1139" s="30">
        <v>0</v>
      </c>
      <c r="F1139" s="30">
        <v>0</v>
      </c>
      <c r="G1139" s="9">
        <v>44978</v>
      </c>
    </row>
    <row r="1140" spans="1:7" ht="14.5" x14ac:dyDescent="0.35">
      <c r="A1140" s="30" t="s">
        <v>2818</v>
      </c>
      <c r="B1140" s="31">
        <v>15</v>
      </c>
      <c r="C1140" s="31">
        <v>9</v>
      </c>
      <c r="D1140" s="31">
        <v>1</v>
      </c>
      <c r="E1140" s="30">
        <v>0</v>
      </c>
      <c r="F1140" s="30">
        <v>0</v>
      </c>
      <c r="G1140" s="9">
        <v>44978</v>
      </c>
    </row>
    <row r="1141" spans="1:7" ht="14.5" x14ac:dyDescent="0.35">
      <c r="A1141" s="30" t="s">
        <v>2822</v>
      </c>
      <c r="B1141" s="31">
        <v>8</v>
      </c>
      <c r="C1141" s="31">
        <v>6</v>
      </c>
      <c r="D1141" s="31">
        <v>6</v>
      </c>
      <c r="E1141" s="30">
        <v>0</v>
      </c>
      <c r="F1141" s="30">
        <v>0</v>
      </c>
      <c r="G1141" s="9">
        <v>44978</v>
      </c>
    </row>
    <row r="1142" spans="1:7" ht="14.5" x14ac:dyDescent="0.35">
      <c r="A1142" s="30" t="s">
        <v>2827</v>
      </c>
      <c r="B1142" s="31">
        <v>18</v>
      </c>
      <c r="C1142" s="31">
        <v>7</v>
      </c>
      <c r="D1142" s="30">
        <v>0</v>
      </c>
      <c r="E1142" s="30">
        <v>0</v>
      </c>
      <c r="F1142" s="30">
        <v>0</v>
      </c>
      <c r="G1142" s="9">
        <v>44978</v>
      </c>
    </row>
    <row r="1143" spans="1:7" ht="14.5" x14ac:dyDescent="0.35">
      <c r="A1143" s="30" t="s">
        <v>2830</v>
      </c>
      <c r="B1143" s="31">
        <v>9</v>
      </c>
      <c r="C1143" s="31">
        <v>4</v>
      </c>
      <c r="D1143" s="31">
        <v>10</v>
      </c>
      <c r="E1143" s="30">
        <v>0</v>
      </c>
      <c r="F1143" s="30">
        <v>0</v>
      </c>
      <c r="G1143" s="9">
        <v>44978</v>
      </c>
    </row>
    <row r="1144" spans="1:7" ht="14.5" x14ac:dyDescent="0.35">
      <c r="A1144" s="30" t="s">
        <v>2832</v>
      </c>
      <c r="B1144" s="31">
        <v>16</v>
      </c>
      <c r="C1144" s="31">
        <v>6</v>
      </c>
      <c r="D1144" s="31">
        <v>8</v>
      </c>
      <c r="E1144" s="30">
        <v>0</v>
      </c>
      <c r="F1144" s="30">
        <v>0</v>
      </c>
      <c r="G1144" s="9">
        <v>44978</v>
      </c>
    </row>
    <row r="1145" spans="1:7" ht="14.5" x14ac:dyDescent="0.35">
      <c r="A1145" s="30" t="s">
        <v>2836</v>
      </c>
      <c r="B1145" s="31">
        <v>43</v>
      </c>
      <c r="C1145" s="31">
        <v>16</v>
      </c>
      <c r="D1145" s="31">
        <v>24</v>
      </c>
      <c r="E1145" s="30">
        <v>0</v>
      </c>
      <c r="F1145" s="31">
        <v>1</v>
      </c>
      <c r="G1145" s="9">
        <v>44978</v>
      </c>
    </row>
    <row r="1146" spans="1:7" ht="14.5" x14ac:dyDescent="0.35">
      <c r="A1146" s="30" t="s">
        <v>2840</v>
      </c>
      <c r="B1146" s="31">
        <v>9</v>
      </c>
      <c r="C1146" s="31">
        <v>6</v>
      </c>
      <c r="D1146" s="31">
        <v>1</v>
      </c>
      <c r="E1146" s="30">
        <v>0</v>
      </c>
      <c r="F1146" s="30">
        <v>0</v>
      </c>
      <c r="G1146" s="9">
        <v>44978</v>
      </c>
    </row>
    <row r="1147" spans="1:7" ht="14.5" x14ac:dyDescent="0.35">
      <c r="A1147" s="30" t="s">
        <v>2844</v>
      </c>
      <c r="B1147" s="31">
        <v>59</v>
      </c>
      <c r="C1147" s="31">
        <v>32</v>
      </c>
      <c r="D1147" s="30">
        <v>0</v>
      </c>
      <c r="E1147" s="30">
        <v>0</v>
      </c>
      <c r="F1147" s="30">
        <v>0</v>
      </c>
      <c r="G1147" s="9">
        <v>44978</v>
      </c>
    </row>
    <row r="1148" spans="1:7" ht="14.5" x14ac:dyDescent="0.35">
      <c r="A1148" s="30" t="s">
        <v>2847</v>
      </c>
      <c r="B1148" s="31">
        <v>10</v>
      </c>
      <c r="C1148" s="31">
        <v>17</v>
      </c>
      <c r="D1148" s="30">
        <v>0</v>
      </c>
      <c r="E1148" s="30">
        <v>0</v>
      </c>
      <c r="F1148" s="30">
        <v>0</v>
      </c>
      <c r="G1148" s="9">
        <v>44978</v>
      </c>
    </row>
    <row r="1149" spans="1:7" ht="14.5" x14ac:dyDescent="0.35">
      <c r="A1149" s="30" t="s">
        <v>2850</v>
      </c>
      <c r="B1149" s="31">
        <v>14</v>
      </c>
      <c r="C1149" s="31">
        <v>2</v>
      </c>
      <c r="D1149" s="31">
        <v>33</v>
      </c>
      <c r="E1149" s="30">
        <v>0</v>
      </c>
      <c r="F1149" s="30">
        <v>0</v>
      </c>
      <c r="G1149" s="9">
        <v>44978</v>
      </c>
    </row>
    <row r="1150" spans="1:7" ht="14.5" x14ac:dyDescent="0.35">
      <c r="A1150" s="30" t="s">
        <v>2854</v>
      </c>
      <c r="B1150" s="31">
        <v>4</v>
      </c>
      <c r="C1150" s="31">
        <v>3</v>
      </c>
      <c r="D1150" s="31">
        <v>4</v>
      </c>
      <c r="E1150" s="30">
        <v>0</v>
      </c>
      <c r="F1150" s="30">
        <v>0</v>
      </c>
      <c r="G1150" s="9">
        <v>44978</v>
      </c>
    </row>
    <row r="1151" spans="1:7" ht="14.5" x14ac:dyDescent="0.35">
      <c r="A1151" s="30" t="s">
        <v>2857</v>
      </c>
      <c r="B1151" s="31">
        <v>2</v>
      </c>
      <c r="C1151" s="31">
        <v>2</v>
      </c>
      <c r="D1151" s="31">
        <v>4</v>
      </c>
      <c r="E1151" s="30">
        <v>0</v>
      </c>
      <c r="F1151" s="30">
        <v>0</v>
      </c>
      <c r="G1151" s="9">
        <v>44978</v>
      </c>
    </row>
    <row r="1152" spans="1:7" ht="14.5" x14ac:dyDescent="0.35">
      <c r="A1152" s="30" t="s">
        <v>2860</v>
      </c>
      <c r="B1152" s="31">
        <v>17</v>
      </c>
      <c r="C1152" s="31">
        <v>3</v>
      </c>
      <c r="D1152" s="31">
        <v>8</v>
      </c>
      <c r="E1152" s="30">
        <v>0</v>
      </c>
      <c r="F1152" s="30">
        <v>0</v>
      </c>
      <c r="G1152" s="9">
        <v>44978</v>
      </c>
    </row>
    <row r="1153" spans="1:7" ht="14.5" x14ac:dyDescent="0.35">
      <c r="A1153" s="30" t="s">
        <v>2864</v>
      </c>
      <c r="B1153" s="31">
        <v>24</v>
      </c>
      <c r="C1153" s="31">
        <v>6</v>
      </c>
      <c r="D1153" s="31">
        <v>6</v>
      </c>
      <c r="E1153" s="30">
        <v>0</v>
      </c>
      <c r="F1153" s="30">
        <v>0</v>
      </c>
      <c r="G1153" s="9">
        <v>44978</v>
      </c>
    </row>
    <row r="1154" spans="1:7" ht="14.5" x14ac:dyDescent="0.35">
      <c r="A1154" s="30" t="s">
        <v>2869</v>
      </c>
      <c r="B1154" s="31">
        <v>25</v>
      </c>
      <c r="C1154" s="31">
        <v>4</v>
      </c>
      <c r="D1154" s="31">
        <v>1</v>
      </c>
      <c r="E1154" s="30">
        <v>0</v>
      </c>
      <c r="F1154" s="30">
        <v>0</v>
      </c>
      <c r="G1154" s="9">
        <v>44978</v>
      </c>
    </row>
    <row r="1155" spans="1:7" ht="14.5" x14ac:dyDescent="0.35">
      <c r="A1155" s="30" t="s">
        <v>2875</v>
      </c>
      <c r="B1155" s="31">
        <v>88</v>
      </c>
      <c r="C1155" s="31">
        <v>156</v>
      </c>
      <c r="D1155" s="31">
        <v>1</v>
      </c>
      <c r="E1155" s="30">
        <v>0</v>
      </c>
      <c r="F1155" s="30">
        <v>0</v>
      </c>
      <c r="G1155" s="9">
        <v>44978</v>
      </c>
    </row>
    <row r="1156" spans="1:7" ht="14.5" x14ac:dyDescent="0.35">
      <c r="A1156" s="30" t="s">
        <v>2878</v>
      </c>
      <c r="B1156" s="31">
        <v>7</v>
      </c>
      <c r="C1156" s="31">
        <v>5</v>
      </c>
      <c r="D1156" s="30">
        <v>0</v>
      </c>
      <c r="E1156" s="30">
        <v>0</v>
      </c>
      <c r="F1156" s="30">
        <v>0</v>
      </c>
      <c r="G1156" s="9">
        <v>44978</v>
      </c>
    </row>
    <row r="1157" spans="1:7" ht="14.5" x14ac:dyDescent="0.35">
      <c r="A1157" s="30" t="s">
        <v>2880</v>
      </c>
      <c r="B1157" s="31">
        <v>11</v>
      </c>
      <c r="C1157" s="31">
        <v>8</v>
      </c>
      <c r="D1157" s="30">
        <v>0</v>
      </c>
      <c r="E1157" s="30">
        <v>0</v>
      </c>
      <c r="F1157" s="30">
        <v>0</v>
      </c>
      <c r="G1157" s="9">
        <v>44978</v>
      </c>
    </row>
    <row r="1158" spans="1:7" ht="14.5" x14ac:dyDescent="0.35">
      <c r="A1158" s="30" t="s">
        <v>2884</v>
      </c>
      <c r="B1158" s="31">
        <v>59</v>
      </c>
      <c r="C1158" s="31">
        <v>93</v>
      </c>
      <c r="D1158" s="31">
        <v>1</v>
      </c>
      <c r="E1158" s="31">
        <v>1</v>
      </c>
      <c r="F1158" s="30">
        <v>0</v>
      </c>
      <c r="G1158" s="9">
        <v>44978</v>
      </c>
    </row>
    <row r="1159" spans="1:7" ht="14.5" x14ac:dyDescent="0.35">
      <c r="A1159" s="30" t="s">
        <v>2888</v>
      </c>
      <c r="B1159" s="31">
        <v>39</v>
      </c>
      <c r="C1159" s="31">
        <v>18</v>
      </c>
      <c r="D1159" s="31">
        <v>2</v>
      </c>
      <c r="E1159" s="31">
        <v>1</v>
      </c>
      <c r="F1159" s="31">
        <v>1</v>
      </c>
      <c r="G1159" s="9">
        <v>44978</v>
      </c>
    </row>
    <row r="1160" spans="1:7" ht="14.5" x14ac:dyDescent="0.35">
      <c r="A1160" s="30" t="s">
        <v>2890</v>
      </c>
      <c r="B1160" s="31">
        <v>9</v>
      </c>
      <c r="C1160" s="31">
        <v>10</v>
      </c>
      <c r="D1160" s="30">
        <v>0</v>
      </c>
      <c r="E1160" s="31">
        <v>2</v>
      </c>
      <c r="F1160" s="30">
        <v>0</v>
      </c>
      <c r="G1160" s="9">
        <v>44978</v>
      </c>
    </row>
    <row r="1161" spans="1:7" ht="14.5" x14ac:dyDescent="0.35">
      <c r="A1161" s="30" t="s">
        <v>2893</v>
      </c>
      <c r="B1161" s="31">
        <v>47</v>
      </c>
      <c r="C1161" s="31">
        <v>29</v>
      </c>
      <c r="D1161" s="30">
        <v>0</v>
      </c>
      <c r="E1161" s="31">
        <v>2</v>
      </c>
      <c r="F1161" s="30">
        <v>0</v>
      </c>
      <c r="G1161" s="9">
        <v>44978</v>
      </c>
    </row>
    <row r="1162" spans="1:7" ht="14.5" x14ac:dyDescent="0.35">
      <c r="A1162" s="30" t="s">
        <v>2895</v>
      </c>
      <c r="B1162" s="31">
        <v>25</v>
      </c>
      <c r="C1162" s="31">
        <v>20</v>
      </c>
      <c r="D1162" s="30">
        <v>0</v>
      </c>
      <c r="E1162" s="31">
        <v>19</v>
      </c>
      <c r="F1162" s="30">
        <v>0</v>
      </c>
      <c r="G1162" s="9">
        <v>44978</v>
      </c>
    </row>
    <row r="1163" spans="1:7" ht="14.5" x14ac:dyDescent="0.35">
      <c r="A1163" s="30" t="s">
        <v>2897</v>
      </c>
      <c r="B1163" s="31">
        <v>12</v>
      </c>
      <c r="C1163" s="31">
        <v>18</v>
      </c>
      <c r="D1163" s="30">
        <v>0</v>
      </c>
      <c r="E1163" s="31">
        <v>2</v>
      </c>
      <c r="F1163" s="30">
        <v>0</v>
      </c>
      <c r="G1163" s="9">
        <v>44978</v>
      </c>
    </row>
    <row r="1164" spans="1:7" ht="14.5" x14ac:dyDescent="0.35">
      <c r="A1164" s="30" t="s">
        <v>2900</v>
      </c>
      <c r="B1164" s="31">
        <v>88</v>
      </c>
      <c r="C1164" s="31">
        <v>33</v>
      </c>
      <c r="D1164" s="31">
        <v>5</v>
      </c>
      <c r="E1164" s="31">
        <v>1</v>
      </c>
      <c r="F1164" s="31">
        <v>7</v>
      </c>
      <c r="G1164" s="9">
        <v>44978</v>
      </c>
    </row>
    <row r="1165" spans="1:7" ht="14.5" x14ac:dyDescent="0.35">
      <c r="A1165" s="30" t="s">
        <v>2902</v>
      </c>
      <c r="B1165" s="31">
        <v>25</v>
      </c>
      <c r="C1165" s="31">
        <v>23</v>
      </c>
      <c r="D1165" s="30">
        <v>0</v>
      </c>
      <c r="E1165" s="31">
        <v>5</v>
      </c>
      <c r="F1165" s="30">
        <v>0</v>
      </c>
      <c r="G1165" s="9">
        <v>44978</v>
      </c>
    </row>
    <row r="1166" spans="1:7" ht="14.5" x14ac:dyDescent="0.35">
      <c r="A1166" s="30" t="s">
        <v>2905</v>
      </c>
      <c r="B1166" s="31">
        <v>47</v>
      </c>
      <c r="C1166" s="31">
        <v>21</v>
      </c>
      <c r="D1166" s="30">
        <v>0</v>
      </c>
      <c r="E1166" s="31">
        <v>6</v>
      </c>
      <c r="F1166" s="30">
        <v>0</v>
      </c>
      <c r="G1166" s="9">
        <v>44978</v>
      </c>
    </row>
    <row r="1167" spans="1:7" ht="14.5" x14ac:dyDescent="0.35">
      <c r="A1167" s="30" t="s">
        <v>2908</v>
      </c>
      <c r="B1167" s="31">
        <v>33</v>
      </c>
      <c r="C1167" s="31">
        <v>29</v>
      </c>
      <c r="D1167" s="31">
        <v>1</v>
      </c>
      <c r="E1167" s="31">
        <v>2</v>
      </c>
      <c r="F1167" s="30">
        <v>0</v>
      </c>
      <c r="G1167" s="9">
        <v>44978</v>
      </c>
    </row>
    <row r="1168" spans="1:7" ht="14.5" x14ac:dyDescent="0.35">
      <c r="A1168" s="30" t="s">
        <v>2910</v>
      </c>
      <c r="B1168" s="31">
        <v>24</v>
      </c>
      <c r="C1168" s="31">
        <v>11</v>
      </c>
      <c r="D1168" s="30">
        <v>0</v>
      </c>
      <c r="E1168" s="31">
        <v>4</v>
      </c>
      <c r="F1168" s="30">
        <v>0</v>
      </c>
      <c r="G1168" s="9">
        <v>44978</v>
      </c>
    </row>
    <row r="1169" spans="1:7" ht="14.5" x14ac:dyDescent="0.35">
      <c r="A1169" s="30" t="s">
        <v>2913</v>
      </c>
      <c r="B1169" s="31">
        <v>49</v>
      </c>
      <c r="C1169" s="31">
        <v>25</v>
      </c>
      <c r="D1169" s="31">
        <v>22</v>
      </c>
      <c r="E1169" s="31">
        <v>32</v>
      </c>
      <c r="F1169" s="30">
        <v>0</v>
      </c>
      <c r="G1169" s="9">
        <v>44978</v>
      </c>
    </row>
    <row r="1170" spans="1:7" ht="14.5" x14ac:dyDescent="0.35">
      <c r="A1170" s="30" t="s">
        <v>2915</v>
      </c>
      <c r="B1170" s="31">
        <v>29</v>
      </c>
      <c r="C1170" s="31">
        <v>75</v>
      </c>
      <c r="D1170" s="30">
        <v>0</v>
      </c>
      <c r="E1170" s="31">
        <v>2</v>
      </c>
      <c r="F1170" s="30">
        <v>0</v>
      </c>
      <c r="G1170" s="9">
        <v>44978</v>
      </c>
    </row>
    <row r="1171" spans="1:7" ht="14.5" x14ac:dyDescent="0.35">
      <c r="A1171" s="30" t="s">
        <v>2918</v>
      </c>
      <c r="B1171" s="31">
        <v>14</v>
      </c>
      <c r="C1171" s="31">
        <v>3</v>
      </c>
      <c r="D1171" s="31">
        <v>5</v>
      </c>
      <c r="E1171" s="30">
        <v>0</v>
      </c>
      <c r="F1171" s="30">
        <v>0</v>
      </c>
      <c r="G1171" s="9">
        <v>44978</v>
      </c>
    </row>
    <row r="1172" spans="1:7" ht="14.5" x14ac:dyDescent="0.35">
      <c r="A1172" s="30" t="s">
        <v>2922</v>
      </c>
      <c r="B1172" s="31">
        <v>2</v>
      </c>
      <c r="C1172" s="31">
        <v>2</v>
      </c>
      <c r="D1172" s="31">
        <v>1</v>
      </c>
      <c r="E1172" s="30">
        <v>0</v>
      </c>
      <c r="F1172" s="30">
        <v>0</v>
      </c>
      <c r="G1172" s="9">
        <v>44978</v>
      </c>
    </row>
    <row r="1173" spans="1:7" ht="14.5" x14ac:dyDescent="0.35">
      <c r="A1173" s="30" t="s">
        <v>2924</v>
      </c>
      <c r="B1173" s="31">
        <v>36</v>
      </c>
      <c r="C1173" s="31">
        <v>8</v>
      </c>
      <c r="D1173" s="31">
        <v>2</v>
      </c>
      <c r="E1173" s="31">
        <v>2</v>
      </c>
      <c r="F1173" s="30">
        <v>0</v>
      </c>
      <c r="G1173" s="9">
        <v>44978</v>
      </c>
    </row>
    <row r="1174" spans="1:7" ht="14.5" x14ac:dyDescent="0.35">
      <c r="A1174" s="30" t="s">
        <v>2927</v>
      </c>
      <c r="B1174" s="31">
        <v>26</v>
      </c>
      <c r="C1174" s="31">
        <v>34</v>
      </c>
      <c r="D1174" s="31">
        <v>2</v>
      </c>
      <c r="E1174" s="31">
        <v>1</v>
      </c>
      <c r="F1174" s="30">
        <v>0</v>
      </c>
      <c r="G1174" s="9">
        <v>44978</v>
      </c>
    </row>
    <row r="1175" spans="1:7" ht="14.5" x14ac:dyDescent="0.35">
      <c r="A1175" s="30" t="s">
        <v>2929</v>
      </c>
      <c r="B1175" s="31">
        <v>13</v>
      </c>
      <c r="C1175" s="31">
        <v>8</v>
      </c>
      <c r="D1175" s="31">
        <v>3</v>
      </c>
      <c r="E1175" s="30">
        <v>0</v>
      </c>
      <c r="F1175" s="30">
        <v>0</v>
      </c>
      <c r="G1175" s="9">
        <v>44978</v>
      </c>
    </row>
    <row r="1176" spans="1:7" ht="14.5" x14ac:dyDescent="0.35">
      <c r="A1176" s="30" t="s">
        <v>2931</v>
      </c>
      <c r="B1176" s="31">
        <v>10</v>
      </c>
      <c r="C1176" s="31">
        <v>9</v>
      </c>
      <c r="D1176" s="30">
        <v>0</v>
      </c>
      <c r="E1176" s="30">
        <v>0</v>
      </c>
      <c r="F1176" s="30">
        <v>0</v>
      </c>
      <c r="G1176" s="9">
        <v>44978</v>
      </c>
    </row>
    <row r="1177" spans="1:7" ht="14.5" x14ac:dyDescent="0.35">
      <c r="A1177" s="30" t="s">
        <v>2933</v>
      </c>
      <c r="B1177" s="31">
        <v>38</v>
      </c>
      <c r="C1177" s="31">
        <v>21</v>
      </c>
      <c r="D1177" s="31">
        <v>207</v>
      </c>
      <c r="E1177" s="31">
        <v>3</v>
      </c>
      <c r="F1177" s="30">
        <v>0</v>
      </c>
      <c r="G1177" s="9">
        <v>44978</v>
      </c>
    </row>
    <row r="1178" spans="1:7" ht="14.5" x14ac:dyDescent="0.35">
      <c r="A1178" s="30" t="s">
        <v>2935</v>
      </c>
      <c r="B1178" s="31">
        <v>3</v>
      </c>
      <c r="C1178" s="31">
        <v>2</v>
      </c>
      <c r="D1178" s="30">
        <v>0</v>
      </c>
      <c r="E1178" s="30">
        <v>0</v>
      </c>
      <c r="F1178" s="30">
        <v>0</v>
      </c>
      <c r="G1178" s="9">
        <v>44978</v>
      </c>
    </row>
    <row r="1179" spans="1:7" ht="14.5" x14ac:dyDescent="0.35">
      <c r="A1179" s="30" t="s">
        <v>2938</v>
      </c>
      <c r="B1179" s="31">
        <v>65</v>
      </c>
      <c r="C1179" s="31">
        <v>36</v>
      </c>
      <c r="D1179" s="30">
        <v>0</v>
      </c>
      <c r="E1179" s="31">
        <v>3</v>
      </c>
      <c r="F1179" s="30">
        <v>0</v>
      </c>
      <c r="G1179" s="9">
        <v>44978</v>
      </c>
    </row>
    <row r="1180" spans="1:7" ht="14.5" x14ac:dyDescent="0.35">
      <c r="A1180" s="30" t="s">
        <v>2940</v>
      </c>
      <c r="B1180" s="31">
        <v>17</v>
      </c>
      <c r="C1180" s="31">
        <v>10</v>
      </c>
      <c r="D1180" s="30">
        <v>0</v>
      </c>
      <c r="E1180" s="31">
        <v>17</v>
      </c>
      <c r="F1180" s="30">
        <v>0</v>
      </c>
      <c r="G1180" s="9">
        <v>44978</v>
      </c>
    </row>
    <row r="1181" spans="1:7" ht="14.5" x14ac:dyDescent="0.35">
      <c r="A1181" s="30" t="s">
        <v>2943</v>
      </c>
      <c r="B1181" s="31">
        <v>18</v>
      </c>
      <c r="C1181" s="31">
        <v>20</v>
      </c>
      <c r="D1181" s="30">
        <v>0</v>
      </c>
      <c r="E1181" s="30">
        <v>0</v>
      </c>
      <c r="F1181" s="30">
        <v>0</v>
      </c>
      <c r="G1181" s="9">
        <v>44978</v>
      </c>
    </row>
    <row r="1182" spans="1:7" ht="14.5" x14ac:dyDescent="0.35">
      <c r="A1182" s="30" t="s">
        <v>2947</v>
      </c>
      <c r="B1182" s="31">
        <v>45</v>
      </c>
      <c r="C1182" s="31">
        <v>44</v>
      </c>
      <c r="D1182" s="31">
        <v>2</v>
      </c>
      <c r="E1182" s="31">
        <v>9</v>
      </c>
      <c r="F1182" s="30">
        <v>0</v>
      </c>
      <c r="G1182" s="9">
        <v>44978</v>
      </c>
    </row>
    <row r="1183" spans="1:7" ht="14.5" x14ac:dyDescent="0.35">
      <c r="A1183" s="30" t="s">
        <v>2950</v>
      </c>
      <c r="B1183" s="31">
        <v>31</v>
      </c>
      <c r="C1183" s="31">
        <v>10</v>
      </c>
      <c r="D1183" s="31">
        <v>10</v>
      </c>
      <c r="E1183" s="31">
        <v>3</v>
      </c>
      <c r="F1183" s="31">
        <v>3</v>
      </c>
      <c r="G1183" s="9">
        <v>44978</v>
      </c>
    </row>
    <row r="1184" spans="1:7" ht="14.5" x14ac:dyDescent="0.35">
      <c r="A1184" s="30" t="s">
        <v>2953</v>
      </c>
      <c r="B1184" s="31">
        <v>14</v>
      </c>
      <c r="C1184" s="31">
        <v>16</v>
      </c>
      <c r="D1184" s="31">
        <v>1</v>
      </c>
      <c r="E1184" s="30">
        <v>0</v>
      </c>
      <c r="F1184" s="30">
        <v>0</v>
      </c>
      <c r="G1184" s="9">
        <v>44978</v>
      </c>
    </row>
    <row r="1185" spans="1:7" ht="14.5" x14ac:dyDescent="0.35">
      <c r="A1185" s="30" t="s">
        <v>2955</v>
      </c>
      <c r="B1185" s="31">
        <v>41</v>
      </c>
      <c r="C1185" s="31">
        <v>26</v>
      </c>
      <c r="D1185" s="30">
        <v>0</v>
      </c>
      <c r="E1185" s="31">
        <v>3</v>
      </c>
      <c r="F1185" s="30">
        <v>0</v>
      </c>
      <c r="G1185" s="9">
        <v>44978</v>
      </c>
    </row>
    <row r="1186" spans="1:7" ht="14.5" x14ac:dyDescent="0.35">
      <c r="A1186" s="30" t="s">
        <v>2957</v>
      </c>
      <c r="B1186" s="31">
        <v>38</v>
      </c>
      <c r="C1186" s="31">
        <v>18</v>
      </c>
      <c r="D1186" s="30">
        <v>0</v>
      </c>
      <c r="E1186" s="30">
        <v>0</v>
      </c>
      <c r="F1186" s="30">
        <v>0</v>
      </c>
      <c r="G1186" s="9">
        <v>44978</v>
      </c>
    </row>
    <row r="1187" spans="1:7" ht="14.5" x14ac:dyDescent="0.35">
      <c r="A1187" s="30" t="s">
        <v>2959</v>
      </c>
      <c r="B1187" s="31">
        <v>6</v>
      </c>
      <c r="C1187" s="31">
        <v>1</v>
      </c>
      <c r="D1187" s="31">
        <v>5</v>
      </c>
      <c r="E1187" s="30">
        <v>0</v>
      </c>
      <c r="F1187" s="30">
        <v>0</v>
      </c>
      <c r="G1187" s="9">
        <v>44978</v>
      </c>
    </row>
    <row r="1188" spans="1:7" ht="14.5" x14ac:dyDescent="0.35">
      <c r="A1188" s="30" t="s">
        <v>2961</v>
      </c>
      <c r="B1188" s="31">
        <v>17</v>
      </c>
      <c r="C1188" s="31">
        <v>7</v>
      </c>
      <c r="D1188" s="30">
        <v>0</v>
      </c>
      <c r="E1188" s="30">
        <v>0</v>
      </c>
      <c r="F1188" s="30">
        <v>0</v>
      </c>
      <c r="G1188" s="9">
        <v>44978</v>
      </c>
    </row>
    <row r="1189" spans="1:7" ht="14.5" x14ac:dyDescent="0.35">
      <c r="A1189" s="30" t="s">
        <v>2964</v>
      </c>
      <c r="B1189" s="31">
        <v>8</v>
      </c>
      <c r="C1189" s="31">
        <v>7</v>
      </c>
      <c r="D1189" s="31">
        <v>3</v>
      </c>
      <c r="E1189" s="30">
        <v>0</v>
      </c>
      <c r="F1189" s="30">
        <v>0</v>
      </c>
      <c r="G1189" s="9">
        <v>44978</v>
      </c>
    </row>
    <row r="1190" spans="1:7" ht="14.5" x14ac:dyDescent="0.35">
      <c r="A1190" s="30" t="s">
        <v>2966</v>
      </c>
      <c r="B1190" s="31">
        <v>29</v>
      </c>
      <c r="C1190" s="31">
        <v>29</v>
      </c>
      <c r="D1190" s="30">
        <v>0</v>
      </c>
      <c r="E1190" s="30">
        <v>0</v>
      </c>
      <c r="F1190" s="31">
        <v>1</v>
      </c>
      <c r="G1190" s="9">
        <v>44978</v>
      </c>
    </row>
    <row r="1191" spans="1:7" ht="14.5" x14ac:dyDescent="0.35">
      <c r="A1191" s="30" t="s">
        <v>2968</v>
      </c>
      <c r="B1191" s="31">
        <v>22</v>
      </c>
      <c r="C1191" s="31">
        <v>13</v>
      </c>
      <c r="D1191" s="31">
        <v>1</v>
      </c>
      <c r="E1191" s="30">
        <v>0</v>
      </c>
      <c r="F1191" s="30">
        <v>0</v>
      </c>
      <c r="G1191" s="9">
        <v>44978</v>
      </c>
    </row>
    <row r="1192" spans="1:7" ht="14.5" x14ac:dyDescent="0.35">
      <c r="A1192" s="30" t="s">
        <v>2971</v>
      </c>
      <c r="B1192" s="31">
        <v>11</v>
      </c>
      <c r="C1192" s="31">
        <v>3</v>
      </c>
      <c r="D1192" s="30">
        <v>0</v>
      </c>
      <c r="E1192" s="30">
        <v>0</v>
      </c>
      <c r="F1192" s="30">
        <v>0</v>
      </c>
      <c r="G1192" s="9">
        <v>44978</v>
      </c>
    </row>
    <row r="1193" spans="1:7" ht="14.5" x14ac:dyDescent="0.35">
      <c r="A1193" s="30" t="s">
        <v>2975</v>
      </c>
      <c r="B1193" s="31">
        <v>6</v>
      </c>
      <c r="C1193" s="31">
        <v>3</v>
      </c>
      <c r="D1193" s="30">
        <v>0</v>
      </c>
      <c r="E1193" s="30">
        <v>0</v>
      </c>
      <c r="F1193" s="30">
        <v>0</v>
      </c>
      <c r="G1193" s="9">
        <v>44978</v>
      </c>
    </row>
    <row r="1194" spans="1:7" ht="14.5" x14ac:dyDescent="0.35">
      <c r="A1194" s="30" t="s">
        <v>2978</v>
      </c>
      <c r="B1194" s="31">
        <v>9</v>
      </c>
      <c r="C1194" s="31">
        <v>2</v>
      </c>
      <c r="D1194" s="30">
        <v>0</v>
      </c>
      <c r="E1194" s="30">
        <v>0</v>
      </c>
      <c r="F1194" s="30">
        <v>0</v>
      </c>
      <c r="G1194" s="9">
        <v>44978</v>
      </c>
    </row>
    <row r="1195" spans="1:7" ht="14.5" x14ac:dyDescent="0.35">
      <c r="A1195" s="30" t="s">
        <v>2981</v>
      </c>
      <c r="B1195" s="31">
        <v>5</v>
      </c>
      <c r="C1195" s="31">
        <v>7</v>
      </c>
      <c r="D1195" s="31">
        <v>5</v>
      </c>
      <c r="E1195" s="30">
        <v>0</v>
      </c>
      <c r="F1195" s="30">
        <v>0</v>
      </c>
      <c r="G1195" s="9">
        <v>44978</v>
      </c>
    </row>
    <row r="1196" spans="1:7" ht="14.5" x14ac:dyDescent="0.35">
      <c r="A1196" s="30" t="s">
        <v>2986</v>
      </c>
      <c r="B1196" s="31">
        <v>5</v>
      </c>
      <c r="C1196" s="31">
        <v>2</v>
      </c>
      <c r="D1196" s="31">
        <v>5</v>
      </c>
      <c r="E1196" s="30">
        <v>0</v>
      </c>
      <c r="F1196" s="31">
        <v>1</v>
      </c>
      <c r="G1196" s="9">
        <v>44978</v>
      </c>
    </row>
    <row r="1197" spans="1:7" ht="14.5" x14ac:dyDescent="0.35">
      <c r="A1197" s="30" t="s">
        <v>2989</v>
      </c>
      <c r="B1197" s="31">
        <v>6</v>
      </c>
      <c r="C1197" s="31">
        <v>1</v>
      </c>
      <c r="D1197" s="31">
        <v>5</v>
      </c>
      <c r="E1197" s="30">
        <v>0</v>
      </c>
      <c r="F1197" s="30">
        <v>0</v>
      </c>
      <c r="G1197" s="9">
        <v>44978</v>
      </c>
    </row>
    <row r="1198" spans="1:7" ht="14.5" x14ac:dyDescent="0.35">
      <c r="A1198" s="30" t="s">
        <v>2992</v>
      </c>
      <c r="B1198" s="31">
        <v>7</v>
      </c>
      <c r="C1198" s="31">
        <v>2</v>
      </c>
      <c r="D1198" s="31">
        <v>3</v>
      </c>
      <c r="E1198" s="30">
        <v>0</v>
      </c>
      <c r="F1198" s="30">
        <v>0</v>
      </c>
      <c r="G1198" s="9">
        <v>44978</v>
      </c>
    </row>
    <row r="1199" spans="1:7" ht="14.5" x14ac:dyDescent="0.35">
      <c r="A1199" s="30" t="s">
        <v>2995</v>
      </c>
      <c r="B1199" s="31">
        <v>1</v>
      </c>
      <c r="C1199" s="31">
        <v>1</v>
      </c>
      <c r="D1199" s="30">
        <v>0</v>
      </c>
      <c r="E1199" s="30">
        <v>0</v>
      </c>
      <c r="F1199" s="30">
        <v>0</v>
      </c>
      <c r="G1199" s="9">
        <v>44978</v>
      </c>
    </row>
    <row r="1200" spans="1:7" ht="14.5" x14ac:dyDescent="0.35">
      <c r="A1200" s="30" t="s">
        <v>2999</v>
      </c>
      <c r="B1200" s="31">
        <v>6</v>
      </c>
      <c r="C1200" s="31">
        <v>7</v>
      </c>
      <c r="D1200" s="31">
        <v>20</v>
      </c>
      <c r="E1200" s="30">
        <v>0</v>
      </c>
      <c r="F1200" s="30">
        <v>0</v>
      </c>
      <c r="G1200" s="9">
        <v>44978</v>
      </c>
    </row>
    <row r="1201" spans="1:7" ht="14.5" x14ac:dyDescent="0.35">
      <c r="A1201" s="30" t="s">
        <v>3002</v>
      </c>
      <c r="B1201" s="31">
        <v>3</v>
      </c>
      <c r="C1201" s="31">
        <v>2</v>
      </c>
      <c r="D1201" s="31">
        <v>19</v>
      </c>
      <c r="E1201" s="30">
        <v>0</v>
      </c>
      <c r="F1201" s="30">
        <v>0</v>
      </c>
      <c r="G1201" s="9">
        <v>44978</v>
      </c>
    </row>
    <row r="1202" spans="1:7" ht="14.5" x14ac:dyDescent="0.35">
      <c r="A1202" s="30" t="s">
        <v>3005</v>
      </c>
      <c r="B1202" s="31">
        <v>38</v>
      </c>
      <c r="C1202" s="31">
        <v>7</v>
      </c>
      <c r="D1202" s="31">
        <v>39</v>
      </c>
      <c r="E1202" s="30">
        <v>0</v>
      </c>
      <c r="F1202" s="30">
        <v>0</v>
      </c>
      <c r="G1202" s="9">
        <v>44978</v>
      </c>
    </row>
    <row r="1203" spans="1:7" ht="14.5" x14ac:dyDescent="0.35">
      <c r="A1203" s="30" t="s">
        <v>3008</v>
      </c>
      <c r="B1203" s="31">
        <v>6</v>
      </c>
      <c r="C1203" s="30">
        <v>0</v>
      </c>
      <c r="D1203" s="30">
        <v>0</v>
      </c>
      <c r="E1203" s="30">
        <v>0</v>
      </c>
      <c r="F1203" s="30">
        <v>0</v>
      </c>
      <c r="G1203" s="9">
        <v>44978</v>
      </c>
    </row>
    <row r="1204" spans="1:7" ht="14.5" x14ac:dyDescent="0.35">
      <c r="A1204" s="30" t="s">
        <v>3011</v>
      </c>
      <c r="B1204" s="31">
        <v>14</v>
      </c>
      <c r="C1204" s="31">
        <v>1</v>
      </c>
      <c r="D1204" s="31">
        <v>9</v>
      </c>
      <c r="E1204" s="30">
        <v>0</v>
      </c>
      <c r="F1204" s="30">
        <v>0</v>
      </c>
      <c r="G1204" s="9">
        <v>44978</v>
      </c>
    </row>
    <row r="1205" spans="1:7" ht="14.5" x14ac:dyDescent="0.35">
      <c r="A1205" s="30" t="s">
        <v>3014</v>
      </c>
      <c r="B1205" s="31">
        <v>24</v>
      </c>
      <c r="C1205" s="31">
        <v>3</v>
      </c>
      <c r="D1205" s="31">
        <v>32</v>
      </c>
      <c r="E1205" s="30">
        <v>0</v>
      </c>
      <c r="F1205" s="30">
        <v>0</v>
      </c>
      <c r="G1205" s="9">
        <v>44978</v>
      </c>
    </row>
    <row r="1206" spans="1:7" ht="14.5" x14ac:dyDescent="0.35">
      <c r="A1206" s="30" t="s">
        <v>3017</v>
      </c>
      <c r="B1206" s="31">
        <v>2</v>
      </c>
      <c r="C1206" s="31">
        <v>1</v>
      </c>
      <c r="D1206" s="31">
        <v>8</v>
      </c>
      <c r="E1206" s="30">
        <v>0</v>
      </c>
      <c r="F1206" s="30">
        <v>0</v>
      </c>
      <c r="G1206" s="9">
        <v>44978</v>
      </c>
    </row>
    <row r="1207" spans="1:7" ht="14.5" x14ac:dyDescent="0.35">
      <c r="A1207" s="30" t="s">
        <v>3020</v>
      </c>
      <c r="B1207" s="31">
        <v>5</v>
      </c>
      <c r="C1207" s="31">
        <v>2</v>
      </c>
      <c r="D1207" s="30">
        <v>0</v>
      </c>
      <c r="E1207" s="30">
        <v>0</v>
      </c>
      <c r="F1207" s="30">
        <v>0</v>
      </c>
      <c r="G1207" s="9">
        <v>44978</v>
      </c>
    </row>
    <row r="1208" spans="1:7" ht="14.5" x14ac:dyDescent="0.35">
      <c r="A1208" s="30" t="s">
        <v>3023</v>
      </c>
      <c r="B1208" s="31">
        <v>4</v>
      </c>
      <c r="C1208" s="30">
        <v>0</v>
      </c>
      <c r="D1208" s="30">
        <v>0</v>
      </c>
      <c r="E1208" s="30">
        <v>0</v>
      </c>
      <c r="F1208" s="30">
        <v>0</v>
      </c>
      <c r="G1208" s="9">
        <v>44978</v>
      </c>
    </row>
    <row r="1209" spans="1:7" ht="14.5" x14ac:dyDescent="0.35">
      <c r="A1209" s="30" t="s">
        <v>3026</v>
      </c>
      <c r="B1209" s="30">
        <v>0</v>
      </c>
      <c r="C1209" s="30">
        <v>0</v>
      </c>
      <c r="D1209" s="30">
        <v>0</v>
      </c>
      <c r="E1209" s="30">
        <v>0</v>
      </c>
      <c r="F1209" s="30">
        <v>0</v>
      </c>
      <c r="G1209" s="9">
        <v>44978</v>
      </c>
    </row>
    <row r="1210" spans="1:7" ht="14.5" x14ac:dyDescent="0.35">
      <c r="A1210" s="30" t="s">
        <v>3031</v>
      </c>
      <c r="B1210" s="31">
        <v>1</v>
      </c>
      <c r="C1210" s="30">
        <v>0</v>
      </c>
      <c r="D1210" s="31">
        <v>2</v>
      </c>
      <c r="E1210" s="30">
        <v>0</v>
      </c>
      <c r="F1210" s="30">
        <v>0</v>
      </c>
      <c r="G1210" s="9">
        <v>44978</v>
      </c>
    </row>
    <row r="1211" spans="1:7" ht="14.5" x14ac:dyDescent="0.35">
      <c r="A1211" s="30" t="s">
        <v>3034</v>
      </c>
      <c r="B1211" s="31">
        <v>2</v>
      </c>
      <c r="C1211" s="30">
        <v>0</v>
      </c>
      <c r="D1211" s="30">
        <v>0</v>
      </c>
      <c r="E1211" s="30">
        <v>0</v>
      </c>
      <c r="F1211" s="30">
        <v>0</v>
      </c>
      <c r="G1211" s="9">
        <v>44978</v>
      </c>
    </row>
    <row r="1212" spans="1:7" ht="14.5" x14ac:dyDescent="0.35">
      <c r="A1212" s="30" t="s">
        <v>3036</v>
      </c>
      <c r="B1212" s="31">
        <v>8</v>
      </c>
      <c r="C1212" s="31">
        <v>2</v>
      </c>
      <c r="D1212" s="31">
        <v>49</v>
      </c>
      <c r="E1212" s="30">
        <v>0</v>
      </c>
      <c r="F1212" s="30">
        <v>0</v>
      </c>
      <c r="G1212" s="9">
        <v>44978</v>
      </c>
    </row>
    <row r="1213" spans="1:7" ht="14.5" x14ac:dyDescent="0.35">
      <c r="A1213" s="30" t="s">
        <v>3041</v>
      </c>
      <c r="B1213" s="31">
        <v>42</v>
      </c>
      <c r="C1213" s="31">
        <v>12</v>
      </c>
      <c r="D1213" s="31">
        <v>68</v>
      </c>
      <c r="E1213" s="30">
        <v>0</v>
      </c>
      <c r="F1213" s="31">
        <v>4</v>
      </c>
      <c r="G1213" s="9">
        <v>44978</v>
      </c>
    </row>
    <row r="1214" spans="1:7" ht="14.5" x14ac:dyDescent="0.35">
      <c r="A1214" s="30" t="s">
        <v>3045</v>
      </c>
      <c r="B1214" s="31">
        <v>13</v>
      </c>
      <c r="C1214" s="31">
        <v>2</v>
      </c>
      <c r="D1214" s="31">
        <v>8</v>
      </c>
      <c r="E1214" s="30">
        <v>0</v>
      </c>
      <c r="F1214" s="30">
        <v>0</v>
      </c>
      <c r="G1214" s="9">
        <v>44978</v>
      </c>
    </row>
    <row r="1215" spans="1:7" ht="14.5" x14ac:dyDescent="0.35">
      <c r="A1215" s="30" t="s">
        <v>3048</v>
      </c>
      <c r="B1215" s="31">
        <v>12</v>
      </c>
      <c r="C1215" s="30">
        <v>0</v>
      </c>
      <c r="D1215" s="31">
        <v>3</v>
      </c>
      <c r="E1215" s="30">
        <v>0</v>
      </c>
      <c r="F1215" s="30">
        <v>0</v>
      </c>
      <c r="G1215" s="9">
        <v>44978</v>
      </c>
    </row>
    <row r="1216" spans="1:7" ht="14.5" x14ac:dyDescent="0.35">
      <c r="A1216" s="30" t="s">
        <v>3051</v>
      </c>
      <c r="B1216" s="31">
        <v>9</v>
      </c>
      <c r="C1216" s="30">
        <v>0</v>
      </c>
      <c r="D1216" s="31">
        <v>15</v>
      </c>
      <c r="E1216" s="30">
        <v>0</v>
      </c>
      <c r="F1216" s="30">
        <v>0</v>
      </c>
      <c r="G1216" s="9">
        <v>44978</v>
      </c>
    </row>
    <row r="1217" spans="1:7" ht="14.5" x14ac:dyDescent="0.35">
      <c r="A1217" s="30" t="s">
        <v>3055</v>
      </c>
      <c r="B1217" s="31">
        <v>14</v>
      </c>
      <c r="C1217" s="31">
        <v>4</v>
      </c>
      <c r="D1217" s="31">
        <v>8</v>
      </c>
      <c r="E1217" s="30">
        <v>0</v>
      </c>
      <c r="F1217" s="30">
        <v>0</v>
      </c>
      <c r="G1217" s="9">
        <v>44978</v>
      </c>
    </row>
    <row r="1218" spans="1:7" ht="14.5" x14ac:dyDescent="0.35">
      <c r="A1218" s="30" t="s">
        <v>3058</v>
      </c>
      <c r="B1218" s="31">
        <v>9</v>
      </c>
      <c r="C1218" s="30">
        <v>0</v>
      </c>
      <c r="D1218" s="31">
        <v>5</v>
      </c>
      <c r="E1218" s="30">
        <v>0</v>
      </c>
      <c r="F1218" s="31">
        <v>1</v>
      </c>
      <c r="G1218" s="9">
        <v>44978</v>
      </c>
    </row>
    <row r="1219" spans="1:7" ht="14.5" x14ac:dyDescent="0.35">
      <c r="A1219" s="30" t="s">
        <v>3062</v>
      </c>
      <c r="B1219" s="31">
        <v>17</v>
      </c>
      <c r="C1219" s="31">
        <v>11</v>
      </c>
      <c r="D1219" s="31">
        <v>19</v>
      </c>
      <c r="E1219" s="30">
        <v>0</v>
      </c>
      <c r="F1219" s="30">
        <v>0</v>
      </c>
      <c r="G1219" s="9">
        <v>44978</v>
      </c>
    </row>
    <row r="1220" spans="1:7" ht="14.5" x14ac:dyDescent="0.35">
      <c r="A1220" s="30" t="s">
        <v>3066</v>
      </c>
      <c r="B1220" s="31">
        <v>20</v>
      </c>
      <c r="C1220" s="31">
        <v>1</v>
      </c>
      <c r="D1220" s="31">
        <v>27</v>
      </c>
      <c r="E1220" s="30">
        <v>0</v>
      </c>
      <c r="F1220" s="30">
        <v>0</v>
      </c>
      <c r="G1220" s="9">
        <v>44978</v>
      </c>
    </row>
    <row r="1221" spans="1:7" ht="14.5" x14ac:dyDescent="0.35">
      <c r="A1221" s="30" t="s">
        <v>3070</v>
      </c>
      <c r="B1221" s="31">
        <v>6</v>
      </c>
      <c r="C1221" s="30">
        <v>0</v>
      </c>
      <c r="D1221" s="31">
        <v>32</v>
      </c>
      <c r="E1221" s="30">
        <v>0</v>
      </c>
      <c r="F1221" s="30">
        <v>0</v>
      </c>
      <c r="G1221" s="9">
        <v>44978</v>
      </c>
    </row>
    <row r="1222" spans="1:7" ht="14.5" x14ac:dyDescent="0.35">
      <c r="A1222" s="30" t="s">
        <v>3074</v>
      </c>
      <c r="B1222" s="31">
        <v>40</v>
      </c>
      <c r="C1222" s="31">
        <v>7</v>
      </c>
      <c r="D1222" s="31">
        <v>14</v>
      </c>
      <c r="E1222" s="30">
        <v>0</v>
      </c>
      <c r="F1222" s="31">
        <v>1</v>
      </c>
      <c r="G1222" s="9">
        <v>44978</v>
      </c>
    </row>
    <row r="1223" spans="1:7" ht="14.5" x14ac:dyDescent="0.35">
      <c r="A1223" s="30" t="s">
        <v>3078</v>
      </c>
      <c r="B1223" s="31">
        <v>125</v>
      </c>
      <c r="C1223" s="31">
        <v>25</v>
      </c>
      <c r="D1223" s="31">
        <v>49</v>
      </c>
      <c r="E1223" s="30">
        <v>0</v>
      </c>
      <c r="F1223" s="30">
        <v>0</v>
      </c>
      <c r="G1223" s="9">
        <v>44978</v>
      </c>
    </row>
    <row r="1224" spans="1:7" ht="14.5" x14ac:dyDescent="0.35">
      <c r="A1224" s="30" t="s">
        <v>3082</v>
      </c>
      <c r="B1224" s="31">
        <v>82</v>
      </c>
      <c r="C1224" s="31">
        <v>12</v>
      </c>
      <c r="D1224" s="31">
        <v>49</v>
      </c>
      <c r="E1224" s="30">
        <v>0</v>
      </c>
      <c r="F1224" s="30">
        <v>0</v>
      </c>
      <c r="G1224" s="9">
        <v>44978</v>
      </c>
    </row>
    <row r="1225" spans="1:7" ht="14.5" x14ac:dyDescent="0.35">
      <c r="A1225" s="30" t="s">
        <v>3085</v>
      </c>
      <c r="B1225" s="31">
        <v>32</v>
      </c>
      <c r="C1225" s="31">
        <v>25</v>
      </c>
      <c r="D1225" s="31">
        <v>29</v>
      </c>
      <c r="E1225" s="30">
        <v>0</v>
      </c>
      <c r="F1225" s="30">
        <v>0</v>
      </c>
      <c r="G1225" s="9">
        <v>44978</v>
      </c>
    </row>
    <row r="1226" spans="1:7" ht="14.5" x14ac:dyDescent="0.35">
      <c r="A1226" s="30" t="s">
        <v>3088</v>
      </c>
      <c r="B1226" s="31">
        <v>27</v>
      </c>
      <c r="C1226" s="31">
        <v>2</v>
      </c>
      <c r="D1226" s="31">
        <v>11</v>
      </c>
      <c r="E1226" s="30">
        <v>0</v>
      </c>
      <c r="F1226" s="30">
        <v>0</v>
      </c>
      <c r="G1226" s="9">
        <v>44978</v>
      </c>
    </row>
    <row r="1227" spans="1:7" ht="14.5" x14ac:dyDescent="0.35">
      <c r="A1227" s="30" t="s">
        <v>3091</v>
      </c>
      <c r="B1227" s="31">
        <v>60</v>
      </c>
      <c r="C1227" s="31">
        <v>66</v>
      </c>
      <c r="D1227" s="31">
        <v>87</v>
      </c>
      <c r="E1227" s="31">
        <v>1</v>
      </c>
      <c r="F1227" s="30">
        <v>0</v>
      </c>
      <c r="G1227" s="9">
        <v>44978</v>
      </c>
    </row>
    <row r="1228" spans="1:7" ht="14.5" x14ac:dyDescent="0.35">
      <c r="A1228" s="30" t="s">
        <v>3094</v>
      </c>
      <c r="B1228" s="31">
        <v>43</v>
      </c>
      <c r="C1228" s="31">
        <v>39</v>
      </c>
      <c r="D1228" s="31">
        <v>48</v>
      </c>
      <c r="E1228" s="30">
        <v>0</v>
      </c>
      <c r="F1228" s="31">
        <v>1</v>
      </c>
      <c r="G1228" s="9">
        <v>44978</v>
      </c>
    </row>
    <row r="1229" spans="1:7" ht="14.5" x14ac:dyDescent="0.35">
      <c r="A1229" s="30" t="s">
        <v>3098</v>
      </c>
      <c r="B1229" s="31">
        <v>22</v>
      </c>
      <c r="C1229" s="31">
        <v>36</v>
      </c>
      <c r="D1229" s="31">
        <v>11</v>
      </c>
      <c r="E1229" s="30">
        <v>0</v>
      </c>
      <c r="F1229" s="31">
        <v>1</v>
      </c>
      <c r="G1229" s="9">
        <v>44978</v>
      </c>
    </row>
    <row r="1230" spans="1:7" ht="14.5" x14ac:dyDescent="0.35">
      <c r="A1230" s="30" t="s">
        <v>3101</v>
      </c>
      <c r="B1230" s="31">
        <v>36</v>
      </c>
      <c r="C1230" s="31">
        <v>49</v>
      </c>
      <c r="D1230" s="31">
        <v>13</v>
      </c>
      <c r="E1230" s="30">
        <v>0</v>
      </c>
      <c r="F1230" s="30">
        <v>0</v>
      </c>
      <c r="G1230" s="9">
        <v>44978</v>
      </c>
    </row>
    <row r="1231" spans="1:7" ht="14.5" x14ac:dyDescent="0.35">
      <c r="A1231" s="30" t="s">
        <v>3104</v>
      </c>
      <c r="B1231" s="31">
        <v>25</v>
      </c>
      <c r="C1231" s="31">
        <v>31</v>
      </c>
      <c r="D1231" s="31">
        <v>14</v>
      </c>
      <c r="E1231" s="30">
        <v>0</v>
      </c>
      <c r="F1231" s="31">
        <v>1</v>
      </c>
      <c r="G1231" s="9">
        <v>44978</v>
      </c>
    </row>
    <row r="1232" spans="1:7" ht="14.5" x14ac:dyDescent="0.35">
      <c r="A1232" s="30" t="s">
        <v>3107</v>
      </c>
      <c r="B1232" s="31">
        <v>15</v>
      </c>
      <c r="C1232" s="31">
        <v>50</v>
      </c>
      <c r="D1232" s="31">
        <v>11</v>
      </c>
      <c r="E1232" s="30">
        <v>0</v>
      </c>
      <c r="F1232" s="31">
        <v>1</v>
      </c>
      <c r="G1232" s="9">
        <v>44978</v>
      </c>
    </row>
    <row r="1233" spans="1:7" ht="14.5" x14ac:dyDescent="0.35">
      <c r="A1233" s="30" t="s">
        <v>3110</v>
      </c>
      <c r="B1233" s="31">
        <v>13</v>
      </c>
      <c r="C1233" s="31">
        <v>36</v>
      </c>
      <c r="D1233" s="31">
        <v>17</v>
      </c>
      <c r="E1233" s="30">
        <v>0</v>
      </c>
      <c r="F1233" s="30">
        <v>0</v>
      </c>
      <c r="G1233" s="9">
        <v>44978</v>
      </c>
    </row>
    <row r="1234" spans="1:7" ht="14.5" x14ac:dyDescent="0.35">
      <c r="A1234" s="30" t="s">
        <v>3113</v>
      </c>
      <c r="B1234" s="31">
        <v>9</v>
      </c>
      <c r="C1234" s="30">
        <v>0</v>
      </c>
      <c r="D1234" s="31">
        <v>122</v>
      </c>
      <c r="E1234" s="30">
        <v>0</v>
      </c>
      <c r="F1234" s="30">
        <v>0</v>
      </c>
      <c r="G1234" s="9">
        <v>44978</v>
      </c>
    </row>
    <row r="1235" spans="1:7" ht="14.5" x14ac:dyDescent="0.35">
      <c r="A1235" s="30" t="s">
        <v>3116</v>
      </c>
      <c r="B1235" s="31">
        <v>14</v>
      </c>
      <c r="C1235" s="30">
        <v>0</v>
      </c>
      <c r="D1235" s="31">
        <v>6</v>
      </c>
      <c r="E1235" s="30">
        <v>0</v>
      </c>
      <c r="F1235" s="30">
        <v>0</v>
      </c>
      <c r="G1235" s="9">
        <v>44978</v>
      </c>
    </row>
    <row r="1236" spans="1:7" ht="14.5" x14ac:dyDescent="0.35">
      <c r="A1236" s="30" t="s">
        <v>3119</v>
      </c>
      <c r="B1236" s="31">
        <v>13</v>
      </c>
      <c r="C1236" s="31">
        <v>1</v>
      </c>
      <c r="D1236" s="31">
        <v>2</v>
      </c>
      <c r="E1236" s="30">
        <v>0</v>
      </c>
      <c r="F1236" s="30">
        <v>0</v>
      </c>
      <c r="G1236" s="9">
        <v>44978</v>
      </c>
    </row>
    <row r="1237" spans="1:7" ht="14.5" x14ac:dyDescent="0.35">
      <c r="A1237" s="30" t="s">
        <v>3122</v>
      </c>
      <c r="B1237" s="31">
        <v>18</v>
      </c>
      <c r="C1237" s="31">
        <v>3</v>
      </c>
      <c r="D1237" s="31">
        <v>95</v>
      </c>
      <c r="E1237" s="30">
        <v>0</v>
      </c>
      <c r="F1237" s="31">
        <v>2</v>
      </c>
      <c r="G1237" s="9">
        <v>44978</v>
      </c>
    </row>
    <row r="1238" spans="1:7" ht="14.5" x14ac:dyDescent="0.35">
      <c r="A1238" s="30" t="s">
        <v>3125</v>
      </c>
      <c r="B1238" s="31">
        <v>14</v>
      </c>
      <c r="C1238" s="31">
        <v>3</v>
      </c>
      <c r="D1238" s="31">
        <v>2</v>
      </c>
      <c r="E1238" s="30">
        <v>0</v>
      </c>
      <c r="F1238" s="30">
        <v>0</v>
      </c>
      <c r="G1238" s="9">
        <v>44978</v>
      </c>
    </row>
    <row r="1239" spans="1:7" ht="14.5" x14ac:dyDescent="0.35">
      <c r="A1239" s="30" t="s">
        <v>3130</v>
      </c>
      <c r="B1239" s="31">
        <v>30</v>
      </c>
      <c r="C1239" s="31">
        <v>7</v>
      </c>
      <c r="D1239" s="31">
        <v>16</v>
      </c>
      <c r="E1239" s="30">
        <v>0</v>
      </c>
      <c r="F1239" s="30">
        <v>0</v>
      </c>
      <c r="G1239" s="9">
        <v>44978</v>
      </c>
    </row>
    <row r="1240" spans="1:7" ht="14.5" x14ac:dyDescent="0.35">
      <c r="A1240" s="30" t="s">
        <v>3133</v>
      </c>
      <c r="B1240" s="31">
        <v>11</v>
      </c>
      <c r="C1240" s="31">
        <v>2</v>
      </c>
      <c r="D1240" s="31">
        <v>16</v>
      </c>
      <c r="E1240" s="30">
        <v>0</v>
      </c>
      <c r="F1240" s="30">
        <v>0</v>
      </c>
      <c r="G1240" s="9">
        <v>44978</v>
      </c>
    </row>
    <row r="1241" spans="1:7" ht="14.5" x14ac:dyDescent="0.35">
      <c r="A1241" s="30" t="s">
        <v>3136</v>
      </c>
      <c r="B1241" s="31">
        <v>4</v>
      </c>
      <c r="C1241" s="30">
        <v>0</v>
      </c>
      <c r="D1241" s="31">
        <v>10</v>
      </c>
      <c r="E1241" s="30">
        <v>0</v>
      </c>
      <c r="F1241" s="30">
        <v>0</v>
      </c>
      <c r="G1241" s="9">
        <v>44978</v>
      </c>
    </row>
    <row r="1242" spans="1:7" ht="14.5" x14ac:dyDescent="0.35">
      <c r="A1242" s="30" t="s">
        <v>3140</v>
      </c>
      <c r="B1242" s="31">
        <v>1</v>
      </c>
      <c r="C1242" s="30">
        <v>0</v>
      </c>
      <c r="D1242" s="30">
        <v>0</v>
      </c>
      <c r="E1242" s="30">
        <v>0</v>
      </c>
      <c r="F1242" s="30">
        <v>0</v>
      </c>
      <c r="G1242" s="9">
        <v>44978</v>
      </c>
    </row>
    <row r="1243" spans="1:7" ht="14.5" x14ac:dyDescent="0.35">
      <c r="A1243" s="30" t="s">
        <v>3144</v>
      </c>
      <c r="B1243" s="31">
        <v>13</v>
      </c>
      <c r="C1243" s="31">
        <v>3</v>
      </c>
      <c r="D1243" s="30">
        <v>0</v>
      </c>
      <c r="E1243" s="30">
        <v>0</v>
      </c>
      <c r="F1243" s="30">
        <v>0</v>
      </c>
      <c r="G1243" s="9">
        <v>44978</v>
      </c>
    </row>
    <row r="1244" spans="1:7" ht="14.5" x14ac:dyDescent="0.35">
      <c r="A1244" s="30" t="s">
        <v>3147</v>
      </c>
      <c r="B1244" s="30">
        <v>0</v>
      </c>
      <c r="C1244" s="30">
        <v>0</v>
      </c>
      <c r="D1244" s="30">
        <v>0</v>
      </c>
      <c r="E1244" s="30">
        <v>0</v>
      </c>
      <c r="F1244" s="30">
        <v>0</v>
      </c>
      <c r="G1244" s="9">
        <v>44978</v>
      </c>
    </row>
    <row r="1245" spans="1:7" ht="14.5" x14ac:dyDescent="0.35">
      <c r="A1245" s="30" t="s">
        <v>3150</v>
      </c>
      <c r="B1245" s="31">
        <v>70</v>
      </c>
      <c r="C1245" s="31">
        <v>13</v>
      </c>
      <c r="D1245" s="31">
        <v>43</v>
      </c>
      <c r="E1245" s="30">
        <v>0</v>
      </c>
      <c r="F1245" s="30">
        <v>0</v>
      </c>
      <c r="G1245" s="9">
        <v>44978</v>
      </c>
    </row>
    <row r="1246" spans="1:7" ht="14.5" x14ac:dyDescent="0.35">
      <c r="A1246" s="30" t="s">
        <v>3153</v>
      </c>
      <c r="B1246" s="31">
        <v>17</v>
      </c>
      <c r="C1246" s="31">
        <v>4</v>
      </c>
      <c r="D1246" s="31">
        <v>13</v>
      </c>
      <c r="E1246" s="30">
        <v>0</v>
      </c>
      <c r="F1246" s="30">
        <v>0</v>
      </c>
      <c r="G1246" s="9">
        <v>44978</v>
      </c>
    </row>
    <row r="1247" spans="1:7" ht="14.5" x14ac:dyDescent="0.35">
      <c r="A1247" s="30" t="s">
        <v>3156</v>
      </c>
      <c r="B1247" s="31">
        <v>69</v>
      </c>
      <c r="C1247" s="31">
        <v>30</v>
      </c>
      <c r="D1247" s="31">
        <v>158</v>
      </c>
      <c r="E1247" s="30">
        <v>0</v>
      </c>
      <c r="F1247" s="30">
        <v>0</v>
      </c>
      <c r="G1247" s="9">
        <v>44978</v>
      </c>
    </row>
    <row r="1248" spans="1:7" ht="14.5" x14ac:dyDescent="0.35">
      <c r="A1248" s="30" t="s">
        <v>3159</v>
      </c>
      <c r="B1248" s="31">
        <v>14</v>
      </c>
      <c r="C1248" s="31">
        <v>2</v>
      </c>
      <c r="D1248" s="31">
        <v>14</v>
      </c>
      <c r="E1248" s="30">
        <v>0</v>
      </c>
      <c r="F1248" s="30">
        <v>0</v>
      </c>
      <c r="G1248" s="9">
        <v>44978</v>
      </c>
    </row>
    <row r="1249" spans="1:7" ht="14.5" x14ac:dyDescent="0.35">
      <c r="A1249" s="30" t="s">
        <v>3162</v>
      </c>
      <c r="B1249" s="31">
        <v>30</v>
      </c>
      <c r="C1249" s="31">
        <v>4</v>
      </c>
      <c r="D1249" s="31">
        <v>21</v>
      </c>
      <c r="E1249" s="30">
        <v>0</v>
      </c>
      <c r="F1249" s="30">
        <v>0</v>
      </c>
      <c r="G1249" s="9">
        <v>44978</v>
      </c>
    </row>
    <row r="1250" spans="1:7" ht="14.5" x14ac:dyDescent="0.35">
      <c r="A1250" s="30" t="s">
        <v>3166</v>
      </c>
      <c r="B1250" s="31">
        <v>19</v>
      </c>
      <c r="C1250" s="30">
        <v>0</v>
      </c>
      <c r="D1250" s="31">
        <v>20</v>
      </c>
      <c r="E1250" s="30">
        <v>0</v>
      </c>
      <c r="F1250" s="30">
        <v>0</v>
      </c>
      <c r="G1250" s="9">
        <v>44978</v>
      </c>
    </row>
    <row r="1251" spans="1:7" ht="14.5" x14ac:dyDescent="0.35">
      <c r="A1251" s="30" t="s">
        <v>3170</v>
      </c>
      <c r="B1251" s="31">
        <v>71</v>
      </c>
      <c r="C1251" s="31">
        <v>10</v>
      </c>
      <c r="D1251" s="31">
        <v>17</v>
      </c>
      <c r="E1251" s="30">
        <v>0</v>
      </c>
      <c r="F1251" s="31">
        <v>1</v>
      </c>
      <c r="G1251" s="9">
        <v>44978</v>
      </c>
    </row>
    <row r="1252" spans="1:7" ht="14.5" x14ac:dyDescent="0.35">
      <c r="A1252" s="30" t="s">
        <v>3174</v>
      </c>
      <c r="B1252" s="31">
        <v>5</v>
      </c>
      <c r="C1252" s="31">
        <v>5</v>
      </c>
      <c r="D1252" s="31">
        <v>15</v>
      </c>
      <c r="E1252" s="30">
        <v>0</v>
      </c>
      <c r="F1252" s="30">
        <v>0</v>
      </c>
      <c r="G1252" s="9">
        <v>44978</v>
      </c>
    </row>
    <row r="1253" spans="1:7" ht="14.5" x14ac:dyDescent="0.35">
      <c r="A1253" s="30" t="s">
        <v>3178</v>
      </c>
      <c r="B1253" s="31">
        <v>38</v>
      </c>
      <c r="C1253" s="31">
        <v>2</v>
      </c>
      <c r="D1253" s="30">
        <v>0</v>
      </c>
      <c r="E1253" s="30">
        <v>0</v>
      </c>
      <c r="F1253" s="30">
        <v>0</v>
      </c>
      <c r="G1253" s="9">
        <v>44978</v>
      </c>
    </row>
    <row r="1254" spans="1:7" ht="14.5" x14ac:dyDescent="0.35">
      <c r="A1254" s="30" t="s">
        <v>3181</v>
      </c>
      <c r="B1254" s="31">
        <v>61</v>
      </c>
      <c r="C1254" s="31">
        <v>5</v>
      </c>
      <c r="D1254" s="31">
        <v>6</v>
      </c>
      <c r="E1254" s="30">
        <v>0</v>
      </c>
      <c r="F1254" s="31">
        <v>1</v>
      </c>
      <c r="G1254" s="9">
        <v>44978</v>
      </c>
    </row>
    <row r="1255" spans="1:7" ht="14.5" x14ac:dyDescent="0.35">
      <c r="A1255" s="30" t="s">
        <v>3184</v>
      </c>
      <c r="B1255" s="31">
        <v>108</v>
      </c>
      <c r="C1255" s="31">
        <v>75</v>
      </c>
      <c r="D1255" s="31">
        <v>106</v>
      </c>
      <c r="E1255" s="30">
        <v>0</v>
      </c>
      <c r="F1255" s="31">
        <v>1</v>
      </c>
      <c r="G1255" s="9">
        <v>44978</v>
      </c>
    </row>
    <row r="1256" spans="1:7" ht="14.5" x14ac:dyDescent="0.35">
      <c r="A1256" s="30" t="s">
        <v>3187</v>
      </c>
      <c r="B1256" s="31">
        <v>20</v>
      </c>
      <c r="C1256" s="31">
        <v>2</v>
      </c>
      <c r="D1256" s="30">
        <v>0</v>
      </c>
      <c r="E1256" s="30">
        <v>0</v>
      </c>
      <c r="F1256" s="30">
        <v>0</v>
      </c>
      <c r="G1256" s="9">
        <v>44978</v>
      </c>
    </row>
    <row r="1257" spans="1:7" ht="14.5" x14ac:dyDescent="0.35">
      <c r="A1257" s="30" t="s">
        <v>3191</v>
      </c>
      <c r="B1257" s="31">
        <v>7</v>
      </c>
      <c r="C1257" s="30">
        <v>0</v>
      </c>
      <c r="D1257" s="31">
        <v>9</v>
      </c>
      <c r="E1257" s="30">
        <v>0</v>
      </c>
      <c r="F1257" s="30">
        <v>0</v>
      </c>
      <c r="G1257" s="9">
        <v>44978</v>
      </c>
    </row>
    <row r="1258" spans="1:7" ht="14.5" x14ac:dyDescent="0.35">
      <c r="A1258" s="30" t="s">
        <v>3195</v>
      </c>
      <c r="B1258" s="31">
        <v>25</v>
      </c>
      <c r="C1258" s="31">
        <v>4</v>
      </c>
      <c r="D1258" s="30">
        <v>0</v>
      </c>
      <c r="E1258" s="30">
        <v>0</v>
      </c>
      <c r="F1258" s="30">
        <v>0</v>
      </c>
      <c r="G1258" s="9">
        <v>44978</v>
      </c>
    </row>
    <row r="1259" spans="1:7" ht="14.5" x14ac:dyDescent="0.35">
      <c r="A1259" s="30" t="s">
        <v>3198</v>
      </c>
      <c r="B1259" s="31">
        <v>7</v>
      </c>
      <c r="C1259" s="31">
        <v>5</v>
      </c>
      <c r="D1259" s="31">
        <v>9</v>
      </c>
      <c r="E1259" s="30">
        <v>0</v>
      </c>
      <c r="F1259" s="30">
        <v>0</v>
      </c>
      <c r="G1259" s="9">
        <v>44978</v>
      </c>
    </row>
    <row r="1260" spans="1:7" ht="14.5" x14ac:dyDescent="0.35">
      <c r="A1260" s="30" t="s">
        <v>3200</v>
      </c>
      <c r="B1260" s="31">
        <v>11</v>
      </c>
      <c r="C1260" s="31">
        <v>3</v>
      </c>
      <c r="D1260" s="31">
        <v>9</v>
      </c>
      <c r="E1260" s="30">
        <v>0</v>
      </c>
      <c r="F1260" s="30">
        <v>0</v>
      </c>
      <c r="G1260" s="9">
        <v>44978</v>
      </c>
    </row>
    <row r="1261" spans="1:7" ht="14.5" x14ac:dyDescent="0.35">
      <c r="A1261" s="30" t="s">
        <v>3202</v>
      </c>
      <c r="B1261" s="31">
        <v>9</v>
      </c>
      <c r="C1261" s="31">
        <v>4</v>
      </c>
      <c r="D1261" s="30">
        <v>0</v>
      </c>
      <c r="E1261" s="30">
        <v>0</v>
      </c>
      <c r="F1261" s="31">
        <v>1</v>
      </c>
      <c r="G1261" s="9">
        <v>44978</v>
      </c>
    </row>
    <row r="1262" spans="1:7" ht="14.5" x14ac:dyDescent="0.35">
      <c r="A1262" s="30" t="s">
        <v>3205</v>
      </c>
      <c r="B1262" s="31">
        <v>35</v>
      </c>
      <c r="C1262" s="31">
        <v>4</v>
      </c>
      <c r="D1262" s="31">
        <v>50</v>
      </c>
      <c r="E1262" s="30">
        <v>0</v>
      </c>
      <c r="F1262" s="30">
        <v>0</v>
      </c>
      <c r="G1262" s="9">
        <v>44978</v>
      </c>
    </row>
    <row r="1263" spans="1:7" ht="14.5" x14ac:dyDescent="0.35">
      <c r="A1263" s="30" t="s">
        <v>3210</v>
      </c>
      <c r="B1263" s="31">
        <v>1</v>
      </c>
      <c r="C1263" s="30">
        <v>0</v>
      </c>
      <c r="D1263" s="30">
        <v>0</v>
      </c>
      <c r="E1263" s="30">
        <v>0</v>
      </c>
      <c r="F1263" s="30">
        <v>0</v>
      </c>
      <c r="G1263" s="9">
        <v>44978</v>
      </c>
    </row>
    <row r="1264" spans="1:7" ht="14.5" x14ac:dyDescent="0.35">
      <c r="A1264" s="30" t="s">
        <v>3214</v>
      </c>
      <c r="B1264" s="31">
        <v>12</v>
      </c>
      <c r="C1264" s="31">
        <v>1</v>
      </c>
      <c r="D1264" s="30">
        <v>0</v>
      </c>
      <c r="E1264" s="30">
        <v>0</v>
      </c>
      <c r="F1264" s="30">
        <v>0</v>
      </c>
      <c r="G1264" s="9">
        <v>44978</v>
      </c>
    </row>
    <row r="1265" spans="1:7" ht="14.5" x14ac:dyDescent="0.35">
      <c r="A1265" s="30" t="s">
        <v>3217</v>
      </c>
      <c r="B1265" s="31">
        <v>64</v>
      </c>
      <c r="C1265" s="31">
        <v>7</v>
      </c>
      <c r="D1265" s="31">
        <v>4</v>
      </c>
      <c r="E1265" s="30">
        <v>0</v>
      </c>
      <c r="F1265" s="30">
        <v>0</v>
      </c>
      <c r="G1265" s="9">
        <v>44978</v>
      </c>
    </row>
    <row r="1266" spans="1:7" ht="14.5" x14ac:dyDescent="0.35">
      <c r="A1266" s="30" t="s">
        <v>3220</v>
      </c>
      <c r="B1266" s="31">
        <v>2</v>
      </c>
      <c r="C1266" s="31">
        <v>1</v>
      </c>
      <c r="D1266" s="30">
        <v>0</v>
      </c>
      <c r="E1266" s="30">
        <v>0</v>
      </c>
      <c r="F1266" s="30">
        <v>0</v>
      </c>
      <c r="G1266" s="9">
        <v>44978</v>
      </c>
    </row>
    <row r="1267" spans="1:7" ht="14.5" x14ac:dyDescent="0.35">
      <c r="A1267" s="30" t="s">
        <v>3223</v>
      </c>
      <c r="B1267" s="31">
        <v>11</v>
      </c>
      <c r="C1267" s="31">
        <v>1</v>
      </c>
      <c r="D1267" s="31">
        <v>4</v>
      </c>
      <c r="E1267" s="30">
        <v>0</v>
      </c>
      <c r="F1267" s="30">
        <v>0</v>
      </c>
      <c r="G1267" s="9">
        <v>44978</v>
      </c>
    </row>
    <row r="1268" spans="1:7" ht="14.5" x14ac:dyDescent="0.35">
      <c r="A1268" s="30" t="s">
        <v>3225</v>
      </c>
      <c r="B1268" s="31">
        <v>22</v>
      </c>
      <c r="C1268" s="31">
        <v>1</v>
      </c>
      <c r="D1268" s="31">
        <v>22</v>
      </c>
      <c r="E1268" s="30">
        <v>0</v>
      </c>
      <c r="F1268" s="30">
        <v>0</v>
      </c>
      <c r="G1268" s="9">
        <v>44978</v>
      </c>
    </row>
    <row r="1269" spans="1:7" ht="14.5" x14ac:dyDescent="0.35">
      <c r="A1269" s="30" t="s">
        <v>3228</v>
      </c>
      <c r="B1269" s="30">
        <v>0</v>
      </c>
      <c r="C1269" s="30">
        <v>0</v>
      </c>
      <c r="D1269" s="31">
        <v>13</v>
      </c>
      <c r="E1269" s="30">
        <v>0</v>
      </c>
      <c r="F1269" s="30">
        <v>0</v>
      </c>
      <c r="G1269" s="9">
        <v>44978</v>
      </c>
    </row>
    <row r="1270" spans="1:7" ht="14.5" x14ac:dyDescent="0.35">
      <c r="A1270" s="30" t="s">
        <v>3230</v>
      </c>
      <c r="B1270" s="31">
        <v>148</v>
      </c>
      <c r="C1270" s="31">
        <v>39</v>
      </c>
      <c r="D1270" s="31">
        <v>95</v>
      </c>
      <c r="E1270" s="30">
        <v>0</v>
      </c>
      <c r="F1270" s="30">
        <v>0</v>
      </c>
      <c r="G1270" s="9">
        <v>44978</v>
      </c>
    </row>
    <row r="1271" spans="1:7" ht="14.5" x14ac:dyDescent="0.35">
      <c r="A1271" s="30" t="s">
        <v>3233</v>
      </c>
      <c r="B1271" s="31">
        <v>18</v>
      </c>
      <c r="C1271" s="30">
        <v>0</v>
      </c>
      <c r="D1271" s="31">
        <v>18</v>
      </c>
      <c r="E1271" s="30">
        <v>0</v>
      </c>
      <c r="F1271" s="30">
        <v>0</v>
      </c>
      <c r="G1271" s="9">
        <v>44978</v>
      </c>
    </row>
    <row r="1272" spans="1:7" ht="14.5" x14ac:dyDescent="0.35">
      <c r="A1272" s="30" t="s">
        <v>3237</v>
      </c>
      <c r="B1272" s="31">
        <v>144</v>
      </c>
      <c r="C1272" s="31">
        <v>30</v>
      </c>
      <c r="D1272" s="31">
        <v>38</v>
      </c>
      <c r="E1272" s="30">
        <v>0</v>
      </c>
      <c r="F1272" s="30">
        <v>0</v>
      </c>
      <c r="G1272" s="9">
        <v>44978</v>
      </c>
    </row>
    <row r="1273" spans="1:7" ht="14.5" x14ac:dyDescent="0.35">
      <c r="A1273" s="30" t="s">
        <v>3241</v>
      </c>
      <c r="B1273" s="31">
        <v>37</v>
      </c>
      <c r="C1273" s="31">
        <v>6</v>
      </c>
      <c r="D1273" s="31">
        <v>13</v>
      </c>
      <c r="E1273" s="30">
        <v>0</v>
      </c>
      <c r="F1273" s="30">
        <v>0</v>
      </c>
      <c r="G1273" s="9">
        <v>44978</v>
      </c>
    </row>
    <row r="1274" spans="1:7" ht="14.5" x14ac:dyDescent="0.35">
      <c r="A1274" s="30" t="s">
        <v>3244</v>
      </c>
      <c r="B1274" s="31">
        <v>32</v>
      </c>
      <c r="C1274" s="31">
        <v>6</v>
      </c>
      <c r="D1274" s="31">
        <v>51</v>
      </c>
      <c r="E1274" s="30">
        <v>0</v>
      </c>
      <c r="F1274" s="31">
        <v>1</v>
      </c>
      <c r="G1274" s="9">
        <v>44978</v>
      </c>
    </row>
    <row r="1275" spans="1:7" ht="14.5" x14ac:dyDescent="0.35">
      <c r="A1275" s="30" t="s">
        <v>3247</v>
      </c>
      <c r="B1275" s="31">
        <v>13</v>
      </c>
      <c r="C1275" s="30">
        <v>0</v>
      </c>
      <c r="D1275" s="31">
        <v>3</v>
      </c>
      <c r="E1275" s="30">
        <v>0</v>
      </c>
      <c r="F1275" s="30">
        <v>0</v>
      </c>
      <c r="G1275" s="9">
        <v>44978</v>
      </c>
    </row>
    <row r="1276" spans="1:7" ht="14.5" x14ac:dyDescent="0.35">
      <c r="A1276" s="30" t="s">
        <v>3251</v>
      </c>
      <c r="B1276" s="31">
        <v>11</v>
      </c>
      <c r="C1276" s="31">
        <v>1</v>
      </c>
      <c r="D1276" s="31">
        <v>2</v>
      </c>
      <c r="E1276" s="30">
        <v>0</v>
      </c>
      <c r="F1276" s="31">
        <v>1</v>
      </c>
      <c r="G1276" s="9">
        <v>44978</v>
      </c>
    </row>
    <row r="1277" spans="1:7" ht="14.5" x14ac:dyDescent="0.35">
      <c r="A1277" s="30" t="s">
        <v>3254</v>
      </c>
      <c r="B1277" s="31">
        <v>11</v>
      </c>
      <c r="C1277" s="31">
        <v>3</v>
      </c>
      <c r="D1277" s="30">
        <v>0</v>
      </c>
      <c r="E1277" s="30">
        <v>0</v>
      </c>
      <c r="F1277" s="31">
        <v>1</v>
      </c>
      <c r="G1277" s="9">
        <v>44978</v>
      </c>
    </row>
    <row r="1278" spans="1:7" ht="14.5" x14ac:dyDescent="0.35">
      <c r="A1278" s="30" t="s">
        <v>3259</v>
      </c>
      <c r="B1278" s="31">
        <v>29</v>
      </c>
      <c r="C1278" s="31">
        <v>6</v>
      </c>
      <c r="D1278" s="31">
        <v>9</v>
      </c>
      <c r="E1278" s="30">
        <v>0</v>
      </c>
      <c r="F1278" s="30">
        <v>0</v>
      </c>
      <c r="G1278" s="9">
        <v>44978</v>
      </c>
    </row>
    <row r="1279" spans="1:7" ht="14.5" x14ac:dyDescent="0.35">
      <c r="A1279" s="30" t="s">
        <v>3264</v>
      </c>
      <c r="B1279" s="31">
        <v>18</v>
      </c>
      <c r="C1279" s="31">
        <v>32</v>
      </c>
      <c r="D1279" s="31">
        <v>12</v>
      </c>
      <c r="E1279" s="30">
        <v>0</v>
      </c>
      <c r="F1279" s="30">
        <v>0</v>
      </c>
      <c r="G1279" s="9">
        <v>44978</v>
      </c>
    </row>
    <row r="1280" spans="1:7" ht="14.5" x14ac:dyDescent="0.35">
      <c r="A1280" s="30" t="s">
        <v>3268</v>
      </c>
      <c r="B1280" s="31">
        <v>47</v>
      </c>
      <c r="C1280" s="31">
        <v>14</v>
      </c>
      <c r="D1280" s="31">
        <v>48</v>
      </c>
      <c r="E1280" s="30">
        <v>0</v>
      </c>
      <c r="F1280" s="31">
        <v>5</v>
      </c>
      <c r="G1280" s="9">
        <v>44978</v>
      </c>
    </row>
    <row r="1281" spans="1:7" ht="14.5" x14ac:dyDescent="0.35">
      <c r="A1281" s="30" t="s">
        <v>3271</v>
      </c>
      <c r="B1281" s="31">
        <v>122</v>
      </c>
      <c r="C1281" s="31">
        <v>14</v>
      </c>
      <c r="D1281" s="31">
        <v>223</v>
      </c>
      <c r="E1281" s="30">
        <v>0</v>
      </c>
      <c r="F1281" s="31">
        <v>9</v>
      </c>
      <c r="G1281" s="9">
        <v>44978</v>
      </c>
    </row>
    <row r="1282" spans="1:7" ht="14.5" x14ac:dyDescent="0.35">
      <c r="A1282" s="30" t="s">
        <v>3275</v>
      </c>
      <c r="B1282" s="31">
        <v>1</v>
      </c>
      <c r="C1282" s="30">
        <v>0</v>
      </c>
      <c r="D1282" s="30">
        <v>0</v>
      </c>
      <c r="E1282" s="30">
        <v>0</v>
      </c>
      <c r="F1282" s="30">
        <v>0</v>
      </c>
      <c r="G1282" s="9">
        <v>44978</v>
      </c>
    </row>
    <row r="1283" spans="1:7" ht="14.5" x14ac:dyDescent="0.35">
      <c r="A1283" s="30" t="s">
        <v>3278</v>
      </c>
      <c r="B1283" s="31">
        <v>29</v>
      </c>
      <c r="C1283" s="30">
        <v>0</v>
      </c>
      <c r="D1283" s="30">
        <v>0</v>
      </c>
      <c r="E1283" s="30">
        <v>0</v>
      </c>
      <c r="F1283" s="30">
        <v>0</v>
      </c>
      <c r="G1283" s="9">
        <v>44978</v>
      </c>
    </row>
    <row r="1284" spans="1:7" ht="14.5" x14ac:dyDescent="0.35">
      <c r="A1284" s="30" t="s">
        <v>3280</v>
      </c>
      <c r="B1284" s="31">
        <v>500</v>
      </c>
      <c r="C1284" s="31">
        <v>106</v>
      </c>
      <c r="D1284" s="31">
        <v>169</v>
      </c>
      <c r="E1284" s="31">
        <v>606</v>
      </c>
      <c r="F1284" s="30">
        <v>0</v>
      </c>
      <c r="G1284" s="9">
        <v>44978</v>
      </c>
    </row>
    <row r="1285" spans="1:7" ht="14.5" x14ac:dyDescent="0.35">
      <c r="A1285" s="30" t="s">
        <v>3286</v>
      </c>
      <c r="B1285" s="31">
        <v>91</v>
      </c>
      <c r="C1285" s="31">
        <v>56</v>
      </c>
      <c r="D1285" s="31">
        <v>23</v>
      </c>
      <c r="E1285" s="31">
        <v>35</v>
      </c>
      <c r="F1285" s="31">
        <v>1</v>
      </c>
      <c r="G1285" s="9">
        <v>44978</v>
      </c>
    </row>
    <row r="1286" spans="1:7" ht="14.5" x14ac:dyDescent="0.35">
      <c r="A1286" s="30" t="s">
        <v>3289</v>
      </c>
      <c r="B1286" s="31">
        <v>90</v>
      </c>
      <c r="C1286" s="31">
        <v>15</v>
      </c>
      <c r="D1286" s="30">
        <v>0</v>
      </c>
      <c r="E1286" s="30">
        <v>0</v>
      </c>
      <c r="F1286" s="30">
        <v>0</v>
      </c>
      <c r="G1286" s="9">
        <v>44978</v>
      </c>
    </row>
    <row r="1287" spans="1:7" ht="14.5" x14ac:dyDescent="0.35">
      <c r="A1287" s="30" t="s">
        <v>3294</v>
      </c>
      <c r="B1287" s="31">
        <v>9</v>
      </c>
      <c r="C1287" s="31">
        <v>1</v>
      </c>
      <c r="D1287" s="31">
        <v>4</v>
      </c>
      <c r="E1287" s="30">
        <v>0</v>
      </c>
      <c r="F1287" s="30">
        <v>0</v>
      </c>
      <c r="G1287" s="9">
        <v>44978</v>
      </c>
    </row>
    <row r="1288" spans="1:7" ht="14.5" x14ac:dyDescent="0.35">
      <c r="A1288" s="30" t="s">
        <v>3297</v>
      </c>
      <c r="B1288" s="31">
        <v>28</v>
      </c>
      <c r="C1288" s="31">
        <v>31</v>
      </c>
      <c r="D1288" s="31">
        <v>3</v>
      </c>
      <c r="E1288" s="31">
        <v>17</v>
      </c>
      <c r="F1288" s="30">
        <v>0</v>
      </c>
      <c r="G1288" s="9">
        <v>44978</v>
      </c>
    </row>
    <row r="1289" spans="1:7" ht="14.5" x14ac:dyDescent="0.35">
      <c r="A1289" s="30" t="s">
        <v>3300</v>
      </c>
      <c r="B1289" s="31">
        <v>81</v>
      </c>
      <c r="C1289" s="31">
        <v>7</v>
      </c>
      <c r="D1289" s="31">
        <v>2</v>
      </c>
      <c r="E1289" s="31">
        <v>108</v>
      </c>
      <c r="F1289" s="30">
        <v>0</v>
      </c>
      <c r="G1289" s="9">
        <v>44978</v>
      </c>
    </row>
    <row r="1290" spans="1:7" ht="14.5" x14ac:dyDescent="0.35">
      <c r="A1290" s="30" t="s">
        <v>3302</v>
      </c>
      <c r="B1290" s="31">
        <v>87</v>
      </c>
      <c r="C1290" s="31">
        <v>17</v>
      </c>
      <c r="D1290" s="31">
        <v>1</v>
      </c>
      <c r="E1290" s="31">
        <v>646</v>
      </c>
      <c r="F1290" s="30">
        <v>0</v>
      </c>
      <c r="G1290" s="9">
        <v>44978</v>
      </c>
    </row>
    <row r="1291" spans="1:7" ht="14.5" x14ac:dyDescent="0.35">
      <c r="A1291" s="30" t="s">
        <v>3305</v>
      </c>
      <c r="B1291" s="31">
        <v>6</v>
      </c>
      <c r="C1291" s="30">
        <v>0</v>
      </c>
      <c r="D1291" s="30">
        <v>0</v>
      </c>
      <c r="E1291" s="31">
        <v>109</v>
      </c>
      <c r="F1291" s="30">
        <v>0</v>
      </c>
      <c r="G1291" s="9">
        <v>44978</v>
      </c>
    </row>
    <row r="1292" spans="1:7" ht="14.5" x14ac:dyDescent="0.35">
      <c r="A1292" s="30" t="s">
        <v>3308</v>
      </c>
      <c r="B1292" s="31">
        <v>32</v>
      </c>
      <c r="C1292" s="31">
        <v>21</v>
      </c>
      <c r="D1292" s="31">
        <v>53</v>
      </c>
      <c r="E1292" s="30">
        <v>0</v>
      </c>
      <c r="F1292" s="30">
        <v>0</v>
      </c>
      <c r="G1292" s="9">
        <v>44978</v>
      </c>
    </row>
    <row r="1293" spans="1:7" ht="14.5" x14ac:dyDescent="0.35">
      <c r="A1293" s="30" t="s">
        <v>3311</v>
      </c>
      <c r="B1293" s="31">
        <v>109</v>
      </c>
      <c r="C1293" s="31">
        <v>16</v>
      </c>
      <c r="D1293" s="30">
        <v>0</v>
      </c>
      <c r="E1293" s="31">
        <v>295</v>
      </c>
      <c r="F1293" s="30">
        <v>0</v>
      </c>
      <c r="G1293" s="9">
        <v>44978</v>
      </c>
    </row>
    <row r="1294" spans="1:7" ht="14.5" x14ac:dyDescent="0.35">
      <c r="A1294" s="30" t="s">
        <v>3313</v>
      </c>
      <c r="B1294" s="31">
        <v>22</v>
      </c>
      <c r="C1294" s="31">
        <v>5</v>
      </c>
      <c r="D1294" s="31">
        <v>33</v>
      </c>
      <c r="E1294" s="30">
        <v>0</v>
      </c>
      <c r="F1294" s="30">
        <v>0</v>
      </c>
      <c r="G1294" s="9">
        <v>44978</v>
      </c>
    </row>
    <row r="1295" spans="1:7" ht="14.5" x14ac:dyDescent="0.35">
      <c r="A1295" s="30" t="s">
        <v>3317</v>
      </c>
      <c r="B1295" s="31">
        <v>30</v>
      </c>
      <c r="C1295" s="31">
        <v>9</v>
      </c>
      <c r="D1295" s="31">
        <v>66</v>
      </c>
      <c r="E1295" s="30">
        <v>0</v>
      </c>
      <c r="F1295" s="30">
        <v>0</v>
      </c>
      <c r="G1295" s="9">
        <v>44978</v>
      </c>
    </row>
    <row r="1296" spans="1:7" ht="14.5" x14ac:dyDescent="0.35">
      <c r="A1296" s="30" t="s">
        <v>3319</v>
      </c>
      <c r="B1296" s="31">
        <v>33</v>
      </c>
      <c r="C1296" s="31">
        <v>4</v>
      </c>
      <c r="D1296" s="31">
        <v>179</v>
      </c>
      <c r="E1296" s="30">
        <v>0</v>
      </c>
      <c r="F1296" s="31">
        <v>1</v>
      </c>
      <c r="G1296" s="9">
        <v>44978</v>
      </c>
    </row>
    <row r="1297" spans="1:7" ht="14.5" x14ac:dyDescent="0.35">
      <c r="A1297" s="30" t="s">
        <v>3323</v>
      </c>
      <c r="B1297" s="31">
        <v>129</v>
      </c>
      <c r="C1297" s="31">
        <v>17</v>
      </c>
      <c r="D1297" s="31">
        <v>985</v>
      </c>
      <c r="E1297" s="31">
        <v>306</v>
      </c>
      <c r="F1297" s="31">
        <v>47</v>
      </c>
      <c r="G1297" s="9">
        <v>44978</v>
      </c>
    </row>
    <row r="1298" spans="1:7" ht="14.5" x14ac:dyDescent="0.35">
      <c r="A1298" s="30" t="s">
        <v>3326</v>
      </c>
      <c r="B1298" s="31">
        <v>31</v>
      </c>
      <c r="C1298" s="31">
        <v>12</v>
      </c>
      <c r="D1298" s="31">
        <v>83</v>
      </c>
      <c r="E1298" s="30">
        <v>0</v>
      </c>
      <c r="F1298" s="30">
        <v>0</v>
      </c>
      <c r="G1298" s="9">
        <v>44978</v>
      </c>
    </row>
    <row r="1299" spans="1:7" ht="14.5" x14ac:dyDescent="0.35">
      <c r="A1299" s="30" t="s">
        <v>3329</v>
      </c>
      <c r="B1299" s="31">
        <v>6</v>
      </c>
      <c r="C1299" s="31">
        <v>3</v>
      </c>
      <c r="D1299" s="31">
        <v>1</v>
      </c>
      <c r="E1299" s="31">
        <v>65</v>
      </c>
      <c r="F1299" s="30">
        <v>0</v>
      </c>
      <c r="G1299" s="9">
        <v>44978</v>
      </c>
    </row>
    <row r="1300" spans="1:7" ht="14.5" x14ac:dyDescent="0.35">
      <c r="A1300" s="30" t="s">
        <v>3332</v>
      </c>
      <c r="B1300" s="31">
        <v>120</v>
      </c>
      <c r="C1300" s="31">
        <v>30</v>
      </c>
      <c r="D1300" s="31">
        <v>9</v>
      </c>
      <c r="E1300" s="30">
        <v>0</v>
      </c>
      <c r="F1300" s="30">
        <v>0</v>
      </c>
      <c r="G1300" s="9">
        <v>44978</v>
      </c>
    </row>
    <row r="1301" spans="1:7" ht="14.5" x14ac:dyDescent="0.35">
      <c r="A1301" s="30" t="s">
        <v>3335</v>
      </c>
      <c r="B1301" s="31">
        <v>5</v>
      </c>
      <c r="C1301" s="31">
        <v>1</v>
      </c>
      <c r="D1301" s="30">
        <v>0</v>
      </c>
      <c r="E1301" s="31">
        <v>38</v>
      </c>
      <c r="F1301" s="30">
        <v>0</v>
      </c>
      <c r="G1301" s="9">
        <v>44978</v>
      </c>
    </row>
    <row r="1302" spans="1:7" ht="14.5" x14ac:dyDescent="0.35">
      <c r="A1302" s="30" t="s">
        <v>3339</v>
      </c>
      <c r="B1302" s="31">
        <v>400</v>
      </c>
      <c r="C1302" s="31">
        <v>83</v>
      </c>
      <c r="D1302" s="31">
        <v>21</v>
      </c>
      <c r="E1302" s="31">
        <v>666</v>
      </c>
      <c r="F1302" s="30">
        <v>0</v>
      </c>
      <c r="G1302" s="9">
        <v>44978</v>
      </c>
    </row>
    <row r="1303" spans="1:7" ht="14.5" x14ac:dyDescent="0.35">
      <c r="A1303" s="30" t="s">
        <v>3342</v>
      </c>
      <c r="B1303" s="31">
        <v>16</v>
      </c>
      <c r="C1303" s="31">
        <v>9</v>
      </c>
      <c r="D1303" s="31">
        <v>5</v>
      </c>
      <c r="E1303" s="31">
        <v>20</v>
      </c>
      <c r="F1303" s="30">
        <v>0</v>
      </c>
      <c r="G1303" s="9">
        <v>44978</v>
      </c>
    </row>
    <row r="1304" spans="1:7" ht="14.5" x14ac:dyDescent="0.35">
      <c r="A1304" s="30" t="s">
        <v>3344</v>
      </c>
      <c r="B1304" s="31">
        <v>10</v>
      </c>
      <c r="C1304" s="31">
        <v>2</v>
      </c>
      <c r="D1304" s="30">
        <v>0</v>
      </c>
      <c r="E1304" s="30">
        <v>0</v>
      </c>
      <c r="F1304" s="30">
        <v>0</v>
      </c>
      <c r="G1304" s="9">
        <v>44978</v>
      </c>
    </row>
    <row r="1305" spans="1:7" ht="14.5" x14ac:dyDescent="0.35">
      <c r="A1305" s="30" t="s">
        <v>3347</v>
      </c>
      <c r="B1305" s="31">
        <v>27</v>
      </c>
      <c r="C1305" s="31">
        <v>162</v>
      </c>
      <c r="D1305" s="31">
        <v>11</v>
      </c>
      <c r="E1305" s="31">
        <v>107</v>
      </c>
      <c r="F1305" s="30">
        <v>0</v>
      </c>
      <c r="G1305" s="9">
        <v>44978</v>
      </c>
    </row>
    <row r="1306" spans="1:7" ht="14.5" x14ac:dyDescent="0.35">
      <c r="A1306" s="30" t="s">
        <v>3351</v>
      </c>
      <c r="B1306" s="31">
        <v>42</v>
      </c>
      <c r="C1306" s="31">
        <v>4</v>
      </c>
      <c r="D1306" s="30">
        <v>0</v>
      </c>
      <c r="E1306" s="30">
        <v>0</v>
      </c>
      <c r="F1306" s="30">
        <v>0</v>
      </c>
      <c r="G1306" s="9">
        <v>44978</v>
      </c>
    </row>
    <row r="1307" spans="1:7" ht="14.5" x14ac:dyDescent="0.35">
      <c r="A1307" s="30" t="s">
        <v>3354</v>
      </c>
      <c r="B1307" s="31">
        <v>77</v>
      </c>
      <c r="C1307" s="31">
        <v>5</v>
      </c>
      <c r="D1307" s="31">
        <v>4</v>
      </c>
      <c r="E1307" s="31">
        <v>98</v>
      </c>
      <c r="F1307" s="30">
        <v>0</v>
      </c>
      <c r="G1307" s="9">
        <v>44978</v>
      </c>
    </row>
    <row r="1308" spans="1:7" ht="14.5" x14ac:dyDescent="0.35">
      <c r="A1308" s="30" t="s">
        <v>3357</v>
      </c>
      <c r="B1308" s="31">
        <v>154</v>
      </c>
      <c r="C1308" s="31">
        <v>21</v>
      </c>
      <c r="D1308" s="31">
        <v>27</v>
      </c>
      <c r="E1308" s="31">
        <v>186</v>
      </c>
      <c r="F1308" s="30">
        <v>0</v>
      </c>
      <c r="G1308" s="9">
        <v>44978</v>
      </c>
    </row>
    <row r="1309" spans="1:7" ht="14.5" x14ac:dyDescent="0.35">
      <c r="A1309" s="30" t="s">
        <v>3360</v>
      </c>
      <c r="B1309" s="31">
        <v>568</v>
      </c>
      <c r="C1309" s="31">
        <v>208</v>
      </c>
      <c r="D1309" s="31">
        <v>29</v>
      </c>
      <c r="E1309" s="30">
        <v>0</v>
      </c>
      <c r="F1309" s="31">
        <v>1</v>
      </c>
      <c r="G1309" s="9">
        <v>44978</v>
      </c>
    </row>
    <row r="1310" spans="1:7" ht="14.5" x14ac:dyDescent="0.35">
      <c r="A1310" s="30" t="s">
        <v>3363</v>
      </c>
      <c r="B1310" s="30">
        <v>0</v>
      </c>
      <c r="C1310" s="31">
        <v>2</v>
      </c>
      <c r="D1310" s="30">
        <v>0</v>
      </c>
      <c r="E1310" s="31">
        <v>17</v>
      </c>
      <c r="F1310" s="30">
        <v>0</v>
      </c>
      <c r="G1310" s="9">
        <v>44978</v>
      </c>
    </row>
    <row r="1311" spans="1:7" ht="14.5" x14ac:dyDescent="0.35">
      <c r="A1311" s="30" t="s">
        <v>3366</v>
      </c>
      <c r="B1311" s="31">
        <v>11</v>
      </c>
      <c r="C1311" s="31">
        <v>4</v>
      </c>
      <c r="D1311" s="30">
        <v>0</v>
      </c>
      <c r="E1311" s="30">
        <v>0</v>
      </c>
      <c r="F1311" s="30">
        <v>0</v>
      </c>
      <c r="G1311" s="9">
        <v>44978</v>
      </c>
    </row>
    <row r="1312" spans="1:7" ht="14.5" x14ac:dyDescent="0.35">
      <c r="A1312" s="30" t="s">
        <v>3369</v>
      </c>
      <c r="B1312" s="31">
        <v>4</v>
      </c>
      <c r="C1312" s="30">
        <v>0</v>
      </c>
      <c r="D1312" s="31">
        <v>1</v>
      </c>
      <c r="E1312" s="30">
        <v>0</v>
      </c>
      <c r="F1312" s="30">
        <v>0</v>
      </c>
      <c r="G1312" s="9">
        <v>44978</v>
      </c>
    </row>
    <row r="1313" spans="1:7" ht="14.5" x14ac:dyDescent="0.35">
      <c r="A1313" s="30" t="s">
        <v>3372</v>
      </c>
      <c r="B1313" s="31">
        <v>30</v>
      </c>
      <c r="C1313" s="31">
        <v>9</v>
      </c>
      <c r="D1313" s="31">
        <v>165</v>
      </c>
      <c r="E1313" s="31">
        <v>235</v>
      </c>
      <c r="F1313" s="31">
        <v>3</v>
      </c>
      <c r="G1313" s="9">
        <v>44978</v>
      </c>
    </row>
    <row r="1314" spans="1:7" ht="14.5" x14ac:dyDescent="0.35">
      <c r="A1314" s="30" t="s">
        <v>3375</v>
      </c>
      <c r="B1314" s="31">
        <v>81</v>
      </c>
      <c r="C1314" s="31">
        <v>2</v>
      </c>
      <c r="D1314" s="31">
        <v>7</v>
      </c>
      <c r="E1314" s="31">
        <v>472</v>
      </c>
      <c r="F1314" s="30">
        <v>0</v>
      </c>
      <c r="G1314" s="9">
        <v>44978</v>
      </c>
    </row>
    <row r="1315" spans="1:7" ht="14.5" x14ac:dyDescent="0.35">
      <c r="A1315" s="30" t="s">
        <v>3378</v>
      </c>
      <c r="B1315" s="31">
        <v>9</v>
      </c>
      <c r="C1315" s="31">
        <v>3</v>
      </c>
      <c r="D1315" s="30">
        <v>0</v>
      </c>
      <c r="E1315" s="31">
        <v>59</v>
      </c>
      <c r="F1315" s="30">
        <v>0</v>
      </c>
      <c r="G1315" s="9">
        <v>44978</v>
      </c>
    </row>
    <row r="1316" spans="1:7" ht="14.5" x14ac:dyDescent="0.35">
      <c r="A1316" s="30" t="s">
        <v>3381</v>
      </c>
      <c r="B1316" s="31">
        <v>36</v>
      </c>
      <c r="C1316" s="31">
        <v>37</v>
      </c>
      <c r="D1316" s="30">
        <v>0</v>
      </c>
      <c r="E1316" s="31">
        <v>24</v>
      </c>
      <c r="F1316" s="30">
        <v>0</v>
      </c>
      <c r="G1316" s="9">
        <v>44978</v>
      </c>
    </row>
    <row r="1317" spans="1:7" ht="14.5" x14ac:dyDescent="0.35">
      <c r="A1317" s="30" t="s">
        <v>3384</v>
      </c>
      <c r="B1317" s="31">
        <v>23</v>
      </c>
      <c r="C1317" s="31">
        <v>11</v>
      </c>
      <c r="D1317" s="31">
        <v>366</v>
      </c>
      <c r="E1317" s="30">
        <v>0</v>
      </c>
      <c r="F1317" s="31">
        <v>1</v>
      </c>
      <c r="G1317" s="9">
        <v>44978</v>
      </c>
    </row>
    <row r="1318" spans="1:7" ht="14.5" x14ac:dyDescent="0.35">
      <c r="A1318" s="30" t="s">
        <v>3387</v>
      </c>
      <c r="B1318" s="31">
        <v>59</v>
      </c>
      <c r="C1318" s="31">
        <v>15</v>
      </c>
      <c r="D1318" s="31">
        <v>25</v>
      </c>
      <c r="E1318" s="31">
        <v>23</v>
      </c>
      <c r="F1318" s="30">
        <v>0</v>
      </c>
      <c r="G1318" s="9">
        <v>44978</v>
      </c>
    </row>
    <row r="1319" spans="1:7" ht="14.5" x14ac:dyDescent="0.35">
      <c r="A1319" s="30" t="s">
        <v>3390</v>
      </c>
      <c r="B1319" s="31">
        <v>4</v>
      </c>
      <c r="C1319" s="30">
        <v>0</v>
      </c>
      <c r="D1319" s="31">
        <v>3</v>
      </c>
      <c r="E1319" s="30">
        <v>0</v>
      </c>
      <c r="F1319" s="30">
        <v>0</v>
      </c>
      <c r="G1319" s="9">
        <v>44978</v>
      </c>
    </row>
    <row r="1320" spans="1:7" ht="14.5" x14ac:dyDescent="0.35">
      <c r="A1320" s="30" t="s">
        <v>3393</v>
      </c>
      <c r="B1320" s="31">
        <v>36</v>
      </c>
      <c r="C1320" s="31">
        <v>6</v>
      </c>
      <c r="D1320" s="31">
        <v>10</v>
      </c>
      <c r="E1320" s="31">
        <v>26</v>
      </c>
      <c r="F1320" s="30">
        <v>0</v>
      </c>
      <c r="G1320" s="9">
        <v>44978</v>
      </c>
    </row>
    <row r="1321" spans="1:7" ht="14.5" x14ac:dyDescent="0.35">
      <c r="A1321" s="30" t="s">
        <v>3396</v>
      </c>
      <c r="B1321" s="30">
        <v>0</v>
      </c>
      <c r="C1321" s="31">
        <v>13</v>
      </c>
      <c r="D1321" s="31">
        <v>1</v>
      </c>
      <c r="E1321" s="31">
        <v>6</v>
      </c>
      <c r="F1321" s="30">
        <v>0</v>
      </c>
      <c r="G1321" s="9">
        <v>44978</v>
      </c>
    </row>
    <row r="1322" spans="1:7" ht="14.5" x14ac:dyDescent="0.35">
      <c r="A1322" s="30" t="s">
        <v>3399</v>
      </c>
      <c r="B1322" s="31">
        <v>41</v>
      </c>
      <c r="C1322" s="31">
        <v>37</v>
      </c>
      <c r="D1322" s="31">
        <v>2</v>
      </c>
      <c r="E1322" s="30">
        <v>0</v>
      </c>
      <c r="F1322" s="30">
        <v>0</v>
      </c>
      <c r="G1322" s="9">
        <v>44978</v>
      </c>
    </row>
    <row r="1323" spans="1:7" ht="14.5" x14ac:dyDescent="0.35">
      <c r="A1323" s="30" t="s">
        <v>3401</v>
      </c>
      <c r="B1323" s="31">
        <v>76</v>
      </c>
      <c r="C1323" s="31">
        <v>7</v>
      </c>
      <c r="D1323" s="31">
        <v>14</v>
      </c>
      <c r="E1323" s="31">
        <v>234</v>
      </c>
      <c r="F1323" s="30">
        <v>0</v>
      </c>
      <c r="G1323" s="9">
        <v>44978</v>
      </c>
    </row>
    <row r="1324" spans="1:7" ht="14.5" x14ac:dyDescent="0.35">
      <c r="A1324" s="30" t="s">
        <v>3404</v>
      </c>
      <c r="B1324" s="31">
        <v>40</v>
      </c>
      <c r="C1324" s="31">
        <v>6</v>
      </c>
      <c r="D1324" s="31">
        <v>28</v>
      </c>
      <c r="E1324" s="31">
        <v>34</v>
      </c>
      <c r="F1324" s="30">
        <v>0</v>
      </c>
      <c r="G1324" s="9">
        <v>44978</v>
      </c>
    </row>
    <row r="1325" spans="1:7" ht="14.5" x14ac:dyDescent="0.35">
      <c r="A1325" s="30" t="s">
        <v>3408</v>
      </c>
      <c r="B1325" s="31">
        <v>159</v>
      </c>
      <c r="C1325" s="31">
        <v>25</v>
      </c>
      <c r="D1325" s="31">
        <v>5</v>
      </c>
      <c r="E1325" s="31">
        <v>358</v>
      </c>
      <c r="F1325" s="31">
        <v>1</v>
      </c>
      <c r="G1325" s="9">
        <v>44978</v>
      </c>
    </row>
    <row r="1326" spans="1:7" ht="14.5" x14ac:dyDescent="0.35">
      <c r="A1326" s="30" t="s">
        <v>3410</v>
      </c>
      <c r="B1326" s="31">
        <v>18</v>
      </c>
      <c r="C1326" s="31">
        <v>4</v>
      </c>
      <c r="D1326" s="31">
        <v>22</v>
      </c>
      <c r="E1326" s="31">
        <v>152</v>
      </c>
      <c r="F1326" s="30">
        <v>0</v>
      </c>
      <c r="G1326" s="9">
        <v>44978</v>
      </c>
    </row>
    <row r="1327" spans="1:7" ht="14.5" x14ac:dyDescent="0.35">
      <c r="A1327" s="30" t="s">
        <v>3413</v>
      </c>
      <c r="B1327" s="31">
        <v>2</v>
      </c>
      <c r="C1327" s="31">
        <v>1</v>
      </c>
      <c r="D1327" s="30">
        <v>0</v>
      </c>
      <c r="E1327" s="30">
        <v>0</v>
      </c>
      <c r="F1327" s="30">
        <v>0</v>
      </c>
      <c r="G1327" s="9">
        <v>44978</v>
      </c>
    </row>
    <row r="1328" spans="1:7" ht="14.5" x14ac:dyDescent="0.35">
      <c r="A1328" s="30" t="s">
        <v>3416</v>
      </c>
      <c r="B1328" s="31">
        <v>20</v>
      </c>
      <c r="C1328" s="31">
        <v>1</v>
      </c>
      <c r="D1328" s="31">
        <v>1</v>
      </c>
      <c r="E1328" s="31">
        <v>620</v>
      </c>
      <c r="F1328" s="30">
        <v>0</v>
      </c>
      <c r="G1328" s="9">
        <v>44978</v>
      </c>
    </row>
    <row r="1329" spans="1:7" ht="14.5" x14ac:dyDescent="0.35">
      <c r="A1329" s="30" t="s">
        <v>3418</v>
      </c>
      <c r="B1329" s="31">
        <v>1</v>
      </c>
      <c r="C1329" s="31">
        <v>2</v>
      </c>
      <c r="D1329" s="31">
        <v>1</v>
      </c>
      <c r="E1329" s="30">
        <v>0</v>
      </c>
      <c r="F1329" s="31">
        <v>2</v>
      </c>
      <c r="G1329" s="9">
        <v>44978</v>
      </c>
    </row>
    <row r="1330" spans="1:7" ht="14.5" x14ac:dyDescent="0.35">
      <c r="A1330" s="30" t="s">
        <v>3422</v>
      </c>
      <c r="B1330" s="31">
        <v>10</v>
      </c>
      <c r="C1330" s="30">
        <v>0</v>
      </c>
      <c r="D1330" s="30">
        <v>0</v>
      </c>
      <c r="E1330" s="30">
        <v>0</v>
      </c>
      <c r="F1330" s="30">
        <v>0</v>
      </c>
      <c r="G1330" s="9">
        <v>44978</v>
      </c>
    </row>
    <row r="1331" spans="1:7" ht="14.5" x14ac:dyDescent="0.35">
      <c r="A1331" s="30" t="s">
        <v>3425</v>
      </c>
      <c r="B1331" s="31">
        <v>122</v>
      </c>
      <c r="C1331" s="31">
        <v>6</v>
      </c>
      <c r="D1331" s="31">
        <v>49</v>
      </c>
      <c r="E1331" s="31">
        <v>369</v>
      </c>
      <c r="F1331" s="30">
        <v>0</v>
      </c>
      <c r="G1331" s="9">
        <v>44978</v>
      </c>
    </row>
    <row r="1332" spans="1:7" ht="14.5" x14ac:dyDescent="0.35">
      <c r="A1332" s="30" t="s">
        <v>3427</v>
      </c>
      <c r="B1332" s="31">
        <v>24</v>
      </c>
      <c r="C1332" s="31">
        <v>4</v>
      </c>
      <c r="D1332" s="31">
        <v>10</v>
      </c>
      <c r="E1332" s="30">
        <v>0</v>
      </c>
      <c r="F1332" s="30">
        <v>0</v>
      </c>
      <c r="G1332" s="9">
        <v>44978</v>
      </c>
    </row>
    <row r="1333" spans="1:7" ht="14.5" x14ac:dyDescent="0.35">
      <c r="A1333" s="30" t="s">
        <v>3430</v>
      </c>
      <c r="B1333" s="31">
        <v>10</v>
      </c>
      <c r="C1333" s="31">
        <v>2</v>
      </c>
      <c r="D1333" s="31">
        <v>7</v>
      </c>
      <c r="E1333" s="30">
        <v>0</v>
      </c>
      <c r="F1333" s="30">
        <v>0</v>
      </c>
      <c r="G1333" s="9">
        <v>44978</v>
      </c>
    </row>
    <row r="1334" spans="1:7" ht="14.5" x14ac:dyDescent="0.35">
      <c r="A1334" s="30" t="s">
        <v>3433</v>
      </c>
      <c r="B1334" s="31">
        <v>9</v>
      </c>
      <c r="C1334" s="31">
        <v>3</v>
      </c>
      <c r="D1334" s="31">
        <v>2</v>
      </c>
      <c r="E1334" s="30">
        <v>0</v>
      </c>
      <c r="F1334" s="30">
        <v>0</v>
      </c>
      <c r="G1334" s="9">
        <v>44978</v>
      </c>
    </row>
    <row r="1335" spans="1:7" ht="14.5" x14ac:dyDescent="0.35">
      <c r="A1335" s="30" t="s">
        <v>3436</v>
      </c>
      <c r="B1335" s="31">
        <v>3</v>
      </c>
      <c r="C1335" s="31">
        <v>1</v>
      </c>
      <c r="D1335" s="30">
        <v>0</v>
      </c>
      <c r="E1335" s="30">
        <v>0</v>
      </c>
      <c r="F1335" s="30">
        <v>0</v>
      </c>
      <c r="G1335" s="9">
        <v>44978</v>
      </c>
    </row>
    <row r="1336" spans="1:7" ht="14.5" x14ac:dyDescent="0.35">
      <c r="A1336" s="30" t="s">
        <v>3439</v>
      </c>
      <c r="B1336" s="31">
        <v>55</v>
      </c>
      <c r="C1336" s="31">
        <v>47</v>
      </c>
      <c r="D1336" s="31">
        <v>1</v>
      </c>
      <c r="E1336" s="30">
        <v>0</v>
      </c>
      <c r="F1336" s="30">
        <v>0</v>
      </c>
      <c r="G1336" s="9">
        <v>44978</v>
      </c>
    </row>
    <row r="1337" spans="1:7" ht="14.5" x14ac:dyDescent="0.35">
      <c r="A1337" s="30" t="s">
        <v>3442</v>
      </c>
      <c r="B1337" s="31">
        <v>15</v>
      </c>
      <c r="C1337" s="31">
        <v>4</v>
      </c>
      <c r="D1337" s="31">
        <v>1</v>
      </c>
      <c r="E1337" s="30">
        <v>0</v>
      </c>
      <c r="F1337" s="30">
        <v>0</v>
      </c>
      <c r="G1337" s="9">
        <v>44978</v>
      </c>
    </row>
    <row r="1338" spans="1:7" ht="14.5" x14ac:dyDescent="0.35">
      <c r="A1338" s="30" t="s">
        <v>3446</v>
      </c>
      <c r="B1338" s="31">
        <v>182</v>
      </c>
      <c r="C1338" s="31">
        <v>8</v>
      </c>
      <c r="D1338" s="31">
        <v>3</v>
      </c>
      <c r="E1338" s="31">
        <v>963</v>
      </c>
      <c r="F1338" s="31">
        <v>1</v>
      </c>
      <c r="G1338" s="9">
        <v>44978</v>
      </c>
    </row>
    <row r="1339" spans="1:7" ht="14.5" x14ac:dyDescent="0.35">
      <c r="A1339" s="30" t="s">
        <v>3448</v>
      </c>
      <c r="B1339" s="31">
        <v>4</v>
      </c>
      <c r="C1339" s="31">
        <v>7</v>
      </c>
      <c r="D1339" s="31">
        <v>296</v>
      </c>
      <c r="E1339" s="30">
        <v>0</v>
      </c>
      <c r="F1339" s="30">
        <v>0</v>
      </c>
      <c r="G1339" s="9">
        <v>44978</v>
      </c>
    </row>
    <row r="1340" spans="1:7" ht="14.5" x14ac:dyDescent="0.35">
      <c r="A1340" s="30" t="s">
        <v>3451</v>
      </c>
      <c r="B1340" s="31">
        <v>2</v>
      </c>
      <c r="C1340" s="31">
        <v>2</v>
      </c>
      <c r="D1340" s="30">
        <v>0</v>
      </c>
      <c r="E1340" s="30">
        <v>0</v>
      </c>
      <c r="F1340" s="30">
        <v>0</v>
      </c>
      <c r="G1340" s="9">
        <v>44978</v>
      </c>
    </row>
    <row r="1341" spans="1:7" ht="14.5" x14ac:dyDescent="0.35">
      <c r="A1341" s="30" t="s">
        <v>3454</v>
      </c>
      <c r="B1341" s="31">
        <v>35</v>
      </c>
      <c r="C1341" s="31">
        <v>5</v>
      </c>
      <c r="D1341" s="31">
        <v>6</v>
      </c>
      <c r="E1341" s="31">
        <v>19</v>
      </c>
      <c r="F1341" s="30">
        <v>0</v>
      </c>
      <c r="G1341" s="9">
        <v>44978</v>
      </c>
    </row>
    <row r="1342" spans="1:7" ht="14.5" x14ac:dyDescent="0.35">
      <c r="A1342" s="30" t="s">
        <v>3456</v>
      </c>
      <c r="B1342" s="31">
        <v>19</v>
      </c>
      <c r="C1342" s="31">
        <v>6</v>
      </c>
      <c r="D1342" s="31">
        <v>7</v>
      </c>
      <c r="E1342" s="30">
        <v>0</v>
      </c>
      <c r="F1342" s="30">
        <v>0</v>
      </c>
      <c r="G1342" s="9">
        <v>44978</v>
      </c>
    </row>
    <row r="1343" spans="1:7" ht="14.5" x14ac:dyDescent="0.35">
      <c r="A1343" s="30" t="s">
        <v>3458</v>
      </c>
      <c r="B1343" s="31">
        <v>225</v>
      </c>
      <c r="C1343" s="31">
        <v>32</v>
      </c>
      <c r="D1343" s="30">
        <v>0</v>
      </c>
      <c r="E1343" s="30">
        <v>0</v>
      </c>
      <c r="F1343" s="30">
        <v>0</v>
      </c>
      <c r="G1343" s="9">
        <v>44978</v>
      </c>
    </row>
    <row r="1344" spans="1:7" ht="14.5" x14ac:dyDescent="0.35">
      <c r="A1344" s="30" t="s">
        <v>3462</v>
      </c>
      <c r="B1344" s="31">
        <v>11</v>
      </c>
      <c r="C1344" s="31">
        <v>2</v>
      </c>
      <c r="D1344" s="30">
        <v>0</v>
      </c>
      <c r="E1344" s="30">
        <v>0</v>
      </c>
      <c r="F1344" s="30">
        <v>0</v>
      </c>
      <c r="G1344" s="9">
        <v>44978</v>
      </c>
    </row>
    <row r="1345" spans="1:7" ht="14.5" x14ac:dyDescent="0.35">
      <c r="A1345" s="30" t="s">
        <v>3465</v>
      </c>
      <c r="B1345" s="31">
        <v>46</v>
      </c>
      <c r="C1345" s="31">
        <v>22</v>
      </c>
      <c r="D1345" s="31">
        <v>15</v>
      </c>
      <c r="E1345" s="30">
        <v>0</v>
      </c>
      <c r="F1345" s="31">
        <v>1</v>
      </c>
      <c r="G1345" s="9">
        <v>44978</v>
      </c>
    </row>
    <row r="1346" spans="1:7" ht="14.5" x14ac:dyDescent="0.35">
      <c r="A1346" s="30" t="s">
        <v>3468</v>
      </c>
      <c r="B1346" s="31">
        <v>41</v>
      </c>
      <c r="C1346" s="31">
        <v>13</v>
      </c>
      <c r="D1346" s="30">
        <v>0</v>
      </c>
      <c r="E1346" s="30">
        <v>0</v>
      </c>
      <c r="F1346" s="30">
        <v>0</v>
      </c>
      <c r="G1346" s="9">
        <v>44978</v>
      </c>
    </row>
    <row r="1347" spans="1:7" ht="14.5" x14ac:dyDescent="0.35">
      <c r="A1347" s="30" t="s">
        <v>3470</v>
      </c>
      <c r="B1347" s="31">
        <v>1</v>
      </c>
      <c r="C1347" s="31">
        <v>5</v>
      </c>
      <c r="D1347" s="30">
        <v>0</v>
      </c>
      <c r="E1347" s="30">
        <v>0</v>
      </c>
      <c r="F1347" s="30">
        <v>0</v>
      </c>
      <c r="G1347" s="9">
        <v>44978</v>
      </c>
    </row>
    <row r="1348" spans="1:7" ht="14.5" x14ac:dyDescent="0.35">
      <c r="A1348" s="30" t="s">
        <v>3473</v>
      </c>
      <c r="B1348" s="31">
        <v>23</v>
      </c>
      <c r="C1348" s="31">
        <v>2</v>
      </c>
      <c r="D1348" s="31">
        <v>43</v>
      </c>
      <c r="E1348" s="30">
        <v>0</v>
      </c>
      <c r="F1348" s="30">
        <v>0</v>
      </c>
      <c r="G1348" s="9">
        <v>44978</v>
      </c>
    </row>
    <row r="1349" spans="1:7" ht="14.5" x14ac:dyDescent="0.35">
      <c r="A1349" s="30" t="s">
        <v>3476</v>
      </c>
      <c r="B1349" s="31">
        <v>3</v>
      </c>
      <c r="C1349" s="31">
        <v>2</v>
      </c>
      <c r="D1349" s="31">
        <v>1</v>
      </c>
      <c r="E1349" s="30">
        <v>0</v>
      </c>
      <c r="F1349" s="30">
        <v>0</v>
      </c>
      <c r="G1349" s="9">
        <v>44978</v>
      </c>
    </row>
    <row r="1350" spans="1:7" ht="14.5" x14ac:dyDescent="0.35">
      <c r="A1350" s="30" t="s">
        <v>3478</v>
      </c>
      <c r="B1350" s="31">
        <v>2</v>
      </c>
      <c r="C1350" s="31">
        <v>3</v>
      </c>
      <c r="D1350" s="31">
        <v>5</v>
      </c>
      <c r="E1350" s="30">
        <v>0</v>
      </c>
      <c r="F1350" s="31">
        <v>2</v>
      </c>
      <c r="G1350" s="9">
        <v>44978</v>
      </c>
    </row>
    <row r="1351" spans="1:7" ht="14.5" x14ac:dyDescent="0.35">
      <c r="A1351" s="30" t="s">
        <v>3480</v>
      </c>
      <c r="B1351" s="31">
        <v>49</v>
      </c>
      <c r="C1351" s="31">
        <v>17</v>
      </c>
      <c r="D1351" s="31">
        <v>317</v>
      </c>
      <c r="E1351" s="30">
        <v>0</v>
      </c>
      <c r="F1351" s="30">
        <v>0</v>
      </c>
      <c r="G1351" s="9">
        <v>44978</v>
      </c>
    </row>
    <row r="1352" spans="1:7" ht="14.5" x14ac:dyDescent="0.35">
      <c r="A1352" s="30" t="s">
        <v>3483</v>
      </c>
      <c r="B1352" s="31">
        <v>8</v>
      </c>
      <c r="C1352" s="31">
        <v>70</v>
      </c>
      <c r="D1352" s="31">
        <v>2</v>
      </c>
      <c r="E1352" s="30">
        <v>0</v>
      </c>
      <c r="F1352" s="30">
        <v>0</v>
      </c>
      <c r="G1352" s="9">
        <v>44978</v>
      </c>
    </row>
    <row r="1353" spans="1:7" ht="14.5" x14ac:dyDescent="0.35">
      <c r="A1353" s="30" t="s">
        <v>3486</v>
      </c>
      <c r="B1353" s="31">
        <v>44</v>
      </c>
      <c r="C1353" s="31">
        <v>18</v>
      </c>
      <c r="D1353" s="31">
        <v>27</v>
      </c>
      <c r="E1353" s="30">
        <v>0</v>
      </c>
      <c r="F1353" s="30">
        <v>0</v>
      </c>
      <c r="G1353" s="9">
        <v>44978</v>
      </c>
    </row>
    <row r="1354" spans="1:7" ht="14.5" x14ac:dyDescent="0.35">
      <c r="A1354" s="30" t="s">
        <v>3489</v>
      </c>
      <c r="B1354" s="31">
        <v>97</v>
      </c>
      <c r="C1354" s="31">
        <v>77</v>
      </c>
      <c r="D1354" s="31">
        <v>52</v>
      </c>
      <c r="E1354" s="30">
        <v>0</v>
      </c>
      <c r="F1354" s="30">
        <v>0</v>
      </c>
      <c r="G1354" s="9">
        <v>44978</v>
      </c>
    </row>
    <row r="1355" spans="1:7" ht="14.5" x14ac:dyDescent="0.35">
      <c r="A1355" s="30" t="s">
        <v>3491</v>
      </c>
      <c r="B1355" s="31">
        <v>163</v>
      </c>
      <c r="C1355" s="31">
        <v>37</v>
      </c>
      <c r="D1355" s="31">
        <v>178</v>
      </c>
      <c r="E1355" s="30">
        <v>0</v>
      </c>
      <c r="F1355" s="31">
        <v>14</v>
      </c>
      <c r="G1355" s="9">
        <v>44978</v>
      </c>
    </row>
    <row r="1356" spans="1:7" ht="14.5" x14ac:dyDescent="0.35">
      <c r="A1356" s="30" t="s">
        <v>3494</v>
      </c>
      <c r="B1356" s="31">
        <v>446</v>
      </c>
      <c r="C1356" s="31">
        <v>24</v>
      </c>
      <c r="D1356" s="31">
        <v>381</v>
      </c>
      <c r="E1356" s="30">
        <v>0</v>
      </c>
      <c r="F1356" s="31">
        <v>1</v>
      </c>
      <c r="G1356" s="9">
        <v>44978</v>
      </c>
    </row>
    <row r="1357" spans="1:7" ht="14.5" x14ac:dyDescent="0.35">
      <c r="A1357" s="30" t="s">
        <v>3496</v>
      </c>
      <c r="B1357" s="31">
        <v>34</v>
      </c>
      <c r="C1357" s="31">
        <v>24</v>
      </c>
      <c r="D1357" s="30">
        <v>0</v>
      </c>
      <c r="E1357" s="31">
        <v>17</v>
      </c>
      <c r="F1357" s="30">
        <v>0</v>
      </c>
      <c r="G1357" s="9">
        <v>44978</v>
      </c>
    </row>
    <row r="1358" spans="1:7" ht="14.5" x14ac:dyDescent="0.35">
      <c r="A1358" s="30" t="s">
        <v>3499</v>
      </c>
      <c r="B1358" s="31">
        <v>12</v>
      </c>
      <c r="C1358" s="31">
        <v>7</v>
      </c>
      <c r="D1358" s="31">
        <v>1</v>
      </c>
      <c r="E1358" s="30">
        <v>0</v>
      </c>
      <c r="F1358" s="30">
        <v>0</v>
      </c>
      <c r="G1358" s="9">
        <v>44978</v>
      </c>
    </row>
    <row r="1359" spans="1:7" ht="14.5" x14ac:dyDescent="0.35">
      <c r="A1359" s="30" t="s">
        <v>3501</v>
      </c>
      <c r="B1359" s="31">
        <v>89</v>
      </c>
      <c r="C1359" s="31">
        <v>20</v>
      </c>
      <c r="D1359" s="31">
        <v>3</v>
      </c>
      <c r="E1359" s="30">
        <v>0</v>
      </c>
      <c r="F1359" s="30">
        <v>0</v>
      </c>
      <c r="G1359" s="9">
        <v>44978</v>
      </c>
    </row>
    <row r="1360" spans="1:7" ht="14.5" x14ac:dyDescent="0.35">
      <c r="A1360" s="30" t="s">
        <v>3504</v>
      </c>
      <c r="B1360" s="31">
        <v>46</v>
      </c>
      <c r="C1360" s="31">
        <v>50</v>
      </c>
      <c r="D1360" s="31">
        <v>19</v>
      </c>
      <c r="E1360" s="31">
        <v>10</v>
      </c>
      <c r="F1360" s="30">
        <v>0</v>
      </c>
      <c r="G1360" s="9">
        <v>44978</v>
      </c>
    </row>
    <row r="1361" spans="1:7" ht="14.5" x14ac:dyDescent="0.35">
      <c r="A1361" s="30" t="s">
        <v>3506</v>
      </c>
      <c r="B1361" s="31">
        <v>74</v>
      </c>
      <c r="C1361" s="31">
        <v>13</v>
      </c>
      <c r="D1361" s="31">
        <v>51</v>
      </c>
      <c r="E1361" s="31">
        <v>635</v>
      </c>
      <c r="F1361" s="30">
        <v>0</v>
      </c>
      <c r="G1361" s="9">
        <v>44978</v>
      </c>
    </row>
    <row r="1362" spans="1:7" ht="14.5" x14ac:dyDescent="0.35">
      <c r="A1362" s="30" t="s">
        <v>3509</v>
      </c>
      <c r="B1362" s="31">
        <v>97</v>
      </c>
      <c r="C1362" s="31">
        <v>37</v>
      </c>
      <c r="D1362" s="31">
        <v>97</v>
      </c>
      <c r="E1362" s="31">
        <v>380</v>
      </c>
      <c r="F1362" s="31">
        <v>1</v>
      </c>
      <c r="G1362" s="9">
        <v>44978</v>
      </c>
    </row>
    <row r="1363" spans="1:7" ht="14.5" x14ac:dyDescent="0.35">
      <c r="A1363" s="30" t="s">
        <v>3512</v>
      </c>
      <c r="B1363" s="31">
        <v>2</v>
      </c>
      <c r="C1363" s="31">
        <v>1</v>
      </c>
      <c r="D1363" s="30">
        <v>0</v>
      </c>
      <c r="E1363" s="30">
        <v>0</v>
      </c>
      <c r="F1363" s="30">
        <v>0</v>
      </c>
      <c r="G1363" s="9">
        <v>44978</v>
      </c>
    </row>
    <row r="1364" spans="1:7" ht="14.5" x14ac:dyDescent="0.35">
      <c r="A1364" s="30" t="s">
        <v>3514</v>
      </c>
      <c r="B1364" s="30">
        <v>0</v>
      </c>
      <c r="C1364" s="31">
        <v>1</v>
      </c>
      <c r="D1364" s="30">
        <v>0</v>
      </c>
      <c r="E1364" s="30">
        <v>0</v>
      </c>
      <c r="F1364" s="30">
        <v>0</v>
      </c>
      <c r="G1364" s="9">
        <v>44978</v>
      </c>
    </row>
    <row r="1365" spans="1:7" ht="14.5" x14ac:dyDescent="0.35">
      <c r="A1365" s="30" t="s">
        <v>3517</v>
      </c>
      <c r="B1365" s="31">
        <v>14</v>
      </c>
      <c r="C1365" s="31">
        <v>5</v>
      </c>
      <c r="D1365" s="31">
        <v>8</v>
      </c>
      <c r="E1365" s="30">
        <v>0</v>
      </c>
      <c r="F1365" s="30">
        <v>0</v>
      </c>
      <c r="G1365" s="9">
        <v>44978</v>
      </c>
    </row>
    <row r="1366" spans="1:7" ht="14.5" x14ac:dyDescent="0.35">
      <c r="A1366" s="30" t="s">
        <v>3520</v>
      </c>
      <c r="B1366" s="31">
        <v>9</v>
      </c>
      <c r="C1366" s="31">
        <v>4</v>
      </c>
      <c r="D1366" s="30">
        <v>0</v>
      </c>
      <c r="E1366" s="31">
        <v>30</v>
      </c>
      <c r="F1366" s="30">
        <v>0</v>
      </c>
      <c r="G1366" s="9">
        <v>44978</v>
      </c>
    </row>
    <row r="1367" spans="1:7" ht="14.5" x14ac:dyDescent="0.35">
      <c r="A1367" s="30" t="s">
        <v>3522</v>
      </c>
      <c r="B1367" s="31">
        <v>180</v>
      </c>
      <c r="C1367" s="31">
        <v>17</v>
      </c>
      <c r="D1367" s="31">
        <v>18</v>
      </c>
      <c r="E1367" s="31">
        <v>82</v>
      </c>
      <c r="F1367" s="30">
        <v>0</v>
      </c>
      <c r="G1367" s="9">
        <v>44978</v>
      </c>
    </row>
    <row r="1368" spans="1:7" ht="14.5" x14ac:dyDescent="0.35">
      <c r="A1368" s="30" t="s">
        <v>3525</v>
      </c>
      <c r="B1368" s="31">
        <v>45</v>
      </c>
      <c r="C1368" s="31">
        <v>31</v>
      </c>
      <c r="D1368" s="31">
        <v>1</v>
      </c>
      <c r="E1368" s="30">
        <v>0</v>
      </c>
      <c r="F1368" s="30">
        <v>0</v>
      </c>
      <c r="G1368" s="9">
        <v>44978</v>
      </c>
    </row>
    <row r="1369" spans="1:7" ht="14.5" x14ac:dyDescent="0.35">
      <c r="A1369" s="30" t="s">
        <v>3527</v>
      </c>
      <c r="B1369" s="31">
        <v>32</v>
      </c>
      <c r="C1369" s="31">
        <v>9</v>
      </c>
      <c r="D1369" s="31">
        <v>45</v>
      </c>
      <c r="E1369" s="30">
        <v>0</v>
      </c>
      <c r="F1369" s="30">
        <v>0</v>
      </c>
      <c r="G1369" s="9">
        <v>44978</v>
      </c>
    </row>
    <row r="1370" spans="1:7" ht="14.5" x14ac:dyDescent="0.35">
      <c r="A1370" s="30" t="s">
        <v>3531</v>
      </c>
      <c r="B1370" s="31">
        <v>47</v>
      </c>
      <c r="C1370" s="31">
        <v>14</v>
      </c>
      <c r="D1370" s="31">
        <v>39</v>
      </c>
      <c r="E1370" s="30">
        <v>0</v>
      </c>
      <c r="F1370" s="30">
        <v>0</v>
      </c>
      <c r="G1370" s="9">
        <v>44978</v>
      </c>
    </row>
    <row r="1371" spans="1:7" ht="14.5" x14ac:dyDescent="0.35">
      <c r="A1371" s="30" t="s">
        <v>3535</v>
      </c>
      <c r="B1371" s="31">
        <v>16</v>
      </c>
      <c r="C1371" s="31">
        <v>3</v>
      </c>
      <c r="D1371" s="31">
        <v>81</v>
      </c>
      <c r="E1371" s="31">
        <v>243</v>
      </c>
      <c r="F1371" s="30">
        <v>0</v>
      </c>
      <c r="G1371" s="9">
        <v>44978</v>
      </c>
    </row>
    <row r="1372" spans="1:7" ht="14.5" x14ac:dyDescent="0.35">
      <c r="A1372" s="30" t="s">
        <v>3538</v>
      </c>
      <c r="B1372" s="31">
        <v>4</v>
      </c>
      <c r="C1372" s="30">
        <v>0</v>
      </c>
      <c r="D1372" s="30">
        <v>0</v>
      </c>
      <c r="E1372" s="30">
        <v>0</v>
      </c>
      <c r="F1372" s="30">
        <v>0</v>
      </c>
      <c r="G1372" s="9">
        <v>44978</v>
      </c>
    </row>
    <row r="1373" spans="1:7" ht="14.5" x14ac:dyDescent="0.35">
      <c r="A1373" s="30" t="s">
        <v>3541</v>
      </c>
      <c r="B1373" s="31">
        <v>146</v>
      </c>
      <c r="C1373" s="31">
        <v>21</v>
      </c>
      <c r="D1373" s="31">
        <v>49</v>
      </c>
      <c r="E1373" s="31">
        <v>107</v>
      </c>
      <c r="F1373" s="31">
        <v>2</v>
      </c>
      <c r="G1373" s="9">
        <v>44978</v>
      </c>
    </row>
    <row r="1374" spans="1:7" ht="14.5" x14ac:dyDescent="0.35">
      <c r="A1374" s="30" t="s">
        <v>3544</v>
      </c>
      <c r="B1374" s="31">
        <v>1</v>
      </c>
      <c r="C1374" s="31">
        <v>2</v>
      </c>
      <c r="D1374" s="30">
        <v>0</v>
      </c>
      <c r="E1374" s="30">
        <v>0</v>
      </c>
      <c r="F1374" s="30">
        <v>0</v>
      </c>
      <c r="G1374" s="9">
        <v>44978</v>
      </c>
    </row>
    <row r="1375" spans="1:7" ht="14.5" x14ac:dyDescent="0.35">
      <c r="A1375" s="30" t="s">
        <v>3547</v>
      </c>
      <c r="B1375" s="31">
        <v>34</v>
      </c>
      <c r="C1375" s="31">
        <v>66</v>
      </c>
      <c r="D1375" s="31">
        <v>1</v>
      </c>
      <c r="E1375" s="31">
        <v>39</v>
      </c>
      <c r="F1375" s="31">
        <v>2</v>
      </c>
      <c r="G1375" s="9">
        <v>44978</v>
      </c>
    </row>
    <row r="1376" spans="1:7" ht="14.5" x14ac:dyDescent="0.35">
      <c r="A1376" s="30" t="s">
        <v>3550</v>
      </c>
      <c r="B1376" s="30">
        <v>0</v>
      </c>
      <c r="C1376" s="31">
        <v>3</v>
      </c>
      <c r="D1376" s="30">
        <v>0</v>
      </c>
      <c r="E1376" s="30">
        <v>0</v>
      </c>
      <c r="F1376" s="30">
        <v>0</v>
      </c>
      <c r="G1376" s="9">
        <v>44978</v>
      </c>
    </row>
    <row r="1377" spans="1:7" ht="14.5" x14ac:dyDescent="0.35">
      <c r="A1377" s="30" t="s">
        <v>3552</v>
      </c>
      <c r="B1377" s="31">
        <v>14</v>
      </c>
      <c r="C1377" s="30">
        <v>0</v>
      </c>
      <c r="D1377" s="31">
        <v>6</v>
      </c>
      <c r="E1377" s="30">
        <v>0</v>
      </c>
      <c r="F1377" s="30">
        <v>0</v>
      </c>
      <c r="G1377" s="9">
        <v>44978</v>
      </c>
    </row>
    <row r="1378" spans="1:7" ht="14.5" x14ac:dyDescent="0.35">
      <c r="A1378" s="30" t="s">
        <v>3555</v>
      </c>
      <c r="B1378" s="31">
        <v>33</v>
      </c>
      <c r="C1378" s="31">
        <v>4</v>
      </c>
      <c r="D1378" s="31">
        <v>67</v>
      </c>
      <c r="E1378" s="30">
        <v>0</v>
      </c>
      <c r="F1378" s="31">
        <v>1</v>
      </c>
      <c r="G1378" s="9">
        <v>44978</v>
      </c>
    </row>
    <row r="1379" spans="1:7" ht="14.5" x14ac:dyDescent="0.35">
      <c r="A1379" s="30" t="s">
        <v>3557</v>
      </c>
      <c r="B1379" s="31">
        <v>33</v>
      </c>
      <c r="C1379" s="31">
        <v>19</v>
      </c>
      <c r="D1379" s="31">
        <v>3</v>
      </c>
      <c r="E1379" s="30">
        <v>0</v>
      </c>
      <c r="F1379" s="30">
        <v>0</v>
      </c>
      <c r="G1379" s="9">
        <v>44978</v>
      </c>
    </row>
    <row r="1380" spans="1:7" ht="14.5" x14ac:dyDescent="0.35">
      <c r="A1380" s="30" t="s">
        <v>3560</v>
      </c>
      <c r="B1380" s="31">
        <v>173</v>
      </c>
      <c r="C1380" s="31">
        <v>43</v>
      </c>
      <c r="D1380" s="31">
        <v>18</v>
      </c>
      <c r="E1380" s="30">
        <v>0</v>
      </c>
      <c r="F1380" s="30">
        <v>0</v>
      </c>
      <c r="G1380" s="9">
        <v>44978</v>
      </c>
    </row>
    <row r="1381" spans="1:7" ht="14.5" x14ac:dyDescent="0.35">
      <c r="A1381" s="30" t="s">
        <v>3563</v>
      </c>
      <c r="B1381" s="31">
        <v>2</v>
      </c>
      <c r="C1381" s="31">
        <v>4</v>
      </c>
      <c r="D1381" s="30">
        <v>0</v>
      </c>
      <c r="E1381" s="30">
        <v>0</v>
      </c>
      <c r="F1381" s="30">
        <v>0</v>
      </c>
      <c r="G1381" s="9">
        <v>44978</v>
      </c>
    </row>
    <row r="1382" spans="1:7" ht="14.5" x14ac:dyDescent="0.35">
      <c r="A1382" s="30" t="s">
        <v>3565</v>
      </c>
      <c r="B1382" s="31">
        <v>108</v>
      </c>
      <c r="C1382" s="31">
        <v>15</v>
      </c>
      <c r="D1382" s="31">
        <v>70</v>
      </c>
      <c r="E1382" s="31">
        <v>49</v>
      </c>
      <c r="F1382" s="31">
        <v>5</v>
      </c>
      <c r="G1382" s="9">
        <v>44978</v>
      </c>
    </row>
    <row r="1383" spans="1:7" ht="14.5" x14ac:dyDescent="0.35">
      <c r="A1383" s="30" t="s">
        <v>3567</v>
      </c>
      <c r="B1383" s="31">
        <v>179</v>
      </c>
      <c r="C1383" s="31">
        <v>54</v>
      </c>
      <c r="D1383" s="31">
        <v>23</v>
      </c>
      <c r="E1383" s="31">
        <v>83</v>
      </c>
      <c r="F1383" s="30">
        <v>0</v>
      </c>
      <c r="G1383" s="9">
        <v>44978</v>
      </c>
    </row>
    <row r="1384" spans="1:7" ht="14.5" x14ac:dyDescent="0.35">
      <c r="A1384" s="30" t="s">
        <v>3569</v>
      </c>
      <c r="B1384" s="31">
        <v>3</v>
      </c>
      <c r="C1384" s="31">
        <v>2</v>
      </c>
      <c r="D1384" s="31">
        <v>43</v>
      </c>
      <c r="E1384" s="30">
        <v>0</v>
      </c>
      <c r="F1384" s="30">
        <v>0</v>
      </c>
      <c r="G1384" s="9">
        <v>44978</v>
      </c>
    </row>
    <row r="1385" spans="1:7" ht="14.5" x14ac:dyDescent="0.35">
      <c r="A1385" s="30" t="s">
        <v>3572</v>
      </c>
      <c r="B1385" s="31">
        <v>212</v>
      </c>
      <c r="C1385" s="31">
        <v>22</v>
      </c>
      <c r="D1385" s="31">
        <v>24</v>
      </c>
      <c r="E1385" s="31">
        <v>1688</v>
      </c>
      <c r="F1385" s="31">
        <v>1</v>
      </c>
      <c r="G1385" s="9">
        <v>44978</v>
      </c>
    </row>
    <row r="1386" spans="1:7" ht="14.5" x14ac:dyDescent="0.35">
      <c r="A1386" s="30" t="s">
        <v>3574</v>
      </c>
      <c r="B1386" s="31">
        <v>46</v>
      </c>
      <c r="C1386" s="31">
        <v>10</v>
      </c>
      <c r="D1386" s="31">
        <v>10</v>
      </c>
      <c r="E1386" s="31">
        <v>360</v>
      </c>
      <c r="F1386" s="31">
        <v>1</v>
      </c>
      <c r="G1386" s="9">
        <v>44978</v>
      </c>
    </row>
    <row r="1387" spans="1:7" ht="14.5" x14ac:dyDescent="0.35">
      <c r="A1387" s="30" t="s">
        <v>3577</v>
      </c>
      <c r="B1387" s="31">
        <v>157</v>
      </c>
      <c r="C1387" s="31">
        <v>13</v>
      </c>
      <c r="D1387" s="31">
        <v>4</v>
      </c>
      <c r="E1387" s="31">
        <v>1208</v>
      </c>
      <c r="F1387" s="30">
        <v>0</v>
      </c>
      <c r="G1387" s="9">
        <v>44978</v>
      </c>
    </row>
    <row r="1388" spans="1:7" ht="14.5" x14ac:dyDescent="0.35">
      <c r="A1388" s="30" t="s">
        <v>3579</v>
      </c>
      <c r="B1388" s="31">
        <v>36</v>
      </c>
      <c r="C1388" s="31">
        <v>4</v>
      </c>
      <c r="D1388" s="31">
        <v>14</v>
      </c>
      <c r="E1388" s="30">
        <v>0</v>
      </c>
      <c r="F1388" s="30">
        <v>0</v>
      </c>
      <c r="G1388" s="9">
        <v>44978</v>
      </c>
    </row>
    <row r="1389" spans="1:7" ht="14.5" x14ac:dyDescent="0.35">
      <c r="A1389" s="30" t="s">
        <v>3582</v>
      </c>
      <c r="B1389" s="31">
        <v>104</v>
      </c>
      <c r="C1389" s="31">
        <v>21</v>
      </c>
      <c r="D1389" s="31">
        <v>29</v>
      </c>
      <c r="E1389" s="30">
        <v>0</v>
      </c>
      <c r="F1389" s="31">
        <v>1</v>
      </c>
      <c r="G1389" s="9">
        <v>44978</v>
      </c>
    </row>
    <row r="1390" spans="1:7" ht="14.5" x14ac:dyDescent="0.35">
      <c r="A1390" s="30" t="s">
        <v>3584</v>
      </c>
      <c r="B1390" s="31">
        <v>64</v>
      </c>
      <c r="C1390" s="31">
        <v>43</v>
      </c>
      <c r="D1390" s="31">
        <v>8</v>
      </c>
      <c r="E1390" s="30">
        <v>0</v>
      </c>
      <c r="F1390" s="30">
        <v>0</v>
      </c>
      <c r="G1390" s="9">
        <v>44978</v>
      </c>
    </row>
    <row r="1391" spans="1:7" ht="14.5" x14ac:dyDescent="0.35">
      <c r="A1391" s="30" t="s">
        <v>3587</v>
      </c>
      <c r="B1391" s="31">
        <v>7</v>
      </c>
      <c r="C1391" s="31">
        <v>56</v>
      </c>
      <c r="D1391" s="31">
        <v>16</v>
      </c>
      <c r="E1391" s="31">
        <v>298</v>
      </c>
      <c r="F1391" s="30">
        <v>0</v>
      </c>
      <c r="G1391" s="9">
        <v>44978</v>
      </c>
    </row>
    <row r="1392" spans="1:7" ht="14.5" x14ac:dyDescent="0.35">
      <c r="A1392" s="30" t="s">
        <v>3590</v>
      </c>
      <c r="B1392" s="31">
        <v>20</v>
      </c>
      <c r="C1392" s="31">
        <v>14</v>
      </c>
      <c r="D1392" s="31">
        <v>50</v>
      </c>
      <c r="E1392" s="31">
        <v>60</v>
      </c>
      <c r="F1392" s="30">
        <v>0</v>
      </c>
      <c r="G1392" s="9">
        <v>44978</v>
      </c>
    </row>
    <row r="1393" spans="1:7" ht="14.5" x14ac:dyDescent="0.35">
      <c r="A1393" s="30" t="s">
        <v>3592</v>
      </c>
      <c r="B1393" s="31">
        <v>42</v>
      </c>
      <c r="C1393" s="31">
        <v>3</v>
      </c>
      <c r="D1393" s="30">
        <v>0</v>
      </c>
      <c r="E1393" s="31">
        <v>94</v>
      </c>
      <c r="F1393" s="30">
        <v>0</v>
      </c>
      <c r="G1393" s="9">
        <v>44978</v>
      </c>
    </row>
    <row r="1394" spans="1:7" ht="14.5" x14ac:dyDescent="0.35">
      <c r="A1394" s="30" t="s">
        <v>3595</v>
      </c>
      <c r="B1394" s="31">
        <v>48</v>
      </c>
      <c r="C1394" s="31">
        <v>27</v>
      </c>
      <c r="D1394" s="31">
        <v>11</v>
      </c>
      <c r="E1394" s="31">
        <v>75</v>
      </c>
      <c r="F1394" s="30">
        <v>0</v>
      </c>
      <c r="G1394" s="9">
        <v>44978</v>
      </c>
    </row>
    <row r="1395" spans="1:7" ht="14.5" x14ac:dyDescent="0.35">
      <c r="A1395" s="30" t="s">
        <v>3598</v>
      </c>
      <c r="B1395" s="31">
        <v>13</v>
      </c>
      <c r="C1395" s="31">
        <v>9</v>
      </c>
      <c r="D1395" s="31">
        <v>2</v>
      </c>
      <c r="E1395" s="30">
        <v>0</v>
      </c>
      <c r="F1395" s="30">
        <v>0</v>
      </c>
      <c r="G1395" s="9">
        <v>44978</v>
      </c>
    </row>
    <row r="1396" spans="1:7" ht="14.5" x14ac:dyDescent="0.35">
      <c r="A1396" s="30" t="s">
        <v>3601</v>
      </c>
      <c r="B1396" s="31">
        <v>59</v>
      </c>
      <c r="C1396" s="31">
        <v>16</v>
      </c>
      <c r="D1396" s="31">
        <v>9</v>
      </c>
      <c r="E1396" s="31">
        <v>55</v>
      </c>
      <c r="F1396" s="31">
        <v>1</v>
      </c>
      <c r="G1396" s="9">
        <v>44978</v>
      </c>
    </row>
    <row r="1397" spans="1:7" ht="14.5" x14ac:dyDescent="0.35">
      <c r="A1397" s="30" t="s">
        <v>3603</v>
      </c>
      <c r="B1397" s="31">
        <v>59</v>
      </c>
      <c r="C1397" s="31">
        <v>33</v>
      </c>
      <c r="D1397" s="30">
        <v>0</v>
      </c>
      <c r="E1397" s="30">
        <v>0</v>
      </c>
      <c r="F1397" s="30">
        <v>0</v>
      </c>
      <c r="G1397" s="9">
        <v>44978</v>
      </c>
    </row>
    <row r="1398" spans="1:7" ht="14.5" x14ac:dyDescent="0.35">
      <c r="A1398" s="30" t="s">
        <v>3605</v>
      </c>
      <c r="B1398" s="31">
        <v>34</v>
      </c>
      <c r="C1398" s="31">
        <v>9</v>
      </c>
      <c r="D1398" s="31">
        <v>1</v>
      </c>
      <c r="E1398" s="31">
        <v>21</v>
      </c>
      <c r="F1398" s="30">
        <v>0</v>
      </c>
      <c r="G1398" s="9">
        <v>44978</v>
      </c>
    </row>
    <row r="1399" spans="1:7" ht="14.5" x14ac:dyDescent="0.35">
      <c r="A1399" s="30" t="s">
        <v>3607</v>
      </c>
      <c r="B1399" s="31">
        <v>66</v>
      </c>
      <c r="C1399" s="31">
        <v>10</v>
      </c>
      <c r="D1399" s="31">
        <v>3</v>
      </c>
      <c r="E1399" s="31">
        <v>60</v>
      </c>
      <c r="F1399" s="30">
        <v>0</v>
      </c>
      <c r="G1399" s="9">
        <v>44978</v>
      </c>
    </row>
    <row r="1400" spans="1:7" ht="14.5" x14ac:dyDescent="0.35">
      <c r="A1400" s="30" t="s">
        <v>3610</v>
      </c>
      <c r="B1400" s="31">
        <v>13</v>
      </c>
      <c r="C1400" s="31">
        <v>4</v>
      </c>
      <c r="D1400" s="31">
        <v>1</v>
      </c>
      <c r="E1400" s="30">
        <v>0</v>
      </c>
      <c r="F1400" s="30">
        <v>0</v>
      </c>
      <c r="G1400" s="9">
        <v>44978</v>
      </c>
    </row>
    <row r="1401" spans="1:7" ht="14.5" x14ac:dyDescent="0.35">
      <c r="A1401" s="30" t="s">
        <v>3614</v>
      </c>
      <c r="B1401" s="31">
        <v>87</v>
      </c>
      <c r="C1401" s="31">
        <v>17</v>
      </c>
      <c r="D1401" s="31">
        <v>9</v>
      </c>
      <c r="E1401" s="31">
        <v>404</v>
      </c>
      <c r="F1401" s="30">
        <v>0</v>
      </c>
      <c r="G1401" s="9">
        <v>44978</v>
      </c>
    </row>
    <row r="1402" spans="1:7" ht="14.5" x14ac:dyDescent="0.35">
      <c r="A1402" s="30" t="s">
        <v>3617</v>
      </c>
      <c r="B1402" s="31">
        <v>12</v>
      </c>
      <c r="C1402" s="31">
        <v>3</v>
      </c>
      <c r="D1402" s="31">
        <v>58</v>
      </c>
      <c r="E1402" s="30">
        <v>0</v>
      </c>
      <c r="F1402" s="30">
        <v>0</v>
      </c>
      <c r="G1402" s="9">
        <v>44978</v>
      </c>
    </row>
    <row r="1403" spans="1:7" ht="14.5" x14ac:dyDescent="0.35">
      <c r="A1403" s="30" t="s">
        <v>3620</v>
      </c>
      <c r="B1403" s="31">
        <v>412</v>
      </c>
      <c r="C1403" s="31">
        <v>100</v>
      </c>
      <c r="D1403" s="30">
        <v>0</v>
      </c>
      <c r="E1403" s="31">
        <v>6</v>
      </c>
      <c r="F1403" s="30">
        <v>0</v>
      </c>
      <c r="G1403" s="9">
        <v>44978</v>
      </c>
    </row>
    <row r="1404" spans="1:7" ht="14.5" x14ac:dyDescent="0.35">
      <c r="A1404" s="30" t="s">
        <v>3622</v>
      </c>
      <c r="B1404" s="31">
        <v>7</v>
      </c>
      <c r="C1404" s="31">
        <v>1</v>
      </c>
      <c r="D1404" s="31">
        <v>56</v>
      </c>
      <c r="E1404" s="30">
        <v>0</v>
      </c>
      <c r="F1404" s="31">
        <v>6</v>
      </c>
      <c r="G1404" s="9">
        <v>44978</v>
      </c>
    </row>
    <row r="1405" spans="1:7" ht="14.5" x14ac:dyDescent="0.35">
      <c r="A1405" s="30" t="s">
        <v>3625</v>
      </c>
      <c r="B1405" s="31">
        <v>8</v>
      </c>
      <c r="C1405" s="31">
        <v>3</v>
      </c>
      <c r="D1405" s="31">
        <v>63</v>
      </c>
      <c r="E1405" s="31">
        <v>6</v>
      </c>
      <c r="F1405" s="30">
        <v>0</v>
      </c>
      <c r="G1405" s="9">
        <v>44978</v>
      </c>
    </row>
    <row r="1406" spans="1:7" ht="14.5" x14ac:dyDescent="0.35">
      <c r="A1406" s="30" t="s">
        <v>3628</v>
      </c>
      <c r="B1406" s="31">
        <v>47</v>
      </c>
      <c r="C1406" s="31">
        <v>7</v>
      </c>
      <c r="D1406" s="31">
        <v>3</v>
      </c>
      <c r="E1406" s="31">
        <v>7</v>
      </c>
      <c r="F1406" s="30">
        <v>0</v>
      </c>
      <c r="G1406" s="9">
        <v>44978</v>
      </c>
    </row>
    <row r="1407" spans="1:7" ht="14.5" x14ac:dyDescent="0.35">
      <c r="A1407" s="30" t="s">
        <v>3631</v>
      </c>
      <c r="B1407" s="31">
        <v>6</v>
      </c>
      <c r="C1407" s="31">
        <v>38</v>
      </c>
      <c r="D1407" s="31">
        <v>2</v>
      </c>
      <c r="E1407" s="31">
        <v>30</v>
      </c>
      <c r="F1407" s="30">
        <v>0</v>
      </c>
      <c r="G1407" s="9">
        <v>44978</v>
      </c>
    </row>
    <row r="1408" spans="1:7" ht="14.5" x14ac:dyDescent="0.35">
      <c r="A1408" s="30" t="s">
        <v>3634</v>
      </c>
      <c r="B1408" s="31">
        <v>63</v>
      </c>
      <c r="C1408" s="31">
        <v>13</v>
      </c>
      <c r="D1408" s="31">
        <v>6</v>
      </c>
      <c r="E1408" s="31">
        <v>2</v>
      </c>
      <c r="F1408" s="30">
        <v>0</v>
      </c>
      <c r="G1408" s="9">
        <v>44978</v>
      </c>
    </row>
    <row r="1409" spans="1:7" ht="14.5" x14ac:dyDescent="0.35">
      <c r="A1409" s="30" t="s">
        <v>3637</v>
      </c>
      <c r="B1409" s="31">
        <v>3</v>
      </c>
      <c r="C1409" s="30">
        <v>0</v>
      </c>
      <c r="D1409" s="30">
        <v>0</v>
      </c>
      <c r="E1409" s="30">
        <v>0</v>
      </c>
      <c r="F1409" s="30">
        <v>0</v>
      </c>
      <c r="G1409" s="9">
        <v>44978</v>
      </c>
    </row>
    <row r="1410" spans="1:7" ht="14.5" x14ac:dyDescent="0.35">
      <c r="A1410" s="30" t="s">
        <v>3641</v>
      </c>
      <c r="B1410" s="31">
        <v>79</v>
      </c>
      <c r="C1410" s="31">
        <v>3</v>
      </c>
      <c r="D1410" s="30">
        <v>0</v>
      </c>
      <c r="E1410" s="31">
        <v>243</v>
      </c>
      <c r="F1410" s="30">
        <v>0</v>
      </c>
      <c r="G1410" s="9">
        <v>44978</v>
      </c>
    </row>
    <row r="1411" spans="1:7" ht="14.5" x14ac:dyDescent="0.35">
      <c r="A1411" s="30" t="s">
        <v>3644</v>
      </c>
      <c r="B1411" s="31">
        <v>2</v>
      </c>
      <c r="C1411" s="31">
        <v>2</v>
      </c>
      <c r="D1411" s="30">
        <v>0</v>
      </c>
      <c r="E1411" s="31">
        <v>18</v>
      </c>
      <c r="F1411" s="30">
        <v>0</v>
      </c>
      <c r="G1411" s="9">
        <v>44978</v>
      </c>
    </row>
    <row r="1412" spans="1:7" ht="14.5" x14ac:dyDescent="0.35">
      <c r="A1412" s="30" t="s">
        <v>3647</v>
      </c>
      <c r="B1412" s="31">
        <v>1</v>
      </c>
      <c r="C1412" s="30">
        <v>0</v>
      </c>
      <c r="D1412" s="30">
        <v>0</v>
      </c>
      <c r="E1412" s="30">
        <v>0</v>
      </c>
      <c r="F1412" s="30">
        <v>0</v>
      </c>
      <c r="G1412" s="9">
        <v>44978</v>
      </c>
    </row>
    <row r="1413" spans="1:7" ht="14.5" x14ac:dyDescent="0.35">
      <c r="A1413" s="30" t="s">
        <v>3650</v>
      </c>
      <c r="B1413" s="31">
        <v>6</v>
      </c>
      <c r="C1413" s="31">
        <v>7</v>
      </c>
      <c r="D1413" s="31">
        <v>1</v>
      </c>
      <c r="E1413" s="30">
        <v>0</v>
      </c>
      <c r="F1413" s="30">
        <v>0</v>
      </c>
      <c r="G1413" s="9">
        <v>44978</v>
      </c>
    </row>
    <row r="1414" spans="1:7" ht="14.5" x14ac:dyDescent="0.35">
      <c r="A1414" s="30" t="s">
        <v>3653</v>
      </c>
      <c r="B1414" s="31">
        <v>4</v>
      </c>
      <c r="C1414" s="31">
        <v>2</v>
      </c>
      <c r="D1414" s="30">
        <v>0</v>
      </c>
      <c r="E1414" s="30">
        <v>0</v>
      </c>
      <c r="F1414" s="30">
        <v>0</v>
      </c>
      <c r="G1414" s="9">
        <v>44978</v>
      </c>
    </row>
    <row r="1415" spans="1:7" ht="14.5" x14ac:dyDescent="0.35">
      <c r="A1415" s="30" t="s">
        <v>3656</v>
      </c>
      <c r="B1415" s="31">
        <v>1</v>
      </c>
      <c r="C1415" s="30">
        <v>0</v>
      </c>
      <c r="D1415" s="30">
        <v>0</v>
      </c>
      <c r="E1415" s="31">
        <v>6</v>
      </c>
      <c r="F1415" s="30">
        <v>0</v>
      </c>
      <c r="G1415" s="9">
        <v>44978</v>
      </c>
    </row>
    <row r="1416" spans="1:7" ht="14.5" x14ac:dyDescent="0.35">
      <c r="A1416" s="30" t="s">
        <v>3659</v>
      </c>
      <c r="B1416" s="31">
        <v>36</v>
      </c>
      <c r="C1416" s="31">
        <v>19</v>
      </c>
      <c r="D1416" s="31">
        <v>3</v>
      </c>
      <c r="E1416" s="31">
        <v>70</v>
      </c>
      <c r="F1416" s="30">
        <v>0</v>
      </c>
      <c r="G1416" s="9">
        <v>44978</v>
      </c>
    </row>
    <row r="1417" spans="1:7" ht="14.5" x14ac:dyDescent="0.35">
      <c r="A1417" s="30" t="s">
        <v>3661</v>
      </c>
      <c r="B1417" s="31">
        <v>23</v>
      </c>
      <c r="C1417" s="31">
        <v>1</v>
      </c>
      <c r="D1417" s="31">
        <v>23</v>
      </c>
      <c r="E1417" s="30">
        <v>0</v>
      </c>
      <c r="F1417" s="30">
        <v>0</v>
      </c>
      <c r="G1417" s="9">
        <v>44978</v>
      </c>
    </row>
    <row r="1418" spans="1:7" ht="14.5" x14ac:dyDescent="0.35">
      <c r="A1418" s="30" t="s">
        <v>3665</v>
      </c>
      <c r="B1418" s="31">
        <v>491</v>
      </c>
      <c r="C1418" s="31">
        <v>99</v>
      </c>
      <c r="D1418" s="31">
        <v>61</v>
      </c>
      <c r="E1418" s="31">
        <v>1663</v>
      </c>
      <c r="F1418" s="31">
        <v>3</v>
      </c>
      <c r="G1418" s="9">
        <v>44978</v>
      </c>
    </row>
    <row r="1419" spans="1:7" ht="14.5" x14ac:dyDescent="0.35">
      <c r="A1419" s="30" t="s">
        <v>3667</v>
      </c>
      <c r="B1419" s="31">
        <v>24</v>
      </c>
      <c r="C1419" s="31">
        <v>3</v>
      </c>
      <c r="D1419" s="31">
        <v>5</v>
      </c>
      <c r="E1419" s="30">
        <v>0</v>
      </c>
      <c r="F1419" s="30">
        <v>0</v>
      </c>
      <c r="G1419" s="9">
        <v>44978</v>
      </c>
    </row>
    <row r="1420" spans="1:7" ht="14.5" x14ac:dyDescent="0.35">
      <c r="A1420" s="30" t="s">
        <v>3670</v>
      </c>
      <c r="B1420" s="31">
        <v>5</v>
      </c>
      <c r="C1420" s="31">
        <v>13</v>
      </c>
      <c r="D1420" s="30">
        <v>0</v>
      </c>
      <c r="E1420" s="31">
        <v>3</v>
      </c>
      <c r="F1420" s="30">
        <v>0</v>
      </c>
      <c r="G1420" s="9">
        <v>44978</v>
      </c>
    </row>
    <row r="1421" spans="1:7" ht="14.5" x14ac:dyDescent="0.35">
      <c r="A1421" s="30" t="s">
        <v>3673</v>
      </c>
      <c r="B1421" s="31">
        <v>14</v>
      </c>
      <c r="C1421" s="31">
        <v>4</v>
      </c>
      <c r="D1421" s="30">
        <v>0</v>
      </c>
      <c r="E1421" s="31">
        <v>168</v>
      </c>
      <c r="F1421" s="30">
        <v>0</v>
      </c>
      <c r="G1421" s="9">
        <v>44978</v>
      </c>
    </row>
    <row r="1422" spans="1:7" ht="14.5" x14ac:dyDescent="0.35">
      <c r="A1422" s="30" t="s">
        <v>3676</v>
      </c>
      <c r="B1422" s="31">
        <v>57</v>
      </c>
      <c r="C1422" s="31">
        <v>6</v>
      </c>
      <c r="D1422" s="31">
        <v>34</v>
      </c>
      <c r="E1422" s="30">
        <v>0</v>
      </c>
      <c r="F1422" s="30">
        <v>0</v>
      </c>
      <c r="G1422" s="9">
        <v>44978</v>
      </c>
    </row>
    <row r="1423" spans="1:7" ht="14.5" x14ac:dyDescent="0.35">
      <c r="A1423" s="30" t="s">
        <v>3678</v>
      </c>
      <c r="B1423" s="31">
        <v>2</v>
      </c>
      <c r="C1423" s="31">
        <v>1</v>
      </c>
      <c r="D1423" s="30">
        <v>0</v>
      </c>
      <c r="E1423" s="30">
        <v>0</v>
      </c>
      <c r="F1423" s="30">
        <v>0</v>
      </c>
      <c r="G1423" s="9">
        <v>44978</v>
      </c>
    </row>
    <row r="1424" spans="1:7" ht="14.5" x14ac:dyDescent="0.35">
      <c r="A1424" s="30" t="s">
        <v>3681</v>
      </c>
      <c r="B1424" s="31">
        <v>89</v>
      </c>
      <c r="C1424" s="31">
        <v>24</v>
      </c>
      <c r="D1424" s="31">
        <v>2</v>
      </c>
      <c r="E1424" s="31">
        <v>196</v>
      </c>
      <c r="F1424" s="30">
        <v>0</v>
      </c>
      <c r="G1424" s="9">
        <v>44978</v>
      </c>
    </row>
    <row r="1425" spans="1:7" ht="14.5" x14ac:dyDescent="0.35">
      <c r="A1425" s="30" t="s">
        <v>3683</v>
      </c>
      <c r="B1425" s="31">
        <v>5</v>
      </c>
      <c r="C1425" s="31">
        <v>3</v>
      </c>
      <c r="D1425" s="31">
        <v>1</v>
      </c>
      <c r="E1425" s="31">
        <v>24</v>
      </c>
      <c r="F1425" s="30">
        <v>0</v>
      </c>
      <c r="G1425" s="9">
        <v>44978</v>
      </c>
    </row>
    <row r="1426" spans="1:7" ht="14.5" x14ac:dyDescent="0.35">
      <c r="A1426" s="30" t="s">
        <v>3685</v>
      </c>
      <c r="B1426" s="31">
        <v>27</v>
      </c>
      <c r="C1426" s="31">
        <v>97</v>
      </c>
      <c r="D1426" s="31">
        <v>66</v>
      </c>
      <c r="E1426" s="30">
        <v>0</v>
      </c>
      <c r="F1426" s="30">
        <v>0</v>
      </c>
      <c r="G1426" s="9">
        <v>44978</v>
      </c>
    </row>
    <row r="1427" spans="1:7" ht="14.5" x14ac:dyDescent="0.35">
      <c r="A1427" s="30" t="s">
        <v>3687</v>
      </c>
      <c r="B1427" s="31">
        <v>13</v>
      </c>
      <c r="C1427" s="31">
        <v>3</v>
      </c>
      <c r="D1427" s="31">
        <v>13</v>
      </c>
      <c r="E1427" s="30">
        <v>0</v>
      </c>
      <c r="F1427" s="30">
        <v>0</v>
      </c>
      <c r="G1427" s="9">
        <v>44978</v>
      </c>
    </row>
    <row r="1428" spans="1:7" ht="14.5" x14ac:dyDescent="0.35">
      <c r="A1428" s="30" t="s">
        <v>3690</v>
      </c>
      <c r="B1428" s="31">
        <v>29</v>
      </c>
      <c r="C1428" s="30">
        <v>0</v>
      </c>
      <c r="D1428" s="31">
        <v>9</v>
      </c>
      <c r="E1428" s="31">
        <v>434</v>
      </c>
      <c r="F1428" s="30">
        <v>0</v>
      </c>
      <c r="G1428" s="9">
        <v>44978</v>
      </c>
    </row>
    <row r="1429" spans="1:7" ht="14.5" x14ac:dyDescent="0.35">
      <c r="A1429" s="30" t="s">
        <v>3693</v>
      </c>
      <c r="B1429" s="31">
        <v>3</v>
      </c>
      <c r="C1429" s="30">
        <v>0</v>
      </c>
      <c r="D1429" s="30">
        <v>0</v>
      </c>
      <c r="E1429" s="30">
        <v>0</v>
      </c>
      <c r="F1429" s="30">
        <v>0</v>
      </c>
      <c r="G1429" s="9">
        <v>44978</v>
      </c>
    </row>
    <row r="1430" spans="1:7" ht="14.5" x14ac:dyDescent="0.35">
      <c r="A1430" s="30" t="s">
        <v>3696</v>
      </c>
      <c r="B1430" s="31">
        <v>54</v>
      </c>
      <c r="C1430" s="31">
        <v>5</v>
      </c>
      <c r="D1430" s="31">
        <v>35</v>
      </c>
      <c r="E1430" s="30">
        <v>0</v>
      </c>
      <c r="F1430" s="31">
        <v>7</v>
      </c>
      <c r="G1430" s="9">
        <v>44978</v>
      </c>
    </row>
    <row r="1431" spans="1:7" ht="14.5" x14ac:dyDescent="0.35">
      <c r="A1431" s="30" t="s">
        <v>3698</v>
      </c>
      <c r="B1431" s="31">
        <v>14</v>
      </c>
      <c r="C1431" s="31">
        <v>7</v>
      </c>
      <c r="D1431" s="31">
        <v>3</v>
      </c>
      <c r="E1431" s="31">
        <v>12</v>
      </c>
      <c r="F1431" s="30">
        <v>0</v>
      </c>
      <c r="G1431" s="9">
        <v>44978</v>
      </c>
    </row>
    <row r="1432" spans="1:7" ht="14.5" x14ac:dyDescent="0.35">
      <c r="A1432" s="30" t="s">
        <v>3701</v>
      </c>
      <c r="B1432" s="31">
        <v>15</v>
      </c>
      <c r="C1432" s="31">
        <v>52</v>
      </c>
      <c r="D1432" s="31">
        <v>4</v>
      </c>
      <c r="E1432" s="31">
        <v>9</v>
      </c>
      <c r="F1432" s="30">
        <v>0</v>
      </c>
      <c r="G1432" s="9">
        <v>44978</v>
      </c>
    </row>
    <row r="1433" spans="1:7" ht="14.5" x14ac:dyDescent="0.35">
      <c r="A1433" s="30" t="s">
        <v>3704</v>
      </c>
      <c r="B1433" s="31">
        <v>190</v>
      </c>
      <c r="C1433" s="31">
        <v>30</v>
      </c>
      <c r="D1433" s="31">
        <v>31</v>
      </c>
      <c r="E1433" s="31">
        <v>57</v>
      </c>
      <c r="F1433" s="31">
        <v>1</v>
      </c>
      <c r="G1433" s="9">
        <v>44978</v>
      </c>
    </row>
    <row r="1434" spans="1:7" ht="14.5" x14ac:dyDescent="0.35">
      <c r="A1434" s="30" t="s">
        <v>3707</v>
      </c>
      <c r="B1434" s="31">
        <v>13</v>
      </c>
      <c r="C1434" s="31">
        <v>4</v>
      </c>
      <c r="D1434" s="31">
        <v>1</v>
      </c>
      <c r="E1434" s="31">
        <v>89</v>
      </c>
      <c r="F1434" s="30">
        <v>0</v>
      </c>
      <c r="G1434" s="9">
        <v>44978</v>
      </c>
    </row>
    <row r="1435" spans="1:7" ht="14.5" x14ac:dyDescent="0.35">
      <c r="A1435" s="30" t="s">
        <v>3709</v>
      </c>
      <c r="B1435" s="31">
        <v>5</v>
      </c>
      <c r="C1435" s="31">
        <v>2</v>
      </c>
      <c r="D1435" s="31">
        <v>28</v>
      </c>
      <c r="E1435" s="31">
        <v>184</v>
      </c>
      <c r="F1435" s="30">
        <v>0</v>
      </c>
      <c r="G1435" s="9">
        <v>44978</v>
      </c>
    </row>
    <row r="1436" spans="1:7" ht="14.5" x14ac:dyDescent="0.35">
      <c r="A1436" s="30" t="s">
        <v>3711</v>
      </c>
      <c r="B1436" s="31">
        <v>4</v>
      </c>
      <c r="C1436" s="31">
        <v>10</v>
      </c>
      <c r="D1436" s="30">
        <v>0</v>
      </c>
      <c r="E1436" s="30">
        <v>0</v>
      </c>
      <c r="F1436" s="30">
        <v>0</v>
      </c>
      <c r="G1436" s="9">
        <v>44978</v>
      </c>
    </row>
    <row r="1437" spans="1:7" ht="14.5" x14ac:dyDescent="0.35">
      <c r="A1437" s="30" t="s">
        <v>3714</v>
      </c>
      <c r="B1437" s="31">
        <v>51</v>
      </c>
      <c r="C1437" s="31">
        <v>15</v>
      </c>
      <c r="D1437" s="31">
        <v>72</v>
      </c>
      <c r="E1437" s="31">
        <v>8</v>
      </c>
      <c r="F1437" s="30">
        <v>0</v>
      </c>
      <c r="G1437" s="9">
        <v>44978</v>
      </c>
    </row>
    <row r="1438" spans="1:7" ht="14.5" x14ac:dyDescent="0.35">
      <c r="A1438" s="30" t="s">
        <v>3717</v>
      </c>
      <c r="B1438" s="31">
        <v>4</v>
      </c>
      <c r="C1438" s="30">
        <v>0</v>
      </c>
      <c r="D1438" s="30">
        <v>0</v>
      </c>
      <c r="E1438" s="30">
        <v>0</v>
      </c>
      <c r="F1438" s="30">
        <v>0</v>
      </c>
      <c r="G1438" s="9">
        <v>44978</v>
      </c>
    </row>
    <row r="1439" spans="1:7" ht="14.5" x14ac:dyDescent="0.35">
      <c r="A1439" s="30" t="s">
        <v>3721</v>
      </c>
      <c r="B1439" s="31">
        <v>8</v>
      </c>
      <c r="C1439" s="31">
        <v>7</v>
      </c>
      <c r="D1439" s="31">
        <v>5</v>
      </c>
      <c r="E1439" s="31">
        <v>3</v>
      </c>
      <c r="F1439" s="30">
        <v>0</v>
      </c>
      <c r="G1439" s="9">
        <v>44978</v>
      </c>
    </row>
    <row r="1440" spans="1:7" ht="14.5" x14ac:dyDescent="0.35">
      <c r="A1440" s="30" t="s">
        <v>3724</v>
      </c>
      <c r="B1440" s="31">
        <v>8</v>
      </c>
      <c r="C1440" s="31">
        <v>1</v>
      </c>
      <c r="D1440" s="30">
        <v>0</v>
      </c>
      <c r="E1440" s="30">
        <v>0</v>
      </c>
      <c r="F1440" s="30">
        <v>0</v>
      </c>
      <c r="G1440" s="9">
        <v>44978</v>
      </c>
    </row>
    <row r="1441" spans="1:7" ht="14.5" x14ac:dyDescent="0.35">
      <c r="A1441" s="30" t="s">
        <v>3728</v>
      </c>
      <c r="B1441" s="31">
        <v>67</v>
      </c>
      <c r="C1441" s="31">
        <v>22</v>
      </c>
      <c r="D1441" s="31">
        <v>57</v>
      </c>
      <c r="E1441" s="31">
        <v>10</v>
      </c>
      <c r="F1441" s="30">
        <v>0</v>
      </c>
      <c r="G1441" s="9">
        <v>44978</v>
      </c>
    </row>
    <row r="1442" spans="1:7" ht="14.5" x14ac:dyDescent="0.35">
      <c r="A1442" s="30" t="s">
        <v>3730</v>
      </c>
      <c r="B1442" s="31">
        <v>35</v>
      </c>
      <c r="C1442" s="31">
        <v>7</v>
      </c>
      <c r="D1442" s="31">
        <v>8</v>
      </c>
      <c r="E1442" s="30">
        <v>0</v>
      </c>
      <c r="F1442" s="30">
        <v>0</v>
      </c>
      <c r="G1442" s="9">
        <v>44978</v>
      </c>
    </row>
    <row r="1443" spans="1:7" ht="14.5" x14ac:dyDescent="0.35">
      <c r="A1443" s="30" t="s">
        <v>3733</v>
      </c>
      <c r="B1443" s="31">
        <v>50</v>
      </c>
      <c r="C1443" s="31">
        <v>12</v>
      </c>
      <c r="D1443" s="31">
        <v>59</v>
      </c>
      <c r="E1443" s="31">
        <v>12</v>
      </c>
      <c r="F1443" s="30">
        <v>0</v>
      </c>
      <c r="G1443" s="9">
        <v>44978</v>
      </c>
    </row>
    <row r="1444" spans="1:7" ht="14.5" x14ac:dyDescent="0.35">
      <c r="A1444" s="30" t="s">
        <v>3736</v>
      </c>
      <c r="B1444" s="31">
        <v>56</v>
      </c>
      <c r="C1444" s="31">
        <v>9</v>
      </c>
      <c r="D1444" s="31">
        <v>172</v>
      </c>
      <c r="E1444" s="31">
        <v>206</v>
      </c>
      <c r="F1444" s="30">
        <v>0</v>
      </c>
      <c r="G1444" s="9">
        <v>44978</v>
      </c>
    </row>
    <row r="1445" spans="1:7" ht="14.5" x14ac:dyDescent="0.35">
      <c r="A1445" s="30" t="s">
        <v>3740</v>
      </c>
      <c r="B1445" s="31">
        <v>8</v>
      </c>
      <c r="C1445" s="31">
        <v>7</v>
      </c>
      <c r="D1445" s="31">
        <v>5</v>
      </c>
      <c r="E1445" s="31">
        <v>12</v>
      </c>
      <c r="F1445" s="30">
        <v>0</v>
      </c>
      <c r="G1445" s="9">
        <v>44978</v>
      </c>
    </row>
    <row r="1446" spans="1:7" ht="14.5" x14ac:dyDescent="0.35">
      <c r="A1446" s="30" t="s">
        <v>3742</v>
      </c>
      <c r="B1446" s="31">
        <v>16</v>
      </c>
      <c r="C1446" s="31">
        <v>2</v>
      </c>
      <c r="D1446" s="31">
        <v>7</v>
      </c>
      <c r="E1446" s="30">
        <v>0</v>
      </c>
      <c r="F1446" s="30">
        <v>0</v>
      </c>
      <c r="G1446" s="9">
        <v>44978</v>
      </c>
    </row>
    <row r="1447" spans="1:7" ht="14.5" x14ac:dyDescent="0.35">
      <c r="A1447" s="30" t="s">
        <v>3744</v>
      </c>
      <c r="B1447" s="31">
        <v>3</v>
      </c>
      <c r="C1447" s="31">
        <v>7</v>
      </c>
      <c r="D1447" s="31">
        <v>59</v>
      </c>
      <c r="E1447" s="31">
        <v>27</v>
      </c>
      <c r="F1447" s="30">
        <v>0</v>
      </c>
      <c r="G1447" s="9">
        <v>44978</v>
      </c>
    </row>
    <row r="1448" spans="1:7" ht="14.5" x14ac:dyDescent="0.35">
      <c r="A1448" s="30" t="s">
        <v>3747</v>
      </c>
      <c r="B1448" s="31">
        <v>17</v>
      </c>
      <c r="C1448" s="31">
        <v>2</v>
      </c>
      <c r="D1448" s="31">
        <v>15</v>
      </c>
      <c r="E1448" s="31">
        <v>37</v>
      </c>
      <c r="F1448" s="30">
        <v>0</v>
      </c>
      <c r="G1448" s="9">
        <v>44978</v>
      </c>
    </row>
    <row r="1449" spans="1:7" ht="14.5" x14ac:dyDescent="0.35">
      <c r="A1449" s="30" t="s">
        <v>3749</v>
      </c>
      <c r="B1449" s="31">
        <v>7</v>
      </c>
      <c r="C1449" s="31">
        <v>1</v>
      </c>
      <c r="D1449" s="30">
        <v>0</v>
      </c>
      <c r="E1449" s="31">
        <v>14</v>
      </c>
      <c r="F1449" s="30">
        <v>0</v>
      </c>
      <c r="G1449" s="9">
        <v>44978</v>
      </c>
    </row>
    <row r="1450" spans="1:7" ht="14.5" x14ac:dyDescent="0.35">
      <c r="A1450" s="30" t="s">
        <v>3752</v>
      </c>
      <c r="B1450" s="31">
        <v>59</v>
      </c>
      <c r="C1450" s="31">
        <v>23</v>
      </c>
      <c r="D1450" s="30">
        <v>0</v>
      </c>
      <c r="E1450" s="31">
        <v>38</v>
      </c>
      <c r="F1450" s="30">
        <v>0</v>
      </c>
      <c r="G1450" s="9">
        <v>44978</v>
      </c>
    </row>
    <row r="1451" spans="1:7" ht="14.5" x14ac:dyDescent="0.35">
      <c r="A1451" s="30" t="s">
        <v>3755</v>
      </c>
      <c r="B1451" s="31">
        <v>3</v>
      </c>
      <c r="C1451" s="31">
        <v>10</v>
      </c>
      <c r="D1451" s="30">
        <v>0</v>
      </c>
      <c r="E1451" s="31">
        <v>13</v>
      </c>
      <c r="F1451" s="30">
        <v>0</v>
      </c>
      <c r="G1451" s="9">
        <v>44978</v>
      </c>
    </row>
    <row r="1452" spans="1:7" ht="14.5" x14ac:dyDescent="0.35">
      <c r="A1452" s="30" t="s">
        <v>3757</v>
      </c>
      <c r="B1452" s="31">
        <v>6</v>
      </c>
      <c r="C1452" s="31">
        <v>11</v>
      </c>
      <c r="D1452" s="31">
        <v>1</v>
      </c>
      <c r="E1452" s="31">
        <v>49</v>
      </c>
      <c r="F1452" s="30">
        <v>0</v>
      </c>
      <c r="G1452" s="9">
        <v>44978</v>
      </c>
    </row>
    <row r="1453" spans="1:7" ht="14.5" x14ac:dyDescent="0.35">
      <c r="A1453" s="30" t="s">
        <v>3759</v>
      </c>
      <c r="B1453" s="31">
        <v>60</v>
      </c>
      <c r="C1453" s="31">
        <v>4</v>
      </c>
      <c r="D1453" s="30">
        <v>0</v>
      </c>
      <c r="E1453" s="31">
        <v>369</v>
      </c>
      <c r="F1453" s="30">
        <v>0</v>
      </c>
      <c r="G1453" s="9">
        <v>44978</v>
      </c>
    </row>
    <row r="1454" spans="1:7" ht="14.5" x14ac:dyDescent="0.35">
      <c r="A1454" s="30" t="s">
        <v>3762</v>
      </c>
      <c r="B1454" s="31">
        <v>54</v>
      </c>
      <c r="C1454" s="31">
        <v>11</v>
      </c>
      <c r="D1454" s="31">
        <v>28</v>
      </c>
      <c r="E1454" s="31">
        <v>33</v>
      </c>
      <c r="F1454" s="30">
        <v>0</v>
      </c>
      <c r="G1454" s="9">
        <v>44978</v>
      </c>
    </row>
    <row r="1455" spans="1:7" ht="14.5" x14ac:dyDescent="0.35">
      <c r="A1455" s="30" t="s">
        <v>3765</v>
      </c>
      <c r="B1455" s="31">
        <v>236</v>
      </c>
      <c r="C1455" s="31">
        <v>66</v>
      </c>
      <c r="D1455" s="31">
        <v>30</v>
      </c>
      <c r="E1455" s="31">
        <v>227</v>
      </c>
      <c r="F1455" s="31">
        <v>1</v>
      </c>
      <c r="G1455" s="9">
        <v>44978</v>
      </c>
    </row>
    <row r="1456" spans="1:7" ht="14.5" x14ac:dyDescent="0.35">
      <c r="A1456" s="30" t="s">
        <v>3767</v>
      </c>
      <c r="B1456" s="31">
        <v>148</v>
      </c>
      <c r="C1456" s="31">
        <v>39</v>
      </c>
      <c r="D1456" s="30">
        <v>0</v>
      </c>
      <c r="E1456" s="31">
        <v>10</v>
      </c>
      <c r="F1456" s="30">
        <v>0</v>
      </c>
      <c r="G1456" s="9">
        <v>44978</v>
      </c>
    </row>
    <row r="1457" spans="1:7" ht="14.5" x14ac:dyDescent="0.35">
      <c r="A1457" s="30" t="s">
        <v>3769</v>
      </c>
      <c r="B1457" s="31">
        <v>39</v>
      </c>
      <c r="C1457" s="31">
        <v>9</v>
      </c>
      <c r="D1457" s="31">
        <v>75</v>
      </c>
      <c r="E1457" s="31">
        <v>24</v>
      </c>
      <c r="F1457" s="30">
        <v>0</v>
      </c>
      <c r="G1457" s="9">
        <v>44978</v>
      </c>
    </row>
    <row r="1458" spans="1:7" ht="14.5" x14ac:dyDescent="0.35">
      <c r="A1458" s="30" t="s">
        <v>3771</v>
      </c>
      <c r="B1458" s="31">
        <v>290</v>
      </c>
      <c r="C1458" s="31">
        <v>46</v>
      </c>
      <c r="D1458" s="31">
        <v>54</v>
      </c>
      <c r="E1458" s="31">
        <v>2093</v>
      </c>
      <c r="F1458" s="30">
        <v>0</v>
      </c>
      <c r="G1458" s="9">
        <v>44978</v>
      </c>
    </row>
    <row r="1459" spans="1:7" ht="14.5" x14ac:dyDescent="0.35">
      <c r="A1459" s="30" t="s">
        <v>3774</v>
      </c>
      <c r="B1459" s="31">
        <v>17</v>
      </c>
      <c r="C1459" s="31">
        <v>8</v>
      </c>
      <c r="D1459" s="30">
        <v>0</v>
      </c>
      <c r="E1459" s="31">
        <v>64</v>
      </c>
      <c r="F1459" s="30">
        <v>0</v>
      </c>
      <c r="G1459" s="9">
        <v>44978</v>
      </c>
    </row>
    <row r="1460" spans="1:7" ht="14.5" x14ac:dyDescent="0.35">
      <c r="A1460" s="30" t="s">
        <v>3777</v>
      </c>
      <c r="B1460" s="31">
        <v>1</v>
      </c>
      <c r="C1460" s="31">
        <v>5</v>
      </c>
      <c r="D1460" s="31">
        <v>3</v>
      </c>
      <c r="E1460" s="31">
        <v>10</v>
      </c>
      <c r="F1460" s="30">
        <v>0</v>
      </c>
      <c r="G1460" s="9">
        <v>44978</v>
      </c>
    </row>
    <row r="1461" spans="1:7" ht="14.5" x14ac:dyDescent="0.35">
      <c r="A1461" s="30" t="s">
        <v>3779</v>
      </c>
      <c r="B1461" s="31">
        <v>6</v>
      </c>
      <c r="C1461" s="31">
        <v>3</v>
      </c>
      <c r="D1461" s="30">
        <v>0</v>
      </c>
      <c r="E1461" s="31">
        <v>8</v>
      </c>
      <c r="F1461" s="30">
        <v>0</v>
      </c>
      <c r="G1461" s="9">
        <v>44978</v>
      </c>
    </row>
    <row r="1462" spans="1:7" ht="14.5" x14ac:dyDescent="0.35">
      <c r="A1462" s="30" t="s">
        <v>3781</v>
      </c>
      <c r="B1462" s="31">
        <v>43</v>
      </c>
      <c r="C1462" s="31">
        <v>21</v>
      </c>
      <c r="D1462" s="31">
        <v>4</v>
      </c>
      <c r="E1462" s="31">
        <v>21</v>
      </c>
      <c r="F1462" s="30">
        <v>0</v>
      </c>
      <c r="G1462" s="9">
        <v>44978</v>
      </c>
    </row>
    <row r="1463" spans="1:7" ht="14.5" x14ac:dyDescent="0.35">
      <c r="A1463" s="30" t="s">
        <v>3784</v>
      </c>
      <c r="B1463" s="31">
        <v>32</v>
      </c>
      <c r="C1463" s="31">
        <v>3</v>
      </c>
      <c r="D1463" s="31">
        <v>2</v>
      </c>
      <c r="E1463" s="31">
        <v>72</v>
      </c>
      <c r="F1463" s="30">
        <v>0</v>
      </c>
      <c r="G1463" s="9">
        <v>44978</v>
      </c>
    </row>
    <row r="1464" spans="1:7" ht="14.5" x14ac:dyDescent="0.35">
      <c r="A1464" s="30" t="s">
        <v>3788</v>
      </c>
      <c r="B1464" s="31">
        <v>104</v>
      </c>
      <c r="C1464" s="31">
        <v>14</v>
      </c>
      <c r="D1464" s="31">
        <v>2</v>
      </c>
      <c r="E1464" s="31">
        <v>189</v>
      </c>
      <c r="F1464" s="31">
        <v>1</v>
      </c>
      <c r="G1464" s="9">
        <v>44978</v>
      </c>
    </row>
    <row r="1465" spans="1:7" ht="14.5" x14ac:dyDescent="0.35">
      <c r="A1465" s="30" t="s">
        <v>3791</v>
      </c>
      <c r="B1465" s="31">
        <v>131</v>
      </c>
      <c r="C1465" s="31">
        <v>14</v>
      </c>
      <c r="D1465" s="31">
        <v>9</v>
      </c>
      <c r="E1465" s="31">
        <v>1218</v>
      </c>
      <c r="F1465" s="30">
        <v>0</v>
      </c>
      <c r="G1465" s="9">
        <v>44978</v>
      </c>
    </row>
    <row r="1466" spans="1:7" ht="14.5" x14ac:dyDescent="0.35">
      <c r="A1466" s="30" t="s">
        <v>3793</v>
      </c>
      <c r="B1466" s="31">
        <v>13</v>
      </c>
      <c r="C1466" s="30">
        <v>0</v>
      </c>
      <c r="D1466" s="30">
        <v>0</v>
      </c>
      <c r="E1466" s="30">
        <v>0</v>
      </c>
      <c r="F1466" s="30">
        <v>0</v>
      </c>
      <c r="G1466" s="9">
        <v>44978</v>
      </c>
    </row>
    <row r="1467" spans="1:7" ht="14.5" x14ac:dyDescent="0.35">
      <c r="A1467" s="30" t="s">
        <v>3796</v>
      </c>
      <c r="B1467" s="31">
        <v>5</v>
      </c>
      <c r="C1467" s="31">
        <v>16</v>
      </c>
      <c r="D1467" s="31">
        <v>19</v>
      </c>
      <c r="E1467" s="30">
        <v>0</v>
      </c>
      <c r="F1467" s="30">
        <v>0</v>
      </c>
      <c r="G1467" s="9">
        <v>44978</v>
      </c>
    </row>
    <row r="1468" spans="1:7" ht="14.5" x14ac:dyDescent="0.35">
      <c r="A1468" s="30" t="s">
        <v>3798</v>
      </c>
      <c r="B1468" s="31">
        <v>8</v>
      </c>
      <c r="C1468" s="31">
        <v>4</v>
      </c>
      <c r="D1468" s="31">
        <v>4</v>
      </c>
      <c r="E1468" s="30">
        <v>0</v>
      </c>
      <c r="F1468" s="30">
        <v>0</v>
      </c>
      <c r="G1468" s="9">
        <v>44978</v>
      </c>
    </row>
    <row r="1469" spans="1:7" ht="14.5" x14ac:dyDescent="0.35">
      <c r="A1469" s="30" t="s">
        <v>3800</v>
      </c>
      <c r="B1469" s="31">
        <v>146</v>
      </c>
      <c r="C1469" s="31">
        <v>45</v>
      </c>
      <c r="D1469" s="31">
        <v>76</v>
      </c>
      <c r="E1469" s="30">
        <v>0</v>
      </c>
      <c r="F1469" s="30">
        <v>0</v>
      </c>
      <c r="G1469" s="9">
        <v>44978</v>
      </c>
    </row>
    <row r="1470" spans="1:7" ht="14.5" x14ac:dyDescent="0.35">
      <c r="A1470" s="30" t="s">
        <v>3802</v>
      </c>
      <c r="B1470" s="31">
        <v>5</v>
      </c>
      <c r="C1470" s="31">
        <v>1</v>
      </c>
      <c r="D1470" s="30">
        <v>0</v>
      </c>
      <c r="E1470" s="30">
        <v>0</v>
      </c>
      <c r="F1470" s="30">
        <v>0</v>
      </c>
      <c r="G1470" s="9">
        <v>44978</v>
      </c>
    </row>
    <row r="1471" spans="1:7" ht="14.5" x14ac:dyDescent="0.35">
      <c r="A1471" s="30" t="s">
        <v>3805</v>
      </c>
      <c r="B1471" s="31">
        <v>18</v>
      </c>
      <c r="C1471" s="31">
        <v>3</v>
      </c>
      <c r="D1471" s="31">
        <v>5</v>
      </c>
      <c r="E1471" s="31">
        <v>4</v>
      </c>
      <c r="F1471" s="30">
        <v>0</v>
      </c>
      <c r="G1471" s="9">
        <v>44978</v>
      </c>
    </row>
    <row r="1472" spans="1:7" ht="14.5" x14ac:dyDescent="0.35">
      <c r="A1472" s="30" t="s">
        <v>3808</v>
      </c>
      <c r="B1472" s="31">
        <v>31</v>
      </c>
      <c r="C1472" s="31">
        <v>26</v>
      </c>
      <c r="D1472" s="31">
        <v>24</v>
      </c>
      <c r="E1472" s="31">
        <v>36</v>
      </c>
      <c r="F1472" s="31">
        <v>2</v>
      </c>
      <c r="G1472" s="9">
        <v>44978</v>
      </c>
    </row>
    <row r="1473" spans="1:7" ht="14.5" x14ac:dyDescent="0.35">
      <c r="A1473" s="30" t="s">
        <v>3810</v>
      </c>
      <c r="B1473" s="31">
        <v>84</v>
      </c>
      <c r="C1473" s="31">
        <v>14</v>
      </c>
      <c r="D1473" s="31">
        <v>85</v>
      </c>
      <c r="E1473" s="31">
        <v>275</v>
      </c>
      <c r="F1473" s="31">
        <v>3</v>
      </c>
      <c r="G1473" s="9">
        <v>44978</v>
      </c>
    </row>
    <row r="1474" spans="1:7" ht="14.5" x14ac:dyDescent="0.35">
      <c r="A1474" s="30" t="s">
        <v>3812</v>
      </c>
      <c r="B1474" s="31">
        <v>96</v>
      </c>
      <c r="C1474" s="31">
        <v>29</v>
      </c>
      <c r="D1474" s="31">
        <v>155</v>
      </c>
      <c r="E1474" s="31">
        <v>19</v>
      </c>
      <c r="F1474" s="30">
        <v>0</v>
      </c>
      <c r="G1474" s="9">
        <v>44978</v>
      </c>
    </row>
    <row r="1475" spans="1:7" ht="14.5" x14ac:dyDescent="0.35">
      <c r="A1475" s="30" t="s">
        <v>3815</v>
      </c>
      <c r="B1475" s="31">
        <v>2</v>
      </c>
      <c r="C1475" s="31">
        <v>8</v>
      </c>
      <c r="D1475" s="31">
        <v>5</v>
      </c>
      <c r="E1475" s="31">
        <v>123</v>
      </c>
      <c r="F1475" s="30">
        <v>0</v>
      </c>
      <c r="G1475" s="9">
        <v>44978</v>
      </c>
    </row>
    <row r="1476" spans="1:7" ht="14.5" x14ac:dyDescent="0.35">
      <c r="A1476" s="30" t="s">
        <v>3817</v>
      </c>
      <c r="B1476" s="31">
        <v>162</v>
      </c>
      <c r="C1476" s="31">
        <v>14</v>
      </c>
      <c r="D1476" s="31">
        <v>4</v>
      </c>
      <c r="E1476" s="31">
        <v>226</v>
      </c>
      <c r="F1476" s="30">
        <v>0</v>
      </c>
      <c r="G1476" s="9">
        <v>44978</v>
      </c>
    </row>
    <row r="1477" spans="1:7" ht="14.5" x14ac:dyDescent="0.35">
      <c r="A1477" s="30" t="s">
        <v>3820</v>
      </c>
      <c r="B1477" s="31">
        <v>85</v>
      </c>
      <c r="C1477" s="31">
        <v>10</v>
      </c>
      <c r="D1477" s="31">
        <v>5</v>
      </c>
      <c r="E1477" s="31">
        <v>86</v>
      </c>
      <c r="F1477" s="30">
        <v>0</v>
      </c>
      <c r="G1477" s="9">
        <v>44978</v>
      </c>
    </row>
    <row r="1478" spans="1:7" ht="14.5" x14ac:dyDescent="0.35">
      <c r="A1478" s="30" t="s">
        <v>3823</v>
      </c>
      <c r="B1478" s="31">
        <v>23</v>
      </c>
      <c r="C1478" s="31">
        <v>6</v>
      </c>
      <c r="D1478" s="31">
        <v>39</v>
      </c>
      <c r="E1478" s="31">
        <v>32</v>
      </c>
      <c r="F1478" s="30">
        <v>0</v>
      </c>
      <c r="G1478" s="9">
        <v>44978</v>
      </c>
    </row>
    <row r="1479" spans="1:7" ht="14.5" x14ac:dyDescent="0.35">
      <c r="A1479" s="30" t="s">
        <v>3826</v>
      </c>
      <c r="B1479" s="31">
        <v>3</v>
      </c>
      <c r="C1479" s="31">
        <v>2</v>
      </c>
      <c r="D1479" s="31">
        <v>1</v>
      </c>
      <c r="E1479" s="31">
        <v>7</v>
      </c>
      <c r="F1479" s="30">
        <v>0</v>
      </c>
      <c r="G1479" s="9">
        <v>44978</v>
      </c>
    </row>
    <row r="1480" spans="1:7" ht="14.5" x14ac:dyDescent="0.35">
      <c r="A1480" s="30" t="s">
        <v>3829</v>
      </c>
      <c r="B1480" s="31">
        <v>54</v>
      </c>
      <c r="C1480" s="31">
        <v>9</v>
      </c>
      <c r="D1480" s="31">
        <v>42</v>
      </c>
      <c r="E1480" s="31">
        <v>99</v>
      </c>
      <c r="F1480" s="30">
        <v>0</v>
      </c>
      <c r="G1480" s="9">
        <v>44978</v>
      </c>
    </row>
    <row r="1481" spans="1:7" ht="14.5" x14ac:dyDescent="0.35">
      <c r="A1481" s="30" t="s">
        <v>3831</v>
      </c>
      <c r="B1481" s="31">
        <v>5</v>
      </c>
      <c r="C1481" s="31">
        <v>5</v>
      </c>
      <c r="D1481" s="30">
        <v>0</v>
      </c>
      <c r="E1481" s="30">
        <v>0</v>
      </c>
      <c r="F1481" s="30">
        <v>0</v>
      </c>
      <c r="G1481" s="9">
        <v>44978</v>
      </c>
    </row>
    <row r="1482" spans="1:7" ht="14.5" x14ac:dyDescent="0.35">
      <c r="A1482" s="30" t="s">
        <v>3834</v>
      </c>
      <c r="B1482" s="31">
        <v>88</v>
      </c>
      <c r="C1482" s="31">
        <v>18</v>
      </c>
      <c r="D1482" s="31">
        <v>19</v>
      </c>
      <c r="E1482" s="31">
        <v>313</v>
      </c>
      <c r="F1482" s="31">
        <v>1</v>
      </c>
      <c r="G1482" s="9">
        <v>44978</v>
      </c>
    </row>
    <row r="1483" spans="1:7" ht="14.5" x14ac:dyDescent="0.35">
      <c r="A1483" s="30" t="s">
        <v>3836</v>
      </c>
      <c r="B1483" s="31">
        <v>28</v>
      </c>
      <c r="C1483" s="31">
        <v>2</v>
      </c>
      <c r="D1483" s="31">
        <v>159</v>
      </c>
      <c r="E1483" s="31">
        <v>34</v>
      </c>
      <c r="F1483" s="30">
        <v>0</v>
      </c>
      <c r="G1483" s="9">
        <v>44978</v>
      </c>
    </row>
    <row r="1484" spans="1:7" ht="14.5" x14ac:dyDescent="0.35">
      <c r="A1484" s="30" t="s">
        <v>3839</v>
      </c>
      <c r="B1484" s="31">
        <v>24</v>
      </c>
      <c r="C1484" s="30">
        <v>0</v>
      </c>
      <c r="D1484" s="31">
        <v>8</v>
      </c>
      <c r="E1484" s="31">
        <v>23</v>
      </c>
      <c r="F1484" s="30">
        <v>0</v>
      </c>
      <c r="G1484" s="9">
        <v>44978</v>
      </c>
    </row>
    <row r="1485" spans="1:7" ht="14.5" x14ac:dyDescent="0.35">
      <c r="A1485" s="30" t="s">
        <v>3842</v>
      </c>
      <c r="B1485" s="31">
        <v>10</v>
      </c>
      <c r="C1485" s="31">
        <v>11</v>
      </c>
      <c r="D1485" s="31">
        <v>2</v>
      </c>
      <c r="E1485" s="31">
        <v>9</v>
      </c>
      <c r="F1485" s="30">
        <v>0</v>
      </c>
      <c r="G1485" s="9">
        <v>44978</v>
      </c>
    </row>
    <row r="1486" spans="1:7" ht="14.5" x14ac:dyDescent="0.35">
      <c r="A1486" s="30" t="s">
        <v>3844</v>
      </c>
      <c r="B1486" s="31">
        <v>250</v>
      </c>
      <c r="C1486" s="31">
        <v>92</v>
      </c>
      <c r="D1486" s="31">
        <v>73</v>
      </c>
      <c r="E1486" s="31">
        <v>83</v>
      </c>
      <c r="F1486" s="30">
        <v>0</v>
      </c>
      <c r="G1486" s="9">
        <v>44978</v>
      </c>
    </row>
    <row r="1487" spans="1:7" ht="14.5" x14ac:dyDescent="0.35">
      <c r="A1487" s="30" t="s">
        <v>3846</v>
      </c>
      <c r="B1487" s="31">
        <v>180</v>
      </c>
      <c r="C1487" s="31">
        <v>38</v>
      </c>
      <c r="D1487" s="31">
        <v>14</v>
      </c>
      <c r="E1487" s="31">
        <v>261</v>
      </c>
      <c r="F1487" s="30">
        <v>0</v>
      </c>
      <c r="G1487" s="9">
        <v>44978</v>
      </c>
    </row>
    <row r="1488" spans="1:7" ht="14.5" x14ac:dyDescent="0.35">
      <c r="A1488" s="30" t="s">
        <v>3849</v>
      </c>
      <c r="B1488" s="31">
        <v>236</v>
      </c>
      <c r="C1488" s="31">
        <v>77</v>
      </c>
      <c r="D1488" s="31">
        <v>59</v>
      </c>
      <c r="E1488" s="31">
        <v>860</v>
      </c>
      <c r="F1488" s="30">
        <v>0</v>
      </c>
      <c r="G1488" s="9">
        <v>44978</v>
      </c>
    </row>
    <row r="1489" spans="1:7" ht="14.5" x14ac:dyDescent="0.35">
      <c r="A1489" s="30" t="s">
        <v>3851</v>
      </c>
      <c r="B1489" s="31">
        <v>20</v>
      </c>
      <c r="C1489" s="31">
        <v>3</v>
      </c>
      <c r="D1489" s="31">
        <v>8</v>
      </c>
      <c r="E1489" s="31">
        <v>43</v>
      </c>
      <c r="F1489" s="30">
        <v>0</v>
      </c>
      <c r="G1489" s="9">
        <v>44978</v>
      </c>
    </row>
    <row r="1490" spans="1:7" ht="14.5" x14ac:dyDescent="0.35">
      <c r="A1490" s="30" t="s">
        <v>3854</v>
      </c>
      <c r="B1490" s="31">
        <v>62</v>
      </c>
      <c r="C1490" s="31">
        <v>12</v>
      </c>
      <c r="D1490" s="31">
        <v>64</v>
      </c>
      <c r="E1490" s="31">
        <v>247</v>
      </c>
      <c r="F1490" s="30">
        <v>0</v>
      </c>
      <c r="G1490" s="9">
        <v>44978</v>
      </c>
    </row>
    <row r="1491" spans="1:7" ht="14.5" x14ac:dyDescent="0.35">
      <c r="A1491" s="30" t="s">
        <v>3857</v>
      </c>
      <c r="B1491" s="31">
        <v>36</v>
      </c>
      <c r="C1491" s="31">
        <v>4</v>
      </c>
      <c r="D1491" s="31">
        <v>48</v>
      </c>
      <c r="E1491" s="31">
        <v>108</v>
      </c>
      <c r="F1491" s="30">
        <v>0</v>
      </c>
      <c r="G1491" s="9">
        <v>44978</v>
      </c>
    </row>
    <row r="1492" spans="1:7" ht="14.5" x14ac:dyDescent="0.35">
      <c r="A1492" s="30" t="s">
        <v>3859</v>
      </c>
      <c r="B1492" s="31">
        <v>12</v>
      </c>
      <c r="C1492" s="31">
        <v>6</v>
      </c>
      <c r="D1492" s="30">
        <v>0</v>
      </c>
      <c r="E1492" s="31">
        <v>19</v>
      </c>
      <c r="F1492" s="30">
        <v>0</v>
      </c>
      <c r="G1492" s="9">
        <v>44978</v>
      </c>
    </row>
    <row r="1493" spans="1:7" ht="14.5" x14ac:dyDescent="0.35">
      <c r="A1493" s="30" t="s">
        <v>3861</v>
      </c>
      <c r="B1493" s="31">
        <v>38</v>
      </c>
      <c r="C1493" s="31">
        <v>8</v>
      </c>
      <c r="D1493" s="31">
        <v>9</v>
      </c>
      <c r="E1493" s="30">
        <v>0</v>
      </c>
      <c r="F1493" s="30">
        <v>0</v>
      </c>
      <c r="G1493" s="9">
        <v>44978</v>
      </c>
    </row>
    <row r="1494" spans="1:7" ht="14.5" x14ac:dyDescent="0.35">
      <c r="A1494" s="30" t="s">
        <v>3864</v>
      </c>
      <c r="B1494" s="31">
        <v>18</v>
      </c>
      <c r="C1494" s="31">
        <v>4</v>
      </c>
      <c r="D1494" s="31">
        <v>114</v>
      </c>
      <c r="E1494" s="30">
        <v>0</v>
      </c>
      <c r="F1494" s="30">
        <v>0</v>
      </c>
      <c r="G1494" s="9">
        <v>44978</v>
      </c>
    </row>
    <row r="1495" spans="1:7" ht="14.5" x14ac:dyDescent="0.35">
      <c r="A1495" s="30" t="s">
        <v>3867</v>
      </c>
      <c r="B1495" s="31">
        <v>60</v>
      </c>
      <c r="C1495" s="31">
        <v>13</v>
      </c>
      <c r="D1495" s="30">
        <v>0</v>
      </c>
      <c r="E1495" s="30">
        <v>0</v>
      </c>
      <c r="F1495" s="30">
        <v>0</v>
      </c>
      <c r="G1495" s="9">
        <v>44978</v>
      </c>
    </row>
    <row r="1496" spans="1:7" ht="14.5" x14ac:dyDescent="0.35">
      <c r="A1496" s="30" t="s">
        <v>3870</v>
      </c>
      <c r="B1496" s="31">
        <v>19</v>
      </c>
      <c r="C1496" s="31">
        <v>2</v>
      </c>
      <c r="D1496" s="31">
        <v>4</v>
      </c>
      <c r="E1496" s="30">
        <v>0</v>
      </c>
      <c r="F1496" s="30">
        <v>0</v>
      </c>
      <c r="G1496" s="9">
        <v>44978</v>
      </c>
    </row>
    <row r="1497" spans="1:7" ht="14.5" x14ac:dyDescent="0.35">
      <c r="A1497" s="30" t="s">
        <v>3872</v>
      </c>
      <c r="B1497" s="31">
        <v>6</v>
      </c>
      <c r="C1497" s="31">
        <v>6</v>
      </c>
      <c r="D1497" s="31">
        <v>1</v>
      </c>
      <c r="E1497" s="30">
        <v>0</v>
      </c>
      <c r="F1497" s="30">
        <v>0</v>
      </c>
      <c r="G1497" s="9">
        <v>44978</v>
      </c>
    </row>
    <row r="1498" spans="1:7" ht="14.5" x14ac:dyDescent="0.35">
      <c r="A1498" s="30" t="s">
        <v>3874</v>
      </c>
      <c r="B1498" s="31">
        <v>63</v>
      </c>
      <c r="C1498" s="31">
        <v>10</v>
      </c>
      <c r="D1498" s="31">
        <v>36</v>
      </c>
      <c r="E1498" s="30">
        <v>0</v>
      </c>
      <c r="F1498" s="30">
        <v>0</v>
      </c>
      <c r="G1498" s="9">
        <v>44978</v>
      </c>
    </row>
    <row r="1499" spans="1:7" ht="14.5" x14ac:dyDescent="0.35">
      <c r="A1499" s="30" t="s">
        <v>3877</v>
      </c>
      <c r="B1499" s="31">
        <v>9</v>
      </c>
      <c r="C1499" s="31">
        <v>4</v>
      </c>
      <c r="D1499" s="30">
        <v>0</v>
      </c>
      <c r="E1499" s="30">
        <v>0</v>
      </c>
      <c r="F1499" s="30">
        <v>0</v>
      </c>
      <c r="G1499" s="9">
        <v>44978</v>
      </c>
    </row>
    <row r="1500" spans="1:7" ht="14.5" x14ac:dyDescent="0.35">
      <c r="A1500" s="30" t="s">
        <v>3880</v>
      </c>
      <c r="B1500" s="31">
        <v>12</v>
      </c>
      <c r="C1500" s="31">
        <v>2</v>
      </c>
      <c r="D1500" s="30">
        <v>0</v>
      </c>
      <c r="E1500" s="30">
        <v>0</v>
      </c>
      <c r="F1500" s="30">
        <v>0</v>
      </c>
      <c r="G1500" s="9">
        <v>44978</v>
      </c>
    </row>
    <row r="1501" spans="1:7" ht="14.5" x14ac:dyDescent="0.35">
      <c r="A1501" s="30" t="s">
        <v>3882</v>
      </c>
      <c r="B1501" s="31">
        <v>23</v>
      </c>
      <c r="C1501" s="31">
        <v>9</v>
      </c>
      <c r="D1501" s="31">
        <v>2</v>
      </c>
      <c r="E1501" s="30">
        <v>0</v>
      </c>
      <c r="F1501" s="30">
        <v>0</v>
      </c>
      <c r="G1501" s="9">
        <v>44978</v>
      </c>
    </row>
    <row r="1502" spans="1:7" ht="14.5" x14ac:dyDescent="0.35">
      <c r="A1502" s="11" t="s">
        <v>3884</v>
      </c>
      <c r="B1502" s="11">
        <v>4</v>
      </c>
      <c r="C1502" s="11">
        <v>3</v>
      </c>
      <c r="D1502" s="11">
        <v>24</v>
      </c>
      <c r="E1502" s="11">
        <v>0</v>
      </c>
      <c r="F1502" s="11">
        <v>0</v>
      </c>
      <c r="G1502" s="9">
        <v>44978</v>
      </c>
    </row>
    <row r="1503" spans="1:7" ht="14.5" x14ac:dyDescent="0.35">
      <c r="A1503" s="11" t="s">
        <v>3886</v>
      </c>
      <c r="B1503" s="11">
        <v>31</v>
      </c>
      <c r="C1503" s="11">
        <v>2</v>
      </c>
      <c r="D1503" s="11">
        <v>5</v>
      </c>
      <c r="E1503" s="11">
        <v>0</v>
      </c>
      <c r="F1503" s="11">
        <v>0</v>
      </c>
      <c r="G1503" s="9">
        <v>44978</v>
      </c>
    </row>
    <row r="1504" spans="1:7" ht="14.5" x14ac:dyDescent="0.35">
      <c r="A1504" s="11" t="s">
        <v>3888</v>
      </c>
      <c r="B1504" s="11">
        <v>28</v>
      </c>
      <c r="C1504" s="11">
        <v>20</v>
      </c>
      <c r="D1504" s="11">
        <v>0</v>
      </c>
      <c r="E1504" s="11">
        <v>0</v>
      </c>
      <c r="F1504" s="11">
        <v>0</v>
      </c>
      <c r="G1504" s="9">
        <v>44978</v>
      </c>
    </row>
    <row r="1505" spans="1:7" ht="14.5" x14ac:dyDescent="0.35">
      <c r="A1505" s="11" t="s">
        <v>3890</v>
      </c>
      <c r="B1505" s="11">
        <v>17</v>
      </c>
      <c r="C1505" s="11">
        <v>5</v>
      </c>
      <c r="D1505" s="11">
        <v>44</v>
      </c>
      <c r="E1505" s="11">
        <v>0</v>
      </c>
      <c r="F1505" s="11">
        <v>0</v>
      </c>
      <c r="G1505" s="9">
        <v>44978</v>
      </c>
    </row>
    <row r="1506" spans="1:7" ht="14.5" x14ac:dyDescent="0.35">
      <c r="A1506" s="11" t="s">
        <v>3893</v>
      </c>
      <c r="B1506" s="11">
        <v>28</v>
      </c>
      <c r="C1506" s="11">
        <v>13</v>
      </c>
      <c r="D1506" s="11">
        <v>0</v>
      </c>
      <c r="E1506" s="11">
        <v>0</v>
      </c>
      <c r="F1506" s="11">
        <v>0</v>
      </c>
      <c r="G1506" s="9">
        <v>44978</v>
      </c>
    </row>
    <row r="1507" spans="1:7" ht="14.5" x14ac:dyDescent="0.35">
      <c r="A1507" s="11" t="s">
        <v>3896</v>
      </c>
      <c r="B1507" s="11">
        <v>29</v>
      </c>
      <c r="C1507" s="11">
        <v>3</v>
      </c>
      <c r="D1507" s="11">
        <v>11</v>
      </c>
      <c r="E1507" s="11">
        <v>0</v>
      </c>
      <c r="F1507" s="11">
        <v>2</v>
      </c>
      <c r="G1507" s="9">
        <v>44978</v>
      </c>
    </row>
    <row r="1508" spans="1:7" ht="14.5" x14ac:dyDescent="0.35">
      <c r="A1508" s="11" t="s">
        <v>3899</v>
      </c>
      <c r="B1508" s="11">
        <v>15</v>
      </c>
      <c r="C1508" s="11">
        <v>0</v>
      </c>
      <c r="D1508" s="11">
        <v>0</v>
      </c>
      <c r="E1508" s="11">
        <v>0</v>
      </c>
      <c r="F1508" s="11">
        <v>0</v>
      </c>
      <c r="G1508" s="9">
        <v>44978</v>
      </c>
    </row>
    <row r="1509" spans="1:7" ht="14.5" x14ac:dyDescent="0.35">
      <c r="A1509" s="11" t="s">
        <v>3902</v>
      </c>
      <c r="B1509" s="11">
        <v>16</v>
      </c>
      <c r="C1509" s="11">
        <v>0</v>
      </c>
      <c r="D1509" s="11">
        <v>10</v>
      </c>
      <c r="E1509" s="11">
        <v>0</v>
      </c>
      <c r="F1509" s="11">
        <v>0</v>
      </c>
      <c r="G1509" s="9">
        <v>44978</v>
      </c>
    </row>
    <row r="1510" spans="1:7" ht="14.5" x14ac:dyDescent="0.35">
      <c r="A1510" s="11" t="s">
        <v>3904</v>
      </c>
      <c r="B1510" s="11">
        <v>93</v>
      </c>
      <c r="C1510" s="11">
        <v>14</v>
      </c>
      <c r="D1510" s="11">
        <v>2</v>
      </c>
      <c r="E1510" s="11">
        <v>0</v>
      </c>
      <c r="F1510" s="11">
        <v>0</v>
      </c>
      <c r="G1510" s="9">
        <v>44978</v>
      </c>
    </row>
    <row r="1511" spans="1:7" ht="14.5" x14ac:dyDescent="0.35">
      <c r="A1511" s="11" t="s">
        <v>3906</v>
      </c>
      <c r="B1511" s="11">
        <v>11</v>
      </c>
      <c r="C1511" s="11">
        <v>18</v>
      </c>
      <c r="D1511" s="11">
        <v>37</v>
      </c>
      <c r="E1511" s="11">
        <v>0</v>
      </c>
      <c r="F1511" s="11">
        <v>1</v>
      </c>
      <c r="G1511" s="9">
        <v>44978</v>
      </c>
    </row>
    <row r="1512" spans="1:7" ht="14.5" x14ac:dyDescent="0.35">
      <c r="A1512" s="11" t="s">
        <v>3909</v>
      </c>
      <c r="B1512" s="11">
        <v>22</v>
      </c>
      <c r="C1512" s="11">
        <v>3</v>
      </c>
      <c r="D1512" s="11">
        <v>6</v>
      </c>
      <c r="E1512" s="11">
        <v>0</v>
      </c>
      <c r="F1512" s="11">
        <v>0</v>
      </c>
      <c r="G1512" s="9">
        <v>44978</v>
      </c>
    </row>
    <row r="1513" spans="1:7" ht="14.5" x14ac:dyDescent="0.35">
      <c r="A1513" s="11" t="s">
        <v>3911</v>
      </c>
      <c r="B1513" s="11">
        <v>72</v>
      </c>
      <c r="C1513" s="11">
        <v>26</v>
      </c>
      <c r="D1513" s="11">
        <v>61</v>
      </c>
      <c r="E1513" s="11">
        <v>0</v>
      </c>
      <c r="F1513" s="11">
        <v>0</v>
      </c>
      <c r="G1513" s="9">
        <v>44978</v>
      </c>
    </row>
    <row r="1514" spans="1:7" ht="14.5" x14ac:dyDescent="0.35">
      <c r="A1514" s="11" t="s">
        <v>3913</v>
      </c>
      <c r="B1514" s="11">
        <v>27</v>
      </c>
      <c r="C1514" s="11">
        <v>2</v>
      </c>
      <c r="D1514" s="11">
        <v>18</v>
      </c>
      <c r="E1514" s="11">
        <v>0</v>
      </c>
      <c r="F1514" s="11">
        <v>0</v>
      </c>
      <c r="G1514" s="9">
        <v>44978</v>
      </c>
    </row>
    <row r="1515" spans="1:7" ht="14.5" x14ac:dyDescent="0.35">
      <c r="A1515" s="11" t="s">
        <v>3917</v>
      </c>
      <c r="B1515" s="11">
        <v>2</v>
      </c>
      <c r="C1515" s="11">
        <v>0</v>
      </c>
      <c r="D1515" s="11">
        <v>0</v>
      </c>
      <c r="E1515" s="11">
        <v>0</v>
      </c>
      <c r="F1515" s="11">
        <v>0</v>
      </c>
      <c r="G1515" s="9">
        <v>44978</v>
      </c>
    </row>
    <row r="1516" spans="1:7" ht="14.5" x14ac:dyDescent="0.35">
      <c r="A1516" s="11" t="s">
        <v>3920</v>
      </c>
      <c r="B1516" s="11">
        <v>3</v>
      </c>
      <c r="C1516" s="11">
        <v>0</v>
      </c>
      <c r="D1516" s="11">
        <v>0</v>
      </c>
      <c r="E1516" s="11">
        <v>0</v>
      </c>
      <c r="F1516" s="11">
        <v>0</v>
      </c>
      <c r="G1516" s="9">
        <v>44978</v>
      </c>
    </row>
    <row r="1517" spans="1:7" ht="14.5" x14ac:dyDescent="0.35">
      <c r="A1517" s="11" t="s">
        <v>3923</v>
      </c>
      <c r="B1517" s="11">
        <v>0</v>
      </c>
      <c r="C1517" s="11">
        <v>0</v>
      </c>
      <c r="D1517" s="11">
        <v>3</v>
      </c>
      <c r="E1517" s="11">
        <v>0</v>
      </c>
      <c r="F1517" s="11">
        <v>0</v>
      </c>
      <c r="G1517" s="9">
        <v>44978</v>
      </c>
    </row>
    <row r="1518" spans="1:7" ht="14.5" x14ac:dyDescent="0.35">
      <c r="A1518" s="11" t="s">
        <v>3926</v>
      </c>
      <c r="B1518" s="11">
        <v>59</v>
      </c>
      <c r="C1518" s="11">
        <v>4</v>
      </c>
      <c r="D1518" s="11">
        <v>0</v>
      </c>
      <c r="E1518" s="11">
        <v>0</v>
      </c>
      <c r="F1518" s="11">
        <v>0</v>
      </c>
      <c r="G1518" s="9">
        <v>44978</v>
      </c>
    </row>
    <row r="1519" spans="1:7" ht="14.5" x14ac:dyDescent="0.35">
      <c r="A1519" s="11" t="s">
        <v>3930</v>
      </c>
      <c r="B1519" s="11">
        <v>1</v>
      </c>
      <c r="C1519" s="11">
        <v>0</v>
      </c>
      <c r="D1519" s="11">
        <v>1</v>
      </c>
      <c r="E1519" s="11">
        <v>0</v>
      </c>
      <c r="F1519" s="11">
        <v>0</v>
      </c>
      <c r="G1519" s="9">
        <v>44978</v>
      </c>
    </row>
    <row r="1520" spans="1:7" ht="14.5" x14ac:dyDescent="0.35">
      <c r="A1520" s="11" t="s">
        <v>3934</v>
      </c>
      <c r="B1520" s="11">
        <v>28</v>
      </c>
      <c r="C1520" s="11">
        <v>53</v>
      </c>
      <c r="D1520" s="11">
        <v>3</v>
      </c>
      <c r="E1520" s="11">
        <v>0</v>
      </c>
      <c r="F1520" s="11">
        <v>0</v>
      </c>
      <c r="G1520" s="9">
        <v>44978</v>
      </c>
    </row>
    <row r="1521" spans="1:7" ht="14.5" x14ac:dyDescent="0.35">
      <c r="A1521" s="11" t="s">
        <v>3937</v>
      </c>
      <c r="B1521" s="11">
        <v>120</v>
      </c>
      <c r="C1521" s="11">
        <v>14</v>
      </c>
      <c r="D1521" s="11">
        <v>13</v>
      </c>
      <c r="E1521" s="11">
        <v>0</v>
      </c>
      <c r="F1521" s="11">
        <v>4</v>
      </c>
      <c r="G1521" s="9">
        <v>44978</v>
      </c>
    </row>
    <row r="1522" spans="1:7" ht="14.5" x14ac:dyDescent="0.35">
      <c r="A1522" s="11" t="s">
        <v>3939</v>
      </c>
      <c r="B1522" s="11">
        <v>89</v>
      </c>
      <c r="C1522" s="11">
        <v>7</v>
      </c>
      <c r="D1522" s="11">
        <v>13</v>
      </c>
      <c r="E1522" s="11">
        <v>0</v>
      </c>
      <c r="F1522" s="11">
        <v>2</v>
      </c>
      <c r="G1522" s="9">
        <v>44978</v>
      </c>
    </row>
    <row r="1523" spans="1:7" ht="14.5" x14ac:dyDescent="0.35">
      <c r="A1523" s="11" t="s">
        <v>3941</v>
      </c>
      <c r="B1523" s="11">
        <v>3</v>
      </c>
      <c r="C1523" s="11">
        <v>2</v>
      </c>
      <c r="D1523" s="11">
        <v>0</v>
      </c>
      <c r="E1523" s="11">
        <v>0</v>
      </c>
      <c r="F1523" s="11">
        <v>0</v>
      </c>
      <c r="G1523" s="9">
        <v>44978</v>
      </c>
    </row>
    <row r="1524" spans="1:7" ht="14.5" x14ac:dyDescent="0.35">
      <c r="A1524" s="11" t="s">
        <v>3944</v>
      </c>
      <c r="B1524" s="11">
        <v>5</v>
      </c>
      <c r="C1524" s="11">
        <v>2</v>
      </c>
      <c r="D1524" s="11">
        <v>73</v>
      </c>
      <c r="E1524" s="11">
        <v>0</v>
      </c>
      <c r="F1524" s="11">
        <v>0</v>
      </c>
      <c r="G1524" s="9">
        <v>44978</v>
      </c>
    </row>
    <row r="1525" spans="1:7" ht="14.5" x14ac:dyDescent="0.35">
      <c r="A1525" s="11" t="s">
        <v>3948</v>
      </c>
      <c r="B1525" s="11">
        <v>20</v>
      </c>
      <c r="C1525" s="11">
        <v>6</v>
      </c>
      <c r="D1525" s="11">
        <v>11</v>
      </c>
      <c r="E1525" s="11">
        <v>0</v>
      </c>
      <c r="F1525" s="11">
        <v>0</v>
      </c>
      <c r="G1525" s="9">
        <v>44978</v>
      </c>
    </row>
    <row r="1526" spans="1:7" ht="14.5" x14ac:dyDescent="0.35">
      <c r="A1526" s="11" t="s">
        <v>3950</v>
      </c>
      <c r="B1526" s="11">
        <v>5</v>
      </c>
      <c r="C1526" s="11">
        <v>1</v>
      </c>
      <c r="D1526" s="11">
        <v>8</v>
      </c>
      <c r="E1526" s="11">
        <v>0</v>
      </c>
      <c r="F1526" s="11">
        <v>0</v>
      </c>
      <c r="G1526" s="9">
        <v>44978</v>
      </c>
    </row>
    <row r="1527" spans="1:7" ht="14.5" x14ac:dyDescent="0.35">
      <c r="A1527" s="11" t="s">
        <v>3953</v>
      </c>
      <c r="B1527" s="11">
        <v>35</v>
      </c>
      <c r="C1527" s="11">
        <v>11</v>
      </c>
      <c r="D1527" s="11">
        <v>86</v>
      </c>
      <c r="E1527" s="11">
        <v>0</v>
      </c>
      <c r="F1527" s="11">
        <v>16</v>
      </c>
      <c r="G1527" s="9">
        <v>44978</v>
      </c>
    </row>
    <row r="1528" spans="1:7" ht="14.5" x14ac:dyDescent="0.35">
      <c r="A1528" s="11" t="s">
        <v>3956</v>
      </c>
      <c r="B1528" s="11">
        <v>9</v>
      </c>
      <c r="C1528" s="11">
        <v>2</v>
      </c>
      <c r="D1528" s="11">
        <v>5</v>
      </c>
      <c r="E1528" s="11">
        <v>0</v>
      </c>
      <c r="F1528" s="11">
        <v>0</v>
      </c>
      <c r="G1528" s="9">
        <v>44978</v>
      </c>
    </row>
    <row r="1529" spans="1:7" ht="14.5" x14ac:dyDescent="0.35">
      <c r="A1529" s="11" t="s">
        <v>3959</v>
      </c>
      <c r="B1529" s="11">
        <v>77</v>
      </c>
      <c r="C1529" s="11">
        <v>9</v>
      </c>
      <c r="D1529" s="11">
        <v>10</v>
      </c>
      <c r="E1529" s="11">
        <v>0</v>
      </c>
      <c r="F1529" s="11">
        <v>0</v>
      </c>
      <c r="G1529" s="9">
        <v>44978</v>
      </c>
    </row>
    <row r="1530" spans="1:7" ht="14.5" x14ac:dyDescent="0.35">
      <c r="A1530" s="11" t="s">
        <v>3961</v>
      </c>
      <c r="B1530" s="11">
        <v>11</v>
      </c>
      <c r="C1530" s="11">
        <v>5</v>
      </c>
      <c r="D1530" s="11">
        <v>0</v>
      </c>
      <c r="E1530" s="11">
        <v>0</v>
      </c>
      <c r="F1530" s="11">
        <v>0</v>
      </c>
      <c r="G1530" s="9">
        <v>44978</v>
      </c>
    </row>
    <row r="1531" spans="1:7" ht="14.5" x14ac:dyDescent="0.35">
      <c r="A1531" s="11" t="s">
        <v>3964</v>
      </c>
      <c r="B1531" s="11">
        <v>101</v>
      </c>
      <c r="C1531" s="11">
        <v>18</v>
      </c>
      <c r="D1531" s="11">
        <v>84</v>
      </c>
      <c r="E1531" s="11">
        <v>0</v>
      </c>
      <c r="F1531" s="11">
        <v>0</v>
      </c>
      <c r="G1531" s="9">
        <v>44978</v>
      </c>
    </row>
    <row r="1532" spans="1:7" ht="14.5" x14ac:dyDescent="0.35">
      <c r="A1532" s="11" t="s">
        <v>3966</v>
      </c>
      <c r="B1532" s="11">
        <v>22</v>
      </c>
      <c r="C1532" s="11">
        <v>3</v>
      </c>
      <c r="D1532" s="11">
        <v>6</v>
      </c>
      <c r="E1532" s="11">
        <v>0</v>
      </c>
      <c r="F1532" s="11">
        <v>1</v>
      </c>
      <c r="G1532" s="9">
        <v>44978</v>
      </c>
    </row>
    <row r="1533" spans="1:7" ht="14.5" x14ac:dyDescent="0.35">
      <c r="A1533" s="11" t="s">
        <v>3969</v>
      </c>
      <c r="B1533" s="11">
        <v>23</v>
      </c>
      <c r="C1533" s="11">
        <v>4</v>
      </c>
      <c r="D1533" s="11">
        <v>1</v>
      </c>
      <c r="E1533" s="11">
        <v>0</v>
      </c>
      <c r="F1533" s="11">
        <v>0</v>
      </c>
      <c r="G1533" s="9">
        <v>44978</v>
      </c>
    </row>
    <row r="1534" spans="1:7" ht="14.5" x14ac:dyDescent="0.35">
      <c r="A1534" s="11" t="s">
        <v>3972</v>
      </c>
      <c r="B1534" s="11">
        <v>27</v>
      </c>
      <c r="C1534" s="11">
        <v>9</v>
      </c>
      <c r="D1534" s="11">
        <v>1</v>
      </c>
      <c r="E1534" s="11">
        <v>0</v>
      </c>
      <c r="F1534" s="11">
        <v>0</v>
      </c>
      <c r="G1534" s="9">
        <v>44978</v>
      </c>
    </row>
    <row r="1535" spans="1:7" ht="14.5" x14ac:dyDescent="0.35">
      <c r="A1535" s="11" t="s">
        <v>3974</v>
      </c>
      <c r="B1535" s="11">
        <v>28</v>
      </c>
      <c r="C1535" s="11">
        <v>4</v>
      </c>
      <c r="D1535" s="11">
        <v>21</v>
      </c>
      <c r="E1535" s="11">
        <v>0</v>
      </c>
      <c r="F1535" s="11">
        <v>0</v>
      </c>
      <c r="G1535" s="9">
        <v>44978</v>
      </c>
    </row>
    <row r="1536" spans="1:7" ht="14.5" x14ac:dyDescent="0.35">
      <c r="A1536" s="11" t="s">
        <v>3977</v>
      </c>
      <c r="B1536" s="11">
        <v>25</v>
      </c>
      <c r="C1536" s="11">
        <v>6</v>
      </c>
      <c r="D1536" s="11">
        <v>12</v>
      </c>
      <c r="E1536" s="11">
        <v>0</v>
      </c>
      <c r="F1536" s="11">
        <v>0</v>
      </c>
      <c r="G1536" s="9">
        <v>44978</v>
      </c>
    </row>
    <row r="1537" spans="1:7" ht="14.5" x14ac:dyDescent="0.35">
      <c r="A1537" s="11" t="s">
        <v>3979</v>
      </c>
      <c r="B1537" s="11">
        <v>14</v>
      </c>
      <c r="C1537" s="11">
        <v>4</v>
      </c>
      <c r="D1537" s="11">
        <v>37</v>
      </c>
      <c r="E1537" s="11">
        <v>0</v>
      </c>
      <c r="F1537" s="11">
        <v>0</v>
      </c>
      <c r="G1537" s="9">
        <v>44978</v>
      </c>
    </row>
    <row r="1538" spans="1:7" ht="14.5" x14ac:dyDescent="0.35">
      <c r="A1538" s="11" t="s">
        <v>3983</v>
      </c>
      <c r="B1538" s="11">
        <v>1</v>
      </c>
      <c r="C1538" s="11">
        <v>0</v>
      </c>
      <c r="D1538" s="11">
        <v>0</v>
      </c>
      <c r="E1538" s="11">
        <v>0</v>
      </c>
      <c r="F1538" s="11">
        <v>0</v>
      </c>
      <c r="G1538" s="9">
        <v>44978</v>
      </c>
    </row>
    <row r="1539" spans="1:7" ht="14.5" x14ac:dyDescent="0.35">
      <c r="A1539" s="11" t="s">
        <v>3985</v>
      </c>
      <c r="B1539" s="11">
        <v>17</v>
      </c>
      <c r="C1539" s="11">
        <v>0</v>
      </c>
      <c r="D1539" s="11">
        <v>8</v>
      </c>
      <c r="E1539" s="11">
        <v>0</v>
      </c>
      <c r="F1539" s="11">
        <v>0</v>
      </c>
      <c r="G1539" s="9">
        <v>44978</v>
      </c>
    </row>
    <row r="1540" spans="1:7" ht="14.5" x14ac:dyDescent="0.35">
      <c r="A1540" s="11" t="s">
        <v>3988</v>
      </c>
      <c r="B1540" s="11">
        <v>2</v>
      </c>
      <c r="C1540" s="11">
        <v>6</v>
      </c>
      <c r="D1540" s="11">
        <v>7</v>
      </c>
      <c r="E1540" s="11">
        <v>0</v>
      </c>
      <c r="F1540" s="11">
        <v>0</v>
      </c>
      <c r="G1540" s="9">
        <v>44978</v>
      </c>
    </row>
    <row r="1541" spans="1:7" ht="14.5" x14ac:dyDescent="0.35">
      <c r="A1541" s="11" t="s">
        <v>3990</v>
      </c>
      <c r="B1541" s="11">
        <v>0</v>
      </c>
      <c r="C1541" s="11">
        <v>5</v>
      </c>
      <c r="D1541" s="11">
        <v>0</v>
      </c>
      <c r="E1541" s="11">
        <v>0</v>
      </c>
      <c r="F1541" s="11">
        <v>0</v>
      </c>
      <c r="G1541" s="9">
        <v>44978</v>
      </c>
    </row>
    <row r="1542" spans="1:7" ht="14.5" x14ac:dyDescent="0.35">
      <c r="A1542" s="11" t="s">
        <v>3992</v>
      </c>
      <c r="B1542" s="11">
        <v>23</v>
      </c>
      <c r="C1542" s="11">
        <v>5</v>
      </c>
      <c r="D1542" s="11">
        <v>3</v>
      </c>
      <c r="E1542" s="11">
        <v>0</v>
      </c>
      <c r="F1542" s="11">
        <v>0</v>
      </c>
      <c r="G1542" s="9">
        <v>44978</v>
      </c>
    </row>
    <row r="1543" spans="1:7" ht="14.5" x14ac:dyDescent="0.35">
      <c r="A1543" s="11" t="s">
        <v>3996</v>
      </c>
      <c r="B1543" s="11">
        <v>25</v>
      </c>
      <c r="C1543" s="11">
        <v>2</v>
      </c>
      <c r="D1543" s="11">
        <v>1</v>
      </c>
      <c r="E1543" s="11">
        <v>0</v>
      </c>
      <c r="F1543" s="11">
        <v>0</v>
      </c>
      <c r="G1543" s="9">
        <v>44978</v>
      </c>
    </row>
    <row r="1544" spans="1:7" ht="14.5" x14ac:dyDescent="0.35">
      <c r="A1544" s="11" t="s">
        <v>4000</v>
      </c>
      <c r="B1544" s="11">
        <v>31</v>
      </c>
      <c r="C1544" s="11">
        <v>5</v>
      </c>
      <c r="D1544" s="11">
        <v>0</v>
      </c>
      <c r="E1544" s="11">
        <v>0</v>
      </c>
      <c r="F1544" s="11">
        <v>0</v>
      </c>
      <c r="G1544" s="9">
        <v>44978</v>
      </c>
    </row>
    <row r="1545" spans="1:7" ht="14.5" x14ac:dyDescent="0.35">
      <c r="A1545" s="11" t="s">
        <v>4004</v>
      </c>
      <c r="B1545" s="11">
        <v>1</v>
      </c>
      <c r="C1545" s="11">
        <v>3</v>
      </c>
      <c r="D1545" s="11">
        <v>0</v>
      </c>
      <c r="E1545" s="11">
        <v>0</v>
      </c>
      <c r="F1545" s="11">
        <v>0</v>
      </c>
      <c r="G1545" s="9">
        <v>44978</v>
      </c>
    </row>
    <row r="1546" spans="1:7" ht="14.5" x14ac:dyDescent="0.35">
      <c r="A1546" s="11" t="s">
        <v>4008</v>
      </c>
      <c r="B1546" s="11">
        <v>11</v>
      </c>
      <c r="C1546" s="11">
        <v>1</v>
      </c>
      <c r="D1546" s="11">
        <v>0</v>
      </c>
      <c r="E1546" s="11">
        <v>0</v>
      </c>
      <c r="F1546" s="11">
        <v>0</v>
      </c>
      <c r="G1546" s="9">
        <v>44978</v>
      </c>
    </row>
    <row r="1547" spans="1:7" ht="14.5" x14ac:dyDescent="0.35">
      <c r="A1547" s="11" t="s">
        <v>4012</v>
      </c>
      <c r="B1547" s="11">
        <v>34</v>
      </c>
      <c r="C1547" s="11">
        <v>3</v>
      </c>
      <c r="D1547" s="11">
        <v>0</v>
      </c>
      <c r="E1547" s="11">
        <v>0</v>
      </c>
      <c r="F1547" s="11">
        <v>0</v>
      </c>
      <c r="G1547" s="9">
        <v>44978</v>
      </c>
    </row>
    <row r="1548" spans="1:7" ht="14.5" x14ac:dyDescent="0.35">
      <c r="A1548" s="11" t="s">
        <v>4016</v>
      </c>
      <c r="B1548" s="11">
        <v>15</v>
      </c>
      <c r="C1548" s="11">
        <v>2</v>
      </c>
      <c r="D1548" s="11">
        <v>2</v>
      </c>
      <c r="E1548" s="11">
        <v>0</v>
      </c>
      <c r="F1548" s="11">
        <v>0</v>
      </c>
      <c r="G1548" s="9">
        <v>44978</v>
      </c>
    </row>
    <row r="1549" spans="1:7" ht="14.5" x14ac:dyDescent="0.35">
      <c r="A1549" s="11" t="s">
        <v>4019</v>
      </c>
      <c r="B1549" s="11">
        <v>9</v>
      </c>
      <c r="C1549" s="11">
        <v>0</v>
      </c>
      <c r="D1549" s="11">
        <v>5</v>
      </c>
      <c r="E1549" s="11">
        <v>0</v>
      </c>
      <c r="F1549" s="11">
        <v>0</v>
      </c>
      <c r="G1549" s="9">
        <v>44978</v>
      </c>
    </row>
    <row r="1550" spans="1:7" ht="14.5" x14ac:dyDescent="0.35">
      <c r="A1550" s="11" t="s">
        <v>4023</v>
      </c>
      <c r="B1550" s="11">
        <v>2</v>
      </c>
      <c r="C1550" s="11">
        <v>1</v>
      </c>
      <c r="D1550" s="11">
        <v>0</v>
      </c>
      <c r="E1550" s="11">
        <v>0</v>
      </c>
      <c r="F1550" s="11">
        <v>0</v>
      </c>
      <c r="G1550" s="9">
        <v>44978</v>
      </c>
    </row>
    <row r="1551" spans="1:7" ht="14.5" x14ac:dyDescent="0.35">
      <c r="A1551" s="11" t="s">
        <v>4026</v>
      </c>
      <c r="B1551" s="11">
        <v>27</v>
      </c>
      <c r="C1551" s="11">
        <v>4</v>
      </c>
      <c r="D1551" s="11">
        <v>0</v>
      </c>
      <c r="E1551" s="11">
        <v>0</v>
      </c>
      <c r="F1551" s="11">
        <v>0</v>
      </c>
      <c r="G1551" s="9">
        <v>44978</v>
      </c>
    </row>
    <row r="1552" spans="1:7" ht="14.5" x14ac:dyDescent="0.35">
      <c r="A1552" s="11" t="s">
        <v>4029</v>
      </c>
      <c r="B1552" s="11">
        <v>28</v>
      </c>
      <c r="C1552" s="11">
        <v>3</v>
      </c>
      <c r="D1552" s="11">
        <v>14</v>
      </c>
      <c r="E1552" s="11">
        <v>0</v>
      </c>
      <c r="F1552" s="11">
        <v>0</v>
      </c>
      <c r="G1552" s="9">
        <v>44978</v>
      </c>
    </row>
    <row r="1553" spans="1:7" ht="14.5" x14ac:dyDescent="0.35">
      <c r="A1553" s="11" t="s">
        <v>4032</v>
      </c>
      <c r="B1553" s="11">
        <v>2</v>
      </c>
      <c r="C1553" s="11">
        <v>0</v>
      </c>
      <c r="D1553" s="11">
        <v>3</v>
      </c>
      <c r="E1553" s="11">
        <v>0</v>
      </c>
      <c r="F1553" s="11">
        <v>0</v>
      </c>
      <c r="G1553" s="9">
        <v>44978</v>
      </c>
    </row>
    <row r="1554" spans="1:7" ht="14.5" x14ac:dyDescent="0.35">
      <c r="A1554" s="11" t="s">
        <v>4034</v>
      </c>
      <c r="B1554" s="11">
        <v>26</v>
      </c>
      <c r="C1554" s="11">
        <v>4</v>
      </c>
      <c r="D1554" s="11">
        <v>0</v>
      </c>
      <c r="E1554" s="11">
        <v>0</v>
      </c>
      <c r="F1554" s="11">
        <v>0</v>
      </c>
      <c r="G1554" s="9">
        <v>44978</v>
      </c>
    </row>
    <row r="1555" spans="1:7" ht="14.5" x14ac:dyDescent="0.35">
      <c r="A1555" s="11" t="s">
        <v>4038</v>
      </c>
      <c r="B1555" s="11">
        <v>37</v>
      </c>
      <c r="C1555" s="11">
        <v>4</v>
      </c>
      <c r="D1555" s="11">
        <v>6</v>
      </c>
      <c r="E1555" s="11">
        <v>0</v>
      </c>
      <c r="F1555" s="11">
        <v>0</v>
      </c>
      <c r="G1555" s="9">
        <v>44978</v>
      </c>
    </row>
    <row r="1556" spans="1:7" ht="14.5" x14ac:dyDescent="0.35">
      <c r="A1556" s="11" t="s">
        <v>4042</v>
      </c>
      <c r="B1556" s="11">
        <v>5</v>
      </c>
      <c r="C1556" s="11">
        <v>2</v>
      </c>
      <c r="D1556" s="11">
        <v>0</v>
      </c>
      <c r="E1556" s="11">
        <v>0</v>
      </c>
      <c r="F1556" s="11">
        <v>1</v>
      </c>
      <c r="G1556" s="9">
        <v>44978</v>
      </c>
    </row>
    <row r="1557" spans="1:7" ht="14.5" x14ac:dyDescent="0.35">
      <c r="A1557" s="11" t="s">
        <v>4044</v>
      </c>
      <c r="B1557" s="11">
        <v>0</v>
      </c>
      <c r="C1557" s="11">
        <v>1</v>
      </c>
      <c r="D1557" s="11">
        <v>10</v>
      </c>
      <c r="E1557" s="11">
        <v>0</v>
      </c>
      <c r="F1557" s="11">
        <v>0</v>
      </c>
      <c r="G1557" s="9">
        <v>44978</v>
      </c>
    </row>
    <row r="1558" spans="1:7" ht="14.5" x14ac:dyDescent="0.35">
      <c r="A1558" s="11" t="s">
        <v>4047</v>
      </c>
      <c r="B1558" s="11">
        <v>21</v>
      </c>
      <c r="C1558" s="11">
        <v>11</v>
      </c>
      <c r="D1558" s="11">
        <v>53</v>
      </c>
      <c r="E1558" s="11">
        <v>0</v>
      </c>
      <c r="F1558" s="11">
        <v>0</v>
      </c>
      <c r="G1558" s="9">
        <v>44978</v>
      </c>
    </row>
    <row r="1559" spans="1:7" ht="14.5" x14ac:dyDescent="0.35">
      <c r="A1559" s="11" t="s">
        <v>4049</v>
      </c>
      <c r="B1559" s="11">
        <v>1</v>
      </c>
      <c r="C1559" s="11">
        <v>2</v>
      </c>
      <c r="D1559" s="11">
        <v>0</v>
      </c>
      <c r="E1559" s="11">
        <v>0</v>
      </c>
      <c r="F1559" s="11">
        <v>0</v>
      </c>
      <c r="G1559" s="9">
        <v>44978</v>
      </c>
    </row>
    <row r="1560" spans="1:7" ht="14.5" x14ac:dyDescent="0.35">
      <c r="A1560" s="11" t="s">
        <v>4052</v>
      </c>
      <c r="B1560" s="11">
        <v>5</v>
      </c>
      <c r="C1560" s="11">
        <v>0</v>
      </c>
      <c r="D1560" s="11">
        <v>2</v>
      </c>
      <c r="E1560" s="11">
        <v>0</v>
      </c>
      <c r="F1560" s="11">
        <v>0</v>
      </c>
      <c r="G1560" s="9">
        <v>44978</v>
      </c>
    </row>
    <row r="1561" spans="1:7" ht="14.5" x14ac:dyDescent="0.35">
      <c r="A1561" s="11" t="s">
        <v>4056</v>
      </c>
      <c r="B1561" s="11">
        <v>5</v>
      </c>
      <c r="C1561" s="11">
        <v>5</v>
      </c>
      <c r="D1561" s="11">
        <v>102</v>
      </c>
      <c r="E1561" s="11">
        <v>0</v>
      </c>
      <c r="F1561" s="11">
        <v>0</v>
      </c>
      <c r="G1561" s="9">
        <v>44978</v>
      </c>
    </row>
    <row r="1562" spans="1:7" ht="14.5" x14ac:dyDescent="0.35">
      <c r="A1562" s="11" t="s">
        <v>4058</v>
      </c>
      <c r="B1562" s="11">
        <v>13</v>
      </c>
      <c r="C1562" s="11">
        <v>5</v>
      </c>
      <c r="D1562" s="11">
        <v>0</v>
      </c>
      <c r="E1562" s="11">
        <v>0</v>
      </c>
      <c r="F1562" s="11">
        <v>0</v>
      </c>
      <c r="G1562" s="9">
        <v>44978</v>
      </c>
    </row>
    <row r="1563" spans="1:7" ht="14.5" x14ac:dyDescent="0.35">
      <c r="A1563" s="11" t="s">
        <v>4061</v>
      </c>
      <c r="B1563" s="11">
        <v>16</v>
      </c>
      <c r="C1563" s="11">
        <v>0</v>
      </c>
      <c r="D1563" s="11">
        <v>17</v>
      </c>
      <c r="E1563" s="11">
        <v>0</v>
      </c>
      <c r="F1563" s="11">
        <v>0</v>
      </c>
      <c r="G1563" s="9">
        <v>44978</v>
      </c>
    </row>
    <row r="1564" spans="1:7" ht="14.5" x14ac:dyDescent="0.35">
      <c r="A1564" s="11" t="s">
        <v>4063</v>
      </c>
      <c r="B1564" s="11">
        <v>23</v>
      </c>
      <c r="C1564" s="11">
        <v>5</v>
      </c>
      <c r="D1564" s="11">
        <v>6</v>
      </c>
      <c r="E1564" s="11">
        <v>0</v>
      </c>
      <c r="F1564" s="11">
        <v>0</v>
      </c>
      <c r="G1564" s="9">
        <v>44978</v>
      </c>
    </row>
    <row r="1565" spans="1:7" ht="14.5" x14ac:dyDescent="0.35">
      <c r="A1565" s="11" t="s">
        <v>4067</v>
      </c>
      <c r="B1565" s="11">
        <v>5</v>
      </c>
      <c r="C1565" s="11">
        <v>5</v>
      </c>
      <c r="D1565" s="11">
        <v>0</v>
      </c>
      <c r="E1565" s="11">
        <v>0</v>
      </c>
      <c r="F1565" s="11">
        <v>0</v>
      </c>
      <c r="G1565" s="9">
        <v>44978</v>
      </c>
    </row>
    <row r="1566" spans="1:7" ht="14.5" x14ac:dyDescent="0.35">
      <c r="A1566" s="11" t="s">
        <v>4070</v>
      </c>
      <c r="B1566" s="11">
        <v>17</v>
      </c>
      <c r="C1566" s="11">
        <v>1</v>
      </c>
      <c r="D1566" s="11">
        <v>5</v>
      </c>
      <c r="E1566" s="11">
        <v>0</v>
      </c>
      <c r="F1566" s="11">
        <v>0</v>
      </c>
      <c r="G1566" s="9">
        <v>44978</v>
      </c>
    </row>
    <row r="1567" spans="1:7" ht="14.5" x14ac:dyDescent="0.35">
      <c r="A1567" s="11" t="s">
        <v>4073</v>
      </c>
      <c r="B1567" s="11">
        <v>14</v>
      </c>
      <c r="C1567" s="11">
        <v>0</v>
      </c>
      <c r="D1567" s="11">
        <v>0</v>
      </c>
      <c r="E1567" s="11">
        <v>0</v>
      </c>
      <c r="F1567" s="11">
        <v>0</v>
      </c>
      <c r="G1567" s="9">
        <v>44978</v>
      </c>
    </row>
    <row r="1568" spans="1:7" ht="14.5" x14ac:dyDescent="0.35">
      <c r="A1568" s="11" t="s">
        <v>4076</v>
      </c>
      <c r="B1568" s="11">
        <v>17</v>
      </c>
      <c r="C1568" s="11">
        <v>1</v>
      </c>
      <c r="D1568" s="11">
        <v>14</v>
      </c>
      <c r="E1568" s="11">
        <v>0</v>
      </c>
      <c r="F1568" s="11">
        <v>0</v>
      </c>
      <c r="G1568" s="9">
        <v>44978</v>
      </c>
    </row>
    <row r="1569" spans="1:7" ht="14.5" x14ac:dyDescent="0.35">
      <c r="A1569" s="11" t="s">
        <v>4079</v>
      </c>
      <c r="B1569" s="11">
        <v>3</v>
      </c>
      <c r="C1569" s="11">
        <v>1</v>
      </c>
      <c r="D1569" s="11">
        <v>85</v>
      </c>
      <c r="E1569" s="11">
        <v>0</v>
      </c>
      <c r="F1569" s="11">
        <v>0</v>
      </c>
      <c r="G1569" s="9">
        <v>44978</v>
      </c>
    </row>
    <row r="1570" spans="1:7" ht="14.5" x14ac:dyDescent="0.35">
      <c r="A1570" s="11" t="s">
        <v>4082</v>
      </c>
      <c r="B1570" s="11">
        <v>39</v>
      </c>
      <c r="C1570" s="11">
        <v>3</v>
      </c>
      <c r="D1570" s="11">
        <v>43</v>
      </c>
      <c r="E1570" s="11">
        <v>0</v>
      </c>
      <c r="F1570" s="11">
        <v>14</v>
      </c>
      <c r="G1570" s="9">
        <v>44978</v>
      </c>
    </row>
    <row r="1571" spans="1:7" ht="14.5" x14ac:dyDescent="0.35">
      <c r="A1571" s="11" t="s">
        <v>4085</v>
      </c>
      <c r="B1571" s="11">
        <v>6</v>
      </c>
      <c r="C1571" s="11">
        <v>0</v>
      </c>
      <c r="D1571" s="11">
        <v>0</v>
      </c>
      <c r="E1571" s="11">
        <v>0</v>
      </c>
      <c r="F1571" s="11">
        <v>0</v>
      </c>
      <c r="G1571" s="9">
        <v>44978</v>
      </c>
    </row>
    <row r="1572" spans="1:7" ht="14.5" x14ac:dyDescent="0.35">
      <c r="A1572" s="11" t="s">
        <v>4088</v>
      </c>
      <c r="B1572" s="11">
        <v>1</v>
      </c>
      <c r="C1572" s="11">
        <v>1</v>
      </c>
      <c r="D1572" s="11">
        <v>0</v>
      </c>
      <c r="E1572" s="11">
        <v>0</v>
      </c>
      <c r="F1572" s="11">
        <v>0</v>
      </c>
      <c r="G1572" s="9">
        <v>44978</v>
      </c>
    </row>
    <row r="1573" spans="1:7" ht="14.5" x14ac:dyDescent="0.35">
      <c r="A1573" s="11" t="s">
        <v>4091</v>
      </c>
      <c r="B1573" s="11">
        <v>25</v>
      </c>
      <c r="C1573" s="11">
        <v>2</v>
      </c>
      <c r="D1573" s="11">
        <v>0</v>
      </c>
      <c r="E1573" s="11">
        <v>0</v>
      </c>
      <c r="F1573" s="11">
        <v>0</v>
      </c>
      <c r="G1573" s="9">
        <v>44978</v>
      </c>
    </row>
    <row r="1574" spans="1:7" ht="14.5" x14ac:dyDescent="0.35">
      <c r="A1574" s="11" t="s">
        <v>4093</v>
      </c>
      <c r="B1574" s="11">
        <v>81</v>
      </c>
      <c r="C1574" s="11">
        <v>9</v>
      </c>
      <c r="D1574" s="11">
        <v>55</v>
      </c>
      <c r="E1574" s="11">
        <v>0</v>
      </c>
      <c r="F1574" s="11">
        <v>0</v>
      </c>
      <c r="G1574" s="9">
        <v>44978</v>
      </c>
    </row>
    <row r="1575" spans="1:7" ht="14.5" x14ac:dyDescent="0.35">
      <c r="A1575" s="11" t="s">
        <v>4097</v>
      </c>
      <c r="B1575" s="11">
        <v>2</v>
      </c>
      <c r="C1575" s="11">
        <v>1</v>
      </c>
      <c r="D1575" s="11">
        <v>0</v>
      </c>
      <c r="E1575" s="11">
        <v>0</v>
      </c>
      <c r="F1575" s="11">
        <v>0</v>
      </c>
      <c r="G1575" s="9">
        <v>44978</v>
      </c>
    </row>
    <row r="1576" spans="1:7" ht="14.5" x14ac:dyDescent="0.35">
      <c r="A1576" s="11" t="s">
        <v>4101</v>
      </c>
      <c r="B1576" s="11">
        <v>55</v>
      </c>
      <c r="C1576" s="11">
        <v>11</v>
      </c>
      <c r="D1576" s="11">
        <v>30</v>
      </c>
      <c r="E1576" s="11">
        <v>0</v>
      </c>
      <c r="F1576" s="11">
        <v>6</v>
      </c>
      <c r="G1576" s="9">
        <v>44978</v>
      </c>
    </row>
    <row r="1577" spans="1:7" ht="14.5" x14ac:dyDescent="0.35">
      <c r="A1577" s="11" t="s">
        <v>4104</v>
      </c>
      <c r="B1577" s="11">
        <v>28</v>
      </c>
      <c r="C1577" s="11">
        <v>5</v>
      </c>
      <c r="D1577" s="11">
        <v>3</v>
      </c>
      <c r="E1577" s="11">
        <v>0</v>
      </c>
      <c r="F1577" s="11">
        <v>1</v>
      </c>
      <c r="G1577" s="9">
        <v>44978</v>
      </c>
    </row>
    <row r="1578" spans="1:7" ht="14.5" x14ac:dyDescent="0.35">
      <c r="A1578" s="11" t="s">
        <v>4108</v>
      </c>
      <c r="B1578" s="11">
        <v>17</v>
      </c>
      <c r="C1578" s="11">
        <v>1</v>
      </c>
      <c r="D1578" s="11">
        <v>5</v>
      </c>
      <c r="E1578" s="11">
        <v>0</v>
      </c>
      <c r="F1578" s="11">
        <v>0</v>
      </c>
      <c r="G1578" s="9">
        <v>44978</v>
      </c>
    </row>
    <row r="1579" spans="1:7" ht="14.5" x14ac:dyDescent="0.35">
      <c r="A1579" s="11" t="s">
        <v>4112</v>
      </c>
      <c r="B1579" s="11">
        <v>3</v>
      </c>
      <c r="C1579" s="11">
        <v>0</v>
      </c>
      <c r="D1579" s="11">
        <v>16</v>
      </c>
      <c r="E1579" s="11">
        <v>0</v>
      </c>
      <c r="F1579" s="11">
        <v>0</v>
      </c>
      <c r="G1579" s="9">
        <v>44978</v>
      </c>
    </row>
    <row r="1580" spans="1:7" ht="14.5" x14ac:dyDescent="0.35">
      <c r="A1580" s="11" t="s">
        <v>4116</v>
      </c>
      <c r="B1580" s="11">
        <v>5</v>
      </c>
      <c r="C1580" s="11">
        <v>4</v>
      </c>
      <c r="D1580" s="11">
        <v>0</v>
      </c>
      <c r="E1580" s="11">
        <v>27</v>
      </c>
      <c r="F1580" s="11">
        <v>0</v>
      </c>
      <c r="G1580" s="9">
        <v>44978</v>
      </c>
    </row>
    <row r="1581" spans="1:7" ht="14.5" x14ac:dyDescent="0.35">
      <c r="A1581" s="11" t="s">
        <v>2911</v>
      </c>
      <c r="B1581" s="11">
        <v>0</v>
      </c>
      <c r="C1581" s="11">
        <v>0</v>
      </c>
      <c r="D1581" s="11">
        <v>0</v>
      </c>
      <c r="E1581" s="11">
        <v>0</v>
      </c>
      <c r="F1581" s="11">
        <v>0</v>
      </c>
      <c r="G1581" s="9">
        <v>44978</v>
      </c>
    </row>
    <row r="1582" spans="1:7" ht="14.5" x14ac:dyDescent="0.35">
      <c r="A1582" s="11" t="s">
        <v>4122</v>
      </c>
      <c r="B1582" s="11">
        <v>0</v>
      </c>
      <c r="C1582" s="11">
        <v>0</v>
      </c>
      <c r="D1582" s="11">
        <v>0</v>
      </c>
      <c r="E1582" s="11">
        <v>0</v>
      </c>
      <c r="F1582" s="11">
        <v>0</v>
      </c>
      <c r="G1582" s="9">
        <v>44978</v>
      </c>
    </row>
    <row r="1583" spans="1:7" ht="14.5" x14ac:dyDescent="0.35">
      <c r="A1583" s="11" t="s">
        <v>4125</v>
      </c>
      <c r="B1583" s="11">
        <v>21</v>
      </c>
      <c r="C1583" s="11">
        <v>3</v>
      </c>
      <c r="D1583" s="11">
        <v>74</v>
      </c>
      <c r="E1583" s="11">
        <v>0</v>
      </c>
      <c r="F1583" s="11">
        <v>1</v>
      </c>
      <c r="G1583" s="9">
        <v>44978</v>
      </c>
    </row>
    <row r="1584" spans="1:7" ht="14.5" x14ac:dyDescent="0.35">
      <c r="A1584" s="11" t="s">
        <v>4128</v>
      </c>
      <c r="B1584" s="11">
        <v>61</v>
      </c>
      <c r="C1584" s="11">
        <v>20</v>
      </c>
      <c r="D1584" s="11">
        <v>35</v>
      </c>
      <c r="E1584" s="11">
        <v>5</v>
      </c>
      <c r="F1584" s="11">
        <v>0</v>
      </c>
      <c r="G1584" s="9">
        <v>44978</v>
      </c>
    </row>
    <row r="1585" spans="1:7" ht="14.5" x14ac:dyDescent="0.35">
      <c r="A1585" s="11" t="s">
        <v>4131</v>
      </c>
      <c r="B1585" s="11">
        <v>34</v>
      </c>
      <c r="C1585" s="11">
        <v>2</v>
      </c>
      <c r="D1585" s="11">
        <v>44</v>
      </c>
      <c r="E1585" s="11">
        <v>0</v>
      </c>
      <c r="F1585" s="11">
        <v>0</v>
      </c>
      <c r="G1585" s="9">
        <v>44978</v>
      </c>
    </row>
    <row r="1586" spans="1:7" ht="14.5" x14ac:dyDescent="0.35">
      <c r="A1586" s="11" t="s">
        <v>4133</v>
      </c>
      <c r="B1586" s="11">
        <v>0</v>
      </c>
      <c r="C1586" s="11">
        <v>3</v>
      </c>
      <c r="D1586" s="11">
        <v>0</v>
      </c>
      <c r="E1586" s="11">
        <v>0</v>
      </c>
      <c r="F1586" s="11">
        <v>0</v>
      </c>
      <c r="G1586" s="9">
        <v>44978</v>
      </c>
    </row>
    <row r="1587" spans="1:7" ht="14.5" x14ac:dyDescent="0.35">
      <c r="A1587" s="11" t="s">
        <v>4136</v>
      </c>
      <c r="B1587" s="11">
        <v>10</v>
      </c>
      <c r="C1587" s="11">
        <v>6</v>
      </c>
      <c r="D1587" s="11">
        <v>0</v>
      </c>
      <c r="E1587" s="11">
        <v>0</v>
      </c>
      <c r="F1587" s="11">
        <v>0</v>
      </c>
      <c r="G1587" s="9">
        <v>44978</v>
      </c>
    </row>
    <row r="1588" spans="1:7" ht="14.5" x14ac:dyDescent="0.35">
      <c r="A1588" s="11" t="s">
        <v>4138</v>
      </c>
      <c r="B1588" s="11">
        <v>5</v>
      </c>
      <c r="C1588" s="11">
        <v>0</v>
      </c>
      <c r="D1588" s="11">
        <v>0</v>
      </c>
      <c r="E1588" s="11">
        <v>0</v>
      </c>
      <c r="F1588" s="11">
        <v>0</v>
      </c>
      <c r="G1588" s="9">
        <v>44978</v>
      </c>
    </row>
    <row r="1589" spans="1:7" ht="14.5" x14ac:dyDescent="0.35">
      <c r="A1589" s="11" t="s">
        <v>4141</v>
      </c>
      <c r="B1589" s="11">
        <v>0</v>
      </c>
      <c r="C1589" s="11">
        <v>2</v>
      </c>
      <c r="D1589" s="11">
        <v>0</v>
      </c>
      <c r="E1589" s="11">
        <v>8</v>
      </c>
      <c r="F1589" s="11">
        <v>0</v>
      </c>
      <c r="G1589" s="9">
        <v>44978</v>
      </c>
    </row>
    <row r="1590" spans="1:7" ht="14.5" x14ac:dyDescent="0.35">
      <c r="A1590" s="11" t="s">
        <v>4144</v>
      </c>
      <c r="B1590" s="11">
        <v>31</v>
      </c>
      <c r="C1590" s="11">
        <v>7</v>
      </c>
      <c r="D1590" s="11">
        <v>4</v>
      </c>
      <c r="E1590" s="11">
        <v>28</v>
      </c>
      <c r="F1590" s="11">
        <v>0</v>
      </c>
      <c r="G1590" s="9">
        <v>44978</v>
      </c>
    </row>
    <row r="1591" spans="1:7" ht="14.5" x14ac:dyDescent="0.35">
      <c r="A1591" s="11" t="s">
        <v>4147</v>
      </c>
      <c r="B1591" s="11">
        <v>1</v>
      </c>
      <c r="C1591" s="11">
        <v>1</v>
      </c>
      <c r="D1591" s="11">
        <v>0</v>
      </c>
      <c r="E1591" s="11">
        <v>0</v>
      </c>
      <c r="F1591" s="11">
        <v>0</v>
      </c>
      <c r="G1591" s="9">
        <v>44978</v>
      </c>
    </row>
    <row r="1592" spans="1:7" ht="14.5" x14ac:dyDescent="0.35">
      <c r="A1592" s="11" t="s">
        <v>4150</v>
      </c>
      <c r="B1592" s="11">
        <v>137</v>
      </c>
      <c r="C1592" s="11">
        <v>23</v>
      </c>
      <c r="D1592" s="11">
        <v>115</v>
      </c>
      <c r="E1592" s="11">
        <v>0</v>
      </c>
      <c r="F1592" s="11">
        <v>1</v>
      </c>
      <c r="G1592" s="9">
        <v>44978</v>
      </c>
    </row>
    <row r="1593" spans="1:7" ht="14.5" x14ac:dyDescent="0.35">
      <c r="A1593" s="11" t="s">
        <v>4153</v>
      </c>
      <c r="B1593" s="11">
        <v>31</v>
      </c>
      <c r="C1593" s="11">
        <v>2</v>
      </c>
      <c r="D1593" s="11">
        <v>0</v>
      </c>
      <c r="E1593" s="11">
        <v>0</v>
      </c>
      <c r="F1593" s="11">
        <v>0</v>
      </c>
      <c r="G1593" s="9">
        <v>44978</v>
      </c>
    </row>
    <row r="1594" spans="1:7" ht="14.5" x14ac:dyDescent="0.35">
      <c r="A1594" s="11" t="s">
        <v>4156</v>
      </c>
      <c r="B1594" s="11">
        <v>71</v>
      </c>
      <c r="C1594" s="11">
        <v>25</v>
      </c>
      <c r="D1594" s="11">
        <v>332</v>
      </c>
      <c r="E1594" s="11">
        <v>0</v>
      </c>
      <c r="F1594" s="11">
        <v>60</v>
      </c>
      <c r="G1594" s="9">
        <v>44978</v>
      </c>
    </row>
    <row r="1595" spans="1:7" ht="14.5" x14ac:dyDescent="0.35">
      <c r="A1595" s="11" t="s">
        <v>4159</v>
      </c>
      <c r="B1595" s="11">
        <v>12</v>
      </c>
      <c r="C1595" s="11">
        <v>2</v>
      </c>
      <c r="D1595" s="11">
        <v>15</v>
      </c>
      <c r="E1595" s="11">
        <v>0</v>
      </c>
      <c r="F1595" s="11">
        <v>0</v>
      </c>
      <c r="G1595" s="9">
        <v>44978</v>
      </c>
    </row>
    <row r="1596" spans="1:7" ht="14.5" x14ac:dyDescent="0.35">
      <c r="A1596" s="11" t="s">
        <v>4161</v>
      </c>
      <c r="B1596" s="11">
        <v>1</v>
      </c>
      <c r="C1596" s="11">
        <v>0</v>
      </c>
      <c r="D1596" s="11">
        <v>0</v>
      </c>
      <c r="E1596" s="11">
        <v>0</v>
      </c>
      <c r="F1596" s="11">
        <v>0</v>
      </c>
      <c r="G1596" s="9">
        <v>44978</v>
      </c>
    </row>
    <row r="1597" spans="1:7" ht="14.5" x14ac:dyDescent="0.35">
      <c r="A1597" s="11" t="s">
        <v>4164</v>
      </c>
      <c r="B1597" s="11">
        <v>2</v>
      </c>
      <c r="C1597" s="11">
        <v>2</v>
      </c>
      <c r="D1597" s="11">
        <v>2</v>
      </c>
      <c r="E1597" s="11">
        <v>0</v>
      </c>
      <c r="F1597" s="11">
        <v>0</v>
      </c>
      <c r="G1597" s="9">
        <v>44978</v>
      </c>
    </row>
    <row r="1598" spans="1:7" ht="14.5" x14ac:dyDescent="0.35">
      <c r="A1598" s="11" t="s">
        <v>4166</v>
      </c>
      <c r="B1598" s="11">
        <v>133</v>
      </c>
      <c r="C1598" s="11">
        <v>122</v>
      </c>
      <c r="D1598" s="11">
        <v>3</v>
      </c>
      <c r="E1598" s="11">
        <v>11</v>
      </c>
      <c r="F1598" s="11">
        <v>0</v>
      </c>
      <c r="G1598" s="9">
        <v>44978</v>
      </c>
    </row>
    <row r="1599" spans="1:7" ht="14.5" x14ac:dyDescent="0.35">
      <c r="A1599" s="11" t="s">
        <v>4172</v>
      </c>
      <c r="B1599" s="11">
        <v>122</v>
      </c>
      <c r="C1599" s="11">
        <v>41</v>
      </c>
      <c r="D1599" s="11">
        <v>10</v>
      </c>
      <c r="E1599" s="11">
        <v>6</v>
      </c>
      <c r="F1599" s="11">
        <v>1</v>
      </c>
      <c r="G1599" s="9">
        <v>44978</v>
      </c>
    </row>
    <row r="1600" spans="1:7" ht="14.5" x14ac:dyDescent="0.35">
      <c r="A1600" s="11" t="s">
        <v>4175</v>
      </c>
      <c r="B1600" s="11">
        <v>142</v>
      </c>
      <c r="C1600" s="11">
        <v>17</v>
      </c>
      <c r="D1600" s="11">
        <v>9</v>
      </c>
      <c r="E1600" s="11">
        <v>123</v>
      </c>
      <c r="F1600" s="11">
        <v>0</v>
      </c>
      <c r="G1600" s="9">
        <v>44978</v>
      </c>
    </row>
    <row r="1601" spans="1:7" ht="14.5" x14ac:dyDescent="0.35">
      <c r="A1601" s="11" t="s">
        <v>4178</v>
      </c>
      <c r="B1601" s="11">
        <v>54</v>
      </c>
      <c r="C1601" s="11">
        <v>36</v>
      </c>
      <c r="D1601" s="11">
        <v>1</v>
      </c>
      <c r="E1601" s="11">
        <v>1187</v>
      </c>
      <c r="F1601" s="11">
        <v>0</v>
      </c>
      <c r="G1601" s="9">
        <v>44978</v>
      </c>
    </row>
    <row r="1602" spans="1:7" ht="14.5" x14ac:dyDescent="0.35">
      <c r="A1602" s="11" t="s">
        <v>4180</v>
      </c>
      <c r="B1602" s="11">
        <v>72</v>
      </c>
      <c r="C1602" s="11">
        <v>8</v>
      </c>
      <c r="D1602" s="11">
        <v>0</v>
      </c>
      <c r="E1602" s="11">
        <v>266</v>
      </c>
      <c r="F1602" s="11">
        <v>1</v>
      </c>
      <c r="G1602" s="9">
        <v>44978</v>
      </c>
    </row>
    <row r="1603" spans="1:7" ht="14.5" x14ac:dyDescent="0.35">
      <c r="A1603" s="11" t="s">
        <v>4183</v>
      </c>
      <c r="B1603" s="11">
        <v>2</v>
      </c>
      <c r="C1603" s="11">
        <v>6</v>
      </c>
      <c r="D1603" s="11">
        <v>2</v>
      </c>
      <c r="E1603" s="11">
        <v>0</v>
      </c>
      <c r="F1603" s="11">
        <v>2</v>
      </c>
      <c r="G1603" s="9">
        <v>44978</v>
      </c>
    </row>
    <row r="1604" spans="1:7" ht="14.5" x14ac:dyDescent="0.35">
      <c r="A1604" s="11" t="s">
        <v>4185</v>
      </c>
      <c r="B1604" s="11">
        <v>4</v>
      </c>
      <c r="C1604" s="11">
        <v>3</v>
      </c>
      <c r="D1604" s="11">
        <v>0</v>
      </c>
      <c r="E1604" s="11">
        <v>24</v>
      </c>
      <c r="F1604" s="11">
        <v>0</v>
      </c>
      <c r="G1604" s="9">
        <v>44978</v>
      </c>
    </row>
    <row r="1605" spans="1:7" ht="14.5" x14ac:dyDescent="0.35">
      <c r="A1605" s="11" t="s">
        <v>4187</v>
      </c>
      <c r="B1605" s="11">
        <v>116</v>
      </c>
      <c r="C1605" s="11">
        <v>76</v>
      </c>
      <c r="D1605" s="11">
        <v>2</v>
      </c>
      <c r="E1605" s="11">
        <v>46</v>
      </c>
      <c r="F1605" s="11">
        <v>0</v>
      </c>
      <c r="G1605" s="9">
        <v>44978</v>
      </c>
    </row>
    <row r="1606" spans="1:7" ht="14.5" x14ac:dyDescent="0.35">
      <c r="A1606" s="11" t="s">
        <v>4189</v>
      </c>
      <c r="B1606" s="11">
        <v>1</v>
      </c>
      <c r="C1606" s="11">
        <v>2</v>
      </c>
      <c r="D1606" s="11">
        <v>0</v>
      </c>
      <c r="E1606" s="11">
        <v>4</v>
      </c>
      <c r="F1606" s="11">
        <v>0</v>
      </c>
      <c r="G1606" s="9">
        <v>44978</v>
      </c>
    </row>
    <row r="1607" spans="1:7" ht="14.5" x14ac:dyDescent="0.35">
      <c r="A1607" s="11" t="s">
        <v>4192</v>
      </c>
      <c r="B1607" s="11">
        <v>28</v>
      </c>
      <c r="C1607" s="11">
        <v>7</v>
      </c>
      <c r="D1607" s="11">
        <v>0</v>
      </c>
      <c r="E1607" s="11">
        <v>250</v>
      </c>
      <c r="F1607" s="11">
        <v>0</v>
      </c>
      <c r="G1607" s="9">
        <v>44978</v>
      </c>
    </row>
    <row r="1608" spans="1:7" ht="14.5" x14ac:dyDescent="0.35">
      <c r="A1608" s="11" t="s">
        <v>4196</v>
      </c>
      <c r="B1608" s="11">
        <v>17</v>
      </c>
      <c r="C1608" s="11">
        <v>40</v>
      </c>
      <c r="D1608" s="11">
        <v>14</v>
      </c>
      <c r="E1608" s="11">
        <v>7</v>
      </c>
      <c r="F1608" s="11">
        <v>0</v>
      </c>
      <c r="G1608" s="9">
        <v>44978</v>
      </c>
    </row>
    <row r="1609" spans="1:7" ht="14.5" x14ac:dyDescent="0.35">
      <c r="A1609" s="11" t="s">
        <v>4201</v>
      </c>
      <c r="B1609" s="11">
        <v>1</v>
      </c>
      <c r="C1609" s="11">
        <v>2</v>
      </c>
      <c r="D1609" s="11">
        <v>0</v>
      </c>
      <c r="E1609" s="11">
        <v>11</v>
      </c>
      <c r="F1609" s="11">
        <v>0</v>
      </c>
      <c r="G1609" s="9">
        <v>44978</v>
      </c>
    </row>
    <row r="1610" spans="1:7" ht="14.5" x14ac:dyDescent="0.35">
      <c r="A1610" s="11" t="s">
        <v>4203</v>
      </c>
      <c r="B1610" s="11">
        <v>29</v>
      </c>
      <c r="C1610" s="11">
        <v>29</v>
      </c>
      <c r="D1610" s="11">
        <v>0</v>
      </c>
      <c r="E1610" s="11">
        <v>145</v>
      </c>
      <c r="F1610" s="11">
        <v>2</v>
      </c>
      <c r="G1610" s="9">
        <v>44978</v>
      </c>
    </row>
    <row r="1611" spans="1:7" ht="14.5" x14ac:dyDescent="0.35">
      <c r="A1611" s="11" t="s">
        <v>4206</v>
      </c>
      <c r="B1611" s="11">
        <v>18</v>
      </c>
      <c r="C1611" s="11">
        <v>2</v>
      </c>
      <c r="D1611" s="11">
        <v>0</v>
      </c>
      <c r="E1611" s="11">
        <v>57</v>
      </c>
      <c r="F1611" s="11">
        <v>0</v>
      </c>
      <c r="G1611" s="9">
        <v>44978</v>
      </c>
    </row>
    <row r="1612" spans="1:7" ht="14.5" x14ac:dyDescent="0.35">
      <c r="A1612" s="11" t="s">
        <v>4210</v>
      </c>
      <c r="B1612" s="11">
        <v>116</v>
      </c>
      <c r="C1612" s="11">
        <v>33</v>
      </c>
      <c r="D1612" s="11">
        <v>1</v>
      </c>
      <c r="E1612" s="11">
        <v>21</v>
      </c>
      <c r="F1612" s="11">
        <v>0</v>
      </c>
      <c r="G1612" s="9">
        <v>44978</v>
      </c>
    </row>
    <row r="1613" spans="1:7" ht="14.5" x14ac:dyDescent="0.35">
      <c r="A1613" s="11" t="s">
        <v>4215</v>
      </c>
      <c r="B1613" s="11">
        <v>143</v>
      </c>
      <c r="C1613" s="11">
        <v>76</v>
      </c>
      <c r="D1613" s="11">
        <v>5</v>
      </c>
      <c r="E1613" s="11">
        <v>561</v>
      </c>
      <c r="F1613" s="11">
        <v>0</v>
      </c>
      <c r="G1613" s="9">
        <v>44978</v>
      </c>
    </row>
    <row r="1614" spans="1:7" ht="14.5" x14ac:dyDescent="0.35">
      <c r="A1614" s="11" t="s">
        <v>4218</v>
      </c>
      <c r="B1614" s="11">
        <v>11</v>
      </c>
      <c r="C1614" s="11">
        <v>6</v>
      </c>
      <c r="D1614" s="11">
        <v>10</v>
      </c>
      <c r="E1614" s="11">
        <v>23</v>
      </c>
      <c r="F1614" s="11">
        <v>0</v>
      </c>
      <c r="G1614" s="9">
        <v>44978</v>
      </c>
    </row>
    <row r="1615" spans="1:7" ht="14.5" x14ac:dyDescent="0.35">
      <c r="A1615" s="11" t="s">
        <v>4220</v>
      </c>
      <c r="B1615" s="11">
        <v>102</v>
      </c>
      <c r="C1615" s="11">
        <v>54</v>
      </c>
      <c r="D1615" s="11">
        <v>23</v>
      </c>
      <c r="E1615" s="11">
        <v>80</v>
      </c>
      <c r="F1615" s="11">
        <v>18</v>
      </c>
      <c r="G1615" s="9">
        <v>44978</v>
      </c>
    </row>
    <row r="1616" spans="1:7" ht="14.5" x14ac:dyDescent="0.35">
      <c r="A1616" s="11" t="s">
        <v>4224</v>
      </c>
      <c r="B1616" s="11">
        <v>310</v>
      </c>
      <c r="C1616" s="11">
        <v>12</v>
      </c>
      <c r="D1616" s="11">
        <v>49</v>
      </c>
      <c r="E1616" s="11">
        <v>6093</v>
      </c>
      <c r="F1616" s="11">
        <v>0</v>
      </c>
      <c r="G1616" s="9">
        <v>44978</v>
      </c>
    </row>
    <row r="1617" spans="1:7" ht="14.5" x14ac:dyDescent="0.35">
      <c r="A1617" s="11" t="s">
        <v>4226</v>
      </c>
      <c r="B1617" s="11">
        <v>30</v>
      </c>
      <c r="C1617" s="11">
        <v>28</v>
      </c>
      <c r="D1617" s="11">
        <v>2</v>
      </c>
      <c r="E1617" s="11">
        <v>271</v>
      </c>
      <c r="F1617" s="11">
        <v>0</v>
      </c>
      <c r="G1617" s="9">
        <v>44978</v>
      </c>
    </row>
    <row r="1618" spans="1:7" ht="14.5" x14ac:dyDescent="0.35">
      <c r="A1618" s="11" t="s">
        <v>4230</v>
      </c>
      <c r="B1618" s="11">
        <v>439</v>
      </c>
      <c r="C1618" s="11">
        <v>44</v>
      </c>
      <c r="D1618" s="11">
        <v>0</v>
      </c>
      <c r="E1618" s="11">
        <v>2134</v>
      </c>
      <c r="F1618" s="11">
        <v>0</v>
      </c>
      <c r="G1618" s="9">
        <v>44978</v>
      </c>
    </row>
    <row r="1619" spans="1:7" ht="14.5" x14ac:dyDescent="0.35">
      <c r="A1619" s="11" t="s">
        <v>4234</v>
      </c>
      <c r="B1619" s="11">
        <v>12</v>
      </c>
      <c r="C1619" s="11">
        <v>5</v>
      </c>
      <c r="D1619" s="11">
        <v>0</v>
      </c>
      <c r="E1619" s="11">
        <v>4</v>
      </c>
      <c r="F1619" s="11">
        <v>0</v>
      </c>
      <c r="G1619" s="9">
        <v>44978</v>
      </c>
    </row>
    <row r="1620" spans="1:7" ht="14.5" x14ac:dyDescent="0.35">
      <c r="A1620" s="11" t="s">
        <v>4238</v>
      </c>
      <c r="B1620" s="11">
        <v>97</v>
      </c>
      <c r="C1620" s="11">
        <v>40</v>
      </c>
      <c r="D1620" s="11">
        <v>6</v>
      </c>
      <c r="E1620" s="11">
        <v>327</v>
      </c>
      <c r="F1620" s="11">
        <v>0</v>
      </c>
      <c r="G1620" s="9">
        <v>44978</v>
      </c>
    </row>
    <row r="1621" spans="1:7" ht="14.5" x14ac:dyDescent="0.35">
      <c r="A1621" s="11" t="s">
        <v>4243</v>
      </c>
      <c r="B1621" s="11">
        <v>53</v>
      </c>
      <c r="C1621" s="11">
        <v>120</v>
      </c>
      <c r="D1621" s="11">
        <v>203</v>
      </c>
      <c r="E1621" s="11">
        <v>153</v>
      </c>
      <c r="F1621" s="11">
        <v>0</v>
      </c>
      <c r="G1621" s="9">
        <v>44978</v>
      </c>
    </row>
    <row r="1622" spans="1:7" ht="14.5" x14ac:dyDescent="0.35">
      <c r="A1622" s="11" t="s">
        <v>4246</v>
      </c>
      <c r="B1622" s="11">
        <v>51</v>
      </c>
      <c r="C1622" s="11">
        <v>13</v>
      </c>
      <c r="D1622" s="11">
        <v>1</v>
      </c>
      <c r="E1622" s="11">
        <v>16</v>
      </c>
      <c r="F1622" s="11">
        <v>0</v>
      </c>
      <c r="G1622" s="9">
        <v>44978</v>
      </c>
    </row>
    <row r="1623" spans="1:7" ht="14.5" x14ac:dyDescent="0.35">
      <c r="A1623" s="11" t="s">
        <v>4248</v>
      </c>
      <c r="B1623" s="11">
        <v>27</v>
      </c>
      <c r="C1623" s="11">
        <v>2</v>
      </c>
      <c r="D1623" s="11">
        <v>2</v>
      </c>
      <c r="E1623" s="11">
        <v>99</v>
      </c>
      <c r="F1623" s="11">
        <v>0</v>
      </c>
      <c r="G1623" s="9">
        <v>44978</v>
      </c>
    </row>
    <row r="1624" spans="1:7" ht="14.5" x14ac:dyDescent="0.35">
      <c r="A1624" s="11" t="s">
        <v>4250</v>
      </c>
      <c r="B1624" s="11">
        <v>69</v>
      </c>
      <c r="C1624" s="11">
        <v>36</v>
      </c>
      <c r="D1624" s="11">
        <v>8</v>
      </c>
      <c r="E1624" s="11">
        <v>2883</v>
      </c>
      <c r="F1624" s="11">
        <v>0</v>
      </c>
      <c r="G1624" s="9">
        <v>44978</v>
      </c>
    </row>
    <row r="1625" spans="1:7" ht="14.5" x14ac:dyDescent="0.35">
      <c r="A1625" s="11" t="s">
        <v>4254</v>
      </c>
      <c r="B1625" s="11">
        <v>238</v>
      </c>
      <c r="C1625" s="11">
        <v>78</v>
      </c>
      <c r="D1625" s="11">
        <v>8</v>
      </c>
      <c r="E1625" s="11">
        <v>2577</v>
      </c>
      <c r="F1625" s="11">
        <v>0</v>
      </c>
      <c r="G1625" s="9">
        <v>44978</v>
      </c>
    </row>
    <row r="1626" spans="1:7" ht="14.5" x14ac:dyDescent="0.35">
      <c r="A1626" s="11" t="s">
        <v>4258</v>
      </c>
      <c r="B1626" s="11">
        <v>8</v>
      </c>
      <c r="C1626" s="11">
        <v>5</v>
      </c>
      <c r="D1626" s="11">
        <v>1</v>
      </c>
      <c r="E1626" s="11">
        <v>60</v>
      </c>
      <c r="F1626" s="11">
        <v>0</v>
      </c>
      <c r="G1626" s="9">
        <v>44978</v>
      </c>
    </row>
    <row r="1627" spans="1:7" ht="14.5" x14ac:dyDescent="0.35">
      <c r="A1627" s="11" t="s">
        <v>4261</v>
      </c>
      <c r="B1627" s="11">
        <v>70</v>
      </c>
      <c r="C1627" s="11">
        <v>27</v>
      </c>
      <c r="D1627" s="11">
        <v>0</v>
      </c>
      <c r="E1627" s="11">
        <v>55</v>
      </c>
      <c r="F1627" s="11">
        <v>0</v>
      </c>
      <c r="G1627" s="9">
        <v>44978</v>
      </c>
    </row>
    <row r="1628" spans="1:7" ht="14.5" x14ac:dyDescent="0.35">
      <c r="A1628" s="11" t="s">
        <v>4264</v>
      </c>
      <c r="B1628" s="11">
        <v>2</v>
      </c>
      <c r="C1628" s="11">
        <v>2</v>
      </c>
      <c r="D1628" s="11">
        <v>0</v>
      </c>
      <c r="E1628" s="11">
        <v>2</v>
      </c>
      <c r="F1628" s="11">
        <v>0</v>
      </c>
      <c r="G1628" s="9">
        <v>44978</v>
      </c>
    </row>
    <row r="1629" spans="1:7" ht="14.5" x14ac:dyDescent="0.35">
      <c r="A1629" s="11" t="s">
        <v>4267</v>
      </c>
      <c r="B1629" s="11">
        <v>3</v>
      </c>
      <c r="C1629" s="11">
        <v>2</v>
      </c>
      <c r="D1629" s="11">
        <v>0</v>
      </c>
      <c r="E1629" s="11">
        <v>2</v>
      </c>
      <c r="F1629" s="11">
        <v>0</v>
      </c>
      <c r="G1629" s="9">
        <v>44978</v>
      </c>
    </row>
    <row r="1630" spans="1:7" ht="14.5" x14ac:dyDescent="0.35">
      <c r="A1630" s="11" t="s">
        <v>4271</v>
      </c>
      <c r="B1630" s="11">
        <v>58</v>
      </c>
      <c r="C1630" s="11">
        <v>16</v>
      </c>
      <c r="D1630" s="11">
        <v>1</v>
      </c>
      <c r="E1630" s="11">
        <v>15</v>
      </c>
      <c r="F1630" s="11">
        <v>0</v>
      </c>
      <c r="G1630" s="9">
        <v>44978</v>
      </c>
    </row>
    <row r="1631" spans="1:7" ht="14.5" x14ac:dyDescent="0.35">
      <c r="A1631" s="11" t="s">
        <v>4273</v>
      </c>
      <c r="B1631" s="11">
        <v>36</v>
      </c>
      <c r="C1631" s="11">
        <v>9</v>
      </c>
      <c r="D1631" s="11">
        <v>0</v>
      </c>
      <c r="E1631" s="11">
        <v>131</v>
      </c>
      <c r="F1631" s="11">
        <v>0</v>
      </c>
      <c r="G1631" s="9">
        <v>44978</v>
      </c>
    </row>
    <row r="1632" spans="1:7" ht="14.5" x14ac:dyDescent="0.35">
      <c r="A1632" s="11" t="s">
        <v>4276</v>
      </c>
      <c r="B1632" s="11">
        <v>165</v>
      </c>
      <c r="C1632" s="11">
        <v>58</v>
      </c>
      <c r="D1632" s="11">
        <v>2</v>
      </c>
      <c r="E1632" s="11">
        <v>567</v>
      </c>
      <c r="F1632" s="11">
        <v>0</v>
      </c>
      <c r="G1632" s="9">
        <v>44978</v>
      </c>
    </row>
    <row r="1633" spans="1:7" ht="14.5" x14ac:dyDescent="0.35">
      <c r="A1633" s="11" t="s">
        <v>4278</v>
      </c>
      <c r="B1633" s="11">
        <v>22</v>
      </c>
      <c r="C1633" s="11">
        <v>17</v>
      </c>
      <c r="D1633" s="11">
        <v>4</v>
      </c>
      <c r="E1633" s="11">
        <v>65</v>
      </c>
      <c r="F1633" s="11">
        <v>0</v>
      </c>
      <c r="G1633" s="9">
        <v>44978</v>
      </c>
    </row>
    <row r="1634" spans="1:7" ht="14.5" x14ac:dyDescent="0.35">
      <c r="A1634" s="11" t="s">
        <v>4280</v>
      </c>
      <c r="B1634" s="11">
        <v>23</v>
      </c>
      <c r="C1634" s="11">
        <v>3</v>
      </c>
      <c r="D1634" s="11">
        <v>0</v>
      </c>
      <c r="E1634" s="11">
        <v>127</v>
      </c>
      <c r="F1634" s="11">
        <v>0</v>
      </c>
      <c r="G1634" s="9">
        <v>44978</v>
      </c>
    </row>
    <row r="1635" spans="1:7" ht="14.5" x14ac:dyDescent="0.35">
      <c r="A1635" s="11" t="s">
        <v>4283</v>
      </c>
      <c r="B1635" s="11">
        <v>8</v>
      </c>
      <c r="C1635" s="11">
        <v>6</v>
      </c>
      <c r="D1635" s="11">
        <v>1</v>
      </c>
      <c r="E1635" s="11">
        <v>155</v>
      </c>
      <c r="F1635" s="11">
        <v>0</v>
      </c>
      <c r="G1635" s="9">
        <v>44978</v>
      </c>
    </row>
    <row r="1636" spans="1:7" ht="14.5" x14ac:dyDescent="0.35">
      <c r="A1636" s="11" t="s">
        <v>4286</v>
      </c>
      <c r="B1636" s="11">
        <v>10</v>
      </c>
      <c r="C1636" s="11">
        <v>4</v>
      </c>
      <c r="D1636" s="11">
        <v>0</v>
      </c>
      <c r="E1636" s="11">
        <v>20</v>
      </c>
      <c r="F1636" s="11">
        <v>0</v>
      </c>
      <c r="G1636" s="9">
        <v>44978</v>
      </c>
    </row>
    <row r="1637" spans="1:7" ht="14.5" x14ac:dyDescent="0.35">
      <c r="A1637" s="11" t="s">
        <v>4289</v>
      </c>
      <c r="B1637" s="11">
        <v>62</v>
      </c>
      <c r="C1637" s="11">
        <v>17</v>
      </c>
      <c r="D1637" s="11">
        <v>0</v>
      </c>
      <c r="E1637" s="11">
        <v>56</v>
      </c>
      <c r="F1637" s="11">
        <v>0</v>
      </c>
      <c r="G1637" s="9">
        <v>44978</v>
      </c>
    </row>
    <row r="1638" spans="1:7" ht="14.5" x14ac:dyDescent="0.35">
      <c r="A1638" s="11" t="s">
        <v>4292</v>
      </c>
      <c r="B1638" s="11">
        <v>29</v>
      </c>
      <c r="C1638" s="11">
        <v>20</v>
      </c>
      <c r="D1638" s="11">
        <v>0</v>
      </c>
      <c r="E1638" s="11">
        <v>34</v>
      </c>
      <c r="F1638" s="11">
        <v>0</v>
      </c>
      <c r="G1638" s="9">
        <v>44978</v>
      </c>
    </row>
    <row r="1639" spans="1:7" ht="14.5" x14ac:dyDescent="0.35">
      <c r="A1639" s="11" t="s">
        <v>4295</v>
      </c>
      <c r="B1639" s="11">
        <v>14</v>
      </c>
      <c r="C1639" s="11">
        <v>3</v>
      </c>
      <c r="D1639" s="11">
        <v>0</v>
      </c>
      <c r="E1639" s="11">
        <v>7</v>
      </c>
      <c r="F1639" s="11">
        <v>0</v>
      </c>
      <c r="G1639" s="9">
        <v>44978</v>
      </c>
    </row>
    <row r="1640" spans="1:7" ht="14.5" x14ac:dyDescent="0.35">
      <c r="A1640" s="11" t="s">
        <v>4298</v>
      </c>
      <c r="B1640" s="11">
        <v>65</v>
      </c>
      <c r="C1640" s="11">
        <v>9</v>
      </c>
      <c r="D1640" s="11">
        <v>3</v>
      </c>
      <c r="E1640" s="11">
        <v>238</v>
      </c>
      <c r="F1640" s="11">
        <v>0</v>
      </c>
      <c r="G1640" s="9">
        <v>44978</v>
      </c>
    </row>
    <row r="1641" spans="1:7" ht="14.5" x14ac:dyDescent="0.35">
      <c r="A1641" s="11" t="s">
        <v>4300</v>
      </c>
      <c r="B1641" s="11">
        <v>72</v>
      </c>
      <c r="C1641" s="11">
        <v>27</v>
      </c>
      <c r="D1641" s="11">
        <v>4</v>
      </c>
      <c r="E1641" s="11">
        <v>66</v>
      </c>
      <c r="F1641" s="11">
        <v>0</v>
      </c>
      <c r="G1641" s="9">
        <v>44978</v>
      </c>
    </row>
    <row r="1642" spans="1:7" ht="14.5" x14ac:dyDescent="0.35">
      <c r="A1642" s="11" t="s">
        <v>4302</v>
      </c>
      <c r="B1642" s="11">
        <v>2</v>
      </c>
      <c r="C1642" s="11">
        <v>0</v>
      </c>
      <c r="D1642" s="11">
        <v>0</v>
      </c>
      <c r="E1642" s="11">
        <v>16</v>
      </c>
      <c r="F1642" s="11">
        <v>0</v>
      </c>
      <c r="G1642" s="9">
        <v>44978</v>
      </c>
    </row>
    <row r="1643" spans="1:7" ht="14.5" x14ac:dyDescent="0.35">
      <c r="A1643" s="11" t="s">
        <v>4304</v>
      </c>
      <c r="B1643" s="11">
        <v>7</v>
      </c>
      <c r="C1643" s="11">
        <v>0</v>
      </c>
      <c r="D1643" s="11">
        <v>2</v>
      </c>
      <c r="E1643" s="11">
        <v>12</v>
      </c>
      <c r="F1643" s="11">
        <v>0</v>
      </c>
      <c r="G1643" s="9">
        <v>44978</v>
      </c>
    </row>
    <row r="1644" spans="1:7" ht="14.5" x14ac:dyDescent="0.35">
      <c r="A1644" s="11" t="s">
        <v>4308</v>
      </c>
      <c r="B1644" s="11">
        <v>16</v>
      </c>
      <c r="C1644" s="11">
        <v>6</v>
      </c>
      <c r="D1644" s="11">
        <v>2</v>
      </c>
      <c r="E1644" s="11">
        <v>101</v>
      </c>
      <c r="F1644" s="11">
        <v>0</v>
      </c>
      <c r="G1644" s="9">
        <v>44978</v>
      </c>
    </row>
    <row r="1645" spans="1:7" ht="14.5" x14ac:dyDescent="0.35">
      <c r="A1645" s="11" t="s">
        <v>4311</v>
      </c>
      <c r="B1645" s="11">
        <v>83</v>
      </c>
      <c r="C1645" s="11">
        <v>10</v>
      </c>
      <c r="D1645" s="11">
        <v>10</v>
      </c>
      <c r="E1645" s="11">
        <v>1824</v>
      </c>
      <c r="F1645" s="11">
        <v>0</v>
      </c>
      <c r="G1645" s="9">
        <v>44978</v>
      </c>
    </row>
    <row r="1646" spans="1:7" ht="14.5" x14ac:dyDescent="0.35">
      <c r="A1646" s="11" t="s">
        <v>4313</v>
      </c>
      <c r="B1646" s="11">
        <v>12</v>
      </c>
      <c r="C1646" s="11">
        <v>6</v>
      </c>
      <c r="D1646" s="11">
        <v>371</v>
      </c>
      <c r="E1646" s="11">
        <v>36</v>
      </c>
      <c r="F1646" s="11">
        <v>0</v>
      </c>
      <c r="G1646" s="9">
        <v>44978</v>
      </c>
    </row>
    <row r="1647" spans="1:7" ht="14.5" x14ac:dyDescent="0.35">
      <c r="A1647" s="11" t="s">
        <v>4315</v>
      </c>
      <c r="B1647" s="11">
        <v>4</v>
      </c>
      <c r="C1647" s="11">
        <v>1</v>
      </c>
      <c r="D1647" s="11">
        <v>0</v>
      </c>
      <c r="E1647" s="11">
        <v>3</v>
      </c>
      <c r="F1647" s="11">
        <v>0</v>
      </c>
      <c r="G1647" s="9">
        <v>44978</v>
      </c>
    </row>
    <row r="1648" spans="1:7" ht="14.5" x14ac:dyDescent="0.35">
      <c r="A1648" s="11" t="s">
        <v>4319</v>
      </c>
      <c r="B1648" s="11">
        <v>7</v>
      </c>
      <c r="C1648" s="11">
        <v>1</v>
      </c>
      <c r="D1648" s="11">
        <v>19</v>
      </c>
      <c r="E1648" s="11">
        <v>15</v>
      </c>
      <c r="F1648" s="11">
        <v>0</v>
      </c>
      <c r="G1648" s="9">
        <v>44978</v>
      </c>
    </row>
    <row r="1649" spans="1:7" ht="14.5" x14ac:dyDescent="0.35">
      <c r="A1649" s="11" t="s">
        <v>4322</v>
      </c>
      <c r="B1649" s="11">
        <v>101</v>
      </c>
      <c r="C1649" s="11">
        <v>21</v>
      </c>
      <c r="D1649" s="11">
        <v>76</v>
      </c>
      <c r="E1649" s="11">
        <v>627</v>
      </c>
      <c r="F1649" s="11">
        <v>3</v>
      </c>
      <c r="G1649" s="9">
        <v>44978</v>
      </c>
    </row>
    <row r="1650" spans="1:7" ht="14.5" x14ac:dyDescent="0.35">
      <c r="A1650" s="11" t="s">
        <v>4324</v>
      </c>
      <c r="B1650" s="11">
        <v>73</v>
      </c>
      <c r="C1650" s="11">
        <v>9</v>
      </c>
      <c r="D1650" s="11">
        <v>4</v>
      </c>
      <c r="E1650" s="11">
        <v>245</v>
      </c>
      <c r="F1650" s="11">
        <v>0</v>
      </c>
      <c r="G1650" s="9">
        <v>44978</v>
      </c>
    </row>
    <row r="1651" spans="1:7" ht="14.5" x14ac:dyDescent="0.35">
      <c r="A1651" s="11" t="s">
        <v>4326</v>
      </c>
      <c r="B1651" s="11">
        <v>10</v>
      </c>
      <c r="C1651" s="11">
        <v>2</v>
      </c>
      <c r="D1651" s="11">
        <v>9</v>
      </c>
      <c r="E1651" s="11">
        <v>35</v>
      </c>
      <c r="F1651" s="11">
        <v>0</v>
      </c>
      <c r="G1651" s="9">
        <v>44978</v>
      </c>
    </row>
    <row r="1652" spans="1:7" ht="14.5" x14ac:dyDescent="0.35">
      <c r="A1652" s="11" t="s">
        <v>4329</v>
      </c>
      <c r="B1652" s="11">
        <v>13</v>
      </c>
      <c r="C1652" s="11">
        <v>5</v>
      </c>
      <c r="D1652" s="11">
        <v>0</v>
      </c>
      <c r="E1652" s="11">
        <v>12</v>
      </c>
      <c r="F1652" s="11">
        <v>0</v>
      </c>
      <c r="G1652" s="9">
        <v>44978</v>
      </c>
    </row>
    <row r="1653" spans="1:7" ht="14.5" x14ac:dyDescent="0.35">
      <c r="A1653" s="11" t="s">
        <v>4333</v>
      </c>
      <c r="B1653" s="11">
        <v>64</v>
      </c>
      <c r="C1653" s="11">
        <v>5</v>
      </c>
      <c r="D1653" s="11">
        <v>1</v>
      </c>
      <c r="E1653" s="11">
        <v>1359</v>
      </c>
      <c r="F1653" s="11">
        <v>1</v>
      </c>
      <c r="G1653" s="9">
        <v>44978</v>
      </c>
    </row>
    <row r="1654" spans="1:7" ht="14.5" x14ac:dyDescent="0.35">
      <c r="A1654" s="11" t="s">
        <v>4335</v>
      </c>
      <c r="B1654" s="11">
        <v>13</v>
      </c>
      <c r="C1654" s="11">
        <v>8</v>
      </c>
      <c r="D1654" s="11">
        <v>63</v>
      </c>
      <c r="E1654" s="11">
        <v>115</v>
      </c>
      <c r="F1654" s="11">
        <v>0</v>
      </c>
      <c r="G1654" s="9">
        <v>44978</v>
      </c>
    </row>
    <row r="1655" spans="1:7" ht="14.5" x14ac:dyDescent="0.35">
      <c r="A1655" s="11" t="s">
        <v>4338</v>
      </c>
      <c r="B1655" s="11">
        <v>9</v>
      </c>
      <c r="C1655" s="11">
        <v>16</v>
      </c>
      <c r="D1655" s="11">
        <v>0</v>
      </c>
      <c r="E1655" s="11">
        <v>13</v>
      </c>
      <c r="F1655" s="11">
        <v>0</v>
      </c>
      <c r="G1655" s="9">
        <v>44978</v>
      </c>
    </row>
    <row r="1656" spans="1:7" ht="14.5" x14ac:dyDescent="0.35">
      <c r="A1656" s="11" t="s">
        <v>4341</v>
      </c>
      <c r="B1656" s="11">
        <v>17</v>
      </c>
      <c r="C1656" s="11">
        <v>4</v>
      </c>
      <c r="D1656" s="11">
        <v>1</v>
      </c>
      <c r="E1656" s="11">
        <v>4</v>
      </c>
      <c r="F1656" s="11">
        <v>0</v>
      </c>
      <c r="G1656" s="9">
        <v>44978</v>
      </c>
    </row>
    <row r="1657" spans="1:7" ht="14.5" x14ac:dyDescent="0.35">
      <c r="A1657" s="11" t="s">
        <v>4344</v>
      </c>
      <c r="B1657" s="11">
        <v>5</v>
      </c>
      <c r="C1657" s="11">
        <v>3</v>
      </c>
      <c r="D1657" s="11">
        <v>6</v>
      </c>
      <c r="E1657" s="11">
        <v>82</v>
      </c>
      <c r="F1657" s="11">
        <v>0</v>
      </c>
      <c r="G1657" s="9">
        <v>44978</v>
      </c>
    </row>
    <row r="1658" spans="1:7" ht="14.5" x14ac:dyDescent="0.35">
      <c r="A1658" s="11" t="s">
        <v>4346</v>
      </c>
      <c r="B1658" s="11">
        <v>4</v>
      </c>
      <c r="C1658" s="11">
        <v>3</v>
      </c>
      <c r="D1658" s="11">
        <v>0</v>
      </c>
      <c r="E1658" s="11">
        <v>0</v>
      </c>
      <c r="F1658" s="11">
        <v>0</v>
      </c>
      <c r="G1658" s="9">
        <v>44978</v>
      </c>
    </row>
    <row r="1659" spans="1:7" ht="14.5" x14ac:dyDescent="0.35">
      <c r="A1659" s="11" t="s">
        <v>4349</v>
      </c>
      <c r="B1659" s="11">
        <v>0</v>
      </c>
      <c r="C1659" s="11">
        <v>0</v>
      </c>
      <c r="D1659" s="11">
        <v>0</v>
      </c>
      <c r="E1659" s="11">
        <v>3</v>
      </c>
      <c r="F1659" s="11">
        <v>0</v>
      </c>
      <c r="G1659" s="9">
        <v>44978</v>
      </c>
    </row>
    <row r="1660" spans="1:7" ht="14.5" x14ac:dyDescent="0.35">
      <c r="A1660" s="11" t="s">
        <v>4351</v>
      </c>
      <c r="B1660" s="11">
        <v>48</v>
      </c>
      <c r="C1660" s="11">
        <v>13</v>
      </c>
      <c r="D1660" s="11">
        <v>0</v>
      </c>
      <c r="E1660" s="11">
        <v>35</v>
      </c>
      <c r="F1660" s="11">
        <v>0</v>
      </c>
      <c r="G1660" s="9">
        <v>44978</v>
      </c>
    </row>
    <row r="1661" spans="1:7" ht="14.5" x14ac:dyDescent="0.35">
      <c r="A1661" s="11" t="s">
        <v>4353</v>
      </c>
      <c r="B1661" s="11">
        <v>24</v>
      </c>
      <c r="C1661" s="11">
        <v>5</v>
      </c>
      <c r="D1661" s="11">
        <v>41</v>
      </c>
      <c r="E1661" s="11">
        <v>10</v>
      </c>
      <c r="F1661" s="11">
        <v>0</v>
      </c>
      <c r="G1661" s="9">
        <v>44978</v>
      </c>
    </row>
    <row r="1662" spans="1:7" ht="14.5" x14ac:dyDescent="0.35">
      <c r="A1662" s="11" t="s">
        <v>4355</v>
      </c>
      <c r="B1662" s="11">
        <v>323</v>
      </c>
      <c r="C1662" s="11">
        <v>63</v>
      </c>
      <c r="D1662" s="11">
        <v>28</v>
      </c>
      <c r="E1662" s="11">
        <v>1665</v>
      </c>
      <c r="F1662" s="11">
        <v>0</v>
      </c>
      <c r="G1662" s="9">
        <v>44978</v>
      </c>
    </row>
    <row r="1663" spans="1:7" ht="14.5" x14ac:dyDescent="0.35">
      <c r="A1663" s="11" t="s">
        <v>4357</v>
      </c>
      <c r="B1663" s="11">
        <v>6</v>
      </c>
      <c r="C1663" s="11">
        <v>4</v>
      </c>
      <c r="D1663" s="11">
        <v>0</v>
      </c>
      <c r="E1663" s="11">
        <v>13</v>
      </c>
      <c r="F1663" s="11">
        <v>0</v>
      </c>
      <c r="G1663" s="9">
        <v>44978</v>
      </c>
    </row>
    <row r="1664" spans="1:7" ht="14.5" x14ac:dyDescent="0.35">
      <c r="A1664" s="11" t="s">
        <v>4359</v>
      </c>
      <c r="B1664" s="11">
        <v>31</v>
      </c>
      <c r="C1664" s="11">
        <v>28</v>
      </c>
      <c r="D1664" s="11">
        <v>0</v>
      </c>
      <c r="E1664" s="11">
        <v>0</v>
      </c>
      <c r="F1664" s="11">
        <v>0</v>
      </c>
      <c r="G1664" s="9">
        <v>44978</v>
      </c>
    </row>
    <row r="1665" spans="1:7" ht="14.5" x14ac:dyDescent="0.35">
      <c r="A1665" s="11" t="s">
        <v>4363</v>
      </c>
      <c r="B1665" s="11">
        <v>20</v>
      </c>
      <c r="C1665" s="11">
        <v>5</v>
      </c>
      <c r="D1665" s="11">
        <v>363</v>
      </c>
      <c r="E1665" s="11">
        <v>22</v>
      </c>
      <c r="F1665" s="11">
        <v>0</v>
      </c>
      <c r="G1665" s="9">
        <v>44978</v>
      </c>
    </row>
    <row r="1666" spans="1:7" ht="14.5" x14ac:dyDescent="0.35">
      <c r="A1666" s="11" t="s">
        <v>4366</v>
      </c>
      <c r="B1666" s="11">
        <v>22</v>
      </c>
      <c r="C1666" s="11">
        <v>5</v>
      </c>
      <c r="D1666" s="11">
        <v>21</v>
      </c>
      <c r="E1666" s="11">
        <v>0</v>
      </c>
      <c r="F1666" s="11">
        <v>0</v>
      </c>
      <c r="G1666" s="9">
        <v>44978</v>
      </c>
    </row>
    <row r="1667" spans="1:7" ht="14.5" x14ac:dyDescent="0.35">
      <c r="A1667" s="11" t="s">
        <v>4369</v>
      </c>
      <c r="B1667" s="11">
        <v>10</v>
      </c>
      <c r="C1667" s="11">
        <v>4</v>
      </c>
      <c r="D1667" s="11">
        <v>9</v>
      </c>
      <c r="E1667" s="11">
        <v>0</v>
      </c>
      <c r="F1667" s="11">
        <v>0</v>
      </c>
      <c r="G1667" s="9">
        <v>44978</v>
      </c>
    </row>
    <row r="1668" spans="1:7" ht="14.5" x14ac:dyDescent="0.35">
      <c r="A1668" s="11" t="s">
        <v>4371</v>
      </c>
      <c r="B1668" s="11">
        <v>33</v>
      </c>
      <c r="C1668" s="11">
        <v>14</v>
      </c>
      <c r="D1668" s="11">
        <v>34</v>
      </c>
      <c r="E1668" s="11">
        <v>0</v>
      </c>
      <c r="F1668" s="11">
        <v>1</v>
      </c>
      <c r="G1668" s="9">
        <v>44978</v>
      </c>
    </row>
    <row r="1669" spans="1:7" ht="14.5" x14ac:dyDescent="0.35">
      <c r="A1669" s="11" t="s">
        <v>4374</v>
      </c>
      <c r="B1669" s="11">
        <v>46</v>
      </c>
      <c r="C1669" s="11">
        <v>20</v>
      </c>
      <c r="D1669" s="11">
        <v>12</v>
      </c>
      <c r="E1669" s="11">
        <v>0</v>
      </c>
      <c r="F1669" s="11">
        <v>0</v>
      </c>
      <c r="G1669" s="9">
        <v>44978</v>
      </c>
    </row>
    <row r="1670" spans="1:7" ht="14.5" x14ac:dyDescent="0.35">
      <c r="A1670" s="11" t="s">
        <v>4377</v>
      </c>
      <c r="B1670" s="11">
        <v>7</v>
      </c>
      <c r="C1670" s="11">
        <v>6</v>
      </c>
      <c r="D1670" s="11">
        <v>0</v>
      </c>
      <c r="E1670" s="11">
        <v>0</v>
      </c>
      <c r="F1670" s="11">
        <v>0</v>
      </c>
      <c r="G1670" s="9">
        <v>44978</v>
      </c>
    </row>
    <row r="1671" spans="1:7" ht="14.5" x14ac:dyDescent="0.35">
      <c r="A1671" s="11" t="s">
        <v>4380</v>
      </c>
      <c r="B1671" s="11">
        <v>6</v>
      </c>
      <c r="C1671" s="11">
        <v>0</v>
      </c>
      <c r="D1671" s="11">
        <v>0</v>
      </c>
      <c r="E1671" s="11">
        <v>0</v>
      </c>
      <c r="F1671" s="11">
        <v>0</v>
      </c>
      <c r="G1671" s="9">
        <v>44978</v>
      </c>
    </row>
    <row r="1672" spans="1:7" ht="14.5" x14ac:dyDescent="0.35">
      <c r="A1672" s="11" t="s">
        <v>4383</v>
      </c>
      <c r="B1672" s="11">
        <v>13</v>
      </c>
      <c r="C1672" s="11">
        <v>2</v>
      </c>
      <c r="D1672" s="11">
        <v>4</v>
      </c>
      <c r="E1672" s="11">
        <v>0</v>
      </c>
      <c r="F1672" s="11">
        <v>0</v>
      </c>
      <c r="G1672" s="9">
        <v>44978</v>
      </c>
    </row>
    <row r="1673" spans="1:7" ht="14.5" x14ac:dyDescent="0.35">
      <c r="A1673" s="11" t="s">
        <v>4385</v>
      </c>
      <c r="B1673" s="11">
        <v>7</v>
      </c>
      <c r="C1673" s="11">
        <v>2</v>
      </c>
      <c r="D1673" s="11">
        <v>3</v>
      </c>
      <c r="E1673" s="11">
        <v>0</v>
      </c>
      <c r="F1673" s="11">
        <v>0</v>
      </c>
      <c r="G1673" s="9">
        <v>44978</v>
      </c>
    </row>
    <row r="1674" spans="1:7" ht="14.5" x14ac:dyDescent="0.35">
      <c r="A1674" s="11" t="s">
        <v>4388</v>
      </c>
      <c r="B1674" s="11">
        <v>8</v>
      </c>
      <c r="C1674" s="11">
        <v>0</v>
      </c>
      <c r="D1674" s="11">
        <v>1</v>
      </c>
      <c r="E1674" s="11">
        <v>0</v>
      </c>
      <c r="F1674" s="11">
        <v>1</v>
      </c>
      <c r="G1674" s="9">
        <v>44978</v>
      </c>
    </row>
    <row r="1675" spans="1:7" ht="14.5" x14ac:dyDescent="0.35">
      <c r="A1675" s="11" t="s">
        <v>4391</v>
      </c>
      <c r="B1675" s="11">
        <v>31</v>
      </c>
      <c r="C1675" s="11">
        <v>6</v>
      </c>
      <c r="D1675" s="11">
        <v>10</v>
      </c>
      <c r="E1675" s="11">
        <v>0</v>
      </c>
      <c r="F1675" s="11">
        <v>0</v>
      </c>
      <c r="G1675" s="9">
        <v>44978</v>
      </c>
    </row>
    <row r="1676" spans="1:7" ht="14.5" x14ac:dyDescent="0.35">
      <c r="A1676" s="11" t="s">
        <v>4394</v>
      </c>
      <c r="B1676" s="11">
        <v>15</v>
      </c>
      <c r="C1676" s="11">
        <v>5</v>
      </c>
      <c r="D1676" s="11">
        <v>11</v>
      </c>
      <c r="E1676" s="11">
        <v>0</v>
      </c>
      <c r="F1676" s="11">
        <v>1</v>
      </c>
      <c r="G1676" s="9">
        <v>44978</v>
      </c>
    </row>
    <row r="1677" spans="1:7" ht="14.5" x14ac:dyDescent="0.35">
      <c r="A1677" s="11" t="s">
        <v>4398</v>
      </c>
      <c r="B1677" s="11">
        <v>16</v>
      </c>
      <c r="C1677" s="11">
        <v>1</v>
      </c>
      <c r="D1677" s="11">
        <v>17</v>
      </c>
      <c r="E1677" s="11">
        <v>0</v>
      </c>
      <c r="F1677" s="11">
        <v>0</v>
      </c>
      <c r="G1677" s="9">
        <v>44978</v>
      </c>
    </row>
    <row r="1678" spans="1:7" ht="14.5" x14ac:dyDescent="0.35">
      <c r="A1678" s="11" t="s">
        <v>4401</v>
      </c>
      <c r="B1678" s="11">
        <v>4</v>
      </c>
      <c r="C1678" s="11">
        <v>2</v>
      </c>
      <c r="D1678" s="11">
        <v>0</v>
      </c>
      <c r="E1678" s="11">
        <v>0</v>
      </c>
      <c r="F1678" s="11">
        <v>0</v>
      </c>
      <c r="G1678" s="9">
        <v>44978</v>
      </c>
    </row>
    <row r="1679" spans="1:7" ht="14.5" x14ac:dyDescent="0.35">
      <c r="A1679" s="11" t="s">
        <v>4404</v>
      </c>
      <c r="B1679" s="11">
        <v>6</v>
      </c>
      <c r="C1679" s="11">
        <v>1</v>
      </c>
      <c r="D1679" s="11">
        <v>3</v>
      </c>
      <c r="E1679" s="11">
        <v>0</v>
      </c>
      <c r="F1679" s="11">
        <v>0</v>
      </c>
      <c r="G1679" s="9">
        <v>44978</v>
      </c>
    </row>
    <row r="1680" spans="1:7" ht="14.5" x14ac:dyDescent="0.35">
      <c r="A1680" s="11" t="s">
        <v>4408</v>
      </c>
      <c r="B1680" s="11">
        <v>3</v>
      </c>
      <c r="C1680" s="11">
        <v>0</v>
      </c>
      <c r="D1680" s="11">
        <v>0</v>
      </c>
      <c r="E1680" s="11">
        <v>0</v>
      </c>
      <c r="F1680" s="11">
        <v>0</v>
      </c>
      <c r="G1680" s="9">
        <v>44978</v>
      </c>
    </row>
    <row r="1681" spans="1:7" ht="14.5" x14ac:dyDescent="0.35">
      <c r="A1681" s="11" t="s">
        <v>4412</v>
      </c>
      <c r="B1681" s="11">
        <v>3</v>
      </c>
      <c r="C1681" s="11">
        <v>3</v>
      </c>
      <c r="D1681" s="11">
        <v>0</v>
      </c>
      <c r="E1681" s="11">
        <v>0</v>
      </c>
      <c r="F1681" s="11">
        <v>0</v>
      </c>
      <c r="G1681" s="9">
        <v>44978</v>
      </c>
    </row>
    <row r="1682" spans="1:7" ht="14.5" x14ac:dyDescent="0.35">
      <c r="A1682" s="11" t="s">
        <v>4415</v>
      </c>
      <c r="B1682" s="11">
        <v>93</v>
      </c>
      <c r="C1682" s="11">
        <v>11</v>
      </c>
      <c r="D1682" s="11">
        <v>2</v>
      </c>
      <c r="E1682" s="11">
        <v>0</v>
      </c>
      <c r="F1682" s="11">
        <v>2</v>
      </c>
      <c r="G1682" s="9">
        <v>44978</v>
      </c>
    </row>
    <row r="1683" spans="1:7" ht="14.5" x14ac:dyDescent="0.35">
      <c r="A1683" s="11" t="s">
        <v>4417</v>
      </c>
      <c r="B1683" s="11">
        <v>61</v>
      </c>
      <c r="C1683" s="11">
        <v>17</v>
      </c>
      <c r="D1683" s="11">
        <v>59</v>
      </c>
      <c r="E1683" s="11">
        <v>0</v>
      </c>
      <c r="F1683" s="11">
        <v>0</v>
      </c>
      <c r="G1683" s="9">
        <v>44978</v>
      </c>
    </row>
    <row r="1684" spans="1:7" ht="14.5" x14ac:dyDescent="0.35">
      <c r="A1684" s="11" t="s">
        <v>4420</v>
      </c>
      <c r="B1684" s="11">
        <v>26</v>
      </c>
      <c r="C1684" s="11">
        <v>8</v>
      </c>
      <c r="D1684" s="11">
        <v>153</v>
      </c>
      <c r="E1684" s="11">
        <v>0</v>
      </c>
      <c r="F1684" s="11">
        <v>4</v>
      </c>
      <c r="G1684" s="9">
        <v>44978</v>
      </c>
    </row>
    <row r="1685" spans="1:7" ht="14.5" x14ac:dyDescent="0.35">
      <c r="A1685" s="11" t="s">
        <v>4423</v>
      </c>
      <c r="B1685" s="11">
        <v>12</v>
      </c>
      <c r="C1685" s="11">
        <v>1</v>
      </c>
      <c r="D1685" s="11">
        <v>1</v>
      </c>
      <c r="E1685" s="11">
        <v>0</v>
      </c>
      <c r="F1685" s="11">
        <v>0</v>
      </c>
      <c r="G1685" s="9">
        <v>44978</v>
      </c>
    </row>
    <row r="1686" spans="1:7" ht="14.5" x14ac:dyDescent="0.35">
      <c r="A1686" s="11" t="s">
        <v>4427</v>
      </c>
      <c r="B1686" s="11">
        <v>5</v>
      </c>
      <c r="C1686" s="11">
        <v>1</v>
      </c>
      <c r="D1686" s="11">
        <v>18</v>
      </c>
      <c r="E1686" s="11">
        <v>0</v>
      </c>
      <c r="F1686" s="11">
        <v>0</v>
      </c>
      <c r="G1686" s="9">
        <v>44978</v>
      </c>
    </row>
    <row r="1687" spans="1:7" ht="14.5" x14ac:dyDescent="0.35">
      <c r="A1687" s="11" t="s">
        <v>4430</v>
      </c>
      <c r="B1687" s="11">
        <v>15</v>
      </c>
      <c r="C1687" s="11">
        <v>2</v>
      </c>
      <c r="D1687" s="11">
        <v>3</v>
      </c>
      <c r="E1687" s="11">
        <v>0</v>
      </c>
      <c r="F1687" s="11">
        <v>0</v>
      </c>
      <c r="G1687" s="9">
        <v>44978</v>
      </c>
    </row>
    <row r="1688" spans="1:7" ht="14.5" x14ac:dyDescent="0.35">
      <c r="A1688" s="11" t="s">
        <v>4433</v>
      </c>
      <c r="B1688" s="11">
        <v>6</v>
      </c>
      <c r="C1688" s="11">
        <v>0</v>
      </c>
      <c r="D1688" s="11">
        <v>3</v>
      </c>
      <c r="E1688" s="11">
        <v>0</v>
      </c>
      <c r="F1688" s="11">
        <v>0</v>
      </c>
      <c r="G1688" s="9">
        <v>44978</v>
      </c>
    </row>
    <row r="1689" spans="1:7" ht="14.5" x14ac:dyDescent="0.35">
      <c r="A1689" s="11" t="s">
        <v>4435</v>
      </c>
      <c r="B1689" s="11">
        <v>1</v>
      </c>
      <c r="C1689" s="11">
        <v>0</v>
      </c>
      <c r="D1689" s="11">
        <v>0</v>
      </c>
      <c r="E1689" s="11">
        <v>0</v>
      </c>
      <c r="F1689" s="11">
        <v>0</v>
      </c>
      <c r="G1689" s="9">
        <v>44978</v>
      </c>
    </row>
    <row r="1690" spans="1:7" ht="14.5" x14ac:dyDescent="0.35">
      <c r="A1690" s="11" t="s">
        <v>4438</v>
      </c>
      <c r="B1690" s="11">
        <v>12</v>
      </c>
      <c r="C1690" s="11">
        <v>1</v>
      </c>
      <c r="D1690" s="11">
        <v>0</v>
      </c>
      <c r="E1690" s="11">
        <v>0</v>
      </c>
      <c r="F1690" s="11">
        <v>0</v>
      </c>
      <c r="G1690" s="9">
        <v>44978</v>
      </c>
    </row>
    <row r="1691" spans="1:7" ht="14.5" x14ac:dyDescent="0.35">
      <c r="A1691" s="11" t="s">
        <v>4441</v>
      </c>
      <c r="B1691" s="11">
        <v>19</v>
      </c>
      <c r="C1691" s="11">
        <v>4</v>
      </c>
      <c r="D1691" s="11">
        <v>1</v>
      </c>
      <c r="E1691" s="11">
        <v>0</v>
      </c>
      <c r="F1691" s="11">
        <v>0</v>
      </c>
      <c r="G1691" s="9">
        <v>44978</v>
      </c>
    </row>
    <row r="1692" spans="1:7" ht="14.5" x14ac:dyDescent="0.35">
      <c r="A1692" s="11" t="s">
        <v>4447</v>
      </c>
      <c r="B1692" s="11">
        <v>1</v>
      </c>
      <c r="C1692" s="11">
        <v>1</v>
      </c>
      <c r="D1692" s="11">
        <v>0</v>
      </c>
      <c r="E1692" s="11">
        <v>0</v>
      </c>
      <c r="F1692" s="11">
        <v>0</v>
      </c>
      <c r="G1692" s="9">
        <v>44978</v>
      </c>
    </row>
    <row r="1693" spans="1:7" ht="14.5" x14ac:dyDescent="0.35">
      <c r="A1693" s="11" t="s">
        <v>4452</v>
      </c>
      <c r="B1693" s="11">
        <v>0</v>
      </c>
      <c r="C1693" s="11">
        <v>0</v>
      </c>
      <c r="D1693" s="11">
        <v>0</v>
      </c>
      <c r="E1693" s="11">
        <v>0</v>
      </c>
      <c r="F1693" s="11">
        <v>0</v>
      </c>
      <c r="G1693" s="9">
        <v>44978</v>
      </c>
    </row>
    <row r="1694" spans="1:7" ht="14.5" x14ac:dyDescent="0.35">
      <c r="A1694" s="11" t="s">
        <v>4456</v>
      </c>
      <c r="B1694" s="11">
        <v>1</v>
      </c>
      <c r="C1694" s="11">
        <v>2</v>
      </c>
      <c r="D1694" s="11">
        <v>3</v>
      </c>
      <c r="E1694" s="11">
        <v>0</v>
      </c>
      <c r="F1694" s="11">
        <v>0</v>
      </c>
      <c r="G1694" s="9">
        <v>44978</v>
      </c>
    </row>
    <row r="1695" spans="1:7" ht="14.5" x14ac:dyDescent="0.35">
      <c r="A1695" s="11" t="s">
        <v>4459</v>
      </c>
      <c r="B1695" s="11">
        <v>20</v>
      </c>
      <c r="C1695" s="11">
        <v>3</v>
      </c>
      <c r="D1695" s="11">
        <v>6</v>
      </c>
      <c r="E1695" s="11">
        <v>0</v>
      </c>
      <c r="F1695" s="11">
        <v>5</v>
      </c>
      <c r="G1695" s="9">
        <v>44978</v>
      </c>
    </row>
    <row r="1696" spans="1:7" ht="14.5" x14ac:dyDescent="0.35">
      <c r="A1696" s="11" t="s">
        <v>4463</v>
      </c>
      <c r="B1696" s="11">
        <v>9</v>
      </c>
      <c r="C1696" s="11">
        <v>0</v>
      </c>
      <c r="D1696" s="11">
        <v>17</v>
      </c>
      <c r="E1696" s="11">
        <v>0</v>
      </c>
      <c r="F1696" s="11">
        <v>0</v>
      </c>
      <c r="G1696" s="9">
        <v>44978</v>
      </c>
    </row>
    <row r="1697" spans="1:7" ht="14.5" x14ac:dyDescent="0.35">
      <c r="A1697" s="11" t="s">
        <v>4465</v>
      </c>
      <c r="B1697" s="11">
        <v>13</v>
      </c>
      <c r="C1697" s="11">
        <v>0</v>
      </c>
      <c r="D1697" s="11">
        <v>1</v>
      </c>
      <c r="E1697" s="11">
        <v>0</v>
      </c>
      <c r="F1697" s="11">
        <v>0</v>
      </c>
      <c r="G1697" s="9">
        <v>44978</v>
      </c>
    </row>
    <row r="1698" spans="1:7" ht="14.5" x14ac:dyDescent="0.35">
      <c r="A1698" s="11" t="s">
        <v>4467</v>
      </c>
      <c r="B1698" s="11">
        <v>0</v>
      </c>
      <c r="C1698" s="11">
        <v>0</v>
      </c>
      <c r="D1698" s="11">
        <v>0</v>
      </c>
      <c r="E1698" s="11">
        <v>0</v>
      </c>
      <c r="F1698" s="11">
        <v>0</v>
      </c>
      <c r="G1698" s="9">
        <v>44978</v>
      </c>
    </row>
    <row r="1699" spans="1:7" ht="14.5" x14ac:dyDescent="0.35">
      <c r="A1699" s="11" t="s">
        <v>4470</v>
      </c>
      <c r="B1699" s="11">
        <v>1</v>
      </c>
      <c r="C1699" s="11">
        <v>2</v>
      </c>
      <c r="D1699" s="11">
        <v>0</v>
      </c>
      <c r="E1699" s="11">
        <v>0</v>
      </c>
      <c r="F1699" s="11">
        <v>0</v>
      </c>
      <c r="G1699" s="9">
        <v>44978</v>
      </c>
    </row>
    <row r="1700" spans="1:7" ht="14.5" x14ac:dyDescent="0.35">
      <c r="A1700" s="11" t="s">
        <v>4474</v>
      </c>
      <c r="B1700" s="11">
        <v>25</v>
      </c>
      <c r="C1700" s="11">
        <v>2</v>
      </c>
      <c r="D1700" s="11">
        <v>81</v>
      </c>
      <c r="E1700" s="11">
        <v>0</v>
      </c>
      <c r="F1700" s="11">
        <v>0</v>
      </c>
      <c r="G1700" s="9">
        <v>44978</v>
      </c>
    </row>
    <row r="1701" spans="1:7" ht="14.5" x14ac:dyDescent="0.35">
      <c r="A1701" s="11" t="s">
        <v>4477</v>
      </c>
      <c r="B1701" s="11">
        <v>3</v>
      </c>
      <c r="C1701" s="11">
        <v>0</v>
      </c>
      <c r="D1701" s="11">
        <v>0</v>
      </c>
      <c r="E1701" s="11">
        <v>0</v>
      </c>
      <c r="F1701" s="11">
        <v>0</v>
      </c>
      <c r="G1701" s="9">
        <v>44978</v>
      </c>
    </row>
    <row r="1702" spans="1:7" ht="14.5" x14ac:dyDescent="0.35">
      <c r="A1702" s="11" t="s">
        <v>4481</v>
      </c>
      <c r="B1702" s="11">
        <v>18</v>
      </c>
      <c r="C1702" s="11">
        <v>3</v>
      </c>
      <c r="D1702" s="11">
        <v>3</v>
      </c>
      <c r="E1702" s="11">
        <v>0</v>
      </c>
      <c r="F1702" s="11">
        <v>0</v>
      </c>
      <c r="G1702" s="9">
        <v>44978</v>
      </c>
    </row>
    <row r="1703" spans="1:7" ht="14.5" x14ac:dyDescent="0.35">
      <c r="A1703" s="11" t="s">
        <v>4485</v>
      </c>
      <c r="B1703" s="11">
        <v>1</v>
      </c>
      <c r="C1703" s="11">
        <v>0</v>
      </c>
      <c r="D1703" s="11">
        <v>0</v>
      </c>
      <c r="E1703" s="11">
        <v>0</v>
      </c>
      <c r="F1703" s="11">
        <v>0</v>
      </c>
      <c r="G1703" s="9">
        <v>44978</v>
      </c>
    </row>
    <row r="1704" spans="1:7" ht="14.5" x14ac:dyDescent="0.35">
      <c r="A1704" s="11" t="s">
        <v>4487</v>
      </c>
      <c r="B1704" s="11">
        <v>7</v>
      </c>
      <c r="C1704" s="11">
        <v>1</v>
      </c>
      <c r="D1704" s="11">
        <v>9</v>
      </c>
      <c r="E1704" s="11">
        <v>0</v>
      </c>
      <c r="F1704" s="11">
        <v>0</v>
      </c>
      <c r="G1704" s="9">
        <v>44978</v>
      </c>
    </row>
    <row r="1705" spans="1:7" ht="14.5" x14ac:dyDescent="0.35">
      <c r="A1705" s="11" t="s">
        <v>4489</v>
      </c>
      <c r="B1705" s="11">
        <v>7</v>
      </c>
      <c r="C1705" s="11">
        <v>0</v>
      </c>
      <c r="D1705" s="11">
        <v>31</v>
      </c>
      <c r="E1705" s="11">
        <v>0</v>
      </c>
      <c r="F1705" s="11">
        <v>0</v>
      </c>
      <c r="G1705" s="9">
        <v>44978</v>
      </c>
    </row>
    <row r="1706" spans="1:7" ht="14.5" x14ac:dyDescent="0.35">
      <c r="A1706" s="11" t="s">
        <v>4492</v>
      </c>
      <c r="B1706" s="11">
        <v>2</v>
      </c>
      <c r="C1706" s="11">
        <v>0</v>
      </c>
      <c r="D1706" s="11">
        <v>1</v>
      </c>
      <c r="E1706" s="11">
        <v>0</v>
      </c>
      <c r="F1706" s="11">
        <v>0</v>
      </c>
      <c r="G1706" s="9">
        <v>44978</v>
      </c>
    </row>
    <row r="1707" spans="1:7" ht="14.5" x14ac:dyDescent="0.35">
      <c r="A1707" s="11" t="s">
        <v>4495</v>
      </c>
      <c r="B1707" s="11">
        <v>0</v>
      </c>
      <c r="C1707" s="11">
        <v>0</v>
      </c>
      <c r="D1707" s="11">
        <v>0</v>
      </c>
      <c r="E1707" s="11">
        <v>0</v>
      </c>
      <c r="F1707" s="11">
        <v>0</v>
      </c>
      <c r="G1707" s="9">
        <v>44978</v>
      </c>
    </row>
    <row r="1708" spans="1:7" ht="14.5" x14ac:dyDescent="0.35">
      <c r="A1708" s="11" t="s">
        <v>4497</v>
      </c>
      <c r="B1708" s="11">
        <v>0</v>
      </c>
      <c r="C1708" s="11">
        <v>1</v>
      </c>
      <c r="D1708" s="11">
        <v>0</v>
      </c>
      <c r="E1708" s="11">
        <v>0</v>
      </c>
      <c r="F1708" s="11">
        <v>0</v>
      </c>
      <c r="G1708" s="9">
        <v>44978</v>
      </c>
    </row>
    <row r="1709" spans="1:7" ht="14.5" x14ac:dyDescent="0.35">
      <c r="A1709" s="11" t="s">
        <v>4499</v>
      </c>
      <c r="B1709" s="11">
        <v>0</v>
      </c>
      <c r="C1709" s="11">
        <v>0</v>
      </c>
      <c r="D1709" s="11">
        <v>0</v>
      </c>
      <c r="E1709" s="11">
        <v>0</v>
      </c>
      <c r="F1709" s="11">
        <v>0</v>
      </c>
      <c r="G1709" s="9">
        <v>44978</v>
      </c>
    </row>
    <row r="1710" spans="1:7" ht="14.5" x14ac:dyDescent="0.35">
      <c r="A1710" s="11" t="s">
        <v>4501</v>
      </c>
      <c r="B1710" s="11">
        <v>9</v>
      </c>
      <c r="C1710" s="11">
        <v>0</v>
      </c>
      <c r="D1710" s="11">
        <v>9</v>
      </c>
      <c r="E1710" s="11">
        <v>0</v>
      </c>
      <c r="F1710" s="11">
        <v>0</v>
      </c>
      <c r="G1710" s="9">
        <v>44978</v>
      </c>
    </row>
    <row r="1711" spans="1:7" ht="14.5" x14ac:dyDescent="0.35">
      <c r="A1711" s="11" t="s">
        <v>4504</v>
      </c>
      <c r="B1711" s="11">
        <v>4</v>
      </c>
      <c r="C1711" s="11">
        <v>5</v>
      </c>
      <c r="D1711" s="11">
        <v>4</v>
      </c>
      <c r="E1711" s="11">
        <v>0</v>
      </c>
      <c r="F1711" s="11">
        <v>0</v>
      </c>
      <c r="G1711" s="9">
        <v>44978</v>
      </c>
    </row>
    <row r="1712" spans="1:7" ht="14.5" x14ac:dyDescent="0.35">
      <c r="A1712" s="11" t="s">
        <v>4508</v>
      </c>
      <c r="B1712" s="11">
        <v>8</v>
      </c>
      <c r="C1712" s="11">
        <v>1</v>
      </c>
      <c r="D1712" s="11">
        <v>23</v>
      </c>
      <c r="E1712" s="11">
        <v>0</v>
      </c>
      <c r="F1712" s="11">
        <v>0</v>
      </c>
      <c r="G1712" s="9">
        <v>44978</v>
      </c>
    </row>
    <row r="1713" spans="1:7" ht="14.5" x14ac:dyDescent="0.35">
      <c r="A1713" s="11" t="s">
        <v>4511</v>
      </c>
      <c r="B1713" s="11">
        <v>11</v>
      </c>
      <c r="C1713" s="11">
        <v>1</v>
      </c>
      <c r="D1713" s="11">
        <v>8</v>
      </c>
      <c r="E1713" s="11">
        <v>0</v>
      </c>
      <c r="F1713" s="11">
        <v>0</v>
      </c>
      <c r="G1713" s="9">
        <v>44978</v>
      </c>
    </row>
    <row r="1714" spans="1:7" ht="14.5" x14ac:dyDescent="0.35">
      <c r="A1714" s="11" t="s">
        <v>4514</v>
      </c>
      <c r="B1714" s="11">
        <v>0</v>
      </c>
      <c r="C1714" s="11">
        <v>0</v>
      </c>
      <c r="D1714" s="11">
        <v>0</v>
      </c>
      <c r="E1714" s="11">
        <v>0</v>
      </c>
      <c r="F1714" s="11">
        <v>0</v>
      </c>
      <c r="G1714" s="9">
        <v>44978</v>
      </c>
    </row>
    <row r="1715" spans="1:7" ht="14.5" x14ac:dyDescent="0.35">
      <c r="A1715" s="11" t="s">
        <v>4517</v>
      </c>
      <c r="B1715" s="11">
        <v>18</v>
      </c>
      <c r="C1715" s="11">
        <v>2</v>
      </c>
      <c r="D1715" s="11">
        <v>20</v>
      </c>
      <c r="E1715" s="11">
        <v>0</v>
      </c>
      <c r="F1715" s="11">
        <v>0</v>
      </c>
      <c r="G1715" s="9">
        <v>44978</v>
      </c>
    </row>
    <row r="1716" spans="1:7" ht="14.5" x14ac:dyDescent="0.35">
      <c r="A1716" s="11" t="s">
        <v>4520</v>
      </c>
      <c r="B1716" s="11">
        <v>0</v>
      </c>
      <c r="C1716" s="11">
        <v>0</v>
      </c>
      <c r="D1716" s="11">
        <v>3</v>
      </c>
      <c r="E1716" s="11">
        <v>0</v>
      </c>
      <c r="F1716" s="11">
        <v>0</v>
      </c>
      <c r="G1716" s="9">
        <v>44978</v>
      </c>
    </row>
    <row r="1717" spans="1:7" ht="14.5" x14ac:dyDescent="0.35">
      <c r="A1717" s="11" t="s">
        <v>4522</v>
      </c>
      <c r="B1717" s="11">
        <v>10</v>
      </c>
      <c r="C1717" s="11">
        <v>0</v>
      </c>
      <c r="D1717" s="11">
        <v>7</v>
      </c>
      <c r="E1717" s="11">
        <v>0</v>
      </c>
      <c r="F1717" s="11">
        <v>0</v>
      </c>
      <c r="G1717" s="9">
        <v>44978</v>
      </c>
    </row>
    <row r="1718" spans="1:7" ht="14.5" x14ac:dyDescent="0.35">
      <c r="A1718" s="11" t="s">
        <v>4525</v>
      </c>
      <c r="B1718" s="11">
        <v>6</v>
      </c>
      <c r="C1718" s="11">
        <v>0</v>
      </c>
      <c r="D1718" s="11">
        <v>0</v>
      </c>
      <c r="E1718" s="11">
        <v>0</v>
      </c>
      <c r="F1718" s="11">
        <v>0</v>
      </c>
      <c r="G1718" s="9">
        <v>44978</v>
      </c>
    </row>
    <row r="1719" spans="1:7" ht="14.5" x14ac:dyDescent="0.35">
      <c r="A1719" s="11" t="s">
        <v>4528</v>
      </c>
      <c r="B1719" s="11">
        <v>5</v>
      </c>
      <c r="C1719" s="11">
        <v>2</v>
      </c>
      <c r="D1719" s="11">
        <v>0</v>
      </c>
      <c r="E1719" s="11">
        <v>0</v>
      </c>
      <c r="F1719" s="11">
        <v>0</v>
      </c>
      <c r="G1719" s="9">
        <v>44978</v>
      </c>
    </row>
    <row r="1720" spans="1:7" ht="14.5" x14ac:dyDescent="0.35">
      <c r="A1720" s="11" t="s">
        <v>4531</v>
      </c>
      <c r="B1720" s="11">
        <v>2</v>
      </c>
      <c r="C1720" s="11">
        <v>0</v>
      </c>
      <c r="D1720" s="11">
        <v>0</v>
      </c>
      <c r="E1720" s="11">
        <v>0</v>
      </c>
      <c r="F1720" s="11">
        <v>0</v>
      </c>
      <c r="G1720" s="9">
        <v>44978</v>
      </c>
    </row>
    <row r="1721" spans="1:7" ht="14.5" x14ac:dyDescent="0.35">
      <c r="A1721" s="11" t="s">
        <v>4533</v>
      </c>
      <c r="B1721" s="11">
        <v>2</v>
      </c>
      <c r="C1721" s="11">
        <v>0</v>
      </c>
      <c r="D1721" s="11">
        <v>8</v>
      </c>
      <c r="E1721" s="11">
        <v>0</v>
      </c>
      <c r="F1721" s="11">
        <v>0</v>
      </c>
      <c r="G1721" s="9">
        <v>44978</v>
      </c>
    </row>
    <row r="1722" spans="1:7" ht="14.5" x14ac:dyDescent="0.35">
      <c r="A1722" s="11" t="s">
        <v>4536</v>
      </c>
      <c r="B1722" s="11">
        <v>9</v>
      </c>
      <c r="C1722" s="11">
        <v>1</v>
      </c>
      <c r="D1722" s="11">
        <v>4</v>
      </c>
      <c r="E1722" s="11">
        <v>0</v>
      </c>
      <c r="F1722" s="11">
        <v>0</v>
      </c>
      <c r="G1722" s="9">
        <v>44978</v>
      </c>
    </row>
    <row r="1723" spans="1:7" ht="14.5" x14ac:dyDescent="0.35">
      <c r="A1723" s="11" t="s">
        <v>4538</v>
      </c>
      <c r="B1723" s="11">
        <v>4</v>
      </c>
      <c r="C1723" s="11">
        <v>0</v>
      </c>
      <c r="D1723" s="11">
        <v>6</v>
      </c>
      <c r="E1723" s="11">
        <v>0</v>
      </c>
      <c r="F1723" s="11">
        <v>1</v>
      </c>
      <c r="G1723" s="9">
        <v>44978</v>
      </c>
    </row>
    <row r="1724" spans="1:7" ht="14.5" x14ac:dyDescent="0.35">
      <c r="A1724" s="11" t="s">
        <v>4541</v>
      </c>
      <c r="B1724" s="11">
        <v>8</v>
      </c>
      <c r="C1724" s="11">
        <v>24</v>
      </c>
      <c r="D1724" s="11">
        <v>0</v>
      </c>
      <c r="E1724" s="11">
        <v>0</v>
      </c>
      <c r="F1724" s="11">
        <v>0</v>
      </c>
      <c r="G1724" s="9">
        <v>44978</v>
      </c>
    </row>
    <row r="1725" spans="1:7" ht="14.5" x14ac:dyDescent="0.35">
      <c r="A1725" s="11" t="s">
        <v>4543</v>
      </c>
      <c r="B1725" s="11">
        <v>2</v>
      </c>
      <c r="C1725" s="11">
        <v>0</v>
      </c>
      <c r="D1725" s="11">
        <v>0</v>
      </c>
      <c r="E1725" s="11">
        <v>0</v>
      </c>
      <c r="F1725" s="11">
        <v>0</v>
      </c>
      <c r="G1725" s="9">
        <v>44978</v>
      </c>
    </row>
    <row r="1726" spans="1:7" ht="14.5" x14ac:dyDescent="0.35">
      <c r="A1726" s="11" t="s">
        <v>4546</v>
      </c>
      <c r="B1726" s="11">
        <v>0</v>
      </c>
      <c r="C1726" s="11">
        <v>0</v>
      </c>
      <c r="D1726" s="11">
        <v>0</v>
      </c>
      <c r="E1726" s="11">
        <v>0</v>
      </c>
      <c r="F1726" s="11">
        <v>0</v>
      </c>
      <c r="G1726" s="9">
        <v>44978</v>
      </c>
    </row>
    <row r="1727" spans="1:7" ht="14.5" x14ac:dyDescent="0.35">
      <c r="A1727" s="11" t="s">
        <v>4549</v>
      </c>
      <c r="B1727" s="11">
        <v>3</v>
      </c>
      <c r="C1727" s="11">
        <v>0</v>
      </c>
      <c r="D1727" s="11">
        <v>6</v>
      </c>
      <c r="E1727" s="11">
        <v>0</v>
      </c>
      <c r="F1727" s="11">
        <v>0</v>
      </c>
      <c r="G1727" s="9">
        <v>44978</v>
      </c>
    </row>
    <row r="1728" spans="1:7" ht="14.5" x14ac:dyDescent="0.35">
      <c r="A1728" s="11" t="s">
        <v>4551</v>
      </c>
      <c r="B1728" s="11">
        <v>6</v>
      </c>
      <c r="C1728" s="11">
        <v>0</v>
      </c>
      <c r="D1728" s="11">
        <v>0</v>
      </c>
      <c r="E1728" s="11">
        <v>0</v>
      </c>
      <c r="F1728" s="11">
        <v>0</v>
      </c>
      <c r="G1728" s="9">
        <v>44978</v>
      </c>
    </row>
    <row r="1729" spans="1:7" ht="14.5" x14ac:dyDescent="0.35">
      <c r="A1729" s="11" t="s">
        <v>4555</v>
      </c>
      <c r="B1729" s="11">
        <v>1</v>
      </c>
      <c r="C1729" s="11">
        <v>0</v>
      </c>
      <c r="D1729" s="11">
        <v>24</v>
      </c>
      <c r="E1729" s="11">
        <v>0</v>
      </c>
      <c r="F1729" s="11">
        <v>0</v>
      </c>
      <c r="G1729" s="9">
        <v>44978</v>
      </c>
    </row>
    <row r="1730" spans="1:7" ht="14.5" x14ac:dyDescent="0.35">
      <c r="A1730" s="11" t="s">
        <v>4558</v>
      </c>
      <c r="B1730" s="11">
        <v>5</v>
      </c>
      <c r="C1730" s="11">
        <v>0</v>
      </c>
      <c r="D1730" s="11">
        <v>0</v>
      </c>
      <c r="E1730" s="11">
        <v>0</v>
      </c>
      <c r="F1730" s="11">
        <v>0</v>
      </c>
      <c r="G1730" s="9">
        <v>44978</v>
      </c>
    </row>
    <row r="1731" spans="1:7" ht="14.5" x14ac:dyDescent="0.35">
      <c r="A1731" s="11" t="s">
        <v>4560</v>
      </c>
      <c r="B1731" s="11">
        <v>4</v>
      </c>
      <c r="C1731" s="11">
        <v>0</v>
      </c>
      <c r="D1731" s="11">
        <v>3</v>
      </c>
      <c r="E1731" s="11">
        <v>0</v>
      </c>
      <c r="F1731" s="11">
        <v>0</v>
      </c>
      <c r="G1731" s="9">
        <v>44978</v>
      </c>
    </row>
    <row r="1732" spans="1:7" ht="14.5" x14ac:dyDescent="0.35">
      <c r="A1732" s="11" t="s">
        <v>4564</v>
      </c>
      <c r="B1732" s="11">
        <v>3</v>
      </c>
      <c r="C1732" s="11">
        <v>1</v>
      </c>
      <c r="D1732" s="11">
        <v>0</v>
      </c>
      <c r="E1732" s="11">
        <v>0</v>
      </c>
      <c r="F1732" s="11">
        <v>0</v>
      </c>
      <c r="G1732" s="9">
        <v>44978</v>
      </c>
    </row>
    <row r="1733" spans="1:7" ht="14.5" x14ac:dyDescent="0.35">
      <c r="A1733" s="11" t="s">
        <v>4573</v>
      </c>
      <c r="B1733" s="11">
        <v>3</v>
      </c>
      <c r="C1733" s="11">
        <v>1</v>
      </c>
      <c r="D1733" s="11">
        <v>38</v>
      </c>
      <c r="E1733" s="11">
        <v>0</v>
      </c>
      <c r="F1733" s="11">
        <v>2</v>
      </c>
      <c r="G1733" s="9">
        <v>44978</v>
      </c>
    </row>
    <row r="1734" spans="1:7" ht="14.5" x14ac:dyDescent="0.35">
      <c r="A1734" s="11" t="s">
        <v>4578</v>
      </c>
      <c r="B1734" s="11">
        <v>3</v>
      </c>
      <c r="C1734" s="11">
        <v>1</v>
      </c>
      <c r="D1734" s="11">
        <v>0</v>
      </c>
      <c r="E1734" s="11">
        <v>0</v>
      </c>
      <c r="F1734" s="11">
        <v>0</v>
      </c>
      <c r="G1734" s="9">
        <v>44978</v>
      </c>
    </row>
    <row r="1735" spans="1:7" ht="14.5" x14ac:dyDescent="0.35">
      <c r="A1735" s="11" t="s">
        <v>4581</v>
      </c>
      <c r="B1735" s="11">
        <v>15</v>
      </c>
      <c r="C1735" s="11">
        <v>4</v>
      </c>
      <c r="D1735" s="11">
        <v>4</v>
      </c>
      <c r="E1735" s="11">
        <v>0</v>
      </c>
      <c r="F1735" s="11">
        <v>0</v>
      </c>
      <c r="G1735" s="9">
        <v>44978</v>
      </c>
    </row>
    <row r="1736" spans="1:7" ht="14.5" x14ac:dyDescent="0.35">
      <c r="A1736" s="11" t="s">
        <v>4584</v>
      </c>
      <c r="B1736" s="11">
        <v>22</v>
      </c>
      <c r="C1736" s="11">
        <v>2</v>
      </c>
      <c r="D1736" s="11">
        <v>4</v>
      </c>
      <c r="E1736" s="11">
        <v>0</v>
      </c>
      <c r="F1736" s="11">
        <v>0</v>
      </c>
      <c r="G1736" s="9">
        <v>44978</v>
      </c>
    </row>
    <row r="1737" spans="1:7" ht="14.5" x14ac:dyDescent="0.35">
      <c r="A1737" s="11" t="s">
        <v>4587</v>
      </c>
      <c r="B1737" s="11">
        <v>1</v>
      </c>
      <c r="C1737" s="11">
        <v>0</v>
      </c>
      <c r="D1737" s="11">
        <v>3</v>
      </c>
      <c r="E1737" s="11">
        <v>0</v>
      </c>
      <c r="F1737" s="11">
        <v>0</v>
      </c>
      <c r="G1737" s="9">
        <v>44978</v>
      </c>
    </row>
    <row r="1738" spans="1:7" ht="14.5" x14ac:dyDescent="0.35">
      <c r="A1738" s="11" t="s">
        <v>4590</v>
      </c>
      <c r="B1738" s="11">
        <v>1</v>
      </c>
      <c r="C1738" s="11">
        <v>2</v>
      </c>
      <c r="D1738" s="11">
        <v>0</v>
      </c>
      <c r="E1738" s="11">
        <v>0</v>
      </c>
      <c r="F1738" s="11">
        <v>0</v>
      </c>
      <c r="G1738" s="9">
        <v>44978</v>
      </c>
    </row>
    <row r="1739" spans="1:7" ht="14.5" x14ac:dyDescent="0.35">
      <c r="A1739" s="11" t="s">
        <v>4594</v>
      </c>
      <c r="B1739" s="11">
        <v>2</v>
      </c>
      <c r="C1739" s="11">
        <v>0</v>
      </c>
      <c r="D1739" s="11">
        <v>0</v>
      </c>
      <c r="E1739" s="11">
        <v>0</v>
      </c>
      <c r="F1739" s="11">
        <v>0</v>
      </c>
      <c r="G1739" s="9">
        <v>44978</v>
      </c>
    </row>
    <row r="1740" spans="1:7" ht="14.5" x14ac:dyDescent="0.35">
      <c r="A1740" s="11" t="s">
        <v>4598</v>
      </c>
      <c r="B1740" s="11">
        <v>4</v>
      </c>
      <c r="C1740" s="11">
        <v>0</v>
      </c>
      <c r="D1740" s="11">
        <v>0</v>
      </c>
      <c r="E1740" s="11">
        <v>0</v>
      </c>
      <c r="F1740" s="11">
        <v>0</v>
      </c>
      <c r="G1740" s="9">
        <v>44978</v>
      </c>
    </row>
    <row r="1741" spans="1:7" ht="14.5" x14ac:dyDescent="0.35">
      <c r="A1741" s="11" t="s">
        <v>4601</v>
      </c>
      <c r="B1741" s="11">
        <v>16</v>
      </c>
      <c r="C1741" s="11">
        <v>2</v>
      </c>
      <c r="D1741" s="11">
        <v>1</v>
      </c>
      <c r="E1741" s="11">
        <v>0</v>
      </c>
      <c r="F1741" s="11">
        <v>0</v>
      </c>
      <c r="G1741" s="9">
        <v>44978</v>
      </c>
    </row>
    <row r="1742" spans="1:7" ht="14.5" x14ac:dyDescent="0.35">
      <c r="A1742" s="11" t="s">
        <v>4605</v>
      </c>
      <c r="B1742" s="11">
        <v>35</v>
      </c>
      <c r="C1742" s="11">
        <v>4</v>
      </c>
      <c r="D1742" s="11">
        <v>0</v>
      </c>
      <c r="E1742" s="11">
        <v>0</v>
      </c>
      <c r="F1742" s="11">
        <v>0</v>
      </c>
      <c r="G1742" s="9">
        <v>44978</v>
      </c>
    </row>
    <row r="1743" spans="1:7" ht="14.5" x14ac:dyDescent="0.35">
      <c r="A1743" s="11" t="s">
        <v>4608</v>
      </c>
      <c r="B1743" s="11">
        <v>2</v>
      </c>
      <c r="C1743" s="11">
        <v>1</v>
      </c>
      <c r="D1743" s="11">
        <v>8</v>
      </c>
      <c r="E1743" s="11">
        <v>0</v>
      </c>
      <c r="F1743" s="11">
        <v>0</v>
      </c>
      <c r="G1743" s="9">
        <v>44978</v>
      </c>
    </row>
    <row r="1744" spans="1:7" ht="14.5" x14ac:dyDescent="0.35">
      <c r="A1744" s="11" t="s">
        <v>4611</v>
      </c>
      <c r="B1744" s="11">
        <v>26</v>
      </c>
      <c r="C1744" s="11">
        <v>1</v>
      </c>
      <c r="D1744" s="11">
        <v>0</v>
      </c>
      <c r="E1744" s="11">
        <v>0</v>
      </c>
      <c r="F1744" s="11">
        <v>0</v>
      </c>
      <c r="G1744" s="9">
        <v>44978</v>
      </c>
    </row>
    <row r="1745" spans="1:7" ht="14.5" x14ac:dyDescent="0.35">
      <c r="A1745" s="11" t="s">
        <v>4614</v>
      </c>
      <c r="B1745" s="11">
        <v>8</v>
      </c>
      <c r="C1745" s="11">
        <v>2</v>
      </c>
      <c r="D1745" s="11">
        <v>80</v>
      </c>
      <c r="E1745" s="11">
        <v>0</v>
      </c>
      <c r="F1745" s="11">
        <v>2</v>
      </c>
      <c r="G1745" s="9">
        <v>44978</v>
      </c>
    </row>
    <row r="1746" spans="1:7" ht="14.5" x14ac:dyDescent="0.35">
      <c r="A1746" s="11" t="s">
        <v>4618</v>
      </c>
      <c r="B1746" s="11">
        <v>46</v>
      </c>
      <c r="C1746" s="11">
        <v>4</v>
      </c>
      <c r="D1746" s="11">
        <v>0</v>
      </c>
      <c r="E1746" s="11">
        <v>0</v>
      </c>
      <c r="F1746" s="11">
        <v>0</v>
      </c>
      <c r="G1746" s="9">
        <v>44978</v>
      </c>
    </row>
    <row r="1747" spans="1:7" ht="14.5" x14ac:dyDescent="0.35">
      <c r="A1747" s="11" t="s">
        <v>4621</v>
      </c>
      <c r="B1747" s="11">
        <v>0</v>
      </c>
      <c r="C1747" s="11">
        <v>0</v>
      </c>
      <c r="D1747" s="11">
        <v>12</v>
      </c>
      <c r="E1747" s="11">
        <v>0</v>
      </c>
      <c r="F1747" s="11">
        <v>0</v>
      </c>
      <c r="G1747" s="9">
        <v>44978</v>
      </c>
    </row>
    <row r="1748" spans="1:7" ht="14.5" x14ac:dyDescent="0.35">
      <c r="A1748" s="11" t="s">
        <v>4626</v>
      </c>
      <c r="B1748" s="11">
        <v>9</v>
      </c>
      <c r="C1748" s="11">
        <v>0</v>
      </c>
      <c r="D1748" s="11">
        <v>92</v>
      </c>
      <c r="E1748" s="11">
        <v>0</v>
      </c>
      <c r="F1748" s="11">
        <v>2</v>
      </c>
      <c r="G1748" s="9">
        <v>44978</v>
      </c>
    </row>
    <row r="1749" spans="1:7" ht="14.5" x14ac:dyDescent="0.35">
      <c r="A1749" s="11" t="s">
        <v>4629</v>
      </c>
      <c r="B1749" s="11">
        <v>42</v>
      </c>
      <c r="C1749" s="11">
        <v>5</v>
      </c>
      <c r="D1749" s="11">
        <v>6</v>
      </c>
      <c r="E1749" s="11">
        <v>0</v>
      </c>
      <c r="F1749" s="11">
        <v>0</v>
      </c>
      <c r="G1749" s="9">
        <v>44978</v>
      </c>
    </row>
    <row r="1750" spans="1:7" ht="14.5" x14ac:dyDescent="0.35">
      <c r="A1750" s="11" t="s">
        <v>4632</v>
      </c>
      <c r="B1750" s="11">
        <v>4</v>
      </c>
      <c r="C1750" s="11">
        <v>1</v>
      </c>
      <c r="D1750" s="11">
        <v>2</v>
      </c>
      <c r="E1750" s="11">
        <v>0</v>
      </c>
      <c r="F1750" s="11">
        <v>0</v>
      </c>
      <c r="G1750" s="9">
        <v>44978</v>
      </c>
    </row>
    <row r="1751" spans="1:7" ht="14.5" x14ac:dyDescent="0.35">
      <c r="A1751" s="11" t="s">
        <v>4636</v>
      </c>
      <c r="B1751" s="11">
        <v>18</v>
      </c>
      <c r="C1751" s="11">
        <v>4</v>
      </c>
      <c r="D1751" s="11">
        <v>5</v>
      </c>
      <c r="E1751" s="11">
        <v>0</v>
      </c>
      <c r="F1751" s="11">
        <v>0</v>
      </c>
      <c r="G1751" s="9">
        <v>44978</v>
      </c>
    </row>
    <row r="1752" spans="1:7" ht="14.5" x14ac:dyDescent="0.35">
      <c r="A1752" s="11" t="s">
        <v>4639</v>
      </c>
      <c r="B1752" s="11">
        <v>11</v>
      </c>
      <c r="C1752" s="11">
        <v>0</v>
      </c>
      <c r="D1752" s="11">
        <v>253</v>
      </c>
      <c r="E1752" s="11">
        <v>0</v>
      </c>
      <c r="F1752" s="11">
        <v>0</v>
      </c>
      <c r="G1752" s="9">
        <v>44978</v>
      </c>
    </row>
    <row r="1753" spans="1:7" ht="14.5" x14ac:dyDescent="0.35">
      <c r="A1753" s="11" t="s">
        <v>4642</v>
      </c>
      <c r="B1753" s="11">
        <v>4</v>
      </c>
      <c r="C1753" s="11">
        <v>0</v>
      </c>
      <c r="D1753" s="11">
        <v>15</v>
      </c>
      <c r="E1753" s="11">
        <v>0</v>
      </c>
      <c r="F1753" s="11">
        <v>0</v>
      </c>
      <c r="G1753" s="9">
        <v>44978</v>
      </c>
    </row>
    <row r="1754" spans="1:7" ht="14.5" x14ac:dyDescent="0.35">
      <c r="A1754" s="11" t="s">
        <v>4646</v>
      </c>
      <c r="B1754" s="11">
        <v>1</v>
      </c>
      <c r="C1754" s="11">
        <v>1</v>
      </c>
      <c r="D1754" s="11">
        <v>2</v>
      </c>
      <c r="E1754" s="11">
        <v>0</v>
      </c>
      <c r="F1754" s="11">
        <v>0</v>
      </c>
      <c r="G1754" s="9">
        <v>44978</v>
      </c>
    </row>
    <row r="1755" spans="1:7" ht="14.5" x14ac:dyDescent="0.35">
      <c r="A1755" s="11" t="s">
        <v>4650</v>
      </c>
      <c r="B1755" s="11">
        <v>19</v>
      </c>
      <c r="C1755" s="11">
        <v>0</v>
      </c>
      <c r="D1755" s="11">
        <v>23</v>
      </c>
      <c r="E1755" s="11">
        <v>0</v>
      </c>
      <c r="F1755" s="11">
        <v>0</v>
      </c>
      <c r="G1755" s="9">
        <v>44978</v>
      </c>
    </row>
    <row r="1756" spans="1:7" ht="14.5" x14ac:dyDescent="0.35">
      <c r="A1756" s="11" t="s">
        <v>4654</v>
      </c>
      <c r="B1756" s="11">
        <v>13</v>
      </c>
      <c r="C1756" s="11">
        <v>5</v>
      </c>
      <c r="D1756" s="11">
        <v>8</v>
      </c>
      <c r="E1756" s="11">
        <v>0</v>
      </c>
      <c r="F1756" s="11">
        <v>0</v>
      </c>
      <c r="G1756" s="9">
        <v>44978</v>
      </c>
    </row>
    <row r="1757" spans="1:7" ht="14.5" x14ac:dyDescent="0.35">
      <c r="A1757" s="11" t="s">
        <v>4657</v>
      </c>
      <c r="B1757" s="11">
        <v>10</v>
      </c>
      <c r="C1757" s="11">
        <v>0</v>
      </c>
      <c r="D1757" s="11">
        <v>0</v>
      </c>
      <c r="E1757" s="11">
        <v>0</v>
      </c>
      <c r="F1757" s="11">
        <v>0</v>
      </c>
      <c r="G1757" s="9">
        <v>44978</v>
      </c>
    </row>
    <row r="1758" spans="1:7" ht="14.5" x14ac:dyDescent="0.35">
      <c r="A1758" s="11" t="s">
        <v>4660</v>
      </c>
      <c r="B1758" s="11">
        <v>4</v>
      </c>
      <c r="C1758" s="11">
        <v>0</v>
      </c>
      <c r="D1758" s="11">
        <v>2</v>
      </c>
      <c r="E1758" s="11">
        <v>0</v>
      </c>
      <c r="F1758" s="11">
        <v>0</v>
      </c>
      <c r="G1758" s="9">
        <v>44978</v>
      </c>
    </row>
    <row r="1759" spans="1:7" ht="14.5" x14ac:dyDescent="0.35">
      <c r="A1759" s="11" t="s">
        <v>4663</v>
      </c>
      <c r="B1759" s="11">
        <v>12</v>
      </c>
      <c r="C1759" s="11">
        <v>3</v>
      </c>
      <c r="D1759" s="11">
        <v>20</v>
      </c>
      <c r="E1759" s="11">
        <v>0</v>
      </c>
      <c r="F1759" s="11">
        <v>0</v>
      </c>
      <c r="G1759" s="9">
        <v>44978</v>
      </c>
    </row>
    <row r="1760" spans="1:7" ht="14.5" x14ac:dyDescent="0.35">
      <c r="A1760" s="11" t="s">
        <v>4666</v>
      </c>
      <c r="B1760" s="11">
        <v>68</v>
      </c>
      <c r="C1760" s="11">
        <v>9</v>
      </c>
      <c r="D1760" s="11">
        <v>1</v>
      </c>
      <c r="E1760" s="11">
        <v>0</v>
      </c>
      <c r="F1760" s="11">
        <v>0</v>
      </c>
      <c r="G1760" s="9">
        <v>44978</v>
      </c>
    </row>
    <row r="1761" spans="1:7" ht="14.5" x14ac:dyDescent="0.35">
      <c r="A1761" s="11" t="s">
        <v>4670</v>
      </c>
      <c r="B1761" s="11">
        <v>10</v>
      </c>
      <c r="C1761" s="11">
        <v>5</v>
      </c>
      <c r="D1761" s="11">
        <v>0</v>
      </c>
      <c r="E1761" s="11">
        <v>0</v>
      </c>
      <c r="F1761" s="11">
        <v>0</v>
      </c>
      <c r="G1761" s="9">
        <v>44978</v>
      </c>
    </row>
    <row r="1762" spans="1:7" ht="14.5" x14ac:dyDescent="0.35">
      <c r="A1762" s="11" t="s">
        <v>4674</v>
      </c>
      <c r="B1762" s="11">
        <v>95</v>
      </c>
      <c r="C1762" s="11">
        <v>13</v>
      </c>
      <c r="D1762" s="11">
        <v>0</v>
      </c>
      <c r="E1762" s="11">
        <v>0</v>
      </c>
      <c r="F1762" s="11">
        <v>0</v>
      </c>
      <c r="G1762" s="9">
        <v>44978</v>
      </c>
    </row>
    <row r="1763" spans="1:7" ht="14.5" x14ac:dyDescent="0.35">
      <c r="A1763" s="11" t="s">
        <v>4677</v>
      </c>
      <c r="B1763" s="11">
        <v>13</v>
      </c>
      <c r="C1763" s="11">
        <v>5</v>
      </c>
      <c r="D1763" s="11">
        <v>5</v>
      </c>
      <c r="E1763" s="11">
        <v>0</v>
      </c>
      <c r="F1763" s="11">
        <v>0</v>
      </c>
      <c r="G1763" s="9">
        <v>44978</v>
      </c>
    </row>
    <row r="1764" spans="1:7" ht="14.5" x14ac:dyDescent="0.35">
      <c r="A1764" s="11" t="s">
        <v>4681</v>
      </c>
      <c r="B1764" s="11">
        <v>5</v>
      </c>
      <c r="C1764" s="11">
        <v>0</v>
      </c>
      <c r="D1764" s="11">
        <v>0</v>
      </c>
      <c r="E1764" s="11">
        <v>0</v>
      </c>
      <c r="F1764" s="11">
        <v>0</v>
      </c>
      <c r="G1764" s="9">
        <v>44978</v>
      </c>
    </row>
    <row r="1765" spans="1:7" ht="14.5" x14ac:dyDescent="0.35">
      <c r="A1765" s="11" t="s">
        <v>4685</v>
      </c>
      <c r="B1765" s="11">
        <v>12</v>
      </c>
      <c r="C1765" s="11">
        <v>4</v>
      </c>
      <c r="D1765" s="11">
        <v>10</v>
      </c>
      <c r="E1765" s="11">
        <v>0</v>
      </c>
      <c r="F1765" s="11">
        <v>0</v>
      </c>
      <c r="G1765" s="9">
        <v>44978</v>
      </c>
    </row>
    <row r="1766" spans="1:7" ht="14.5" x14ac:dyDescent="0.35">
      <c r="A1766" s="11" t="s">
        <v>4688</v>
      </c>
      <c r="B1766" s="11">
        <v>4</v>
      </c>
      <c r="C1766" s="11">
        <v>0</v>
      </c>
      <c r="D1766" s="11">
        <v>0</v>
      </c>
      <c r="E1766" s="11">
        <v>0</v>
      </c>
      <c r="F1766" s="11">
        <v>0</v>
      </c>
      <c r="G1766" s="9">
        <v>44978</v>
      </c>
    </row>
    <row r="1767" spans="1:7" ht="14.5" x14ac:dyDescent="0.35">
      <c r="A1767" s="11" t="s">
        <v>4692</v>
      </c>
      <c r="B1767" s="11">
        <v>3</v>
      </c>
      <c r="C1767" s="11">
        <v>0</v>
      </c>
      <c r="D1767" s="11">
        <v>1</v>
      </c>
      <c r="E1767" s="11">
        <v>0</v>
      </c>
      <c r="F1767" s="11">
        <v>0</v>
      </c>
      <c r="G1767" s="9">
        <v>44978</v>
      </c>
    </row>
    <row r="1768" spans="1:7" ht="14.5" x14ac:dyDescent="0.35">
      <c r="A1768" s="11" t="s">
        <v>4695</v>
      </c>
      <c r="B1768" s="11">
        <v>1</v>
      </c>
      <c r="C1768" s="11">
        <v>0</v>
      </c>
      <c r="D1768" s="11">
        <v>159</v>
      </c>
      <c r="E1768" s="11">
        <v>0</v>
      </c>
      <c r="F1768" s="11">
        <v>0</v>
      </c>
      <c r="G1768" s="9">
        <v>44978</v>
      </c>
    </row>
    <row r="1769" spans="1:7" ht="14.5" x14ac:dyDescent="0.35">
      <c r="A1769" s="11" t="s">
        <v>4698</v>
      </c>
      <c r="B1769" s="11">
        <v>11</v>
      </c>
      <c r="C1769" s="11">
        <v>3</v>
      </c>
      <c r="D1769" s="11">
        <v>153</v>
      </c>
      <c r="E1769" s="11">
        <v>0</v>
      </c>
      <c r="F1769" s="11">
        <v>1</v>
      </c>
      <c r="G1769" s="9">
        <v>44978</v>
      </c>
    </row>
    <row r="1770" spans="1:7" ht="14.5" x14ac:dyDescent="0.35">
      <c r="A1770" s="11" t="s">
        <v>4701</v>
      </c>
      <c r="B1770" s="11">
        <v>10</v>
      </c>
      <c r="C1770" s="11">
        <v>1</v>
      </c>
      <c r="D1770" s="11">
        <v>0</v>
      </c>
      <c r="E1770" s="11">
        <v>0</v>
      </c>
      <c r="F1770" s="11">
        <v>0</v>
      </c>
      <c r="G1770" s="9">
        <v>44978</v>
      </c>
    </row>
    <row r="1771" spans="1:7" ht="14.5" x14ac:dyDescent="0.35">
      <c r="A1771" s="11" t="s">
        <v>4704</v>
      </c>
      <c r="B1771" s="11">
        <v>3</v>
      </c>
      <c r="C1771" s="11">
        <v>0</v>
      </c>
      <c r="D1771" s="11">
        <v>604</v>
      </c>
      <c r="E1771" s="11">
        <v>0</v>
      </c>
      <c r="F1771" s="11">
        <v>0</v>
      </c>
      <c r="G1771" s="9">
        <v>44978</v>
      </c>
    </row>
    <row r="1772" spans="1:7" ht="14.5" x14ac:dyDescent="0.35">
      <c r="A1772" s="11" t="s">
        <v>4707</v>
      </c>
      <c r="B1772" s="11">
        <v>18</v>
      </c>
      <c r="C1772" s="11">
        <v>6</v>
      </c>
      <c r="D1772" s="11">
        <v>97</v>
      </c>
      <c r="E1772" s="11">
        <v>0</v>
      </c>
      <c r="F1772" s="11">
        <v>1</v>
      </c>
      <c r="G1772" s="9">
        <v>44978</v>
      </c>
    </row>
    <row r="1773" spans="1:7" ht="14.5" x14ac:dyDescent="0.35">
      <c r="A1773" s="11" t="s">
        <v>4710</v>
      </c>
      <c r="B1773" s="11">
        <v>3</v>
      </c>
      <c r="C1773" s="11">
        <v>1</v>
      </c>
      <c r="D1773" s="11">
        <v>21</v>
      </c>
      <c r="E1773" s="11">
        <v>0</v>
      </c>
      <c r="F1773" s="11">
        <v>0</v>
      </c>
      <c r="G1773" s="9">
        <v>44978</v>
      </c>
    </row>
    <row r="1774" spans="1:7" ht="14.5" x14ac:dyDescent="0.35">
      <c r="A1774" s="11" t="s">
        <v>4713</v>
      </c>
      <c r="B1774" s="11">
        <v>59</v>
      </c>
      <c r="C1774" s="11">
        <v>10</v>
      </c>
      <c r="D1774" s="11">
        <v>2</v>
      </c>
      <c r="E1774" s="11">
        <v>0</v>
      </c>
      <c r="F1774" s="11">
        <v>0</v>
      </c>
      <c r="G1774" s="9">
        <v>44978</v>
      </c>
    </row>
    <row r="1775" spans="1:7" ht="14.5" x14ac:dyDescent="0.35">
      <c r="A1775" s="11" t="s">
        <v>4716</v>
      </c>
      <c r="B1775" s="11">
        <v>9</v>
      </c>
      <c r="C1775" s="11">
        <v>0</v>
      </c>
      <c r="D1775" s="11">
        <v>1</v>
      </c>
      <c r="E1775" s="11">
        <v>0</v>
      </c>
      <c r="F1775" s="11">
        <v>0</v>
      </c>
      <c r="G1775" s="9">
        <v>44978</v>
      </c>
    </row>
    <row r="1776" spans="1:7" ht="14.5" x14ac:dyDescent="0.35">
      <c r="A1776" s="11" t="s">
        <v>4719</v>
      </c>
      <c r="B1776" s="11">
        <v>28</v>
      </c>
      <c r="C1776" s="11">
        <v>1</v>
      </c>
      <c r="D1776" s="11">
        <v>13</v>
      </c>
      <c r="E1776" s="11">
        <v>0</v>
      </c>
      <c r="F1776" s="11">
        <v>0</v>
      </c>
      <c r="G1776" s="9">
        <v>44978</v>
      </c>
    </row>
    <row r="1777" spans="1:7" ht="14.5" x14ac:dyDescent="0.35">
      <c r="A1777" s="11" t="s">
        <v>4722</v>
      </c>
      <c r="B1777" s="11">
        <v>15</v>
      </c>
      <c r="C1777" s="11">
        <v>0</v>
      </c>
      <c r="D1777" s="11">
        <v>43</v>
      </c>
      <c r="E1777" s="11">
        <v>0</v>
      </c>
      <c r="F1777" s="11">
        <v>0</v>
      </c>
      <c r="G1777" s="9">
        <v>44978</v>
      </c>
    </row>
    <row r="1778" spans="1:7" ht="14.5" x14ac:dyDescent="0.35">
      <c r="A1778" s="11" t="s">
        <v>4725</v>
      </c>
      <c r="B1778" s="11">
        <v>10</v>
      </c>
      <c r="C1778" s="11">
        <v>3</v>
      </c>
      <c r="D1778" s="11">
        <v>15</v>
      </c>
      <c r="E1778" s="11">
        <v>0</v>
      </c>
      <c r="F1778" s="11">
        <v>0</v>
      </c>
      <c r="G1778" s="9">
        <v>44978</v>
      </c>
    </row>
    <row r="1779" spans="1:7" ht="14.5" x14ac:dyDescent="0.35">
      <c r="A1779" s="11" t="s">
        <v>4729</v>
      </c>
      <c r="B1779" s="11">
        <v>11</v>
      </c>
      <c r="C1779" s="11">
        <v>2</v>
      </c>
      <c r="D1779" s="11">
        <v>121</v>
      </c>
      <c r="E1779" s="11">
        <v>0</v>
      </c>
      <c r="F1779" s="11">
        <v>0</v>
      </c>
      <c r="G1779" s="9">
        <v>44978</v>
      </c>
    </row>
    <row r="1780" spans="1:7" ht="14.5" x14ac:dyDescent="0.35">
      <c r="A1780" s="11" t="s">
        <v>4732</v>
      </c>
      <c r="B1780" s="11">
        <v>2</v>
      </c>
      <c r="C1780" s="11">
        <v>0</v>
      </c>
      <c r="D1780" s="11">
        <v>6</v>
      </c>
      <c r="E1780" s="11">
        <v>0</v>
      </c>
      <c r="F1780" s="11">
        <v>0</v>
      </c>
      <c r="G1780" s="9">
        <v>44978</v>
      </c>
    </row>
    <row r="1781" spans="1:7" ht="14.5" x14ac:dyDescent="0.35">
      <c r="A1781" s="11" t="s">
        <v>4736</v>
      </c>
      <c r="B1781" s="11">
        <v>57</v>
      </c>
      <c r="C1781" s="11">
        <v>4</v>
      </c>
      <c r="D1781" s="11">
        <v>0</v>
      </c>
      <c r="E1781" s="11">
        <v>0</v>
      </c>
      <c r="F1781" s="11">
        <v>0</v>
      </c>
      <c r="G1781" s="9">
        <v>44978</v>
      </c>
    </row>
    <row r="1782" spans="1:7" ht="14.5" x14ac:dyDescent="0.35">
      <c r="A1782" s="11" t="s">
        <v>4739</v>
      </c>
      <c r="B1782" s="11">
        <v>20</v>
      </c>
      <c r="C1782" s="11">
        <v>2</v>
      </c>
      <c r="D1782" s="11">
        <v>1</v>
      </c>
      <c r="E1782" s="11">
        <v>0</v>
      </c>
      <c r="F1782" s="11">
        <v>0</v>
      </c>
      <c r="G1782" s="9">
        <v>44978</v>
      </c>
    </row>
    <row r="1783" spans="1:7" ht="14.5" x14ac:dyDescent="0.35">
      <c r="A1783" s="11" t="s">
        <v>4742</v>
      </c>
      <c r="B1783" s="11">
        <v>35</v>
      </c>
      <c r="C1783" s="11">
        <v>5</v>
      </c>
      <c r="D1783" s="11">
        <v>69</v>
      </c>
      <c r="E1783" s="11">
        <v>0</v>
      </c>
      <c r="F1783" s="11">
        <v>0</v>
      </c>
      <c r="G1783" s="9">
        <v>44978</v>
      </c>
    </row>
    <row r="1784" spans="1:7" ht="14.5" x14ac:dyDescent="0.35">
      <c r="A1784" s="11" t="s">
        <v>4746</v>
      </c>
      <c r="B1784" s="11">
        <v>5</v>
      </c>
      <c r="C1784" s="11">
        <v>0</v>
      </c>
      <c r="D1784" s="11">
        <v>7</v>
      </c>
      <c r="E1784" s="11">
        <v>0</v>
      </c>
      <c r="F1784" s="11">
        <v>0</v>
      </c>
      <c r="G1784" s="9">
        <v>44978</v>
      </c>
    </row>
    <row r="1785" spans="1:7" ht="14.5" x14ac:dyDescent="0.35">
      <c r="A1785" s="11" t="s">
        <v>4749</v>
      </c>
      <c r="B1785" s="11">
        <v>13</v>
      </c>
      <c r="C1785" s="11">
        <v>0</v>
      </c>
      <c r="D1785" s="11">
        <v>18</v>
      </c>
      <c r="E1785" s="11">
        <v>0</v>
      </c>
      <c r="F1785" s="11">
        <v>0</v>
      </c>
      <c r="G1785" s="9">
        <v>44978</v>
      </c>
    </row>
    <row r="1786" spans="1:7" ht="14.5" x14ac:dyDescent="0.35">
      <c r="A1786" s="11" t="s">
        <v>4753</v>
      </c>
      <c r="B1786" s="11">
        <v>2</v>
      </c>
      <c r="C1786" s="11">
        <v>1</v>
      </c>
      <c r="D1786" s="11">
        <v>0</v>
      </c>
      <c r="E1786" s="11">
        <v>0</v>
      </c>
      <c r="F1786" s="11">
        <v>1</v>
      </c>
      <c r="G1786" s="9">
        <v>44978</v>
      </c>
    </row>
    <row r="1787" spans="1:7" ht="14.5" x14ac:dyDescent="0.35">
      <c r="A1787" s="11" t="s">
        <v>4757</v>
      </c>
      <c r="B1787" s="11">
        <v>25</v>
      </c>
      <c r="C1787" s="11">
        <v>1</v>
      </c>
      <c r="D1787" s="11">
        <v>21</v>
      </c>
      <c r="E1787" s="11">
        <v>0</v>
      </c>
      <c r="F1787" s="11">
        <v>0</v>
      </c>
      <c r="G1787" s="9">
        <v>44978</v>
      </c>
    </row>
    <row r="1788" spans="1:7" ht="14.5" x14ac:dyDescent="0.35">
      <c r="A1788" s="11" t="s">
        <v>4760</v>
      </c>
      <c r="B1788" s="11">
        <v>12</v>
      </c>
      <c r="C1788" s="11">
        <v>0</v>
      </c>
      <c r="D1788" s="11">
        <v>2</v>
      </c>
      <c r="E1788" s="11">
        <v>0</v>
      </c>
      <c r="F1788" s="11">
        <v>0</v>
      </c>
      <c r="G1788" s="9">
        <v>44978</v>
      </c>
    </row>
    <row r="1789" spans="1:7" ht="14.5" x14ac:dyDescent="0.35">
      <c r="A1789" s="11" t="s">
        <v>4763</v>
      </c>
      <c r="B1789" s="11">
        <v>16</v>
      </c>
      <c r="C1789" s="11">
        <v>0</v>
      </c>
      <c r="D1789" s="11">
        <v>13</v>
      </c>
      <c r="E1789" s="11">
        <v>0</v>
      </c>
      <c r="F1789" s="11">
        <v>0</v>
      </c>
      <c r="G1789" s="9">
        <v>44978</v>
      </c>
    </row>
    <row r="1790" spans="1:7" ht="14.5" x14ac:dyDescent="0.35">
      <c r="A1790" s="11" t="s">
        <v>4765</v>
      </c>
      <c r="B1790" s="11">
        <v>4</v>
      </c>
      <c r="C1790" s="11">
        <v>0</v>
      </c>
      <c r="D1790" s="11">
        <v>8</v>
      </c>
      <c r="E1790" s="11">
        <v>0</v>
      </c>
      <c r="F1790" s="11">
        <v>0</v>
      </c>
      <c r="G1790" s="9">
        <v>44978</v>
      </c>
    </row>
    <row r="1791" spans="1:7" ht="14.5" x14ac:dyDescent="0.35">
      <c r="A1791" s="11" t="s">
        <v>4768</v>
      </c>
      <c r="B1791" s="11">
        <v>25</v>
      </c>
      <c r="C1791" s="11">
        <v>0</v>
      </c>
      <c r="D1791" s="11">
        <v>15</v>
      </c>
      <c r="E1791" s="11">
        <v>0</v>
      </c>
      <c r="F1791" s="11">
        <v>0</v>
      </c>
      <c r="G1791" s="9">
        <v>44978</v>
      </c>
    </row>
    <row r="1792" spans="1:7" ht="14.5" x14ac:dyDescent="0.35">
      <c r="A1792" s="11" t="s">
        <v>4771</v>
      </c>
      <c r="B1792" s="11">
        <v>93</v>
      </c>
      <c r="C1792" s="11">
        <v>9</v>
      </c>
      <c r="D1792" s="11">
        <v>15</v>
      </c>
      <c r="E1792" s="11">
        <v>0</v>
      </c>
      <c r="F1792" s="11">
        <v>6</v>
      </c>
      <c r="G1792" s="9">
        <v>44978</v>
      </c>
    </row>
    <row r="1793" spans="1:7" ht="14.5" x14ac:dyDescent="0.35">
      <c r="A1793" s="11" t="s">
        <v>4774</v>
      </c>
      <c r="B1793" s="11">
        <v>31</v>
      </c>
      <c r="C1793" s="11">
        <v>6</v>
      </c>
      <c r="D1793" s="11">
        <v>5</v>
      </c>
      <c r="E1793" s="11">
        <v>0</v>
      </c>
      <c r="F1793" s="11">
        <v>0</v>
      </c>
      <c r="G1793" s="9">
        <v>44978</v>
      </c>
    </row>
    <row r="1794" spans="1:7" ht="14.5" x14ac:dyDescent="0.35">
      <c r="A1794" s="11" t="s">
        <v>4778</v>
      </c>
      <c r="B1794" s="11">
        <v>17</v>
      </c>
      <c r="C1794" s="11">
        <v>2</v>
      </c>
      <c r="D1794" s="11">
        <v>3</v>
      </c>
      <c r="E1794" s="11">
        <v>0</v>
      </c>
      <c r="F1794" s="11">
        <v>0</v>
      </c>
      <c r="G1794" s="9">
        <v>44978</v>
      </c>
    </row>
    <row r="1795" spans="1:7" ht="14.5" x14ac:dyDescent="0.35">
      <c r="A1795" s="11" t="s">
        <v>4785</v>
      </c>
      <c r="B1795" s="11">
        <v>12</v>
      </c>
      <c r="C1795" s="11">
        <v>3</v>
      </c>
      <c r="D1795" s="11">
        <v>471</v>
      </c>
      <c r="E1795" s="11">
        <v>0</v>
      </c>
      <c r="F1795" s="11">
        <v>0</v>
      </c>
      <c r="G1795" s="9">
        <v>44978</v>
      </c>
    </row>
    <row r="1796" spans="1:7" ht="14.5" x14ac:dyDescent="0.35">
      <c r="A1796" s="11" t="s">
        <v>4789</v>
      </c>
      <c r="B1796" s="11">
        <v>34</v>
      </c>
      <c r="C1796" s="11">
        <v>6</v>
      </c>
      <c r="D1796" s="11">
        <v>9</v>
      </c>
      <c r="E1796" s="11">
        <v>0</v>
      </c>
      <c r="F1796" s="11">
        <v>0</v>
      </c>
      <c r="G1796" s="9">
        <v>44978</v>
      </c>
    </row>
    <row r="1797" spans="1:7" ht="14.5" x14ac:dyDescent="0.35">
      <c r="A1797" s="11" t="s">
        <v>4793</v>
      </c>
      <c r="B1797" s="11">
        <v>89</v>
      </c>
      <c r="C1797" s="11">
        <v>16</v>
      </c>
      <c r="D1797" s="11">
        <v>75</v>
      </c>
      <c r="E1797" s="11">
        <v>0</v>
      </c>
      <c r="F1797" s="11">
        <v>0</v>
      </c>
      <c r="G1797" s="9">
        <v>44978</v>
      </c>
    </row>
    <row r="1798" spans="1:7" ht="14.5" x14ac:dyDescent="0.35">
      <c r="A1798" s="11" t="s">
        <v>4796</v>
      </c>
      <c r="B1798" s="11">
        <v>19</v>
      </c>
      <c r="C1798" s="11">
        <v>0</v>
      </c>
      <c r="D1798" s="11">
        <v>24</v>
      </c>
      <c r="E1798" s="11">
        <v>0</v>
      </c>
      <c r="F1798" s="11">
        <v>0</v>
      </c>
      <c r="G1798" s="9">
        <v>44978</v>
      </c>
    </row>
    <row r="1799" spans="1:7" ht="14.5" x14ac:dyDescent="0.35">
      <c r="A1799" s="11" t="s">
        <v>4801</v>
      </c>
      <c r="B1799" s="11">
        <v>7</v>
      </c>
      <c r="C1799" s="11">
        <v>4</v>
      </c>
      <c r="D1799" s="11">
        <v>19</v>
      </c>
      <c r="E1799" s="11">
        <v>0</v>
      </c>
      <c r="F1799" s="11">
        <v>1</v>
      </c>
      <c r="G1799" s="9">
        <v>44978</v>
      </c>
    </row>
    <row r="1800" spans="1:7" ht="14.5" x14ac:dyDescent="0.35">
      <c r="A1800" s="11" t="s">
        <v>4805</v>
      </c>
      <c r="B1800" s="11">
        <v>8</v>
      </c>
      <c r="C1800" s="11">
        <v>0</v>
      </c>
      <c r="D1800" s="11">
        <v>42</v>
      </c>
      <c r="E1800" s="11">
        <v>0</v>
      </c>
      <c r="F1800" s="11">
        <v>0</v>
      </c>
      <c r="G1800" s="9">
        <v>44978</v>
      </c>
    </row>
    <row r="1801" spans="1:7" ht="14.5" x14ac:dyDescent="0.35">
      <c r="A1801" s="11" t="s">
        <v>4807</v>
      </c>
      <c r="B1801" s="11">
        <v>3</v>
      </c>
      <c r="C1801" s="11">
        <v>1</v>
      </c>
      <c r="D1801" s="11">
        <v>0</v>
      </c>
      <c r="E1801" s="11">
        <v>0</v>
      </c>
      <c r="F1801" s="11">
        <v>0</v>
      </c>
      <c r="G1801" s="9">
        <v>44978</v>
      </c>
    </row>
    <row r="1802" spans="1:7" ht="14.5" x14ac:dyDescent="0.35">
      <c r="A1802" s="11" t="s">
        <v>4810</v>
      </c>
      <c r="B1802" s="11">
        <v>15</v>
      </c>
      <c r="C1802" s="11">
        <v>1</v>
      </c>
      <c r="D1802" s="11">
        <v>5</v>
      </c>
      <c r="E1802" s="11">
        <v>0</v>
      </c>
      <c r="F1802" s="11">
        <v>0</v>
      </c>
      <c r="G1802" s="9">
        <v>44978</v>
      </c>
    </row>
    <row r="1803" spans="1:7" ht="14.5" x14ac:dyDescent="0.35">
      <c r="A1803" s="11" t="s">
        <v>4814</v>
      </c>
      <c r="B1803" s="11">
        <v>16</v>
      </c>
      <c r="C1803" s="11">
        <v>2</v>
      </c>
      <c r="D1803" s="11">
        <v>1</v>
      </c>
      <c r="E1803" s="11">
        <v>0</v>
      </c>
      <c r="F1803" s="11">
        <v>0</v>
      </c>
      <c r="G1803" s="9">
        <v>44978</v>
      </c>
    </row>
    <row r="1804" spans="1:7" ht="14.5" x14ac:dyDescent="0.35">
      <c r="A1804" s="11" t="s">
        <v>4818</v>
      </c>
      <c r="B1804" s="11">
        <v>4</v>
      </c>
      <c r="C1804" s="11">
        <v>1</v>
      </c>
      <c r="D1804" s="11">
        <v>0</v>
      </c>
      <c r="E1804" s="11">
        <v>0</v>
      </c>
      <c r="F1804" s="11">
        <v>0</v>
      </c>
      <c r="G1804" s="9">
        <v>44978</v>
      </c>
    </row>
    <row r="1805" spans="1:7" ht="14.5" x14ac:dyDescent="0.35">
      <c r="A1805" s="11" t="s">
        <v>4823</v>
      </c>
      <c r="B1805" s="11">
        <v>8</v>
      </c>
      <c r="C1805" s="11">
        <v>4</v>
      </c>
      <c r="D1805" s="11">
        <v>5</v>
      </c>
      <c r="E1805" s="11">
        <v>0</v>
      </c>
      <c r="F1805" s="11">
        <v>1</v>
      </c>
      <c r="G1805" s="9">
        <v>44978</v>
      </c>
    </row>
    <row r="1806" spans="1:7" ht="14.5" x14ac:dyDescent="0.35">
      <c r="A1806" s="11" t="s">
        <v>4826</v>
      </c>
      <c r="B1806" s="11">
        <v>20</v>
      </c>
      <c r="C1806" s="11">
        <v>1</v>
      </c>
      <c r="D1806" s="11">
        <v>0</v>
      </c>
      <c r="E1806" s="11">
        <v>0</v>
      </c>
      <c r="F1806" s="11">
        <v>0</v>
      </c>
      <c r="G1806" s="9">
        <v>44978</v>
      </c>
    </row>
    <row r="1807" spans="1:7" ht="14.5" x14ac:dyDescent="0.35">
      <c r="A1807" s="11" t="s">
        <v>4829</v>
      </c>
      <c r="B1807" s="11">
        <v>9</v>
      </c>
      <c r="C1807" s="11">
        <v>2</v>
      </c>
      <c r="D1807" s="11">
        <v>4</v>
      </c>
      <c r="E1807" s="11">
        <v>0</v>
      </c>
      <c r="F1807" s="11">
        <v>0</v>
      </c>
      <c r="G1807" s="9">
        <v>44978</v>
      </c>
    </row>
    <row r="1808" spans="1:7" ht="14.5" x14ac:dyDescent="0.35">
      <c r="A1808" s="11" t="s">
        <v>4833</v>
      </c>
      <c r="B1808" s="11">
        <v>6</v>
      </c>
      <c r="C1808" s="11">
        <v>0</v>
      </c>
      <c r="D1808" s="11">
        <v>1</v>
      </c>
      <c r="E1808" s="11">
        <v>0</v>
      </c>
      <c r="F1808" s="11">
        <v>0</v>
      </c>
      <c r="G1808" s="9">
        <v>44978</v>
      </c>
    </row>
    <row r="1809" spans="1:7" ht="14.5" x14ac:dyDescent="0.35">
      <c r="A1809" s="11" t="s">
        <v>4837</v>
      </c>
      <c r="B1809" s="11">
        <v>11</v>
      </c>
      <c r="C1809" s="11">
        <v>0</v>
      </c>
      <c r="D1809" s="11">
        <v>48</v>
      </c>
      <c r="E1809" s="11">
        <v>0</v>
      </c>
      <c r="F1809" s="11">
        <v>0</v>
      </c>
      <c r="G1809" s="9">
        <v>44978</v>
      </c>
    </row>
    <row r="1810" spans="1:7" ht="14.5" x14ac:dyDescent="0.35">
      <c r="A1810" s="11" t="s">
        <v>4841</v>
      </c>
      <c r="B1810" s="11">
        <v>19</v>
      </c>
      <c r="C1810" s="11">
        <v>2</v>
      </c>
      <c r="D1810" s="11">
        <v>11</v>
      </c>
      <c r="E1810" s="11">
        <v>0</v>
      </c>
      <c r="F1810" s="11">
        <v>0</v>
      </c>
      <c r="G1810" s="9">
        <v>44978</v>
      </c>
    </row>
    <row r="1811" spans="1:7" ht="14.5" x14ac:dyDescent="0.35">
      <c r="A1811" s="11" t="s">
        <v>4845</v>
      </c>
      <c r="B1811" s="11">
        <v>3</v>
      </c>
      <c r="C1811" s="11">
        <v>1</v>
      </c>
      <c r="D1811" s="11">
        <v>225</v>
      </c>
      <c r="E1811" s="11">
        <v>0</v>
      </c>
      <c r="F1811" s="11">
        <v>0</v>
      </c>
      <c r="G1811" s="9">
        <v>44978</v>
      </c>
    </row>
    <row r="1812" spans="1:7" ht="14.5" x14ac:dyDescent="0.35">
      <c r="A1812" s="11" t="s">
        <v>4849</v>
      </c>
      <c r="B1812" s="11">
        <v>8</v>
      </c>
      <c r="C1812" s="11">
        <v>0</v>
      </c>
      <c r="D1812" s="11">
        <v>15</v>
      </c>
      <c r="E1812" s="11">
        <v>0</v>
      </c>
      <c r="F1812" s="11">
        <v>0</v>
      </c>
      <c r="G1812" s="9">
        <v>44978</v>
      </c>
    </row>
    <row r="1813" spans="1:7" ht="14.5" x14ac:dyDescent="0.35">
      <c r="A1813" s="11" t="s">
        <v>4853</v>
      </c>
      <c r="B1813" s="11">
        <v>4</v>
      </c>
      <c r="C1813" s="11">
        <v>0</v>
      </c>
      <c r="D1813" s="11">
        <v>4</v>
      </c>
      <c r="E1813" s="11">
        <v>0</v>
      </c>
      <c r="F1813" s="11">
        <v>0</v>
      </c>
      <c r="G1813" s="9">
        <v>44978</v>
      </c>
    </row>
    <row r="1814" spans="1:7" ht="14.5" x14ac:dyDescent="0.35">
      <c r="A1814" s="11" t="s">
        <v>4857</v>
      </c>
      <c r="B1814" s="11">
        <v>26</v>
      </c>
      <c r="C1814" s="11">
        <v>0</v>
      </c>
      <c r="D1814" s="11">
        <v>64</v>
      </c>
      <c r="E1814" s="11">
        <v>0</v>
      </c>
      <c r="F1814" s="11">
        <v>0</v>
      </c>
      <c r="G1814" s="9">
        <v>44978</v>
      </c>
    </row>
    <row r="1815" spans="1:7" ht="14.5" x14ac:dyDescent="0.35">
      <c r="A1815" s="11" t="s">
        <v>4861</v>
      </c>
      <c r="B1815" s="11">
        <v>0</v>
      </c>
      <c r="C1815" s="11">
        <v>0</v>
      </c>
      <c r="D1815" s="11">
        <v>0</v>
      </c>
      <c r="E1815" s="11">
        <v>0</v>
      </c>
      <c r="F1815" s="11">
        <v>0</v>
      </c>
      <c r="G1815" s="9">
        <v>44978</v>
      </c>
    </row>
    <row r="1816" spans="1:7" ht="14.5" x14ac:dyDescent="0.35">
      <c r="A1816" s="11" t="s">
        <v>4865</v>
      </c>
      <c r="B1816" s="11">
        <v>1</v>
      </c>
      <c r="C1816" s="11">
        <v>0</v>
      </c>
      <c r="D1816" s="11">
        <v>7</v>
      </c>
      <c r="E1816" s="11">
        <v>0</v>
      </c>
      <c r="F1816" s="11">
        <v>0</v>
      </c>
      <c r="G1816" s="9">
        <v>44978</v>
      </c>
    </row>
    <row r="1817" spans="1:7" ht="14.5" x14ac:dyDescent="0.35">
      <c r="A1817" s="11" t="s">
        <v>4869</v>
      </c>
      <c r="B1817" s="11">
        <v>0</v>
      </c>
      <c r="C1817" s="11">
        <v>0</v>
      </c>
      <c r="D1817" s="11">
        <v>0</v>
      </c>
      <c r="E1817" s="11">
        <v>0</v>
      </c>
      <c r="F1817" s="11">
        <v>1</v>
      </c>
      <c r="G1817" s="9">
        <v>44978</v>
      </c>
    </row>
    <row r="1818" spans="1:7" ht="14.5" x14ac:dyDescent="0.35">
      <c r="A1818" s="11" t="s">
        <v>4872</v>
      </c>
      <c r="B1818" s="11">
        <v>12</v>
      </c>
      <c r="C1818" s="11">
        <v>0</v>
      </c>
      <c r="D1818" s="11">
        <v>32</v>
      </c>
      <c r="E1818" s="11">
        <v>0</v>
      </c>
      <c r="F1818" s="11">
        <v>0</v>
      </c>
      <c r="G1818" s="9">
        <v>44978</v>
      </c>
    </row>
    <row r="1819" spans="1:7" ht="14.5" x14ac:dyDescent="0.35">
      <c r="A1819" s="11" t="s">
        <v>4876</v>
      </c>
      <c r="B1819" s="11">
        <v>15</v>
      </c>
      <c r="C1819" s="11">
        <v>1</v>
      </c>
      <c r="D1819" s="11">
        <v>89</v>
      </c>
      <c r="E1819" s="11">
        <v>0</v>
      </c>
      <c r="F1819" s="11">
        <v>0</v>
      </c>
      <c r="G1819" s="9">
        <v>44978</v>
      </c>
    </row>
    <row r="1820" spans="1:7" ht="14.5" x14ac:dyDescent="0.35">
      <c r="A1820" s="11" t="s">
        <v>4880</v>
      </c>
      <c r="B1820" s="11">
        <v>19</v>
      </c>
      <c r="C1820" s="11">
        <v>3</v>
      </c>
      <c r="D1820" s="11">
        <v>7</v>
      </c>
      <c r="E1820" s="11">
        <v>0</v>
      </c>
      <c r="F1820" s="11">
        <v>0</v>
      </c>
      <c r="G1820" s="9">
        <v>44978</v>
      </c>
    </row>
    <row r="1821" spans="1:7" ht="14.5" x14ac:dyDescent="0.35">
      <c r="A1821" s="11" t="s">
        <v>4883</v>
      </c>
      <c r="B1821" s="11">
        <v>13</v>
      </c>
      <c r="C1821" s="11">
        <v>0</v>
      </c>
      <c r="D1821" s="11">
        <v>23</v>
      </c>
      <c r="E1821" s="11">
        <v>0</v>
      </c>
      <c r="F1821" s="11">
        <v>0</v>
      </c>
      <c r="G1821" s="9">
        <v>44978</v>
      </c>
    </row>
    <row r="1822" spans="1:7" ht="14.5" x14ac:dyDescent="0.35">
      <c r="A1822" s="11" t="s">
        <v>4886</v>
      </c>
      <c r="B1822" s="11">
        <v>4</v>
      </c>
      <c r="C1822" s="11">
        <v>0</v>
      </c>
      <c r="D1822" s="11">
        <v>0</v>
      </c>
      <c r="E1822" s="11">
        <v>0</v>
      </c>
      <c r="F1822" s="11">
        <v>0</v>
      </c>
      <c r="G1822" s="9">
        <v>44978</v>
      </c>
    </row>
    <row r="1823" spans="1:7" ht="14.5" x14ac:dyDescent="0.35">
      <c r="A1823" s="11" t="s">
        <v>4889</v>
      </c>
      <c r="B1823" s="11">
        <v>0</v>
      </c>
      <c r="C1823" s="11">
        <v>0</v>
      </c>
      <c r="D1823" s="11">
        <v>21</v>
      </c>
      <c r="E1823" s="11">
        <v>0</v>
      </c>
      <c r="F1823" s="11">
        <v>1</v>
      </c>
      <c r="G1823" s="9">
        <v>44978</v>
      </c>
    </row>
    <row r="1824" spans="1:7" ht="14.5" x14ac:dyDescent="0.35">
      <c r="A1824" s="11" t="s">
        <v>4892</v>
      </c>
      <c r="B1824" s="11">
        <v>4</v>
      </c>
      <c r="C1824" s="11">
        <v>0</v>
      </c>
      <c r="D1824" s="11">
        <v>1</v>
      </c>
      <c r="E1824" s="11">
        <v>0</v>
      </c>
      <c r="F1824" s="11">
        <v>0</v>
      </c>
      <c r="G1824" s="9">
        <v>44978</v>
      </c>
    </row>
    <row r="1825" spans="1:7" ht="14.5" x14ac:dyDescent="0.35">
      <c r="A1825" s="11" t="s">
        <v>4895</v>
      </c>
      <c r="B1825" s="11">
        <v>18</v>
      </c>
      <c r="C1825" s="11">
        <v>3</v>
      </c>
      <c r="D1825" s="11">
        <v>2</v>
      </c>
      <c r="E1825" s="11">
        <v>0</v>
      </c>
      <c r="F1825" s="11">
        <v>0</v>
      </c>
      <c r="G1825" s="9">
        <v>44978</v>
      </c>
    </row>
    <row r="1826" spans="1:7" ht="14.5" x14ac:dyDescent="0.35">
      <c r="A1826" s="11" t="s">
        <v>4898</v>
      </c>
      <c r="B1826" s="11">
        <v>3</v>
      </c>
      <c r="C1826" s="11">
        <v>1</v>
      </c>
      <c r="D1826" s="11">
        <v>198</v>
      </c>
      <c r="E1826" s="11">
        <v>0</v>
      </c>
      <c r="F1826" s="11">
        <v>3</v>
      </c>
      <c r="G1826" s="9">
        <v>44978</v>
      </c>
    </row>
    <row r="1827" spans="1:7" ht="14.5" x14ac:dyDescent="0.35">
      <c r="A1827" s="11" t="s">
        <v>4901</v>
      </c>
      <c r="B1827" s="11">
        <v>0</v>
      </c>
      <c r="C1827" s="11">
        <v>0</v>
      </c>
      <c r="D1827" s="11">
        <v>0</v>
      </c>
      <c r="E1827" s="11">
        <v>0</v>
      </c>
      <c r="F1827" s="11">
        <v>1</v>
      </c>
      <c r="G1827" s="9">
        <v>44978</v>
      </c>
    </row>
    <row r="1828" spans="1:7" ht="14.5" x14ac:dyDescent="0.35">
      <c r="A1828" s="11" t="s">
        <v>4904</v>
      </c>
      <c r="B1828" s="11">
        <v>6</v>
      </c>
      <c r="C1828" s="11">
        <v>0</v>
      </c>
      <c r="D1828" s="11">
        <v>0</v>
      </c>
      <c r="E1828" s="11">
        <v>0</v>
      </c>
      <c r="F1828" s="11">
        <v>0</v>
      </c>
      <c r="G1828" s="9">
        <v>44978</v>
      </c>
    </row>
    <row r="1829" spans="1:7" ht="14.5" x14ac:dyDescent="0.35">
      <c r="A1829" s="11" t="s">
        <v>4908</v>
      </c>
      <c r="B1829" s="11">
        <v>22</v>
      </c>
      <c r="C1829" s="11">
        <v>2</v>
      </c>
      <c r="D1829" s="11">
        <v>12</v>
      </c>
      <c r="E1829" s="11">
        <v>0</v>
      </c>
      <c r="F1829" s="11">
        <v>0</v>
      </c>
      <c r="G1829" s="9">
        <v>44978</v>
      </c>
    </row>
    <row r="1830" spans="1:7" ht="14.5" x14ac:dyDescent="0.35">
      <c r="A1830" s="11" t="s">
        <v>4911</v>
      </c>
      <c r="B1830" s="11">
        <v>25</v>
      </c>
      <c r="C1830" s="11">
        <v>2</v>
      </c>
      <c r="D1830" s="11">
        <v>105</v>
      </c>
      <c r="E1830" s="11">
        <v>0</v>
      </c>
      <c r="F1830" s="11">
        <v>0</v>
      </c>
      <c r="G1830" s="9">
        <v>44978</v>
      </c>
    </row>
    <row r="1831" spans="1:7" ht="14.5" x14ac:dyDescent="0.35">
      <c r="A1831" s="11" t="s">
        <v>4915</v>
      </c>
      <c r="B1831" s="11">
        <v>6</v>
      </c>
      <c r="C1831" s="11">
        <v>0</v>
      </c>
      <c r="D1831" s="11">
        <v>128</v>
      </c>
      <c r="E1831" s="11">
        <v>0</v>
      </c>
      <c r="F1831" s="11">
        <v>0</v>
      </c>
      <c r="G1831" s="9">
        <v>44978</v>
      </c>
    </row>
    <row r="1832" spans="1:7" ht="14.5" x14ac:dyDescent="0.35">
      <c r="A1832" s="11" t="s">
        <v>4919</v>
      </c>
      <c r="B1832" s="11">
        <v>19</v>
      </c>
      <c r="C1832" s="11">
        <v>0</v>
      </c>
      <c r="D1832" s="11">
        <v>17</v>
      </c>
      <c r="E1832" s="11">
        <v>0</v>
      </c>
      <c r="F1832" s="11">
        <v>0</v>
      </c>
      <c r="G1832" s="9">
        <v>44978</v>
      </c>
    </row>
    <row r="1833" spans="1:7" ht="14.5" x14ac:dyDescent="0.35">
      <c r="A1833" s="11" t="s">
        <v>4923</v>
      </c>
      <c r="B1833" s="11">
        <v>11</v>
      </c>
      <c r="C1833" s="11">
        <v>0</v>
      </c>
      <c r="D1833" s="11">
        <v>14</v>
      </c>
      <c r="E1833" s="11">
        <v>0</v>
      </c>
      <c r="F1833" s="11">
        <v>0</v>
      </c>
      <c r="G1833" s="9">
        <v>44978</v>
      </c>
    </row>
    <row r="1834" spans="1:7" ht="14.5" x14ac:dyDescent="0.35">
      <c r="A1834" s="11" t="s">
        <v>4926</v>
      </c>
      <c r="B1834" s="11">
        <v>11</v>
      </c>
      <c r="C1834" s="11">
        <v>0</v>
      </c>
      <c r="D1834" s="11">
        <v>16</v>
      </c>
      <c r="E1834" s="11">
        <v>0</v>
      </c>
      <c r="F1834" s="11">
        <v>0</v>
      </c>
      <c r="G1834" s="9">
        <v>44978</v>
      </c>
    </row>
    <row r="1835" spans="1:7" ht="14.5" x14ac:dyDescent="0.35">
      <c r="A1835" s="11" t="s">
        <v>4929</v>
      </c>
      <c r="B1835" s="11">
        <v>9</v>
      </c>
      <c r="C1835" s="11">
        <v>3</v>
      </c>
      <c r="D1835" s="11">
        <v>34</v>
      </c>
      <c r="E1835" s="11">
        <v>0</v>
      </c>
      <c r="F1835" s="11">
        <v>0</v>
      </c>
      <c r="G1835" s="9">
        <v>44978</v>
      </c>
    </row>
    <row r="1836" spans="1:7" ht="14.5" x14ac:dyDescent="0.35">
      <c r="A1836" s="11" t="s">
        <v>4931</v>
      </c>
      <c r="B1836" s="11">
        <v>6</v>
      </c>
      <c r="C1836" s="11">
        <v>1</v>
      </c>
      <c r="D1836" s="11">
        <v>2</v>
      </c>
      <c r="E1836" s="11">
        <v>0</v>
      </c>
      <c r="F1836" s="11">
        <v>0</v>
      </c>
      <c r="G1836" s="9">
        <v>44978</v>
      </c>
    </row>
    <row r="1837" spans="1:7" ht="14.5" x14ac:dyDescent="0.35">
      <c r="A1837" s="11" t="s">
        <v>4935</v>
      </c>
      <c r="B1837" s="11">
        <v>13</v>
      </c>
      <c r="C1837" s="11">
        <v>3</v>
      </c>
      <c r="D1837" s="11">
        <v>6</v>
      </c>
      <c r="E1837" s="11">
        <v>0</v>
      </c>
      <c r="F1837" s="11">
        <v>0</v>
      </c>
      <c r="G1837" s="9">
        <v>44978</v>
      </c>
    </row>
    <row r="1838" spans="1:7" ht="14.5" x14ac:dyDescent="0.35">
      <c r="A1838" s="11" t="s">
        <v>4939</v>
      </c>
      <c r="B1838" s="11">
        <v>5</v>
      </c>
      <c r="C1838" s="11">
        <v>0</v>
      </c>
      <c r="D1838" s="11">
        <v>36</v>
      </c>
      <c r="E1838" s="11">
        <v>0</v>
      </c>
      <c r="F1838" s="11">
        <v>0</v>
      </c>
      <c r="G1838" s="9">
        <v>44978</v>
      </c>
    </row>
    <row r="1839" spans="1:7" ht="14.5" x14ac:dyDescent="0.35">
      <c r="A1839" s="11" t="s">
        <v>4943</v>
      </c>
      <c r="B1839" s="11">
        <v>22</v>
      </c>
      <c r="C1839" s="11">
        <v>3</v>
      </c>
      <c r="D1839" s="11">
        <v>5</v>
      </c>
      <c r="E1839" s="11">
        <v>0</v>
      </c>
      <c r="F1839" s="11">
        <v>2</v>
      </c>
      <c r="G1839" s="9">
        <v>44978</v>
      </c>
    </row>
    <row r="1840" spans="1:7" ht="14.5" x14ac:dyDescent="0.35">
      <c r="A1840" s="11" t="s">
        <v>4947</v>
      </c>
      <c r="B1840" s="11">
        <v>0</v>
      </c>
      <c r="C1840" s="11">
        <v>0</v>
      </c>
      <c r="D1840" s="11">
        <v>3</v>
      </c>
      <c r="E1840" s="11">
        <v>0</v>
      </c>
      <c r="F1840" s="11">
        <v>0</v>
      </c>
      <c r="G1840" s="9">
        <v>44978</v>
      </c>
    </row>
    <row r="1841" spans="1:7" ht="14.5" x14ac:dyDescent="0.35">
      <c r="A1841" s="11" t="s">
        <v>4950</v>
      </c>
      <c r="B1841" s="11">
        <v>7</v>
      </c>
      <c r="C1841" s="11">
        <v>0</v>
      </c>
      <c r="D1841" s="11">
        <v>63</v>
      </c>
      <c r="E1841" s="11">
        <v>0</v>
      </c>
      <c r="F1841" s="11">
        <v>0</v>
      </c>
      <c r="G1841" s="9">
        <v>44978</v>
      </c>
    </row>
    <row r="1842" spans="1:7" ht="14.5" x14ac:dyDescent="0.35">
      <c r="A1842" s="11" t="s">
        <v>4953</v>
      </c>
      <c r="B1842" s="11">
        <v>7</v>
      </c>
      <c r="C1842" s="11">
        <v>1</v>
      </c>
      <c r="D1842" s="11">
        <v>51</v>
      </c>
      <c r="E1842" s="11">
        <v>0</v>
      </c>
      <c r="F1842" s="11">
        <v>0</v>
      </c>
      <c r="G1842" s="9">
        <v>44978</v>
      </c>
    </row>
    <row r="1843" spans="1:7" ht="14.5" x14ac:dyDescent="0.35">
      <c r="A1843" s="11" t="s">
        <v>4957</v>
      </c>
      <c r="B1843" s="11">
        <v>1</v>
      </c>
      <c r="C1843" s="11">
        <v>0</v>
      </c>
      <c r="D1843" s="11">
        <v>0</v>
      </c>
      <c r="E1843" s="11">
        <v>0</v>
      </c>
      <c r="F1843" s="11">
        <v>0</v>
      </c>
      <c r="G1843" s="9">
        <v>44978</v>
      </c>
    </row>
    <row r="1844" spans="1:7" ht="14.5" x14ac:dyDescent="0.35">
      <c r="A1844" s="11" t="s">
        <v>4960</v>
      </c>
      <c r="B1844" s="11">
        <v>8</v>
      </c>
      <c r="C1844" s="11">
        <v>0</v>
      </c>
      <c r="D1844" s="11">
        <v>36</v>
      </c>
      <c r="E1844" s="11">
        <v>0</v>
      </c>
      <c r="F1844" s="11">
        <v>0</v>
      </c>
      <c r="G1844" s="9">
        <v>44978</v>
      </c>
    </row>
    <row r="1845" spans="1:7" ht="14.5" x14ac:dyDescent="0.35">
      <c r="A1845" s="11" t="s">
        <v>4963</v>
      </c>
      <c r="B1845" s="11">
        <v>4</v>
      </c>
      <c r="C1845" s="11">
        <v>0</v>
      </c>
      <c r="D1845" s="11">
        <v>38</v>
      </c>
      <c r="E1845" s="11">
        <v>0</v>
      </c>
      <c r="F1845" s="11">
        <v>0</v>
      </c>
      <c r="G1845" s="9">
        <v>44978</v>
      </c>
    </row>
    <row r="1846" spans="1:7" ht="14.5" x14ac:dyDescent="0.35">
      <c r="A1846" s="11" t="s">
        <v>4966</v>
      </c>
      <c r="B1846" s="11">
        <v>13</v>
      </c>
      <c r="C1846" s="11">
        <v>1</v>
      </c>
      <c r="D1846" s="11">
        <v>17</v>
      </c>
      <c r="E1846" s="11">
        <v>0</v>
      </c>
      <c r="F1846" s="11">
        <v>0</v>
      </c>
      <c r="G1846" s="9">
        <v>44978</v>
      </c>
    </row>
    <row r="1847" spans="1:7" ht="14.5" x14ac:dyDescent="0.35">
      <c r="A1847" s="11" t="s">
        <v>4969</v>
      </c>
      <c r="B1847" s="11">
        <v>2</v>
      </c>
      <c r="C1847" s="11">
        <v>1</v>
      </c>
      <c r="D1847" s="11">
        <v>1</v>
      </c>
      <c r="E1847" s="11">
        <v>0</v>
      </c>
      <c r="F1847" s="11">
        <v>0</v>
      </c>
      <c r="G1847" s="9">
        <v>44978</v>
      </c>
    </row>
    <row r="1848" spans="1:7" ht="14.5" x14ac:dyDescent="0.35">
      <c r="A1848" s="11" t="s">
        <v>4972</v>
      </c>
      <c r="B1848" s="11">
        <v>9</v>
      </c>
      <c r="C1848" s="11">
        <v>1</v>
      </c>
      <c r="D1848" s="11">
        <v>65</v>
      </c>
      <c r="E1848" s="11">
        <v>0</v>
      </c>
      <c r="F1848" s="11">
        <v>0</v>
      </c>
      <c r="G1848" s="9">
        <v>44978</v>
      </c>
    </row>
    <row r="1849" spans="1:7" ht="14.5" x14ac:dyDescent="0.35">
      <c r="A1849" s="11" t="s">
        <v>4975</v>
      </c>
      <c r="B1849" s="11">
        <v>4</v>
      </c>
      <c r="C1849" s="11">
        <v>0</v>
      </c>
      <c r="D1849" s="11">
        <v>10</v>
      </c>
      <c r="E1849" s="11">
        <v>0</v>
      </c>
      <c r="F1849" s="11">
        <v>0</v>
      </c>
      <c r="G1849" s="9">
        <v>44978</v>
      </c>
    </row>
    <row r="1850" spans="1:7" ht="14.5" x14ac:dyDescent="0.35">
      <c r="A1850" s="11" t="s">
        <v>4977</v>
      </c>
      <c r="B1850" s="11">
        <v>4</v>
      </c>
      <c r="C1850" s="11">
        <v>0</v>
      </c>
      <c r="D1850" s="11">
        <v>248</v>
      </c>
      <c r="E1850" s="11">
        <v>0</v>
      </c>
      <c r="F1850" s="11">
        <v>0</v>
      </c>
      <c r="G1850" s="9">
        <v>44978</v>
      </c>
    </row>
    <row r="1851" spans="1:7" ht="14.5" x14ac:dyDescent="0.35">
      <c r="A1851" s="11" t="s">
        <v>4981</v>
      </c>
      <c r="B1851" s="11">
        <v>8</v>
      </c>
      <c r="C1851" s="11">
        <v>0</v>
      </c>
      <c r="D1851" s="11">
        <v>1</v>
      </c>
      <c r="E1851" s="11">
        <v>0</v>
      </c>
      <c r="F1851" s="11">
        <v>0</v>
      </c>
      <c r="G1851" s="9">
        <v>44978</v>
      </c>
    </row>
    <row r="1852" spans="1:7" ht="14.5" x14ac:dyDescent="0.35">
      <c r="A1852" s="11" t="s">
        <v>4986</v>
      </c>
      <c r="B1852" s="11">
        <v>5</v>
      </c>
      <c r="C1852" s="11">
        <v>0</v>
      </c>
      <c r="D1852" s="11">
        <v>1</v>
      </c>
      <c r="E1852" s="11">
        <v>0</v>
      </c>
      <c r="F1852" s="11">
        <v>0</v>
      </c>
      <c r="G1852" s="9">
        <v>44978</v>
      </c>
    </row>
    <row r="1853" spans="1:7" ht="14.5" x14ac:dyDescent="0.35">
      <c r="A1853" s="11" t="s">
        <v>4990</v>
      </c>
      <c r="B1853" s="11">
        <v>2</v>
      </c>
      <c r="C1853" s="11">
        <v>2</v>
      </c>
      <c r="D1853" s="11">
        <v>92</v>
      </c>
      <c r="E1853" s="11">
        <v>0</v>
      </c>
      <c r="F1853" s="11">
        <v>0</v>
      </c>
      <c r="G1853" s="9">
        <v>44978</v>
      </c>
    </row>
    <row r="1854" spans="1:7" ht="14.5" x14ac:dyDescent="0.35">
      <c r="A1854" s="11" t="s">
        <v>4993</v>
      </c>
      <c r="B1854" s="11">
        <v>7</v>
      </c>
      <c r="C1854" s="11">
        <v>0</v>
      </c>
      <c r="D1854" s="11">
        <v>12</v>
      </c>
      <c r="E1854" s="11">
        <v>0</v>
      </c>
      <c r="F1854" s="11">
        <v>0</v>
      </c>
      <c r="G1854" s="9">
        <v>44978</v>
      </c>
    </row>
    <row r="1855" spans="1:7" ht="14.5" x14ac:dyDescent="0.35">
      <c r="A1855" s="11" t="s">
        <v>4997</v>
      </c>
      <c r="B1855" s="11">
        <v>8</v>
      </c>
      <c r="C1855" s="11">
        <v>6</v>
      </c>
      <c r="D1855" s="11">
        <v>33</v>
      </c>
      <c r="E1855" s="11">
        <v>0</v>
      </c>
      <c r="F1855" s="11">
        <v>0</v>
      </c>
      <c r="G1855" s="9">
        <v>44978</v>
      </c>
    </row>
    <row r="1856" spans="1:7" ht="14.5" x14ac:dyDescent="0.35">
      <c r="A1856" s="11" t="s">
        <v>5001</v>
      </c>
      <c r="B1856" s="11">
        <v>5</v>
      </c>
      <c r="C1856" s="11">
        <v>0</v>
      </c>
      <c r="D1856" s="11">
        <v>22</v>
      </c>
      <c r="E1856" s="11">
        <v>0</v>
      </c>
      <c r="F1856" s="11">
        <v>0</v>
      </c>
      <c r="G1856" s="9">
        <v>44978</v>
      </c>
    </row>
    <row r="1857" spans="1:7" ht="14.5" x14ac:dyDescent="0.35">
      <c r="A1857" s="11" t="s">
        <v>5004</v>
      </c>
      <c r="B1857" s="11">
        <v>12</v>
      </c>
      <c r="C1857" s="11">
        <v>0</v>
      </c>
      <c r="D1857" s="11">
        <v>5</v>
      </c>
      <c r="E1857" s="11">
        <v>0</v>
      </c>
      <c r="F1857" s="11">
        <v>0</v>
      </c>
      <c r="G1857" s="9">
        <v>44978</v>
      </c>
    </row>
    <row r="1858" spans="1:7" ht="14.5" x14ac:dyDescent="0.35">
      <c r="A1858" s="11" t="s">
        <v>5007</v>
      </c>
      <c r="B1858" s="11">
        <v>6</v>
      </c>
      <c r="C1858" s="11">
        <v>3</v>
      </c>
      <c r="D1858" s="11">
        <v>2</v>
      </c>
      <c r="E1858" s="11">
        <v>0</v>
      </c>
      <c r="F1858" s="11">
        <v>0</v>
      </c>
      <c r="G1858" s="9">
        <v>44978</v>
      </c>
    </row>
    <row r="1859" spans="1:7" ht="14.5" x14ac:dyDescent="0.35">
      <c r="A1859" s="11" t="s">
        <v>5010</v>
      </c>
      <c r="B1859" s="11">
        <v>3</v>
      </c>
      <c r="C1859" s="11">
        <v>0</v>
      </c>
      <c r="D1859" s="11">
        <v>3</v>
      </c>
      <c r="E1859" s="11">
        <v>0</v>
      </c>
      <c r="F1859" s="11">
        <v>0</v>
      </c>
      <c r="G1859" s="9">
        <v>44978</v>
      </c>
    </row>
    <row r="1860" spans="1:7" ht="14.5" x14ac:dyDescent="0.35">
      <c r="A1860" s="11" t="s">
        <v>5012</v>
      </c>
      <c r="B1860" s="11">
        <v>7</v>
      </c>
      <c r="C1860" s="11">
        <v>1</v>
      </c>
      <c r="D1860" s="11">
        <v>138</v>
      </c>
      <c r="E1860" s="11">
        <v>0</v>
      </c>
      <c r="F1860" s="11">
        <v>0</v>
      </c>
      <c r="G1860" s="9">
        <v>44978</v>
      </c>
    </row>
    <row r="1861" spans="1:7" ht="14.5" x14ac:dyDescent="0.35">
      <c r="A1861" s="11" t="s">
        <v>5015</v>
      </c>
      <c r="B1861" s="11">
        <v>0</v>
      </c>
      <c r="C1861" s="11">
        <v>0</v>
      </c>
      <c r="D1861" s="11">
        <v>0</v>
      </c>
      <c r="E1861" s="11">
        <v>0</v>
      </c>
      <c r="F1861" s="11">
        <v>0</v>
      </c>
      <c r="G1861" s="9">
        <v>44978</v>
      </c>
    </row>
    <row r="1862" spans="1:7" ht="14.5" x14ac:dyDescent="0.35">
      <c r="A1862" s="11" t="s">
        <v>5017</v>
      </c>
      <c r="B1862" s="11">
        <v>0</v>
      </c>
      <c r="C1862" s="11">
        <v>0</v>
      </c>
      <c r="D1862" s="11">
        <v>10</v>
      </c>
      <c r="E1862" s="11">
        <v>0</v>
      </c>
      <c r="F1862" s="11">
        <v>0</v>
      </c>
      <c r="G1862" s="9">
        <v>44978</v>
      </c>
    </row>
    <row r="1863" spans="1:7" ht="14.5" x14ac:dyDescent="0.35">
      <c r="A1863" s="11" t="s">
        <v>5020</v>
      </c>
      <c r="B1863" s="11">
        <v>1</v>
      </c>
      <c r="C1863" s="11">
        <v>0</v>
      </c>
      <c r="D1863" s="11">
        <v>0</v>
      </c>
      <c r="E1863" s="11">
        <v>0</v>
      </c>
      <c r="F1863" s="11">
        <v>0</v>
      </c>
      <c r="G1863" s="9">
        <v>44978</v>
      </c>
    </row>
    <row r="1864" spans="1:7" ht="14.5" x14ac:dyDescent="0.35">
      <c r="A1864" s="11" t="s">
        <v>5025</v>
      </c>
      <c r="B1864" s="11">
        <v>3</v>
      </c>
      <c r="C1864" s="11">
        <v>0</v>
      </c>
      <c r="D1864" s="11">
        <v>0</v>
      </c>
      <c r="E1864" s="11">
        <v>0</v>
      </c>
      <c r="F1864" s="11">
        <v>0</v>
      </c>
      <c r="G1864" s="9">
        <v>44978</v>
      </c>
    </row>
    <row r="1865" spans="1:7" ht="14.5" x14ac:dyDescent="0.35">
      <c r="A1865" s="11" t="s">
        <v>5029</v>
      </c>
      <c r="B1865" s="11">
        <v>0</v>
      </c>
      <c r="C1865" s="11">
        <v>0</v>
      </c>
      <c r="D1865" s="11">
        <v>10</v>
      </c>
      <c r="E1865" s="11">
        <v>0</v>
      </c>
      <c r="F1865" s="11">
        <v>0</v>
      </c>
      <c r="G1865" s="9">
        <v>44978</v>
      </c>
    </row>
    <row r="1866" spans="1:7" ht="14.5" x14ac:dyDescent="0.35">
      <c r="A1866" s="11" t="s">
        <v>5033</v>
      </c>
      <c r="B1866" s="11">
        <v>7</v>
      </c>
      <c r="C1866" s="11">
        <v>1</v>
      </c>
      <c r="D1866" s="11">
        <v>0</v>
      </c>
      <c r="E1866" s="11">
        <v>0</v>
      </c>
      <c r="F1866" s="11">
        <v>0</v>
      </c>
      <c r="G1866" s="9">
        <v>44978</v>
      </c>
    </row>
    <row r="1867" spans="1:7" ht="14.5" x14ac:dyDescent="0.35">
      <c r="A1867" s="11" t="s">
        <v>5037</v>
      </c>
      <c r="B1867" s="11">
        <v>10</v>
      </c>
      <c r="C1867" s="11">
        <v>0</v>
      </c>
      <c r="D1867" s="11">
        <v>1</v>
      </c>
      <c r="E1867" s="11">
        <v>0</v>
      </c>
      <c r="F1867" s="11">
        <v>0</v>
      </c>
      <c r="G1867" s="9">
        <v>44978</v>
      </c>
    </row>
    <row r="1868" spans="1:7" ht="14.5" x14ac:dyDescent="0.35">
      <c r="A1868" s="11" t="s">
        <v>5041</v>
      </c>
      <c r="B1868" s="11">
        <v>0</v>
      </c>
      <c r="C1868" s="11">
        <v>0</v>
      </c>
      <c r="D1868" s="11">
        <v>0</v>
      </c>
      <c r="E1868" s="11">
        <v>0</v>
      </c>
      <c r="F1868" s="11">
        <v>0</v>
      </c>
      <c r="G1868" s="9">
        <v>44978</v>
      </c>
    </row>
    <row r="1869" spans="1:7" ht="14.5" x14ac:dyDescent="0.35">
      <c r="A1869" s="11" t="s">
        <v>5046</v>
      </c>
      <c r="B1869" s="11">
        <v>0</v>
      </c>
      <c r="C1869" s="11">
        <v>0</v>
      </c>
      <c r="D1869" s="11">
        <v>0</v>
      </c>
      <c r="E1869" s="11">
        <v>0</v>
      </c>
      <c r="F1869" s="11">
        <v>0</v>
      </c>
      <c r="G1869" s="9">
        <v>44978</v>
      </c>
    </row>
    <row r="1870" spans="1:7" ht="14.5" x14ac:dyDescent="0.35">
      <c r="A1870" s="11" t="s">
        <v>5049</v>
      </c>
      <c r="B1870" s="11">
        <v>1</v>
      </c>
      <c r="C1870" s="11">
        <v>1</v>
      </c>
      <c r="D1870" s="11">
        <v>0</v>
      </c>
      <c r="E1870" s="11">
        <v>0</v>
      </c>
      <c r="F1870" s="11">
        <v>0</v>
      </c>
      <c r="G1870" s="9">
        <v>44978</v>
      </c>
    </row>
    <row r="1871" spans="1:7" ht="14.5" x14ac:dyDescent="0.35">
      <c r="A1871" s="11" t="s">
        <v>2911</v>
      </c>
      <c r="B1871" s="11">
        <v>0</v>
      </c>
      <c r="C1871" s="11">
        <v>0</v>
      </c>
      <c r="D1871" s="11">
        <v>0</v>
      </c>
      <c r="E1871" s="11">
        <v>0</v>
      </c>
      <c r="F1871" s="11">
        <v>0</v>
      </c>
      <c r="G1871" s="9">
        <v>44978</v>
      </c>
    </row>
    <row r="1872" spans="1:7" ht="14.5" x14ac:dyDescent="0.35">
      <c r="A1872" s="11" t="s">
        <v>5054</v>
      </c>
      <c r="B1872" s="11">
        <v>0</v>
      </c>
      <c r="C1872" s="11">
        <v>0</v>
      </c>
      <c r="D1872" s="11">
        <v>0</v>
      </c>
      <c r="E1872" s="11">
        <v>0</v>
      </c>
      <c r="F1872" s="11">
        <v>0</v>
      </c>
      <c r="G1872" s="9">
        <v>44978</v>
      </c>
    </row>
    <row r="1873" spans="1:7" ht="14.5" x14ac:dyDescent="0.35">
      <c r="A1873" s="11" t="s">
        <v>5057</v>
      </c>
      <c r="B1873" s="11">
        <v>9</v>
      </c>
      <c r="C1873" s="11">
        <v>0</v>
      </c>
      <c r="D1873" s="11">
        <v>10</v>
      </c>
      <c r="E1873" s="11">
        <v>0</v>
      </c>
      <c r="F1873" s="11">
        <v>0</v>
      </c>
      <c r="G1873" s="9">
        <v>44978</v>
      </c>
    </row>
    <row r="1874" spans="1:7" ht="14.5" x14ac:dyDescent="0.35">
      <c r="A1874" s="11" t="s">
        <v>5063</v>
      </c>
      <c r="B1874" s="11">
        <v>2</v>
      </c>
      <c r="C1874" s="11">
        <v>0</v>
      </c>
      <c r="D1874" s="11">
        <v>18</v>
      </c>
      <c r="E1874" s="11">
        <v>0</v>
      </c>
      <c r="F1874" s="11">
        <v>2</v>
      </c>
      <c r="G1874" s="9">
        <v>44978</v>
      </c>
    </row>
    <row r="1875" spans="1:7" ht="14.5" x14ac:dyDescent="0.35">
      <c r="A1875" s="11" t="s">
        <v>5067</v>
      </c>
      <c r="B1875" s="11">
        <v>0</v>
      </c>
      <c r="C1875" s="11">
        <v>0</v>
      </c>
      <c r="D1875" s="11">
        <v>0</v>
      </c>
      <c r="E1875" s="11">
        <v>0</v>
      </c>
      <c r="F1875" s="11">
        <v>0</v>
      </c>
      <c r="G1875" s="9">
        <v>44978</v>
      </c>
    </row>
    <row r="1876" spans="1:7" ht="14.5" x14ac:dyDescent="0.35">
      <c r="A1876" s="11" t="s">
        <v>5071</v>
      </c>
      <c r="B1876" s="11">
        <v>1</v>
      </c>
      <c r="C1876" s="11">
        <v>0</v>
      </c>
      <c r="D1876" s="11">
        <v>10</v>
      </c>
      <c r="E1876" s="11">
        <v>0</v>
      </c>
      <c r="F1876" s="11">
        <v>0</v>
      </c>
      <c r="G1876" s="9">
        <v>44978</v>
      </c>
    </row>
    <row r="1877" spans="1:7" ht="14.5" x14ac:dyDescent="0.35">
      <c r="A1877" s="11" t="s">
        <v>5074</v>
      </c>
      <c r="B1877" s="11">
        <v>0</v>
      </c>
      <c r="C1877" s="11">
        <v>0</v>
      </c>
      <c r="D1877" s="11">
        <v>2</v>
      </c>
      <c r="E1877" s="11">
        <v>0</v>
      </c>
      <c r="F1877" s="11">
        <v>0</v>
      </c>
      <c r="G1877" s="9">
        <v>44978</v>
      </c>
    </row>
    <row r="1878" spans="1:7" ht="14.5" x14ac:dyDescent="0.35">
      <c r="A1878" s="11" t="s">
        <v>5078</v>
      </c>
      <c r="B1878" s="11">
        <v>3</v>
      </c>
      <c r="C1878" s="11">
        <v>1</v>
      </c>
      <c r="D1878" s="11">
        <v>0</v>
      </c>
      <c r="E1878" s="11">
        <v>0</v>
      </c>
      <c r="F1878" s="11">
        <v>1</v>
      </c>
      <c r="G1878" s="9">
        <v>44978</v>
      </c>
    </row>
    <row r="1879" spans="1:7" ht="14.5" x14ac:dyDescent="0.35">
      <c r="A1879" s="11" t="s">
        <v>5081</v>
      </c>
      <c r="B1879" s="11">
        <v>2</v>
      </c>
      <c r="C1879" s="11">
        <v>0</v>
      </c>
      <c r="D1879" s="11">
        <v>16</v>
      </c>
      <c r="E1879" s="11">
        <v>0</v>
      </c>
      <c r="F1879" s="11">
        <v>0</v>
      </c>
      <c r="G1879" s="9">
        <v>44978</v>
      </c>
    </row>
    <row r="1880" spans="1:7" ht="14.5" x14ac:dyDescent="0.35">
      <c r="A1880" s="11" t="s">
        <v>5083</v>
      </c>
      <c r="B1880" s="11">
        <v>10</v>
      </c>
      <c r="C1880" s="11">
        <v>0</v>
      </c>
      <c r="D1880" s="11">
        <v>0</v>
      </c>
      <c r="E1880" s="11">
        <v>0</v>
      </c>
      <c r="F1880" s="11">
        <v>0</v>
      </c>
      <c r="G1880" s="9">
        <v>44978</v>
      </c>
    </row>
    <row r="1881" spans="1:7" ht="14.5" x14ac:dyDescent="0.35">
      <c r="A1881" s="11" t="s">
        <v>5087</v>
      </c>
      <c r="B1881" s="11">
        <v>1</v>
      </c>
      <c r="C1881" s="11">
        <v>0</v>
      </c>
      <c r="D1881" s="11">
        <v>15</v>
      </c>
      <c r="E1881" s="11">
        <v>0</v>
      </c>
      <c r="F1881" s="11">
        <v>0</v>
      </c>
      <c r="G1881" s="9">
        <v>44978</v>
      </c>
    </row>
    <row r="1882" spans="1:7" ht="14.5" x14ac:dyDescent="0.35">
      <c r="A1882" s="11" t="s">
        <v>5090</v>
      </c>
      <c r="B1882" s="11">
        <v>1</v>
      </c>
      <c r="C1882" s="11">
        <v>0</v>
      </c>
      <c r="D1882" s="11">
        <v>24</v>
      </c>
      <c r="E1882" s="11">
        <v>0</v>
      </c>
      <c r="F1882" s="11">
        <v>0</v>
      </c>
      <c r="G1882" s="9">
        <v>44978</v>
      </c>
    </row>
    <row r="1883" spans="1:7" ht="14.5" x14ac:dyDescent="0.35">
      <c r="A1883" s="11" t="s">
        <v>5094</v>
      </c>
      <c r="B1883" s="11">
        <v>4</v>
      </c>
      <c r="C1883" s="11">
        <v>1</v>
      </c>
      <c r="D1883" s="11">
        <v>1</v>
      </c>
      <c r="E1883" s="11">
        <v>0</v>
      </c>
      <c r="F1883" s="11">
        <v>0</v>
      </c>
      <c r="G1883" s="9">
        <v>44978</v>
      </c>
    </row>
    <row r="1884" spans="1:7" ht="14.5" x14ac:dyDescent="0.35">
      <c r="A1884" s="11" t="s">
        <v>5097</v>
      </c>
      <c r="B1884" s="11">
        <v>1</v>
      </c>
      <c r="C1884" s="11">
        <v>0</v>
      </c>
      <c r="D1884" s="11">
        <v>20</v>
      </c>
      <c r="E1884" s="11">
        <v>0</v>
      </c>
      <c r="F1884" s="11">
        <v>0</v>
      </c>
      <c r="G1884" s="9">
        <v>44978</v>
      </c>
    </row>
    <row r="1885" spans="1:7" ht="14.5" x14ac:dyDescent="0.35">
      <c r="A1885" s="11" t="s">
        <v>5099</v>
      </c>
      <c r="B1885" s="11">
        <v>7</v>
      </c>
      <c r="C1885" s="11">
        <v>0</v>
      </c>
      <c r="D1885" s="11">
        <v>1</v>
      </c>
      <c r="E1885" s="11">
        <v>0</v>
      </c>
      <c r="F1885" s="11">
        <v>2</v>
      </c>
      <c r="G1885" s="9">
        <v>44978</v>
      </c>
    </row>
    <row r="1886" spans="1:7" ht="14.5" x14ac:dyDescent="0.35">
      <c r="A1886" s="11" t="s">
        <v>5103</v>
      </c>
      <c r="B1886" s="11">
        <v>5</v>
      </c>
      <c r="C1886" s="11">
        <v>0</v>
      </c>
      <c r="D1886" s="11">
        <v>3</v>
      </c>
      <c r="E1886" s="11">
        <v>0</v>
      </c>
      <c r="F1886" s="11">
        <v>0</v>
      </c>
      <c r="G1886" s="9">
        <v>44978</v>
      </c>
    </row>
    <row r="1887" spans="1:7" ht="14.5" x14ac:dyDescent="0.35">
      <c r="A1887" s="11" t="s">
        <v>5107</v>
      </c>
      <c r="B1887" s="11">
        <v>1</v>
      </c>
      <c r="C1887" s="11">
        <v>0</v>
      </c>
      <c r="D1887" s="11">
        <v>0</v>
      </c>
      <c r="E1887" s="11">
        <v>0</v>
      </c>
      <c r="F1887" s="11">
        <v>0</v>
      </c>
      <c r="G1887" s="9">
        <v>44978</v>
      </c>
    </row>
    <row r="1888" spans="1:7" ht="14.5" x14ac:dyDescent="0.35">
      <c r="A1888" s="11" t="s">
        <v>5111</v>
      </c>
      <c r="B1888" s="11">
        <v>1</v>
      </c>
      <c r="C1888" s="11">
        <v>0</v>
      </c>
      <c r="D1888" s="11">
        <v>12</v>
      </c>
      <c r="E1888" s="11">
        <v>0</v>
      </c>
      <c r="F1888" s="11">
        <v>0</v>
      </c>
      <c r="G1888" s="9">
        <v>44978</v>
      </c>
    </row>
    <row r="1889" spans="1:7" ht="14.5" x14ac:dyDescent="0.35">
      <c r="A1889" s="11" t="s">
        <v>5116</v>
      </c>
      <c r="B1889" s="11">
        <v>19</v>
      </c>
      <c r="C1889" s="11">
        <v>0</v>
      </c>
      <c r="D1889" s="11">
        <v>1</v>
      </c>
      <c r="E1889" s="11">
        <v>0</v>
      </c>
      <c r="F1889" s="11">
        <v>0</v>
      </c>
      <c r="G1889" s="9">
        <v>44978</v>
      </c>
    </row>
    <row r="1890" spans="1:7" ht="14.5" x14ac:dyDescent="0.35">
      <c r="A1890" s="11" t="s">
        <v>5119</v>
      </c>
      <c r="B1890" s="11">
        <v>8</v>
      </c>
      <c r="C1890" s="11">
        <v>0</v>
      </c>
      <c r="D1890" s="11">
        <v>1</v>
      </c>
      <c r="E1890" s="11">
        <v>0</v>
      </c>
      <c r="F1890" s="11">
        <v>0</v>
      </c>
      <c r="G1890" s="9">
        <v>44978</v>
      </c>
    </row>
    <row r="1891" spans="1:7" ht="14.5" x14ac:dyDescent="0.35">
      <c r="A1891" s="11" t="s">
        <v>5122</v>
      </c>
      <c r="B1891" s="11">
        <v>29</v>
      </c>
      <c r="C1891" s="11">
        <v>2</v>
      </c>
      <c r="D1891" s="11">
        <v>1</v>
      </c>
      <c r="E1891" s="11">
        <v>0</v>
      </c>
      <c r="F1891" s="11">
        <v>0</v>
      </c>
      <c r="G1891" s="9">
        <v>44978</v>
      </c>
    </row>
    <row r="1892" spans="1:7" ht="14.5" x14ac:dyDescent="0.35">
      <c r="A1892" s="11" t="s">
        <v>5125</v>
      </c>
      <c r="B1892" s="11">
        <v>4</v>
      </c>
      <c r="C1892" s="11">
        <v>1</v>
      </c>
      <c r="D1892" s="11">
        <v>231</v>
      </c>
      <c r="E1892" s="11">
        <v>0</v>
      </c>
      <c r="F1892" s="11">
        <v>0</v>
      </c>
      <c r="G1892" s="9">
        <v>44978</v>
      </c>
    </row>
    <row r="1893" spans="1:7" ht="14.5" x14ac:dyDescent="0.35">
      <c r="A1893" s="11" t="s">
        <v>5128</v>
      </c>
      <c r="B1893" s="11">
        <v>0</v>
      </c>
      <c r="C1893" s="11">
        <v>0</v>
      </c>
      <c r="D1893" s="11">
        <v>0</v>
      </c>
      <c r="E1893" s="11">
        <v>0</v>
      </c>
      <c r="F1893" s="11">
        <v>0</v>
      </c>
      <c r="G1893" s="9">
        <v>44978</v>
      </c>
    </row>
    <row r="1894" spans="1:7" ht="14.5" x14ac:dyDescent="0.35">
      <c r="A1894" s="11" t="s">
        <v>5132</v>
      </c>
      <c r="B1894" s="11">
        <v>1</v>
      </c>
      <c r="C1894" s="11">
        <v>0</v>
      </c>
      <c r="D1894" s="11">
        <v>32</v>
      </c>
      <c r="E1894" s="11">
        <v>0</v>
      </c>
      <c r="F1894" s="11">
        <v>0</v>
      </c>
      <c r="G1894" s="9">
        <v>44978</v>
      </c>
    </row>
    <row r="1895" spans="1:7" ht="14.5" x14ac:dyDescent="0.35">
      <c r="A1895" s="11" t="s">
        <v>5135</v>
      </c>
      <c r="B1895" s="11">
        <v>2</v>
      </c>
      <c r="C1895" s="11">
        <v>0</v>
      </c>
      <c r="D1895" s="11">
        <v>10</v>
      </c>
      <c r="E1895" s="11">
        <v>0</v>
      </c>
      <c r="F1895" s="11">
        <v>0</v>
      </c>
      <c r="G1895" s="9">
        <v>44978</v>
      </c>
    </row>
    <row r="1896" spans="1:7" ht="14.5" x14ac:dyDescent="0.35">
      <c r="A1896" s="11" t="s">
        <v>5139</v>
      </c>
      <c r="B1896" s="11">
        <v>4</v>
      </c>
      <c r="C1896" s="11">
        <v>0</v>
      </c>
      <c r="D1896" s="11">
        <v>1</v>
      </c>
      <c r="E1896" s="11">
        <v>0</v>
      </c>
      <c r="F1896" s="11">
        <v>0</v>
      </c>
      <c r="G1896" s="9">
        <v>44978</v>
      </c>
    </row>
    <row r="1897" spans="1:7" ht="14.5" x14ac:dyDescent="0.35">
      <c r="A1897" s="11" t="s">
        <v>5141</v>
      </c>
      <c r="B1897" s="11">
        <v>19</v>
      </c>
      <c r="C1897" s="11">
        <v>0</v>
      </c>
      <c r="D1897" s="11">
        <v>1</v>
      </c>
      <c r="E1897" s="11">
        <v>0</v>
      </c>
      <c r="F1897" s="11">
        <v>0</v>
      </c>
      <c r="G1897" s="9">
        <v>44978</v>
      </c>
    </row>
    <row r="1898" spans="1:7" ht="14.5" x14ac:dyDescent="0.35">
      <c r="A1898" s="11" t="s">
        <v>5144</v>
      </c>
      <c r="B1898" s="11">
        <v>2</v>
      </c>
      <c r="C1898" s="11">
        <v>1</v>
      </c>
      <c r="D1898" s="11">
        <v>1</v>
      </c>
      <c r="E1898" s="11">
        <v>0</v>
      </c>
      <c r="F1898" s="11">
        <v>0</v>
      </c>
      <c r="G1898" s="9">
        <v>44978</v>
      </c>
    </row>
    <row r="1899" spans="1:7" ht="14.5" x14ac:dyDescent="0.35">
      <c r="A1899" s="11" t="s">
        <v>5148</v>
      </c>
      <c r="B1899" s="11">
        <v>0</v>
      </c>
      <c r="C1899" s="11">
        <v>0</v>
      </c>
      <c r="D1899" s="11">
        <v>10</v>
      </c>
      <c r="E1899" s="11">
        <v>0</v>
      </c>
      <c r="F1899" s="11">
        <v>0</v>
      </c>
      <c r="G1899" s="9">
        <v>44978</v>
      </c>
    </row>
    <row r="1900" spans="1:7" ht="14.5" x14ac:dyDescent="0.35">
      <c r="A1900" s="11" t="s">
        <v>5151</v>
      </c>
      <c r="B1900" s="11">
        <v>1</v>
      </c>
      <c r="C1900" s="11">
        <v>0</v>
      </c>
      <c r="D1900" s="11">
        <v>11</v>
      </c>
      <c r="E1900" s="11">
        <v>0</v>
      </c>
      <c r="F1900" s="11">
        <v>0</v>
      </c>
      <c r="G1900" s="9">
        <v>44978</v>
      </c>
    </row>
    <row r="1901" spans="1:7" ht="14.5" x14ac:dyDescent="0.35">
      <c r="A1901" s="11" t="s">
        <v>5154</v>
      </c>
      <c r="B1901" s="11">
        <v>4</v>
      </c>
      <c r="C1901" s="11">
        <v>0</v>
      </c>
      <c r="D1901" s="11">
        <v>0</v>
      </c>
      <c r="E1901" s="11">
        <v>0</v>
      </c>
      <c r="F1901" s="11">
        <v>0</v>
      </c>
      <c r="G1901" s="9">
        <v>44978</v>
      </c>
    </row>
    <row r="1902" spans="1:7" ht="14.5" x14ac:dyDescent="0.35">
      <c r="A1902" s="11" t="s">
        <v>5157</v>
      </c>
      <c r="B1902" s="11">
        <v>15</v>
      </c>
      <c r="C1902" s="11">
        <v>1</v>
      </c>
      <c r="D1902" s="11">
        <v>15</v>
      </c>
      <c r="E1902" s="11">
        <v>0</v>
      </c>
      <c r="F1902" s="11">
        <v>1</v>
      </c>
      <c r="G1902" s="9">
        <v>44978</v>
      </c>
    </row>
    <row r="1903" spans="1:7" ht="14.5" x14ac:dyDescent="0.35">
      <c r="A1903" s="11" t="s">
        <v>5160</v>
      </c>
      <c r="B1903" s="11">
        <v>48</v>
      </c>
      <c r="C1903" s="11">
        <v>6</v>
      </c>
      <c r="D1903" s="11">
        <v>1</v>
      </c>
      <c r="E1903" s="11">
        <v>0</v>
      </c>
      <c r="F1903" s="11">
        <v>0</v>
      </c>
      <c r="G1903" s="9">
        <v>44978</v>
      </c>
    </row>
    <row r="1904" spans="1:7" ht="14.5" x14ac:dyDescent="0.35">
      <c r="A1904" s="11" t="s">
        <v>5163</v>
      </c>
      <c r="B1904" s="11">
        <v>2</v>
      </c>
      <c r="C1904" s="11">
        <v>0</v>
      </c>
      <c r="D1904" s="11">
        <v>11</v>
      </c>
      <c r="E1904" s="11">
        <v>0</v>
      </c>
      <c r="F1904" s="11">
        <v>1</v>
      </c>
      <c r="G1904" s="9">
        <v>44978</v>
      </c>
    </row>
    <row r="1905" spans="1:7" ht="14.5" x14ac:dyDescent="0.35">
      <c r="A1905" s="11" t="s">
        <v>5166</v>
      </c>
      <c r="B1905" s="11">
        <v>0</v>
      </c>
      <c r="C1905" s="11">
        <v>0</v>
      </c>
      <c r="D1905" s="11">
        <v>0</v>
      </c>
      <c r="E1905" s="11">
        <v>0</v>
      </c>
      <c r="F1905" s="11">
        <v>0</v>
      </c>
      <c r="G1905" s="9">
        <v>44978</v>
      </c>
    </row>
    <row r="1906" spans="1:7" ht="14.5" x14ac:dyDescent="0.35">
      <c r="A1906" s="11" t="s">
        <v>5169</v>
      </c>
      <c r="B1906" s="11">
        <v>0</v>
      </c>
      <c r="C1906" s="11">
        <v>0</v>
      </c>
      <c r="D1906" s="11">
        <v>6</v>
      </c>
      <c r="E1906" s="11">
        <v>0</v>
      </c>
      <c r="F1906" s="11">
        <v>0</v>
      </c>
      <c r="G1906" s="9">
        <v>44978</v>
      </c>
    </row>
    <row r="1907" spans="1:7" ht="14.5" x14ac:dyDescent="0.35">
      <c r="A1907" s="11" t="s">
        <v>5171</v>
      </c>
      <c r="B1907" s="11">
        <v>1</v>
      </c>
      <c r="C1907" s="11">
        <v>0</v>
      </c>
      <c r="D1907" s="11">
        <v>115</v>
      </c>
      <c r="E1907" s="11">
        <v>0</v>
      </c>
      <c r="F1907" s="11">
        <v>0</v>
      </c>
      <c r="G1907" s="9">
        <v>44978</v>
      </c>
    </row>
    <row r="1908" spans="1:7" ht="14.5" x14ac:dyDescent="0.35">
      <c r="A1908" s="11" t="s">
        <v>5176</v>
      </c>
      <c r="B1908" s="11">
        <v>10</v>
      </c>
      <c r="C1908" s="11">
        <v>1</v>
      </c>
      <c r="D1908" s="11">
        <v>18</v>
      </c>
      <c r="E1908" s="11">
        <v>0</v>
      </c>
      <c r="F1908" s="11">
        <v>0</v>
      </c>
      <c r="G1908" s="9">
        <v>44978</v>
      </c>
    </row>
    <row r="1909" spans="1:7" ht="14.5" x14ac:dyDescent="0.35">
      <c r="A1909" s="11" t="s">
        <v>5180</v>
      </c>
      <c r="B1909" s="11">
        <v>5</v>
      </c>
      <c r="C1909" s="11">
        <v>2</v>
      </c>
      <c r="D1909" s="11">
        <v>3</v>
      </c>
      <c r="E1909" s="11">
        <v>0</v>
      </c>
      <c r="F1909" s="11">
        <v>0</v>
      </c>
      <c r="G1909" s="9">
        <v>44978</v>
      </c>
    </row>
    <row r="1910" spans="1:7" ht="14.5" x14ac:dyDescent="0.35">
      <c r="A1910" s="11" t="s">
        <v>5184</v>
      </c>
      <c r="B1910" s="11">
        <v>0</v>
      </c>
      <c r="C1910" s="11">
        <v>0</v>
      </c>
      <c r="D1910" s="11">
        <v>0</v>
      </c>
      <c r="E1910" s="11">
        <v>0</v>
      </c>
      <c r="F1910" s="11">
        <v>0</v>
      </c>
      <c r="G1910" s="9">
        <v>44978</v>
      </c>
    </row>
    <row r="1911" spans="1:7" ht="14.5" x14ac:dyDescent="0.35">
      <c r="A1911" s="11" t="s">
        <v>5186</v>
      </c>
      <c r="B1911" s="11">
        <v>42</v>
      </c>
      <c r="C1911" s="11">
        <v>42</v>
      </c>
      <c r="D1911" s="11">
        <v>0</v>
      </c>
      <c r="E1911" s="11">
        <v>11</v>
      </c>
      <c r="F1911" s="11">
        <v>0</v>
      </c>
      <c r="G1911" s="9">
        <v>44978</v>
      </c>
    </row>
    <row r="1912" spans="1:7" ht="14.5" x14ac:dyDescent="0.35">
      <c r="A1912" s="11" t="s">
        <v>5190</v>
      </c>
      <c r="B1912" s="11">
        <v>36</v>
      </c>
      <c r="C1912" s="11">
        <v>49</v>
      </c>
      <c r="D1912" s="11">
        <v>0</v>
      </c>
      <c r="E1912" s="11">
        <v>21</v>
      </c>
      <c r="F1912" s="11">
        <v>0</v>
      </c>
      <c r="G1912" s="9">
        <v>44978</v>
      </c>
    </row>
    <row r="1913" spans="1:7" ht="14.5" x14ac:dyDescent="0.35">
      <c r="A1913" s="11" t="s">
        <v>5192</v>
      </c>
      <c r="B1913" s="11">
        <v>138</v>
      </c>
      <c r="C1913" s="11">
        <v>115</v>
      </c>
      <c r="D1913" s="11">
        <v>0</v>
      </c>
      <c r="E1913" s="11">
        <v>1668</v>
      </c>
      <c r="F1913" s="11">
        <v>3</v>
      </c>
      <c r="G1913" s="9">
        <v>44978</v>
      </c>
    </row>
    <row r="1914" spans="1:7" ht="14.5" x14ac:dyDescent="0.35">
      <c r="A1914" s="11" t="s">
        <v>5194</v>
      </c>
      <c r="B1914" s="11">
        <v>38</v>
      </c>
      <c r="C1914" s="11">
        <v>68</v>
      </c>
      <c r="D1914" s="11">
        <v>0</v>
      </c>
      <c r="E1914" s="11">
        <v>54</v>
      </c>
      <c r="F1914" s="11">
        <v>2</v>
      </c>
      <c r="G1914" s="9">
        <v>44978</v>
      </c>
    </row>
    <row r="1915" spans="1:7" ht="14.5" x14ac:dyDescent="0.35">
      <c r="A1915" s="11" t="s">
        <v>5196</v>
      </c>
      <c r="B1915" s="11">
        <v>42</v>
      </c>
      <c r="C1915" s="11">
        <v>38</v>
      </c>
      <c r="D1915" s="11">
        <v>0</v>
      </c>
      <c r="E1915" s="11">
        <v>13</v>
      </c>
      <c r="F1915" s="11">
        <v>0</v>
      </c>
      <c r="G1915" s="9">
        <v>44978</v>
      </c>
    </row>
    <row r="1916" spans="1:7" ht="14.5" x14ac:dyDescent="0.35">
      <c r="A1916" s="11" t="s">
        <v>2911</v>
      </c>
      <c r="B1916" s="11">
        <v>0</v>
      </c>
      <c r="C1916" s="11">
        <v>0</v>
      </c>
      <c r="D1916" s="11">
        <v>0</v>
      </c>
      <c r="E1916" s="11">
        <v>0</v>
      </c>
      <c r="F1916" s="11">
        <v>0</v>
      </c>
      <c r="G1916" s="9">
        <v>44978</v>
      </c>
    </row>
    <row r="1917" spans="1:7" ht="14.5" x14ac:dyDescent="0.35">
      <c r="A1917" s="11" t="s">
        <v>5199</v>
      </c>
      <c r="B1917" s="11">
        <v>43</v>
      </c>
      <c r="C1917" s="11">
        <v>38</v>
      </c>
      <c r="D1917" s="11">
        <v>0</v>
      </c>
      <c r="E1917" s="11">
        <v>919</v>
      </c>
      <c r="F1917" s="11">
        <v>0</v>
      </c>
      <c r="G1917" s="9">
        <v>44978</v>
      </c>
    </row>
    <row r="1918" spans="1:7" ht="14.5" x14ac:dyDescent="0.35">
      <c r="A1918" s="11" t="s">
        <v>5201</v>
      </c>
      <c r="B1918" s="11">
        <v>80</v>
      </c>
      <c r="C1918" s="11">
        <v>118</v>
      </c>
      <c r="D1918" s="11">
        <v>4</v>
      </c>
      <c r="E1918" s="11">
        <v>30</v>
      </c>
      <c r="F1918" s="11">
        <v>2</v>
      </c>
      <c r="G1918" s="9">
        <v>44978</v>
      </c>
    </row>
    <row r="1919" spans="1:7" ht="14.5" x14ac:dyDescent="0.35">
      <c r="A1919" s="11" t="s">
        <v>5202</v>
      </c>
      <c r="B1919" s="11">
        <v>442</v>
      </c>
      <c r="C1919" s="11">
        <v>82</v>
      </c>
      <c r="D1919" s="11">
        <v>6</v>
      </c>
      <c r="E1919" s="11">
        <v>8147</v>
      </c>
      <c r="F1919" s="11">
        <v>1</v>
      </c>
      <c r="G1919" s="9">
        <v>44978</v>
      </c>
    </row>
    <row r="1920" spans="1:7" ht="14.5" x14ac:dyDescent="0.35">
      <c r="A1920" s="11" t="s">
        <v>5204</v>
      </c>
      <c r="B1920" s="11">
        <v>997</v>
      </c>
      <c r="C1920" s="11">
        <v>108</v>
      </c>
      <c r="D1920" s="11">
        <v>270</v>
      </c>
      <c r="E1920" s="11">
        <v>9898</v>
      </c>
      <c r="F1920" s="11">
        <v>3</v>
      </c>
      <c r="G1920" s="9">
        <v>44978</v>
      </c>
    </row>
    <row r="1921" spans="1:7" ht="14.5" x14ac:dyDescent="0.35">
      <c r="A1921" s="11" t="s">
        <v>5206</v>
      </c>
      <c r="B1921" s="11">
        <v>110</v>
      </c>
      <c r="C1921" s="11">
        <v>70</v>
      </c>
      <c r="D1921" s="11">
        <v>0</v>
      </c>
      <c r="E1921" s="11">
        <v>232</v>
      </c>
      <c r="F1921" s="11">
        <v>0</v>
      </c>
      <c r="G1921" s="9">
        <v>44978</v>
      </c>
    </row>
    <row r="1922" spans="1:7" ht="14.5" x14ac:dyDescent="0.35">
      <c r="A1922" s="11" t="s">
        <v>5208</v>
      </c>
      <c r="B1922" s="11">
        <v>101</v>
      </c>
      <c r="C1922" s="11">
        <v>91</v>
      </c>
      <c r="D1922" s="11">
        <v>0</v>
      </c>
      <c r="E1922" s="11">
        <v>205</v>
      </c>
      <c r="F1922" s="11">
        <v>0</v>
      </c>
      <c r="G1922" s="9">
        <v>44978</v>
      </c>
    </row>
    <row r="1923" spans="1:7" ht="14.5" x14ac:dyDescent="0.35">
      <c r="A1923" s="11" t="s">
        <v>5209</v>
      </c>
      <c r="B1923" s="11">
        <v>397</v>
      </c>
      <c r="C1923" s="11">
        <v>57</v>
      </c>
      <c r="D1923" s="11">
        <v>1</v>
      </c>
      <c r="E1923" s="11">
        <v>4729</v>
      </c>
      <c r="F1923" s="11">
        <v>0</v>
      </c>
      <c r="G1923" s="9">
        <v>44978</v>
      </c>
    </row>
    <row r="1924" spans="1:7" ht="14.5" x14ac:dyDescent="0.35">
      <c r="A1924" s="11" t="s">
        <v>5211</v>
      </c>
      <c r="B1924" s="11">
        <v>1528</v>
      </c>
      <c r="C1924" s="11">
        <v>77</v>
      </c>
      <c r="D1924" s="11">
        <v>99</v>
      </c>
      <c r="E1924" s="11">
        <v>14868</v>
      </c>
      <c r="F1924" s="11">
        <v>0</v>
      </c>
      <c r="G1924" s="9">
        <v>44978</v>
      </c>
    </row>
    <row r="1925" spans="1:7" ht="14.5" x14ac:dyDescent="0.35">
      <c r="A1925" s="11" t="s">
        <v>5213</v>
      </c>
      <c r="B1925" s="11">
        <v>1441</v>
      </c>
      <c r="C1925" s="11">
        <v>101</v>
      </c>
      <c r="D1925" s="11">
        <v>3</v>
      </c>
      <c r="E1925" s="11">
        <v>15686</v>
      </c>
      <c r="F1925" s="11">
        <v>0</v>
      </c>
      <c r="G1925" s="9">
        <v>44978</v>
      </c>
    </row>
    <row r="1926" spans="1:7" ht="14.5" x14ac:dyDescent="0.35">
      <c r="A1926" s="11" t="s">
        <v>5214</v>
      </c>
      <c r="B1926" s="11">
        <v>116</v>
      </c>
      <c r="C1926" s="11">
        <v>114</v>
      </c>
      <c r="D1926" s="11">
        <v>54</v>
      </c>
      <c r="E1926" s="11">
        <v>66</v>
      </c>
      <c r="F1926" s="11">
        <v>2</v>
      </c>
      <c r="G1926" s="9">
        <v>44978</v>
      </c>
    </row>
    <row r="1927" spans="1:7" ht="14.5" x14ac:dyDescent="0.35">
      <c r="A1927" s="11" t="s">
        <v>5216</v>
      </c>
      <c r="B1927" s="11">
        <v>1089</v>
      </c>
      <c r="C1927" s="11">
        <v>175</v>
      </c>
      <c r="D1927" s="11">
        <v>7</v>
      </c>
      <c r="E1927" s="11">
        <v>11738</v>
      </c>
      <c r="F1927" s="11">
        <v>1</v>
      </c>
      <c r="G1927" s="9">
        <v>44978</v>
      </c>
    </row>
    <row r="1928" spans="1:7" ht="14.5" x14ac:dyDescent="0.35">
      <c r="A1928" s="11" t="s">
        <v>5217</v>
      </c>
      <c r="B1928" s="11">
        <v>73</v>
      </c>
      <c r="C1928" s="11">
        <v>39</v>
      </c>
      <c r="D1928" s="11">
        <v>0</v>
      </c>
      <c r="E1928" s="11">
        <v>104</v>
      </c>
      <c r="F1928" s="11">
        <v>0</v>
      </c>
      <c r="G1928" s="9">
        <v>44978</v>
      </c>
    </row>
    <row r="1929" spans="1:7" ht="14.5" x14ac:dyDescent="0.35">
      <c r="A1929" s="11" t="s">
        <v>5219</v>
      </c>
      <c r="B1929" s="11">
        <v>49</v>
      </c>
      <c r="C1929" s="11">
        <v>20</v>
      </c>
      <c r="D1929" s="11">
        <v>1</v>
      </c>
      <c r="E1929" s="11">
        <v>359</v>
      </c>
      <c r="F1929" s="11">
        <v>0</v>
      </c>
      <c r="G1929" s="9">
        <v>44978</v>
      </c>
    </row>
    <row r="1930" spans="1:7" ht="14.5" x14ac:dyDescent="0.35">
      <c r="A1930" s="11" t="s">
        <v>5221</v>
      </c>
      <c r="B1930" s="11">
        <v>411</v>
      </c>
      <c r="C1930" s="11">
        <v>463</v>
      </c>
      <c r="D1930" s="11">
        <v>718</v>
      </c>
      <c r="E1930" s="11">
        <v>30</v>
      </c>
      <c r="F1930" s="11">
        <v>205</v>
      </c>
      <c r="G1930" s="9">
        <v>44978</v>
      </c>
    </row>
    <row r="1931" spans="1:7" ht="14.5" x14ac:dyDescent="0.35">
      <c r="A1931" s="11" t="s">
        <v>5223</v>
      </c>
      <c r="B1931" s="11">
        <v>45</v>
      </c>
      <c r="C1931" s="11">
        <v>14</v>
      </c>
      <c r="D1931" s="11">
        <v>0</v>
      </c>
      <c r="E1931" s="11">
        <v>321</v>
      </c>
      <c r="F1931" s="11">
        <v>0</v>
      </c>
      <c r="G1931" s="9">
        <v>44978</v>
      </c>
    </row>
    <row r="1932" spans="1:7" ht="14.5" x14ac:dyDescent="0.35">
      <c r="A1932" s="11" t="s">
        <v>5224</v>
      </c>
      <c r="B1932" s="11">
        <v>2</v>
      </c>
      <c r="C1932" s="11">
        <v>6</v>
      </c>
      <c r="D1932" s="11">
        <v>0</v>
      </c>
      <c r="E1932" s="11">
        <v>14</v>
      </c>
      <c r="F1932" s="11">
        <v>0</v>
      </c>
      <c r="G1932" s="9">
        <v>44978</v>
      </c>
    </row>
    <row r="1933" spans="1:7" ht="14.5" x14ac:dyDescent="0.35">
      <c r="A1933" s="11" t="s">
        <v>5226</v>
      </c>
      <c r="B1933" s="11">
        <v>42</v>
      </c>
      <c r="C1933" s="11">
        <v>41</v>
      </c>
      <c r="D1933" s="11">
        <v>1</v>
      </c>
      <c r="E1933" s="11">
        <v>6</v>
      </c>
      <c r="F1933" s="11">
        <v>0</v>
      </c>
      <c r="G1933" s="9">
        <v>44978</v>
      </c>
    </row>
    <row r="1934" spans="1:7" ht="14.5" x14ac:dyDescent="0.35">
      <c r="A1934" s="11" t="s">
        <v>5228</v>
      </c>
      <c r="B1934" s="11">
        <v>29</v>
      </c>
      <c r="C1934" s="11">
        <v>40</v>
      </c>
      <c r="D1934" s="11">
        <v>1</v>
      </c>
      <c r="E1934" s="11">
        <v>98</v>
      </c>
      <c r="F1934" s="11">
        <v>0</v>
      </c>
      <c r="G1934" s="9">
        <v>44978</v>
      </c>
    </row>
    <row r="1935" spans="1:7" ht="14.5" x14ac:dyDescent="0.35">
      <c r="A1935" s="11" t="s">
        <v>5230</v>
      </c>
      <c r="B1935" s="11">
        <v>62</v>
      </c>
      <c r="C1935" s="11">
        <v>44</v>
      </c>
      <c r="D1935" s="11">
        <v>33</v>
      </c>
      <c r="E1935" s="11">
        <v>298</v>
      </c>
      <c r="F1935" s="11">
        <v>0</v>
      </c>
      <c r="G1935" s="9">
        <v>44978</v>
      </c>
    </row>
    <row r="1936" spans="1:7" ht="14.5" x14ac:dyDescent="0.35">
      <c r="A1936" s="11" t="s">
        <v>5232</v>
      </c>
      <c r="B1936" s="11">
        <v>105</v>
      </c>
      <c r="C1936" s="11">
        <v>83</v>
      </c>
      <c r="D1936" s="11">
        <v>2</v>
      </c>
      <c r="E1936" s="11">
        <v>327</v>
      </c>
      <c r="F1936" s="11">
        <v>0</v>
      </c>
      <c r="G1936" s="9">
        <v>44978</v>
      </c>
    </row>
    <row r="1937" spans="1:7" ht="14.5" x14ac:dyDescent="0.35">
      <c r="A1937" s="11" t="s">
        <v>5234</v>
      </c>
      <c r="B1937" s="11">
        <v>22</v>
      </c>
      <c r="C1937" s="11">
        <v>59</v>
      </c>
      <c r="D1937" s="11">
        <v>1</v>
      </c>
      <c r="E1937" s="11">
        <v>17</v>
      </c>
      <c r="F1937" s="11">
        <v>0</v>
      </c>
      <c r="G1937" s="9">
        <v>44978</v>
      </c>
    </row>
    <row r="1938" spans="1:7" ht="14.5" x14ac:dyDescent="0.35">
      <c r="A1938" s="11" t="s">
        <v>5235</v>
      </c>
      <c r="B1938" s="11">
        <v>221</v>
      </c>
      <c r="C1938" s="11">
        <v>81</v>
      </c>
      <c r="D1938" s="11">
        <v>161</v>
      </c>
      <c r="E1938" s="11">
        <v>1042</v>
      </c>
      <c r="F1938" s="11">
        <v>4</v>
      </c>
      <c r="G1938" s="9">
        <v>44978</v>
      </c>
    </row>
    <row r="1939" spans="1:7" ht="14.5" x14ac:dyDescent="0.35">
      <c r="A1939" s="11" t="s">
        <v>5237</v>
      </c>
      <c r="B1939" s="11">
        <v>42</v>
      </c>
      <c r="C1939" s="11">
        <v>6</v>
      </c>
      <c r="D1939" s="11">
        <v>4</v>
      </c>
      <c r="E1939" s="11">
        <v>2</v>
      </c>
      <c r="F1939" s="11">
        <v>0</v>
      </c>
      <c r="G1939" s="9">
        <v>44978</v>
      </c>
    </row>
    <row r="1940" spans="1:7" ht="14.5" x14ac:dyDescent="0.35">
      <c r="A1940" s="11" t="s">
        <v>5239</v>
      </c>
      <c r="B1940" s="11">
        <v>34</v>
      </c>
      <c r="C1940" s="11">
        <v>23</v>
      </c>
      <c r="D1940" s="11">
        <v>4</v>
      </c>
      <c r="E1940" s="11">
        <v>0</v>
      </c>
      <c r="F1940" s="11">
        <v>0</v>
      </c>
      <c r="G1940" s="9">
        <v>44978</v>
      </c>
    </row>
    <row r="1941" spans="1:7" ht="14.5" x14ac:dyDescent="0.35">
      <c r="A1941" s="11" t="s">
        <v>5241</v>
      </c>
      <c r="B1941" s="11">
        <v>103</v>
      </c>
      <c r="C1941" s="11">
        <v>34</v>
      </c>
      <c r="D1941" s="11">
        <v>8</v>
      </c>
      <c r="E1941" s="11">
        <v>116</v>
      </c>
      <c r="F1941" s="11">
        <v>0</v>
      </c>
      <c r="G1941" s="9">
        <v>44978</v>
      </c>
    </row>
    <row r="1942" spans="1:7" ht="14.5" x14ac:dyDescent="0.35">
      <c r="A1942" s="11" t="s">
        <v>5243</v>
      </c>
      <c r="B1942" s="11">
        <v>127</v>
      </c>
      <c r="C1942" s="11">
        <v>118</v>
      </c>
      <c r="D1942" s="11">
        <v>98</v>
      </c>
      <c r="E1942" s="11">
        <v>407</v>
      </c>
      <c r="F1942" s="11">
        <v>2</v>
      </c>
      <c r="G1942" s="9">
        <v>44978</v>
      </c>
    </row>
    <row r="1943" spans="1:7" ht="14.5" x14ac:dyDescent="0.35">
      <c r="A1943" s="11" t="s">
        <v>5245</v>
      </c>
      <c r="B1943" s="11">
        <v>65</v>
      </c>
      <c r="C1943" s="11">
        <v>31</v>
      </c>
      <c r="D1943" s="11">
        <v>13</v>
      </c>
      <c r="E1943" s="11">
        <v>5</v>
      </c>
      <c r="F1943" s="11">
        <v>0</v>
      </c>
      <c r="G1943" s="9">
        <v>44978</v>
      </c>
    </row>
    <row r="1944" spans="1:7" ht="14.5" x14ac:dyDescent="0.35">
      <c r="A1944" s="11" t="s">
        <v>5247</v>
      </c>
      <c r="B1944" s="11">
        <v>98</v>
      </c>
      <c r="C1944" s="11">
        <v>68</v>
      </c>
      <c r="D1944" s="11">
        <v>3</v>
      </c>
      <c r="E1944" s="11">
        <v>50</v>
      </c>
      <c r="F1944" s="11">
        <v>1</v>
      </c>
      <c r="G1944" s="9">
        <v>44978</v>
      </c>
    </row>
    <row r="1945" spans="1:7" ht="14.5" x14ac:dyDescent="0.35">
      <c r="A1945" s="11" t="s">
        <v>5249</v>
      </c>
      <c r="B1945" s="11">
        <v>181</v>
      </c>
      <c r="C1945" s="11">
        <v>28</v>
      </c>
      <c r="D1945" s="11">
        <v>9</v>
      </c>
      <c r="E1945" s="11">
        <v>1058</v>
      </c>
      <c r="F1945" s="11">
        <v>0</v>
      </c>
      <c r="G1945" s="9">
        <v>44978</v>
      </c>
    </row>
    <row r="1946" spans="1:7" ht="14.5" x14ac:dyDescent="0.35">
      <c r="A1946" s="11" t="s">
        <v>5251</v>
      </c>
      <c r="B1946" s="11">
        <v>80</v>
      </c>
      <c r="C1946" s="11">
        <v>31</v>
      </c>
      <c r="D1946" s="11">
        <v>0</v>
      </c>
      <c r="E1946" s="11">
        <v>823</v>
      </c>
      <c r="F1946" s="11">
        <v>0</v>
      </c>
      <c r="G1946" s="9">
        <v>44978</v>
      </c>
    </row>
    <row r="1947" spans="1:7" ht="14.5" x14ac:dyDescent="0.35">
      <c r="A1947" s="11" t="s">
        <v>5253</v>
      </c>
      <c r="B1947" s="11">
        <v>81</v>
      </c>
      <c r="C1947" s="11">
        <v>71</v>
      </c>
      <c r="D1947" s="11">
        <v>3</v>
      </c>
      <c r="E1947" s="11">
        <v>198</v>
      </c>
      <c r="F1947" s="11">
        <v>0</v>
      </c>
      <c r="G1947" s="9">
        <v>44978</v>
      </c>
    </row>
    <row r="1948" spans="1:7" ht="14.5" x14ac:dyDescent="0.35">
      <c r="A1948" s="11" t="s">
        <v>5254</v>
      </c>
      <c r="B1948" s="11">
        <v>71</v>
      </c>
      <c r="C1948" s="11">
        <v>17</v>
      </c>
      <c r="D1948" s="11">
        <v>11</v>
      </c>
      <c r="E1948" s="11">
        <v>620</v>
      </c>
      <c r="F1948" s="11">
        <v>0</v>
      </c>
      <c r="G1948" s="9">
        <v>44978</v>
      </c>
    </row>
    <row r="1949" spans="1:7" ht="14.5" x14ac:dyDescent="0.35">
      <c r="A1949" s="11" t="s">
        <v>5256</v>
      </c>
      <c r="B1949" s="11">
        <v>46</v>
      </c>
      <c r="C1949" s="11">
        <v>50</v>
      </c>
      <c r="D1949" s="11">
        <v>103</v>
      </c>
      <c r="E1949" s="11">
        <v>204</v>
      </c>
      <c r="F1949" s="11">
        <v>0</v>
      </c>
      <c r="G1949" s="9">
        <v>44978</v>
      </c>
    </row>
    <row r="1950" spans="1:7" ht="14.5" x14ac:dyDescent="0.35">
      <c r="A1950" s="11" t="s">
        <v>5257</v>
      </c>
      <c r="B1950" s="11">
        <v>166</v>
      </c>
      <c r="C1950" s="11">
        <v>73</v>
      </c>
      <c r="D1950" s="11">
        <v>12</v>
      </c>
      <c r="E1950" s="11">
        <v>254</v>
      </c>
      <c r="F1950" s="11">
        <v>3</v>
      </c>
      <c r="G1950" s="9">
        <v>44978</v>
      </c>
    </row>
    <row r="1951" spans="1:7" ht="14.5" x14ac:dyDescent="0.35">
      <c r="A1951" s="11" t="s">
        <v>5259</v>
      </c>
      <c r="B1951" s="11">
        <v>58</v>
      </c>
      <c r="C1951" s="11">
        <v>46</v>
      </c>
      <c r="D1951" s="11">
        <v>1</v>
      </c>
      <c r="E1951" s="11">
        <v>0</v>
      </c>
      <c r="F1951" s="11">
        <v>0</v>
      </c>
      <c r="G1951" s="9">
        <v>44978</v>
      </c>
    </row>
    <row r="1952" spans="1:7" ht="14.5" x14ac:dyDescent="0.35">
      <c r="A1952" s="11" t="s">
        <v>5261</v>
      </c>
      <c r="B1952" s="11">
        <v>56</v>
      </c>
      <c r="C1952" s="11">
        <v>68</v>
      </c>
      <c r="D1952" s="11">
        <v>0</v>
      </c>
      <c r="E1952" s="11">
        <v>74</v>
      </c>
      <c r="F1952" s="11">
        <v>0</v>
      </c>
      <c r="G1952" s="9">
        <v>44978</v>
      </c>
    </row>
    <row r="1953" spans="1:7" ht="14.5" x14ac:dyDescent="0.35">
      <c r="A1953" s="11" t="s">
        <v>5263</v>
      </c>
      <c r="B1953" s="11">
        <v>55</v>
      </c>
      <c r="C1953" s="11">
        <v>59</v>
      </c>
      <c r="D1953" s="11">
        <v>3</v>
      </c>
      <c r="E1953" s="11">
        <v>26</v>
      </c>
      <c r="F1953" s="11">
        <v>0</v>
      </c>
      <c r="G1953" s="9">
        <v>44978</v>
      </c>
    </row>
    <row r="1954" spans="1:7" ht="14.5" x14ac:dyDescent="0.35">
      <c r="A1954" s="11" t="s">
        <v>5265</v>
      </c>
      <c r="B1954" s="11">
        <v>44</v>
      </c>
      <c r="C1954" s="11">
        <v>40</v>
      </c>
      <c r="D1954" s="11">
        <v>26</v>
      </c>
      <c r="E1954" s="11">
        <v>18</v>
      </c>
      <c r="F1954" s="11">
        <v>0</v>
      </c>
      <c r="G1954" s="9">
        <v>44978</v>
      </c>
    </row>
    <row r="1955" spans="1:7" ht="14.5" x14ac:dyDescent="0.35">
      <c r="A1955" s="11" t="s">
        <v>5267</v>
      </c>
      <c r="B1955" s="11">
        <v>63</v>
      </c>
      <c r="C1955" s="11">
        <v>19</v>
      </c>
      <c r="D1955" s="11">
        <v>2</v>
      </c>
      <c r="E1955" s="11">
        <v>22</v>
      </c>
      <c r="F1955" s="11">
        <v>0</v>
      </c>
      <c r="G1955" s="9">
        <v>44978</v>
      </c>
    </row>
    <row r="1956" spans="1:7" ht="14.5" x14ac:dyDescent="0.35">
      <c r="A1956" s="11" t="s">
        <v>5269</v>
      </c>
      <c r="B1956" s="11">
        <v>206</v>
      </c>
      <c r="C1956" s="11">
        <v>98</v>
      </c>
      <c r="D1956" s="11">
        <v>35</v>
      </c>
      <c r="E1956" s="11">
        <v>2084</v>
      </c>
      <c r="F1956" s="11">
        <v>0</v>
      </c>
      <c r="G1956" s="9">
        <v>44978</v>
      </c>
    </row>
    <row r="1957" spans="1:7" ht="14.5" x14ac:dyDescent="0.35">
      <c r="A1957" s="11" t="s">
        <v>5271</v>
      </c>
      <c r="B1957" s="11">
        <v>1992</v>
      </c>
      <c r="C1957" s="11">
        <v>843</v>
      </c>
      <c r="D1957" s="11">
        <v>14</v>
      </c>
      <c r="E1957" s="11">
        <v>5115</v>
      </c>
      <c r="F1957" s="11">
        <v>1</v>
      </c>
      <c r="G1957" s="9">
        <v>44978</v>
      </c>
    </row>
    <row r="1958" spans="1:7" ht="14.5" x14ac:dyDescent="0.35">
      <c r="A1958" s="11" t="s">
        <v>5273</v>
      </c>
      <c r="B1958" s="11">
        <v>18</v>
      </c>
      <c r="C1958" s="11">
        <v>47</v>
      </c>
      <c r="D1958" s="11">
        <v>1</v>
      </c>
      <c r="E1958" s="11">
        <v>79</v>
      </c>
      <c r="F1958" s="11">
        <v>0</v>
      </c>
      <c r="G1958" s="9">
        <v>44978</v>
      </c>
    </row>
    <row r="1959" spans="1:7" ht="14.5" x14ac:dyDescent="0.35">
      <c r="A1959" s="11" t="s">
        <v>5274</v>
      </c>
      <c r="B1959" s="11">
        <v>27</v>
      </c>
      <c r="C1959" s="11">
        <v>103</v>
      </c>
      <c r="D1959" s="11">
        <v>1</v>
      </c>
      <c r="E1959" s="11">
        <v>5</v>
      </c>
      <c r="F1959" s="11">
        <v>0</v>
      </c>
      <c r="G1959" s="9">
        <v>44978</v>
      </c>
    </row>
    <row r="1960" spans="1:7" ht="14.5" x14ac:dyDescent="0.35">
      <c r="A1960" s="11" t="s">
        <v>5275</v>
      </c>
      <c r="B1960" s="11">
        <v>239</v>
      </c>
      <c r="C1960" s="11">
        <v>218</v>
      </c>
      <c r="D1960" s="11">
        <v>0</v>
      </c>
      <c r="E1960" s="11">
        <v>12</v>
      </c>
      <c r="F1960" s="11">
        <v>0</v>
      </c>
      <c r="G1960" s="9">
        <v>44978</v>
      </c>
    </row>
    <row r="1961" spans="1:7" ht="14.5" x14ac:dyDescent="0.35">
      <c r="A1961" s="11" t="s">
        <v>5276</v>
      </c>
      <c r="B1961" s="11">
        <v>203</v>
      </c>
      <c r="C1961" s="11">
        <v>18</v>
      </c>
      <c r="D1961" s="11">
        <v>9</v>
      </c>
      <c r="E1961" s="11">
        <v>619</v>
      </c>
      <c r="F1961" s="11">
        <v>0</v>
      </c>
      <c r="G1961" s="9">
        <v>44978</v>
      </c>
    </row>
    <row r="1962" spans="1:7" ht="14.5" x14ac:dyDescent="0.35">
      <c r="A1962" s="11" t="s">
        <v>5278</v>
      </c>
      <c r="B1962" s="11">
        <v>164</v>
      </c>
      <c r="C1962" s="11">
        <v>87</v>
      </c>
      <c r="D1962" s="11">
        <v>25</v>
      </c>
      <c r="E1962" s="11">
        <v>172</v>
      </c>
      <c r="F1962" s="11">
        <v>0</v>
      </c>
      <c r="G1962" s="9">
        <v>44978</v>
      </c>
    </row>
    <row r="1963" spans="1:7" ht="14.5" x14ac:dyDescent="0.35">
      <c r="A1963" s="11" t="s">
        <v>5280</v>
      </c>
      <c r="B1963" s="11">
        <v>28</v>
      </c>
      <c r="C1963" s="11">
        <v>29</v>
      </c>
      <c r="D1963" s="11">
        <v>2</v>
      </c>
      <c r="E1963" s="11">
        <v>4</v>
      </c>
      <c r="F1963" s="11">
        <v>1</v>
      </c>
      <c r="G1963" s="9">
        <v>44978</v>
      </c>
    </row>
    <row r="1964" spans="1:7" ht="14.5" x14ac:dyDescent="0.35">
      <c r="A1964" s="11" t="s">
        <v>5281</v>
      </c>
      <c r="B1964" s="11">
        <v>39</v>
      </c>
      <c r="C1964" s="11">
        <v>51</v>
      </c>
      <c r="D1964" s="11">
        <v>2</v>
      </c>
      <c r="E1964" s="11">
        <v>15</v>
      </c>
      <c r="F1964" s="11">
        <v>0</v>
      </c>
      <c r="G1964" s="9">
        <v>44978</v>
      </c>
    </row>
    <row r="1965" spans="1:7" ht="14.5" x14ac:dyDescent="0.35">
      <c r="A1965" s="11" t="s">
        <v>5283</v>
      </c>
      <c r="B1965" s="11">
        <v>64</v>
      </c>
      <c r="C1965" s="11">
        <v>46</v>
      </c>
      <c r="D1965" s="11">
        <v>10</v>
      </c>
      <c r="E1965" s="11">
        <v>129</v>
      </c>
      <c r="F1965" s="11">
        <v>0</v>
      </c>
      <c r="G1965" s="9">
        <v>44978</v>
      </c>
    </row>
    <row r="1966" spans="1:7" ht="14.5" x14ac:dyDescent="0.35">
      <c r="A1966" s="11" t="s">
        <v>5285</v>
      </c>
      <c r="B1966" s="11">
        <v>93</v>
      </c>
      <c r="C1966" s="11">
        <v>61</v>
      </c>
      <c r="D1966" s="11">
        <v>47</v>
      </c>
      <c r="E1966" s="11">
        <v>337</v>
      </c>
      <c r="F1966" s="11">
        <v>0</v>
      </c>
      <c r="G1966" s="9">
        <v>44978</v>
      </c>
    </row>
    <row r="1967" spans="1:7" ht="14.5" x14ac:dyDescent="0.35">
      <c r="A1967" s="11" t="s">
        <v>5286</v>
      </c>
      <c r="B1967" s="11">
        <v>98</v>
      </c>
      <c r="C1967" s="11">
        <v>70</v>
      </c>
      <c r="D1967" s="11">
        <v>3</v>
      </c>
      <c r="E1967" s="11">
        <v>5</v>
      </c>
      <c r="F1967" s="11">
        <v>1</v>
      </c>
      <c r="G1967" s="9">
        <v>44978</v>
      </c>
    </row>
    <row r="1968" spans="1:7" ht="14.5" x14ac:dyDescent="0.35">
      <c r="A1968" s="11" t="s">
        <v>5288</v>
      </c>
      <c r="B1968" s="11">
        <v>18</v>
      </c>
      <c r="C1968" s="11">
        <v>18</v>
      </c>
      <c r="D1968" s="11">
        <v>1</v>
      </c>
      <c r="E1968" s="11">
        <v>10</v>
      </c>
      <c r="F1968" s="11">
        <v>0</v>
      </c>
      <c r="G1968" s="9">
        <v>44978</v>
      </c>
    </row>
    <row r="1969" spans="1:7" ht="14.5" x14ac:dyDescent="0.35">
      <c r="A1969" s="11" t="s">
        <v>5290</v>
      </c>
      <c r="B1969" s="11">
        <v>123</v>
      </c>
      <c r="C1969" s="11">
        <v>95</v>
      </c>
      <c r="D1969" s="11">
        <v>28</v>
      </c>
      <c r="E1969" s="11">
        <v>443</v>
      </c>
      <c r="F1969" s="11">
        <v>1</v>
      </c>
      <c r="G1969" s="9">
        <v>44978</v>
      </c>
    </row>
    <row r="1970" spans="1:7" ht="14.5" x14ac:dyDescent="0.35">
      <c r="A1970" s="11" t="s">
        <v>5291</v>
      </c>
      <c r="B1970" s="11">
        <v>114</v>
      </c>
      <c r="C1970" s="11">
        <v>67</v>
      </c>
      <c r="D1970" s="11">
        <v>7</v>
      </c>
      <c r="E1970" s="11">
        <v>56</v>
      </c>
      <c r="F1970" s="11">
        <v>0</v>
      </c>
      <c r="G1970" s="9">
        <v>44978</v>
      </c>
    </row>
    <row r="1971" spans="1:7" ht="14.5" x14ac:dyDescent="0.35">
      <c r="A1971" s="11" t="s">
        <v>5293</v>
      </c>
      <c r="B1971" s="11">
        <v>43</v>
      </c>
      <c r="C1971" s="11">
        <v>39</v>
      </c>
      <c r="D1971" s="11">
        <v>14</v>
      </c>
      <c r="E1971" s="11">
        <v>153</v>
      </c>
      <c r="F1971" s="11">
        <v>0</v>
      </c>
      <c r="G1971" s="9">
        <v>44978</v>
      </c>
    </row>
    <row r="1972" spans="1:7" ht="14.5" x14ac:dyDescent="0.35">
      <c r="A1972" s="11" t="s">
        <v>5295</v>
      </c>
      <c r="B1972" s="11">
        <v>26</v>
      </c>
      <c r="C1972" s="11">
        <v>44</v>
      </c>
      <c r="D1972" s="11">
        <v>2</v>
      </c>
      <c r="E1972" s="11">
        <v>14</v>
      </c>
      <c r="F1972" s="11">
        <v>0</v>
      </c>
      <c r="G1972" s="9">
        <v>44978</v>
      </c>
    </row>
    <row r="1973" spans="1:7" ht="14.5" x14ac:dyDescent="0.35">
      <c r="A1973" s="11" t="s">
        <v>5297</v>
      </c>
      <c r="B1973" s="11">
        <v>75</v>
      </c>
      <c r="C1973" s="11">
        <v>84</v>
      </c>
      <c r="D1973" s="11">
        <v>19</v>
      </c>
      <c r="E1973" s="11">
        <v>25</v>
      </c>
      <c r="F1973" s="11">
        <v>0</v>
      </c>
      <c r="G1973" s="9">
        <v>44978</v>
      </c>
    </row>
    <row r="1974" spans="1:7" ht="14.5" x14ac:dyDescent="0.35">
      <c r="A1974" s="11" t="s">
        <v>5298</v>
      </c>
      <c r="B1974" s="11">
        <v>524</v>
      </c>
      <c r="C1974" s="11">
        <v>76</v>
      </c>
      <c r="D1974" s="11">
        <v>18</v>
      </c>
      <c r="E1974" s="11">
        <v>2229</v>
      </c>
      <c r="F1974" s="11">
        <v>0</v>
      </c>
      <c r="G1974" s="9">
        <v>44978</v>
      </c>
    </row>
    <row r="1975" spans="1:7" ht="14.5" x14ac:dyDescent="0.35">
      <c r="A1975" s="11" t="s">
        <v>5300</v>
      </c>
      <c r="B1975" s="11">
        <v>29</v>
      </c>
      <c r="C1975" s="11">
        <v>59</v>
      </c>
      <c r="D1975" s="11">
        <v>0</v>
      </c>
      <c r="E1975" s="11">
        <v>6</v>
      </c>
      <c r="F1975" s="11">
        <v>0</v>
      </c>
      <c r="G1975" s="9">
        <v>44978</v>
      </c>
    </row>
    <row r="1976" spans="1:7" ht="14.5" x14ac:dyDescent="0.35">
      <c r="A1976" s="11" t="s">
        <v>5301</v>
      </c>
      <c r="B1976" s="11">
        <v>88</v>
      </c>
      <c r="C1976" s="11">
        <v>37</v>
      </c>
      <c r="D1976" s="11">
        <v>41</v>
      </c>
      <c r="E1976" s="11">
        <v>92</v>
      </c>
      <c r="F1976" s="11">
        <v>0</v>
      </c>
      <c r="G1976" s="9">
        <v>44978</v>
      </c>
    </row>
    <row r="1977" spans="1:7" ht="14.5" x14ac:dyDescent="0.35">
      <c r="A1977" s="11" t="s">
        <v>5302</v>
      </c>
      <c r="B1977" s="11">
        <v>79</v>
      </c>
      <c r="C1977" s="11">
        <v>32</v>
      </c>
      <c r="D1977" s="11">
        <v>10</v>
      </c>
      <c r="E1977" s="11">
        <v>32</v>
      </c>
      <c r="F1977" s="11">
        <v>0</v>
      </c>
      <c r="G1977" s="9">
        <v>44978</v>
      </c>
    </row>
    <row r="1978" spans="1:7" ht="14.5" x14ac:dyDescent="0.35">
      <c r="A1978" s="11" t="s">
        <v>5303</v>
      </c>
      <c r="B1978" s="11">
        <v>151</v>
      </c>
      <c r="C1978" s="11">
        <v>64</v>
      </c>
      <c r="D1978" s="11">
        <v>1</v>
      </c>
      <c r="E1978" s="11">
        <v>616</v>
      </c>
      <c r="F1978" s="11">
        <v>0</v>
      </c>
      <c r="G1978" s="9">
        <v>44978</v>
      </c>
    </row>
    <row r="1979" spans="1:7" ht="14.5" x14ac:dyDescent="0.35">
      <c r="A1979" s="11" t="s">
        <v>5304</v>
      </c>
      <c r="B1979" s="11">
        <v>56</v>
      </c>
      <c r="C1979" s="11">
        <v>39</v>
      </c>
      <c r="D1979" s="11">
        <v>3</v>
      </c>
      <c r="E1979" s="11">
        <v>131</v>
      </c>
      <c r="F1979" s="11">
        <v>0</v>
      </c>
      <c r="G1979" s="9">
        <v>44978</v>
      </c>
    </row>
    <row r="1980" spans="1:7" ht="14.5" x14ac:dyDescent="0.35">
      <c r="A1980" s="11" t="s">
        <v>5305</v>
      </c>
      <c r="B1980" s="11">
        <v>51</v>
      </c>
      <c r="C1980" s="11">
        <v>31</v>
      </c>
      <c r="D1980" s="11">
        <v>7</v>
      </c>
      <c r="E1980" s="11">
        <v>1654</v>
      </c>
      <c r="F1980" s="11">
        <v>0</v>
      </c>
      <c r="G1980" s="9">
        <v>44978</v>
      </c>
    </row>
    <row r="1981" spans="1:7" ht="14.5" x14ac:dyDescent="0.35">
      <c r="A1981" s="11" t="s">
        <v>5307</v>
      </c>
      <c r="B1981" s="11">
        <v>37</v>
      </c>
      <c r="C1981" s="11">
        <v>38</v>
      </c>
      <c r="D1981" s="11">
        <v>0</v>
      </c>
      <c r="E1981" s="11">
        <v>19</v>
      </c>
      <c r="F1981" s="11">
        <v>0</v>
      </c>
      <c r="G1981" s="9">
        <v>44978</v>
      </c>
    </row>
    <row r="1982" spans="1:7" ht="14.5" x14ac:dyDescent="0.35">
      <c r="A1982" s="11" t="s">
        <v>5308</v>
      </c>
      <c r="B1982" s="11">
        <v>146</v>
      </c>
      <c r="C1982" s="11">
        <v>61</v>
      </c>
      <c r="D1982" s="11">
        <v>23</v>
      </c>
      <c r="E1982" s="11">
        <v>76</v>
      </c>
      <c r="F1982" s="11">
        <v>0</v>
      </c>
      <c r="G1982" s="9">
        <v>44978</v>
      </c>
    </row>
    <row r="1983" spans="1:7" ht="14.5" x14ac:dyDescent="0.35">
      <c r="A1983" s="11" t="s">
        <v>5310</v>
      </c>
      <c r="B1983" s="11">
        <v>74</v>
      </c>
      <c r="C1983" s="11">
        <v>23</v>
      </c>
      <c r="D1983" s="11">
        <v>21</v>
      </c>
      <c r="E1983" s="11">
        <v>51</v>
      </c>
      <c r="F1983" s="11">
        <v>0</v>
      </c>
      <c r="G1983" s="9">
        <v>44978</v>
      </c>
    </row>
    <row r="1984" spans="1:7" ht="14.5" x14ac:dyDescent="0.35">
      <c r="A1984" s="11" t="s">
        <v>5312</v>
      </c>
      <c r="B1984" s="11">
        <v>72</v>
      </c>
      <c r="C1984" s="11">
        <v>55</v>
      </c>
      <c r="D1984" s="11">
        <v>5</v>
      </c>
      <c r="E1984" s="11">
        <v>196</v>
      </c>
      <c r="F1984" s="11">
        <v>0</v>
      </c>
      <c r="G1984" s="9">
        <v>44978</v>
      </c>
    </row>
    <row r="1985" spans="1:7" ht="14.5" x14ac:dyDescent="0.35">
      <c r="A1985" s="11" t="s">
        <v>5313</v>
      </c>
      <c r="B1985" s="11">
        <v>29</v>
      </c>
      <c r="C1985" s="11">
        <v>21</v>
      </c>
      <c r="D1985" s="11">
        <v>6</v>
      </c>
      <c r="E1985" s="11">
        <v>5</v>
      </c>
      <c r="F1985" s="11">
        <v>1</v>
      </c>
      <c r="G1985" s="9">
        <v>44978</v>
      </c>
    </row>
    <row r="1986" spans="1:7" ht="14.5" x14ac:dyDescent="0.35">
      <c r="A1986" s="11" t="s">
        <v>5315</v>
      </c>
      <c r="B1986" s="11">
        <v>23</v>
      </c>
      <c r="C1986" s="11">
        <v>4</v>
      </c>
      <c r="D1986" s="11">
        <v>1</v>
      </c>
      <c r="E1986" s="11">
        <v>11</v>
      </c>
      <c r="F1986" s="11">
        <v>0</v>
      </c>
      <c r="G1986" s="9">
        <v>44978</v>
      </c>
    </row>
    <row r="1987" spans="1:7" ht="14.5" x14ac:dyDescent="0.35">
      <c r="A1987" s="11" t="s">
        <v>5317</v>
      </c>
      <c r="B1987" s="11">
        <v>66</v>
      </c>
      <c r="C1987" s="11">
        <v>39</v>
      </c>
      <c r="D1987" s="11">
        <v>7</v>
      </c>
      <c r="E1987" s="11">
        <v>40</v>
      </c>
      <c r="F1987" s="11">
        <v>0</v>
      </c>
      <c r="G1987" s="9">
        <v>44978</v>
      </c>
    </row>
    <row r="1988" spans="1:7" ht="14.5" x14ac:dyDescent="0.35">
      <c r="A1988" s="11" t="s">
        <v>5318</v>
      </c>
      <c r="B1988" s="11">
        <v>55</v>
      </c>
      <c r="C1988" s="11">
        <v>74</v>
      </c>
      <c r="D1988" s="11">
        <v>23</v>
      </c>
      <c r="E1988" s="11">
        <v>47</v>
      </c>
      <c r="F1988" s="11">
        <v>0</v>
      </c>
      <c r="G1988" s="9">
        <v>44978</v>
      </c>
    </row>
    <row r="1989" spans="1:7" ht="14.5" x14ac:dyDescent="0.35">
      <c r="A1989" s="11" t="s">
        <v>5319</v>
      </c>
      <c r="B1989" s="11">
        <v>74</v>
      </c>
      <c r="C1989" s="11">
        <v>30</v>
      </c>
      <c r="D1989" s="11">
        <v>28</v>
      </c>
      <c r="E1989" s="11">
        <v>60</v>
      </c>
      <c r="F1989" s="11">
        <v>1</v>
      </c>
      <c r="G1989" s="9">
        <v>44978</v>
      </c>
    </row>
    <row r="1990" spans="1:7" ht="14.5" x14ac:dyDescent="0.35">
      <c r="A1990" s="11" t="s">
        <v>5320</v>
      </c>
      <c r="B1990" s="11">
        <v>38</v>
      </c>
      <c r="C1990" s="11">
        <v>12</v>
      </c>
      <c r="D1990" s="11">
        <v>1</v>
      </c>
      <c r="E1990" s="11">
        <v>13</v>
      </c>
      <c r="F1990" s="11">
        <v>0</v>
      </c>
      <c r="G1990" s="9">
        <v>44978</v>
      </c>
    </row>
    <row r="1991" spans="1:7" ht="14.5" x14ac:dyDescent="0.35">
      <c r="A1991" s="11" t="s">
        <v>5322</v>
      </c>
      <c r="B1991" s="11">
        <v>25</v>
      </c>
      <c r="C1991" s="11">
        <v>33</v>
      </c>
      <c r="D1991" s="11">
        <v>2</v>
      </c>
      <c r="E1991" s="11">
        <v>5</v>
      </c>
      <c r="F1991" s="11">
        <v>0</v>
      </c>
      <c r="G1991" s="9">
        <v>44978</v>
      </c>
    </row>
    <row r="1992" spans="1:7" ht="14.5" x14ac:dyDescent="0.35">
      <c r="A1992" s="11" t="s">
        <v>5323</v>
      </c>
      <c r="B1992" s="11">
        <v>109</v>
      </c>
      <c r="C1992" s="11">
        <v>37</v>
      </c>
      <c r="D1992" s="11">
        <v>0</v>
      </c>
      <c r="E1992" s="11">
        <v>12</v>
      </c>
      <c r="F1992" s="11">
        <v>0</v>
      </c>
      <c r="G1992" s="9">
        <v>44978</v>
      </c>
    </row>
    <row r="1993" spans="1:7" ht="14.5" x14ac:dyDescent="0.35">
      <c r="A1993" s="11" t="s">
        <v>5325</v>
      </c>
      <c r="B1993" s="11">
        <v>16</v>
      </c>
      <c r="C1993" s="11">
        <v>54</v>
      </c>
      <c r="D1993" s="11">
        <v>2</v>
      </c>
      <c r="E1993" s="11">
        <v>6</v>
      </c>
      <c r="F1993" s="11">
        <v>0</v>
      </c>
      <c r="G1993" s="9">
        <v>44978</v>
      </c>
    </row>
    <row r="1994" spans="1:7" ht="14.5" x14ac:dyDescent="0.35">
      <c r="A1994" s="11" t="s">
        <v>5326</v>
      </c>
      <c r="B1994" s="11">
        <v>104</v>
      </c>
      <c r="C1994" s="11">
        <v>20</v>
      </c>
      <c r="D1994" s="11">
        <v>15</v>
      </c>
      <c r="E1994" s="11">
        <v>41</v>
      </c>
      <c r="F1994" s="11">
        <v>2</v>
      </c>
      <c r="G1994" s="9">
        <v>44978</v>
      </c>
    </row>
    <row r="1995" spans="1:7" ht="14.5" x14ac:dyDescent="0.35">
      <c r="A1995" s="11" t="s">
        <v>5328</v>
      </c>
      <c r="B1995" s="11">
        <v>48</v>
      </c>
      <c r="C1995" s="11">
        <v>11</v>
      </c>
      <c r="D1995" s="11">
        <v>0</v>
      </c>
      <c r="E1995" s="11">
        <v>656</v>
      </c>
      <c r="F1995" s="11">
        <v>0</v>
      </c>
      <c r="G1995" s="9">
        <v>44978</v>
      </c>
    </row>
    <row r="1996" spans="1:7" ht="14.5" x14ac:dyDescent="0.35">
      <c r="A1996" s="11" t="s">
        <v>5329</v>
      </c>
      <c r="B1996" s="11">
        <v>51</v>
      </c>
      <c r="C1996" s="11">
        <v>14</v>
      </c>
      <c r="D1996" s="11">
        <v>21</v>
      </c>
      <c r="E1996" s="11">
        <v>1</v>
      </c>
      <c r="F1996" s="11">
        <v>0</v>
      </c>
      <c r="G1996" s="9">
        <v>44978</v>
      </c>
    </row>
    <row r="1997" spans="1:7" ht="14.5" x14ac:dyDescent="0.35">
      <c r="A1997" s="11" t="s">
        <v>5331</v>
      </c>
      <c r="B1997" s="11">
        <v>225</v>
      </c>
      <c r="C1997" s="11">
        <v>68</v>
      </c>
      <c r="D1997" s="11">
        <v>89</v>
      </c>
      <c r="E1997" s="11">
        <v>1473</v>
      </c>
      <c r="F1997" s="11">
        <v>3</v>
      </c>
      <c r="G1997" s="9">
        <v>44978</v>
      </c>
    </row>
    <row r="1998" spans="1:7" ht="14.5" x14ac:dyDescent="0.35">
      <c r="A1998" s="11" t="s">
        <v>5332</v>
      </c>
      <c r="B1998" s="11">
        <v>60</v>
      </c>
      <c r="C1998" s="11">
        <v>85</v>
      </c>
      <c r="D1998" s="11">
        <v>3</v>
      </c>
      <c r="E1998" s="11">
        <v>22</v>
      </c>
      <c r="F1998" s="11">
        <v>0</v>
      </c>
      <c r="G1998" s="9">
        <v>44978</v>
      </c>
    </row>
    <row r="1999" spans="1:7" ht="14.5" x14ac:dyDescent="0.35">
      <c r="A1999" s="11" t="s">
        <v>5333</v>
      </c>
      <c r="B1999" s="11">
        <v>48</v>
      </c>
      <c r="C1999" s="11">
        <v>22</v>
      </c>
      <c r="D1999" s="11">
        <v>0</v>
      </c>
      <c r="E1999" s="11">
        <v>7</v>
      </c>
      <c r="F1999" s="11">
        <v>0</v>
      </c>
      <c r="G1999" s="9">
        <v>44978</v>
      </c>
    </row>
    <row r="2000" spans="1:7" ht="14.5" x14ac:dyDescent="0.35">
      <c r="A2000" s="11" t="s">
        <v>5334</v>
      </c>
      <c r="B2000" s="11">
        <v>78</v>
      </c>
      <c r="C2000" s="11">
        <v>41</v>
      </c>
      <c r="D2000" s="11">
        <v>0</v>
      </c>
      <c r="E2000" s="11">
        <v>30</v>
      </c>
      <c r="F2000" s="11">
        <v>0</v>
      </c>
      <c r="G2000" s="9">
        <v>44978</v>
      </c>
    </row>
    <row r="2001" spans="1:7" ht="14.5" x14ac:dyDescent="0.35">
      <c r="A2001" s="11" t="s">
        <v>5335</v>
      </c>
      <c r="B2001" s="11">
        <v>139</v>
      </c>
      <c r="C2001" s="11">
        <v>108</v>
      </c>
      <c r="D2001" s="11">
        <v>8</v>
      </c>
      <c r="E2001" s="11">
        <v>54</v>
      </c>
      <c r="F2001" s="11">
        <v>1</v>
      </c>
      <c r="G2001" s="9">
        <v>44978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1"/>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42.08984375" customWidth="1"/>
  </cols>
  <sheetData>
    <row r="1" spans="1:24" ht="26" x14ac:dyDescent="0.3">
      <c r="A1" s="32"/>
      <c r="B1" s="33" t="s">
        <v>8299</v>
      </c>
      <c r="C1" s="33" t="s">
        <v>8300</v>
      </c>
      <c r="D1" s="33" t="s">
        <v>8301</v>
      </c>
      <c r="E1" s="33" t="s">
        <v>8302</v>
      </c>
      <c r="F1" s="33" t="s">
        <v>8303</v>
      </c>
      <c r="G1" s="34"/>
      <c r="H1" s="34"/>
      <c r="I1" s="34"/>
      <c r="J1" s="34"/>
      <c r="K1" s="34"/>
      <c r="L1" s="34"/>
      <c r="M1" s="34"/>
      <c r="N1" s="34"/>
      <c r="O1" s="34"/>
      <c r="P1" s="34"/>
      <c r="Q1" s="34"/>
      <c r="R1" s="34"/>
      <c r="S1" s="34"/>
      <c r="T1" s="34"/>
      <c r="U1" s="34"/>
      <c r="V1" s="34"/>
      <c r="W1" s="34"/>
      <c r="X1" s="34"/>
    </row>
    <row r="2" spans="1:24" ht="14" x14ac:dyDescent="0.3">
      <c r="A2" s="35" t="str">
        <f ca="1">IFERROR(__xludf.DUMMYFUNCTION("IMPORTRANGE(""https://docs.google.com/spreadsheets/d/14vPQhjkb1FnoIkJTl9wXcWKUYOGYFHiTODOOwUvftKU"", ""Deals!$A2:$A"")"),"American Chemical Society TA 2022")</f>
        <v>American Chemical Society TA 2022</v>
      </c>
      <c r="B2" s="36">
        <f ca="1">IFERROR(AVERAGEIFS(Articles!$W:$W, Articles!$H:$H, A2, Articles!$W:$W, "&lt;&gt;"), "")</f>
        <v>10.25</v>
      </c>
      <c r="C2" s="37">
        <f ca="1">IFERROR(AVERAGEIFS(Articles!$X:$X, Articles!$H:$H, A2, Articles!$X:$X, "&lt;&gt;"), "")</f>
        <v>10.666666666666666</v>
      </c>
      <c r="D2" s="38">
        <f ca="1">IFERROR(AVERAGEIFS(Articles!$Y:$Y, Articles!$H:$H, A2, Articles!$Y:$Y, "&lt;&gt;"), "")</f>
        <v>10.791666666666666</v>
      </c>
      <c r="E2" s="38">
        <f ca="1">IFERROR(AVERAGEIFS(Articles!$Z:$Z, Articles!$H:$H, A2, Articles!$Z:$Z, "&lt;&gt;"), "")</f>
        <v>0</v>
      </c>
      <c r="F2" s="38">
        <f ca="1">IFERROR(AVERAGEIFS(Articles!$AA:$AA, Articles!$H:$H, A2, Articles!$AA:$AA, "&lt;&gt;"), "")</f>
        <v>0.16666666666666666</v>
      </c>
    </row>
    <row r="3" spans="1:24" ht="14" x14ac:dyDescent="0.3">
      <c r="A3" s="7" t="str">
        <f ca="1">IFERROR(__xludf.DUMMYFUNCTION("""COMPUTED_VALUE"""),"American Chemical Society TA 2023")</f>
        <v>American Chemical Society TA 2023</v>
      </c>
      <c r="B3" s="36" t="str">
        <f ca="1">IFERROR(AVERAGEIFS(Articles!$W:$W, Articles!$H:$H, A3, Articles!$W:$W, "&lt;&gt;"), "")</f>
        <v/>
      </c>
      <c r="C3" s="37" t="str">
        <f ca="1">IFERROR(AVERAGEIFS(Articles!$X:$X, Articles!$H:$H, A3, Articles!$X:$X, "&lt;&gt;"), "")</f>
        <v/>
      </c>
      <c r="D3" s="38" t="str">
        <f ca="1">IFERROR(AVERAGEIFS(Articles!$Y:$Y, Articles!$H:$H, A3, Articles!$Y:$Y, "&lt;&gt;"), "")</f>
        <v/>
      </c>
      <c r="E3" s="38" t="str">
        <f ca="1">IFERROR(AVERAGEIFS(Articles!$Z:$Z, Articles!$H:$H, A3, Articles!$Z:$Z, "&lt;&gt;"), "")</f>
        <v/>
      </c>
      <c r="F3" s="38" t="str">
        <f ca="1">IFERROR(AVERAGEIFS(Articles!$AA:$AA, Articles!$H:$H, A3, Articles!$AA:$AA, "&lt;&gt;"), "")</f>
        <v/>
      </c>
    </row>
    <row r="4" spans="1:24" ht="14" x14ac:dyDescent="0.3">
      <c r="A4" s="7" t="str">
        <f ca="1">IFERROR(__xludf.DUMMYFUNCTION("""COMPUTED_VALUE"""),"American Chemical Society TA 2024")</f>
        <v>American Chemical Society TA 2024</v>
      </c>
      <c r="B4" s="36" t="str">
        <f ca="1">IFERROR(AVERAGEIFS(Articles!$W:$W, Articles!$H:$H, A4, Articles!$W:$W, "&lt;&gt;"), "")</f>
        <v/>
      </c>
      <c r="C4" s="37" t="str">
        <f ca="1">IFERROR(AVERAGEIFS(Articles!$X:$X, Articles!$H:$H, A4, Articles!$X:$X, "&lt;&gt;"), "")</f>
        <v/>
      </c>
      <c r="D4" s="38" t="str">
        <f ca="1">IFERROR(AVERAGEIFS(Articles!$Y:$Y, Articles!$H:$H, A4, Articles!$Y:$Y, "&lt;&gt;"), "")</f>
        <v/>
      </c>
      <c r="E4" s="38" t="str">
        <f ca="1">IFERROR(AVERAGEIFS(Articles!$Z:$Z, Articles!$H:$H, A4, Articles!$Z:$Z, "&lt;&gt;"), "")</f>
        <v/>
      </c>
      <c r="F4" s="38" t="str">
        <f ca="1">IFERROR(AVERAGEIFS(Articles!$AA:$AA, Articles!$H:$H, A4, Articles!$AA:$AA, "&lt;&gt;"), "")</f>
        <v/>
      </c>
    </row>
    <row r="5" spans="1:24" ht="14" x14ac:dyDescent="0.3">
      <c r="A5" s="7" t="str">
        <f ca="1">IFERROR(__xludf.DUMMYFUNCTION("""COMPUTED_VALUE"""),"American Institute of Physics TA 2022")</f>
        <v>American Institute of Physics TA 2022</v>
      </c>
      <c r="B5" s="36" t="str">
        <f ca="1">IFERROR(AVERAGEIFS(Articles!$W:$W, Articles!$H:$H, A5, Articles!$W:$W, "&lt;&gt;"), "")</f>
        <v/>
      </c>
      <c r="C5" s="37" t="str">
        <f ca="1">IFERROR(AVERAGEIFS(Articles!$X:$X, Articles!$H:$H, A5, Articles!$X:$X, "&lt;&gt;"), "")</f>
        <v/>
      </c>
      <c r="D5" s="38" t="str">
        <f ca="1">IFERROR(AVERAGEIFS(Articles!$Y:$Y, Articles!$H:$H, A5, Articles!$Y:$Y, "&lt;&gt;"), "")</f>
        <v/>
      </c>
      <c r="E5" s="38" t="str">
        <f ca="1">IFERROR(AVERAGEIFS(Articles!$Z:$Z, Articles!$H:$H, A5, Articles!$Z:$Z, "&lt;&gt;"), "")</f>
        <v/>
      </c>
      <c r="F5" s="38" t="str">
        <f ca="1">IFERROR(AVERAGEIFS(Articles!$AA:$AA, Articles!$H:$H, A5, Articles!$AA:$AA, "&lt;&gt;"), "")</f>
        <v/>
      </c>
    </row>
    <row r="6" spans="1:24" ht="14" x14ac:dyDescent="0.3">
      <c r="A6" s="7" t="str">
        <f ca="1">IFERROR(__xludf.DUMMYFUNCTION("""COMPUTED_VALUE"""),"American Institute of Physics TA 2023")</f>
        <v>American Institute of Physics TA 2023</v>
      </c>
      <c r="B6" s="36" t="str">
        <f ca="1">IFERROR(AVERAGEIFS(Articles!$W:$W, Articles!$H:$H, A6, Articles!$W:$W, "&lt;&gt;"), "")</f>
        <v/>
      </c>
      <c r="C6" s="37" t="str">
        <f ca="1">IFERROR(AVERAGEIFS(Articles!$X:$X, Articles!$H:$H, A6, Articles!$X:$X, "&lt;&gt;"), "")</f>
        <v/>
      </c>
      <c r="D6" s="38" t="str">
        <f ca="1">IFERROR(AVERAGEIFS(Articles!$Y:$Y, Articles!$H:$H, A6, Articles!$Y:$Y, "&lt;&gt;"), "")</f>
        <v/>
      </c>
      <c r="E6" s="38" t="str">
        <f ca="1">IFERROR(AVERAGEIFS(Articles!$Z:$Z, Articles!$H:$H, A6, Articles!$Z:$Z, "&lt;&gt;"), "")</f>
        <v/>
      </c>
      <c r="F6" s="38" t="str">
        <f ca="1">IFERROR(AVERAGEIFS(Articles!$AA:$AA, Articles!$H:$H, A6, Articles!$AA:$AA, "&lt;&gt;"), "")</f>
        <v/>
      </c>
    </row>
    <row r="7" spans="1:24" ht="14" x14ac:dyDescent="0.3">
      <c r="A7" s="7" t="str">
        <f ca="1">IFERROR(__xludf.DUMMYFUNCTION("""COMPUTED_VALUE"""),"American Psychological Society TA 2022-2023")</f>
        <v>American Psychological Society TA 2022-2023</v>
      </c>
      <c r="B7" s="36" t="str">
        <f ca="1">IFERROR(AVERAGEIFS(Articles!$W:$W, Articles!$H:$H, A7, Articles!$W:$W, "&lt;&gt;"), "")</f>
        <v/>
      </c>
      <c r="C7" s="37" t="str">
        <f ca="1">IFERROR(AVERAGEIFS(Articles!$X:$X, Articles!$H:$H, A7, Articles!$X:$X, "&lt;&gt;"), "")</f>
        <v/>
      </c>
      <c r="D7" s="38" t="str">
        <f ca="1">IFERROR(AVERAGEIFS(Articles!$Y:$Y, Articles!$H:$H, A7, Articles!$Y:$Y, "&lt;&gt;"), "")</f>
        <v/>
      </c>
      <c r="E7" s="38" t="str">
        <f ca="1">IFERROR(AVERAGEIFS(Articles!$Z:$Z, Articles!$H:$H, A7, Articles!$Z:$Z, "&lt;&gt;"), "")</f>
        <v/>
      </c>
      <c r="F7" s="38" t="str">
        <f ca="1">IFERROR(AVERAGEIFS(Articles!$AA:$AA, Articles!$H:$H, A7, Articles!$AA:$AA, "&lt;&gt;"), "")</f>
        <v/>
      </c>
    </row>
    <row r="8" spans="1:24" ht="14" x14ac:dyDescent="0.3">
      <c r="A8" s="7" t="str">
        <f ca="1">IFERROR(__xludf.DUMMYFUNCTION("""COMPUTED_VALUE"""),"Brill TA 2020")</f>
        <v>Brill TA 2020</v>
      </c>
      <c r="B8" s="36">
        <f ca="1">IFERROR(AVERAGEIFS(Articles!$W:$W, Articles!$H:$H, A8, Articles!$W:$W, "&lt;&gt;"), "")</f>
        <v>3.1666666666666665</v>
      </c>
      <c r="C8" s="37">
        <f ca="1">IFERROR(AVERAGEIFS(Articles!$X:$X, Articles!$H:$H, A8, Articles!$X:$X, "&lt;&gt;"), "")</f>
        <v>0</v>
      </c>
      <c r="D8" s="38">
        <f ca="1">IFERROR(AVERAGEIFS(Articles!$Y:$Y, Articles!$H:$H, A8, Articles!$Y:$Y, "&lt;&gt;"), "")</f>
        <v>0.16666666666666666</v>
      </c>
      <c r="E8" s="38">
        <f ca="1">IFERROR(AVERAGEIFS(Articles!$Z:$Z, Articles!$H:$H, A8, Articles!$Z:$Z, "&lt;&gt;"), "")</f>
        <v>0</v>
      </c>
      <c r="F8" s="38">
        <f ca="1">IFERROR(AVERAGEIFS(Articles!$AA:$AA, Articles!$H:$H, A8, Articles!$AA:$AA, "&lt;&gt;"), "")</f>
        <v>0.16666666666666666</v>
      </c>
    </row>
    <row r="9" spans="1:24" ht="14" x14ac:dyDescent="0.3">
      <c r="A9" s="7" t="str">
        <f ca="1">IFERROR(__xludf.DUMMYFUNCTION("""COMPUTED_VALUE"""),"Brill TA 2021")</f>
        <v>Brill TA 2021</v>
      </c>
      <c r="B9" s="36">
        <f ca="1">IFERROR(AVERAGEIFS(Articles!$W:$W, Articles!$H:$H, A9, Articles!$W:$W, "&lt;&gt;"), "")</f>
        <v>6.6</v>
      </c>
      <c r="C9" s="37">
        <f ca="1">IFERROR(AVERAGEIFS(Articles!$X:$X, Articles!$H:$H, A9, Articles!$X:$X, "&lt;&gt;"), "")</f>
        <v>0.2</v>
      </c>
      <c r="D9" s="38">
        <f ca="1">IFERROR(AVERAGEIFS(Articles!$Y:$Y, Articles!$H:$H, A9, Articles!$Y:$Y, "&lt;&gt;"), "")</f>
        <v>0.2</v>
      </c>
      <c r="E9" s="38">
        <f ca="1">IFERROR(AVERAGEIFS(Articles!$Z:$Z, Articles!$H:$H, A9, Articles!$Z:$Z, "&lt;&gt;"), "")</f>
        <v>0</v>
      </c>
      <c r="F9" s="38">
        <f ca="1">IFERROR(AVERAGEIFS(Articles!$AA:$AA, Articles!$H:$H, A9, Articles!$AA:$AA, "&lt;&gt;"), "")</f>
        <v>0</v>
      </c>
    </row>
    <row r="10" spans="1:24" ht="14" x14ac:dyDescent="0.3">
      <c r="A10" s="7" t="str">
        <f ca="1">IFERROR(__xludf.DUMMYFUNCTION("""COMPUTED_VALUE"""),"Brill TA 2022")</f>
        <v>Brill TA 2022</v>
      </c>
      <c r="B10" s="36" t="str">
        <f ca="1">IFERROR(AVERAGEIFS(Articles!$W:$W, Articles!$H:$H, A10, Articles!$W:$W, "&lt;&gt;"), "")</f>
        <v/>
      </c>
      <c r="C10" s="37" t="str">
        <f ca="1">IFERROR(AVERAGEIFS(Articles!$X:$X, Articles!$H:$H, A10, Articles!$X:$X, "&lt;&gt;"), "")</f>
        <v/>
      </c>
      <c r="D10" s="38" t="str">
        <f ca="1">IFERROR(AVERAGEIFS(Articles!$Y:$Y, Articles!$H:$H, A10, Articles!$Y:$Y, "&lt;&gt;"), "")</f>
        <v/>
      </c>
      <c r="E10" s="38" t="str">
        <f ca="1">IFERROR(AVERAGEIFS(Articles!$Z:$Z, Articles!$H:$H, A10, Articles!$Z:$Z, "&lt;&gt;"), "")</f>
        <v/>
      </c>
      <c r="F10" s="38" t="str">
        <f ca="1">IFERROR(AVERAGEIFS(Articles!$AA:$AA, Articles!$H:$H, A10, Articles!$AA:$AA, "&lt;&gt;"), "")</f>
        <v/>
      </c>
    </row>
    <row r="11" spans="1:24" ht="14" x14ac:dyDescent="0.3">
      <c r="A11" s="7" t="str">
        <f ca="1">IFERROR(__xludf.DUMMYFUNCTION("""COMPUTED_VALUE"""),"Brill TA 2023")</f>
        <v>Brill TA 2023</v>
      </c>
      <c r="B11" s="36" t="str">
        <f ca="1">IFERROR(AVERAGEIFS(Articles!$W:$W, Articles!$H:$H, A11, Articles!$W:$W, "&lt;&gt;"), "")</f>
        <v/>
      </c>
      <c r="C11" s="37" t="str">
        <f ca="1">IFERROR(AVERAGEIFS(Articles!$X:$X, Articles!$H:$H, A11, Articles!$X:$X, "&lt;&gt;"), "")</f>
        <v/>
      </c>
      <c r="D11" s="38" t="str">
        <f ca="1">IFERROR(AVERAGEIFS(Articles!$Y:$Y, Articles!$H:$H, A11, Articles!$Y:$Y, "&lt;&gt;"), "")</f>
        <v/>
      </c>
      <c r="E11" s="38" t="str">
        <f ca="1">IFERROR(AVERAGEIFS(Articles!$Z:$Z, Articles!$H:$H, A11, Articles!$Z:$Z, "&lt;&gt;"), "")</f>
        <v/>
      </c>
      <c r="F11" s="38" t="str">
        <f ca="1">IFERROR(AVERAGEIFS(Articles!$AA:$AA, Articles!$H:$H, A11, Articles!$AA:$AA, "&lt;&gt;"), "")</f>
        <v/>
      </c>
    </row>
    <row r="12" spans="1:24" ht="14" x14ac:dyDescent="0.3">
      <c r="A12" s="7" t="str">
        <f ca="1">IFERROR(__xludf.DUMMYFUNCTION("""COMPUTED_VALUE"""),"Brill TA 2024")</f>
        <v>Brill TA 2024</v>
      </c>
      <c r="B12" s="36" t="str">
        <f ca="1">IFERROR(AVERAGEIFS(Articles!$W:$W, Articles!$H:$H, A12, Articles!$W:$W, "&lt;&gt;"), "")</f>
        <v/>
      </c>
      <c r="C12" s="37" t="str">
        <f ca="1">IFERROR(AVERAGEIFS(Articles!$X:$X, Articles!$H:$H, A12, Articles!$X:$X, "&lt;&gt;"), "")</f>
        <v/>
      </c>
      <c r="D12" s="38" t="str">
        <f ca="1">IFERROR(AVERAGEIFS(Articles!$Y:$Y, Articles!$H:$H, A12, Articles!$Y:$Y, "&lt;&gt;"), "")</f>
        <v/>
      </c>
      <c r="E12" s="38" t="str">
        <f ca="1">IFERROR(AVERAGEIFS(Articles!$Z:$Z, Articles!$H:$H, A12, Articles!$Z:$Z, "&lt;&gt;"), "")</f>
        <v/>
      </c>
      <c r="F12" s="38" t="str">
        <f ca="1">IFERROR(AVERAGEIFS(Articles!$AA:$AA, Articles!$H:$H, A12, Articles!$AA:$AA, "&lt;&gt;"), "")</f>
        <v/>
      </c>
    </row>
    <row r="13" spans="1:24" ht="14" x14ac:dyDescent="0.3">
      <c r="A13" s="7" t="str">
        <f ca="1">IFERROR(__xludf.DUMMYFUNCTION("""COMPUTED_VALUE"""),"BMJ TA 2021")</f>
        <v>BMJ TA 2021</v>
      </c>
      <c r="B13" s="36">
        <f ca="1">IFERROR(AVERAGEIFS(Articles!$W:$W, Articles!$H:$H, A13, Articles!$W:$W, "&lt;&gt;"), "")</f>
        <v>2</v>
      </c>
      <c r="C13" s="37">
        <f ca="1">IFERROR(AVERAGEIFS(Articles!$X:$X, Articles!$H:$H, A13, Articles!$X:$X, "&lt;&gt;"), "")</f>
        <v>0</v>
      </c>
      <c r="D13" s="38">
        <f ca="1">IFERROR(AVERAGEIFS(Articles!$Y:$Y, Articles!$H:$H, A13, Articles!$Y:$Y, "&lt;&gt;"), "")</f>
        <v>0</v>
      </c>
      <c r="E13" s="38">
        <f ca="1">IFERROR(AVERAGEIFS(Articles!$Z:$Z, Articles!$H:$H, A13, Articles!$Z:$Z, "&lt;&gt;"), "")</f>
        <v>0</v>
      </c>
      <c r="F13" s="38">
        <f ca="1">IFERROR(AVERAGEIFS(Articles!$AA:$AA, Articles!$H:$H, A13, Articles!$AA:$AA, "&lt;&gt;"), "")</f>
        <v>0</v>
      </c>
    </row>
    <row r="14" spans="1:24" ht="14" x14ac:dyDescent="0.3">
      <c r="A14" s="7" t="str">
        <f ca="1">IFERROR(__xludf.DUMMYFUNCTION("""COMPUTED_VALUE"""),"BMJ TA 2022")</f>
        <v>BMJ TA 2022</v>
      </c>
      <c r="B14" s="36" t="str">
        <f ca="1">IFERROR(AVERAGEIFS(Articles!$W:$W, Articles!$H:$H, A14, Articles!$W:$W, "&lt;&gt;"), "")</f>
        <v/>
      </c>
      <c r="C14" s="37" t="str">
        <f ca="1">IFERROR(AVERAGEIFS(Articles!$X:$X, Articles!$H:$H, A14, Articles!$X:$X, "&lt;&gt;"), "")</f>
        <v/>
      </c>
      <c r="D14" s="38" t="str">
        <f ca="1">IFERROR(AVERAGEIFS(Articles!$Y:$Y, Articles!$H:$H, A14, Articles!$Y:$Y, "&lt;&gt;"), "")</f>
        <v/>
      </c>
      <c r="E14" s="38" t="str">
        <f ca="1">IFERROR(AVERAGEIFS(Articles!$Z:$Z, Articles!$H:$H, A14, Articles!$Z:$Z, "&lt;&gt;"), "")</f>
        <v/>
      </c>
      <c r="F14" s="38" t="str">
        <f ca="1">IFERROR(AVERAGEIFS(Articles!$AA:$AA, Articles!$H:$H, A14, Articles!$AA:$AA, "&lt;&gt;"), "")</f>
        <v/>
      </c>
    </row>
    <row r="15" spans="1:24" ht="14" x14ac:dyDescent="0.3">
      <c r="A15" s="7" t="str">
        <f ca="1">IFERROR(__xludf.DUMMYFUNCTION("""COMPUTED_VALUE"""),"BMJ TA 2023")</f>
        <v>BMJ TA 2023</v>
      </c>
      <c r="B15" s="36" t="str">
        <f ca="1">IFERROR(AVERAGEIFS(Articles!$W:$W, Articles!$H:$H, A15, Articles!$W:$W, "&lt;&gt;"), "")</f>
        <v/>
      </c>
      <c r="C15" s="37" t="str">
        <f ca="1">IFERROR(AVERAGEIFS(Articles!$X:$X, Articles!$H:$H, A15, Articles!$X:$X, "&lt;&gt;"), "")</f>
        <v/>
      </c>
      <c r="D15" s="38" t="str">
        <f ca="1">IFERROR(AVERAGEIFS(Articles!$Y:$Y, Articles!$H:$H, A15, Articles!$Y:$Y, "&lt;&gt;"), "")</f>
        <v/>
      </c>
      <c r="E15" s="38" t="str">
        <f ca="1">IFERROR(AVERAGEIFS(Articles!$Z:$Z, Articles!$H:$H, A15, Articles!$Z:$Z, "&lt;&gt;"), "")</f>
        <v/>
      </c>
      <c r="F15" s="38" t="str">
        <f ca="1">IFERROR(AVERAGEIFS(Articles!$AA:$AA, Articles!$H:$H, A15, Articles!$AA:$AA, "&lt;&gt;"), "")</f>
        <v/>
      </c>
    </row>
    <row r="16" spans="1:24" ht="14" x14ac:dyDescent="0.3">
      <c r="A16" s="7" t="str">
        <f ca="1">IFERROR(__xludf.DUMMYFUNCTION("""COMPUTED_VALUE"""),"BMJ TA 2024")</f>
        <v>BMJ TA 2024</v>
      </c>
      <c r="B16" s="36" t="str">
        <f ca="1">IFERROR(AVERAGEIFS(Articles!$W:$W, Articles!$H:$H, A16, Articles!$W:$W, "&lt;&gt;"), "")</f>
        <v/>
      </c>
      <c r="C16" s="37" t="str">
        <f ca="1">IFERROR(AVERAGEIFS(Articles!$X:$X, Articles!$H:$H, A16, Articles!$X:$X, "&lt;&gt;"), "")</f>
        <v/>
      </c>
      <c r="D16" s="38" t="str">
        <f ca="1">IFERROR(AVERAGEIFS(Articles!$Y:$Y, Articles!$H:$H, A16, Articles!$Y:$Y, "&lt;&gt;"), "")</f>
        <v/>
      </c>
      <c r="E16" s="38" t="str">
        <f ca="1">IFERROR(AVERAGEIFS(Articles!$Z:$Z, Articles!$H:$H, A16, Articles!$Z:$Z, "&lt;&gt;"), "")</f>
        <v/>
      </c>
      <c r="F16" s="38" t="str">
        <f ca="1">IFERROR(AVERAGEIFS(Articles!$AA:$AA, Articles!$H:$H, A16, Articles!$AA:$AA, "&lt;&gt;"), "")</f>
        <v/>
      </c>
    </row>
    <row r="17" spans="1:6" ht="14" x14ac:dyDescent="0.3">
      <c r="A17" s="7" t="str">
        <f ca="1">IFERROR(__xludf.DUMMYFUNCTION("""COMPUTED_VALUE"""),"Company of Biologists TA 2020")</f>
        <v>Company of Biologists TA 2020</v>
      </c>
      <c r="B17" s="36">
        <f ca="1">IFERROR(AVERAGEIFS(Articles!$W:$W, Articles!$H:$H, A17, Articles!$W:$W, "&lt;&gt;"), "")</f>
        <v>55</v>
      </c>
      <c r="C17" s="37">
        <f ca="1">IFERROR(AVERAGEIFS(Articles!$X:$X, Articles!$H:$H, A17, Articles!$X:$X, "&lt;&gt;"), "")</f>
        <v>9</v>
      </c>
      <c r="D17" s="38">
        <f ca="1">IFERROR(AVERAGEIFS(Articles!$Y:$Y, Articles!$H:$H, A17, Articles!$Y:$Y, "&lt;&gt;"), "")</f>
        <v>12</v>
      </c>
      <c r="E17" s="38">
        <f ca="1">IFERROR(AVERAGEIFS(Articles!$Z:$Z, Articles!$H:$H, A17, Articles!$Z:$Z, "&lt;&gt;"), "")</f>
        <v>0</v>
      </c>
      <c r="F17" s="38">
        <f ca="1">IFERROR(AVERAGEIFS(Articles!$AA:$AA, Articles!$H:$H, A17, Articles!$AA:$AA, "&lt;&gt;"), "")</f>
        <v>1</v>
      </c>
    </row>
    <row r="18" spans="1:6" ht="14" x14ac:dyDescent="0.3">
      <c r="A18" s="7" t="str">
        <f ca="1">IFERROR(__xludf.DUMMYFUNCTION("""COMPUTED_VALUE"""),"Company of Biologists TA 2021")</f>
        <v>Company of Biologists TA 2021</v>
      </c>
      <c r="B18" s="36">
        <f ca="1">IFERROR(AVERAGEIFS(Articles!$W:$W, Articles!$H:$H, A18, Articles!$W:$W, "&lt;&gt;"), "")</f>
        <v>11</v>
      </c>
      <c r="C18" s="37">
        <f ca="1">IFERROR(AVERAGEIFS(Articles!$X:$X, Articles!$H:$H, A18, Articles!$X:$X, "&lt;&gt;"), "")</f>
        <v>3</v>
      </c>
      <c r="D18" s="38">
        <f ca="1">IFERROR(AVERAGEIFS(Articles!$Y:$Y, Articles!$H:$H, A18, Articles!$Y:$Y, "&lt;&gt;"), "")</f>
        <v>0</v>
      </c>
      <c r="E18" s="38">
        <f ca="1">IFERROR(AVERAGEIFS(Articles!$Z:$Z, Articles!$H:$H, A18, Articles!$Z:$Z, "&lt;&gt;"), "")</f>
        <v>0</v>
      </c>
      <c r="F18" s="38">
        <f ca="1">IFERROR(AVERAGEIFS(Articles!$AA:$AA, Articles!$H:$H, A18, Articles!$AA:$AA, "&lt;&gt;"), "")</f>
        <v>0</v>
      </c>
    </row>
    <row r="19" spans="1:6" ht="14" x14ac:dyDescent="0.3">
      <c r="A19" s="7" t="str">
        <f ca="1">IFERROR(__xludf.DUMMYFUNCTION("""COMPUTED_VALUE"""),"Company of Biologists TA 2022")</f>
        <v>Company of Biologists TA 2022</v>
      </c>
      <c r="B19" s="36">
        <f ca="1">IFERROR(AVERAGEIFS(Articles!$W:$W, Articles!$H:$H, A19, Articles!$W:$W, "&lt;&gt;"), "")</f>
        <v>2</v>
      </c>
      <c r="C19" s="37">
        <f ca="1">IFERROR(AVERAGEIFS(Articles!$X:$X, Articles!$H:$H, A19, Articles!$X:$X, "&lt;&gt;"), "")</f>
        <v>0</v>
      </c>
      <c r="D19" s="38">
        <f ca="1">IFERROR(AVERAGEIFS(Articles!$Y:$Y, Articles!$H:$H, A19, Articles!$Y:$Y, "&lt;&gt;"), "")</f>
        <v>0</v>
      </c>
      <c r="E19" s="38">
        <f ca="1">IFERROR(AVERAGEIFS(Articles!$Z:$Z, Articles!$H:$H, A19, Articles!$Z:$Z, "&lt;&gt;"), "")</f>
        <v>0</v>
      </c>
      <c r="F19" s="38">
        <f ca="1">IFERROR(AVERAGEIFS(Articles!$AA:$AA, Articles!$H:$H, A19, Articles!$AA:$AA, "&lt;&gt;"), "")</f>
        <v>0</v>
      </c>
    </row>
    <row r="20" spans="1:6" ht="14" x14ac:dyDescent="0.3">
      <c r="A20" s="7" t="str">
        <f ca="1">IFERROR(__xludf.DUMMYFUNCTION("""COMPUTED_VALUE"""),"Company of Biologists TA 2023")</f>
        <v>Company of Biologists TA 2023</v>
      </c>
      <c r="B20" s="36" t="str">
        <f ca="1">IFERROR(AVERAGEIFS(Articles!$W:$W, Articles!$H:$H, A20, Articles!$W:$W, "&lt;&gt;"), "")</f>
        <v/>
      </c>
      <c r="C20" s="37" t="str">
        <f ca="1">IFERROR(AVERAGEIFS(Articles!$X:$X, Articles!$H:$H, A20, Articles!$X:$X, "&lt;&gt;"), "")</f>
        <v/>
      </c>
      <c r="D20" s="38" t="str">
        <f ca="1">IFERROR(AVERAGEIFS(Articles!$Y:$Y, Articles!$H:$H, A20, Articles!$Y:$Y, "&lt;&gt;"), "")</f>
        <v/>
      </c>
      <c r="E20" s="38" t="str">
        <f ca="1">IFERROR(AVERAGEIFS(Articles!$Z:$Z, Articles!$H:$H, A20, Articles!$Z:$Z, "&lt;&gt;"), "")</f>
        <v/>
      </c>
      <c r="F20" s="38" t="str">
        <f ca="1">IFERROR(AVERAGEIFS(Articles!$AA:$AA, Articles!$H:$H, A20, Articles!$AA:$AA, "&lt;&gt;"), "")</f>
        <v/>
      </c>
    </row>
    <row r="21" spans="1:6" ht="14" x14ac:dyDescent="0.3">
      <c r="A21" s="7" t="str">
        <f ca="1">IFERROR(__xludf.DUMMYFUNCTION("""COMPUTED_VALUE"""),"Company of Biologists TA 2024")</f>
        <v>Company of Biologists TA 2024</v>
      </c>
      <c r="B21" s="36" t="str">
        <f ca="1">IFERROR(AVERAGEIFS(Articles!$W:$W, Articles!$H:$H, A21, Articles!$W:$W, "&lt;&gt;"), "")</f>
        <v/>
      </c>
      <c r="C21" s="37" t="str">
        <f ca="1">IFERROR(AVERAGEIFS(Articles!$X:$X, Articles!$H:$H, A21, Articles!$X:$X, "&lt;&gt;"), "")</f>
        <v/>
      </c>
      <c r="D21" s="38" t="str">
        <f ca="1">IFERROR(AVERAGEIFS(Articles!$Y:$Y, Articles!$H:$H, A21, Articles!$Y:$Y, "&lt;&gt;"), "")</f>
        <v/>
      </c>
      <c r="E21" s="38" t="str">
        <f ca="1">IFERROR(AVERAGEIFS(Articles!$Z:$Z, Articles!$H:$H, A21, Articles!$Z:$Z, "&lt;&gt;"), "")</f>
        <v/>
      </c>
      <c r="F21" s="38" t="str">
        <f ca="1">IFERROR(AVERAGEIFS(Articles!$AA:$AA, Articles!$H:$H, A21, Articles!$AA:$AA, "&lt;&gt;"), "")</f>
        <v/>
      </c>
    </row>
    <row r="22" spans="1:6" ht="14" x14ac:dyDescent="0.3">
      <c r="A22" s="7" t="str">
        <f ca="1">IFERROR(__xludf.DUMMYFUNCTION("""COMPUTED_VALUE"""),"Cambridge University Press TA 2021")</f>
        <v>Cambridge University Press TA 2021</v>
      </c>
      <c r="B22" s="36">
        <f ca="1">IFERROR(AVERAGEIFS(Articles!$W:$W, Articles!$H:$H, A22, Articles!$W:$W, "&lt;&gt;"), "")</f>
        <v>17.27027027027027</v>
      </c>
      <c r="C22" s="37">
        <f ca="1">IFERROR(AVERAGEIFS(Articles!$X:$X, Articles!$H:$H, A22, Articles!$X:$X, "&lt;&gt;"), "")</f>
        <v>4.1891891891891895</v>
      </c>
      <c r="D22" s="38">
        <f ca="1">IFERROR(AVERAGEIFS(Articles!$Y:$Y, Articles!$H:$H, A22, Articles!$Y:$Y, "&lt;&gt;"), "")</f>
        <v>0</v>
      </c>
      <c r="E22" s="38">
        <f ca="1">IFERROR(AVERAGEIFS(Articles!$Z:$Z, Articles!$H:$H, A22, Articles!$Z:$Z, "&lt;&gt;"), "")</f>
        <v>0</v>
      </c>
      <c r="F22" s="38">
        <f ca="1">IFERROR(AVERAGEIFS(Articles!$AA:$AA, Articles!$H:$H, A22, Articles!$AA:$AA, "&lt;&gt;"), "")</f>
        <v>0.16216216216216217</v>
      </c>
    </row>
    <row r="23" spans="1:6" ht="14" x14ac:dyDescent="0.3">
      <c r="A23" s="7" t="str">
        <f ca="1">IFERROR(__xludf.DUMMYFUNCTION("""COMPUTED_VALUE"""),"Cambridge University Press TA 2022")</f>
        <v>Cambridge University Press TA 2022</v>
      </c>
      <c r="B23" s="36">
        <f ca="1">IFERROR(AVERAGEIFS(Articles!$W:$W, Articles!$H:$H, A23, Articles!$W:$W, "&lt;&gt;"), "")</f>
        <v>3.3333333333333335</v>
      </c>
      <c r="C23" s="37">
        <f ca="1">IFERROR(AVERAGEIFS(Articles!$X:$X, Articles!$H:$H, A23, Articles!$X:$X, "&lt;&gt;"), "")</f>
        <v>0.29166666666666669</v>
      </c>
      <c r="D23" s="38">
        <f ca="1">IFERROR(AVERAGEIFS(Articles!$Y:$Y, Articles!$H:$H, A23, Articles!$Y:$Y, "&lt;&gt;"), "")</f>
        <v>0</v>
      </c>
      <c r="E23" s="38">
        <f ca="1">IFERROR(AVERAGEIFS(Articles!$Z:$Z, Articles!$H:$H, A23, Articles!$Z:$Z, "&lt;&gt;"), "")</f>
        <v>0</v>
      </c>
      <c r="F23" s="38">
        <f ca="1">IFERROR(AVERAGEIFS(Articles!$AA:$AA, Articles!$H:$H, A23, Articles!$AA:$AA, "&lt;&gt;"), "")</f>
        <v>0</v>
      </c>
    </row>
    <row r="24" spans="1:6" ht="14" x14ac:dyDescent="0.3">
      <c r="A24" s="7" t="str">
        <f ca="1">IFERROR(__xludf.DUMMYFUNCTION("""COMPUTED_VALUE"""),"Cambridge University Press TA 2023")</f>
        <v>Cambridge University Press TA 2023</v>
      </c>
      <c r="B24" s="36" t="str">
        <f ca="1">IFERROR(AVERAGEIFS(Articles!$W:$W, Articles!$H:$H, A24, Articles!$W:$W, "&lt;&gt;"), "")</f>
        <v/>
      </c>
      <c r="C24" s="37" t="str">
        <f ca="1">IFERROR(AVERAGEIFS(Articles!$X:$X, Articles!$H:$H, A24, Articles!$X:$X, "&lt;&gt;"), "")</f>
        <v/>
      </c>
      <c r="D24" s="38" t="str">
        <f ca="1">IFERROR(AVERAGEIFS(Articles!$Y:$Y, Articles!$H:$H, A24, Articles!$Y:$Y, "&lt;&gt;"), "")</f>
        <v/>
      </c>
      <c r="E24" s="38" t="str">
        <f ca="1">IFERROR(AVERAGEIFS(Articles!$Z:$Z, Articles!$H:$H, A24, Articles!$Z:$Z, "&lt;&gt;"), "")</f>
        <v/>
      </c>
      <c r="F24" s="38" t="str">
        <f ca="1">IFERROR(AVERAGEIFS(Articles!$AA:$AA, Articles!$H:$H, A24, Articles!$AA:$AA, "&lt;&gt;"), "")</f>
        <v/>
      </c>
    </row>
    <row r="25" spans="1:6" ht="14" x14ac:dyDescent="0.3">
      <c r="A25" s="7" t="str">
        <f ca="1">IFERROR(__xludf.DUMMYFUNCTION("""COMPUTED_VALUE"""),"Cambridge University Press TA 2024")</f>
        <v>Cambridge University Press TA 2024</v>
      </c>
      <c r="B25" s="36" t="str">
        <f ca="1">IFERROR(AVERAGEIFS(Articles!$W:$W, Articles!$H:$H, A25, Articles!$W:$W, "&lt;&gt;"), "")</f>
        <v/>
      </c>
      <c r="C25" s="37" t="str">
        <f ca="1">IFERROR(AVERAGEIFS(Articles!$X:$X, Articles!$H:$H, A25, Articles!$X:$X, "&lt;&gt;"), "")</f>
        <v/>
      </c>
      <c r="D25" s="38" t="str">
        <f ca="1">IFERROR(AVERAGEIFS(Articles!$Y:$Y, Articles!$H:$H, A25, Articles!$Y:$Y, "&lt;&gt;"), "")</f>
        <v/>
      </c>
      <c r="E25" s="38" t="str">
        <f ca="1">IFERROR(AVERAGEIFS(Articles!$Z:$Z, Articles!$H:$H, A25, Articles!$Z:$Z, "&lt;&gt;"), "")</f>
        <v/>
      </c>
      <c r="F25" s="38" t="str">
        <f ca="1">IFERROR(AVERAGEIFS(Articles!$AA:$AA, Articles!$H:$H, A25, Articles!$AA:$AA, "&lt;&gt;"), "")</f>
        <v/>
      </c>
    </row>
    <row r="26" spans="1:6" ht="14" x14ac:dyDescent="0.3">
      <c r="A26" s="7" t="str">
        <f ca="1">IFERROR(__xludf.DUMMYFUNCTION("""COMPUTED_VALUE"""),"Cold Spring Harbor Laboratory Press TA 2021")</f>
        <v>Cold Spring Harbor Laboratory Press TA 2021</v>
      </c>
      <c r="B26" s="36" t="str">
        <f ca="1">IFERROR(AVERAGEIFS(Articles!$W:$W, Articles!$H:$H, A26, Articles!$W:$W, "&lt;&gt;"), "")</f>
        <v/>
      </c>
      <c r="C26" s="37" t="str">
        <f ca="1">IFERROR(AVERAGEIFS(Articles!$X:$X, Articles!$H:$H, A26, Articles!$X:$X, "&lt;&gt;"), "")</f>
        <v/>
      </c>
      <c r="D26" s="38" t="str">
        <f ca="1">IFERROR(AVERAGEIFS(Articles!$Y:$Y, Articles!$H:$H, A26, Articles!$Y:$Y, "&lt;&gt;"), "")</f>
        <v/>
      </c>
      <c r="E26" s="38" t="str">
        <f ca="1">IFERROR(AVERAGEIFS(Articles!$Z:$Z, Articles!$H:$H, A26, Articles!$Z:$Z, "&lt;&gt;"), "")</f>
        <v/>
      </c>
      <c r="F26" s="38" t="str">
        <f ca="1">IFERROR(AVERAGEIFS(Articles!$AA:$AA, Articles!$H:$H, A26, Articles!$AA:$AA, "&lt;&gt;"), "")</f>
        <v/>
      </c>
    </row>
    <row r="27" spans="1:6" ht="14" x14ac:dyDescent="0.3">
      <c r="A27" s="7" t="str">
        <f ca="1">IFERROR(__xludf.DUMMYFUNCTION("""COMPUTED_VALUE"""),"Cold Spring Harbor Laboratory Press TA 2022")</f>
        <v>Cold Spring Harbor Laboratory Press TA 2022</v>
      </c>
      <c r="B27" s="36" t="str">
        <f ca="1">IFERROR(AVERAGEIFS(Articles!$W:$W, Articles!$H:$H, A27, Articles!$W:$W, "&lt;&gt;"), "")</f>
        <v/>
      </c>
      <c r="C27" s="37" t="str">
        <f ca="1">IFERROR(AVERAGEIFS(Articles!$X:$X, Articles!$H:$H, A27, Articles!$X:$X, "&lt;&gt;"), "")</f>
        <v/>
      </c>
      <c r="D27" s="38" t="str">
        <f ca="1">IFERROR(AVERAGEIFS(Articles!$Y:$Y, Articles!$H:$H, A27, Articles!$Y:$Y, "&lt;&gt;"), "")</f>
        <v/>
      </c>
      <c r="E27" s="38" t="str">
        <f ca="1">IFERROR(AVERAGEIFS(Articles!$Z:$Z, Articles!$H:$H, A27, Articles!$Z:$Z, "&lt;&gt;"), "")</f>
        <v/>
      </c>
      <c r="F27" s="38" t="str">
        <f ca="1">IFERROR(AVERAGEIFS(Articles!$AA:$AA, Articles!$H:$H, A27, Articles!$AA:$AA, "&lt;&gt;"), "")</f>
        <v/>
      </c>
    </row>
    <row r="28" spans="1:6" ht="14" x14ac:dyDescent="0.3">
      <c r="A28" s="7" t="str">
        <f ca="1">IFERROR(__xludf.DUMMYFUNCTION("""COMPUTED_VALUE"""),"Elsevier TA 2022")</f>
        <v>Elsevier TA 2022</v>
      </c>
      <c r="B28" s="36">
        <f ca="1">IFERROR(AVERAGEIFS(Articles!$W:$W, Articles!$H:$H, A28, Articles!$W:$W, "&lt;&gt;"), "")</f>
        <v>13.796875</v>
      </c>
      <c r="C28" s="37">
        <f ca="1">IFERROR(AVERAGEIFS(Articles!$X:$X, Articles!$H:$H, A28, Articles!$X:$X, "&lt;&gt;"), "")</f>
        <v>4.390625</v>
      </c>
      <c r="D28" s="38">
        <f ca="1">IFERROR(AVERAGEIFS(Articles!$Y:$Y, Articles!$H:$H, A28, Articles!$Y:$Y, "&lt;&gt;"), "")</f>
        <v>17.96875</v>
      </c>
      <c r="E28" s="38">
        <f ca="1">IFERROR(AVERAGEIFS(Articles!$Z:$Z, Articles!$H:$H, A28, Articles!$Z:$Z, "&lt;&gt;"), "")</f>
        <v>7.8125E-2</v>
      </c>
      <c r="F28" s="38">
        <f ca="1">IFERROR(AVERAGEIFS(Articles!$AA:$AA, Articles!$H:$H, A28, Articles!$AA:$AA, "&lt;&gt;"), "")</f>
        <v>9.375E-2</v>
      </c>
    </row>
    <row r="29" spans="1:6" ht="14" x14ac:dyDescent="0.3">
      <c r="A29" s="7" t="str">
        <f ca="1">IFERROR(__xludf.DUMMYFUNCTION("""COMPUTED_VALUE"""),"Elsevier TA 2023")</f>
        <v>Elsevier TA 2023</v>
      </c>
      <c r="B29" s="36" t="str">
        <f ca="1">IFERROR(AVERAGEIFS(Articles!$W:$W, Articles!$H:$H, A29, Articles!$W:$W, "&lt;&gt;"), "")</f>
        <v/>
      </c>
      <c r="C29" s="37" t="str">
        <f ca="1">IFERROR(AVERAGEIFS(Articles!$X:$X, Articles!$H:$H, A29, Articles!$X:$X, "&lt;&gt;"), "")</f>
        <v/>
      </c>
      <c r="D29" s="38" t="str">
        <f ca="1">IFERROR(AVERAGEIFS(Articles!$Y:$Y, Articles!$H:$H, A29, Articles!$Y:$Y, "&lt;&gt;"), "")</f>
        <v/>
      </c>
      <c r="E29" s="38" t="str">
        <f ca="1">IFERROR(AVERAGEIFS(Articles!$Z:$Z, Articles!$H:$H, A29, Articles!$Z:$Z, "&lt;&gt;"), "")</f>
        <v/>
      </c>
      <c r="F29" s="38" t="str">
        <f ca="1">IFERROR(AVERAGEIFS(Articles!$AA:$AA, Articles!$H:$H, A29, Articles!$AA:$AA, "&lt;&gt;"), "")</f>
        <v/>
      </c>
    </row>
    <row r="30" spans="1:6" ht="14" x14ac:dyDescent="0.3">
      <c r="A30" s="7" t="str">
        <f ca="1">IFERROR(__xludf.DUMMYFUNCTION("""COMPUTED_VALUE"""),"Elsevier TA 2024")</f>
        <v>Elsevier TA 2024</v>
      </c>
      <c r="B30" s="36" t="str">
        <f ca="1">IFERROR(AVERAGEIFS(Articles!$W:$W, Articles!$H:$H, A30, Articles!$W:$W, "&lt;&gt;"), "")</f>
        <v/>
      </c>
      <c r="C30" s="37" t="str">
        <f ca="1">IFERROR(AVERAGEIFS(Articles!$X:$X, Articles!$H:$H, A30, Articles!$X:$X, "&lt;&gt;"), "")</f>
        <v/>
      </c>
      <c r="D30" s="38" t="str">
        <f ca="1">IFERROR(AVERAGEIFS(Articles!$Y:$Y, Articles!$H:$H, A30, Articles!$Y:$Y, "&lt;&gt;"), "")</f>
        <v/>
      </c>
      <c r="E30" s="38" t="str">
        <f ca="1">IFERROR(AVERAGEIFS(Articles!$Z:$Z, Articles!$H:$H, A30, Articles!$Z:$Z, "&lt;&gt;"), "")</f>
        <v/>
      </c>
      <c r="F30" s="38" t="str">
        <f ca="1">IFERROR(AVERAGEIFS(Articles!$AA:$AA, Articles!$H:$H, A30, Articles!$AA:$AA, "&lt;&gt;"), "")</f>
        <v/>
      </c>
    </row>
    <row r="31" spans="1:6" ht="14" x14ac:dyDescent="0.3">
      <c r="A31" s="7" t="str">
        <f ca="1">IFERROR(__xludf.DUMMYFUNCTION("""COMPUTED_VALUE"""),"Geological Society Lyell Collection TA 2021")</f>
        <v>Geological Society Lyell Collection TA 2021</v>
      </c>
      <c r="B31" s="36" t="str">
        <f ca="1">IFERROR(AVERAGEIFS(Articles!$W:$W, Articles!$H:$H, A31, Articles!$W:$W, "&lt;&gt;"), "")</f>
        <v/>
      </c>
      <c r="C31" s="37" t="str">
        <f ca="1">IFERROR(AVERAGEIFS(Articles!$X:$X, Articles!$H:$H, A31, Articles!$X:$X, "&lt;&gt;"), "")</f>
        <v/>
      </c>
      <c r="D31" s="38" t="str">
        <f ca="1">IFERROR(AVERAGEIFS(Articles!$Y:$Y, Articles!$H:$H, A31, Articles!$Y:$Y, "&lt;&gt;"), "")</f>
        <v/>
      </c>
      <c r="E31" s="38" t="str">
        <f ca="1">IFERROR(AVERAGEIFS(Articles!$Z:$Z, Articles!$H:$H, A31, Articles!$Z:$Z, "&lt;&gt;"), "")</f>
        <v/>
      </c>
      <c r="F31" s="38" t="str">
        <f ca="1">IFERROR(AVERAGEIFS(Articles!$AA:$AA, Articles!$H:$H, A31, Articles!$AA:$AA, "&lt;&gt;"), "")</f>
        <v/>
      </c>
    </row>
    <row r="32" spans="1:6" ht="14" x14ac:dyDescent="0.3">
      <c r="A32" s="7" t="str">
        <f ca="1">IFERROR(__xludf.DUMMYFUNCTION("""COMPUTED_VALUE"""),"Geological Society Lyell Collection TA 2022")</f>
        <v>Geological Society Lyell Collection TA 2022</v>
      </c>
      <c r="B32" s="36" t="str">
        <f ca="1">IFERROR(AVERAGEIFS(Articles!$W:$W, Articles!$H:$H, A32, Articles!$W:$W, "&lt;&gt;"), "")</f>
        <v/>
      </c>
      <c r="C32" s="37" t="str">
        <f ca="1">IFERROR(AVERAGEIFS(Articles!$X:$X, Articles!$H:$H, A32, Articles!$X:$X, "&lt;&gt;"), "")</f>
        <v/>
      </c>
      <c r="D32" s="38" t="str">
        <f ca="1">IFERROR(AVERAGEIFS(Articles!$Y:$Y, Articles!$H:$H, A32, Articles!$Y:$Y, "&lt;&gt;"), "")</f>
        <v/>
      </c>
      <c r="E32" s="38" t="str">
        <f ca="1">IFERROR(AVERAGEIFS(Articles!$Z:$Z, Articles!$H:$H, A32, Articles!$Z:$Z, "&lt;&gt;"), "")</f>
        <v/>
      </c>
      <c r="F32" s="38" t="str">
        <f ca="1">IFERROR(AVERAGEIFS(Articles!$AA:$AA, Articles!$H:$H, A32, Articles!$AA:$AA, "&lt;&gt;"), "")</f>
        <v/>
      </c>
    </row>
    <row r="33" spans="1:6" ht="14" x14ac:dyDescent="0.3">
      <c r="A33" s="7" t="str">
        <f ca="1">IFERROR(__xludf.DUMMYFUNCTION("""COMPUTED_VALUE"""),"Geological Society Lyell Collection TA 2023")</f>
        <v>Geological Society Lyell Collection TA 2023</v>
      </c>
      <c r="B33" s="36" t="str">
        <f ca="1">IFERROR(AVERAGEIFS(Articles!$W:$W, Articles!$H:$H, A33, Articles!$W:$W, "&lt;&gt;"), "")</f>
        <v/>
      </c>
      <c r="C33" s="37" t="str">
        <f ca="1">IFERROR(AVERAGEIFS(Articles!$X:$X, Articles!$H:$H, A33, Articles!$X:$X, "&lt;&gt;"), "")</f>
        <v/>
      </c>
      <c r="D33" s="38" t="str">
        <f ca="1">IFERROR(AVERAGEIFS(Articles!$Y:$Y, Articles!$H:$H, A33, Articles!$Y:$Y, "&lt;&gt;"), "")</f>
        <v/>
      </c>
      <c r="E33" s="38" t="str">
        <f ca="1">IFERROR(AVERAGEIFS(Articles!$Z:$Z, Articles!$H:$H, A33, Articles!$Z:$Z, "&lt;&gt;"), "")</f>
        <v/>
      </c>
      <c r="F33" s="38" t="str">
        <f ca="1">IFERROR(AVERAGEIFS(Articles!$AA:$AA, Articles!$H:$H, A33, Articles!$AA:$AA, "&lt;&gt;"), "")</f>
        <v/>
      </c>
    </row>
    <row r="34" spans="1:6" ht="14" x14ac:dyDescent="0.3">
      <c r="A34" s="7" t="str">
        <f ca="1">IFERROR(__xludf.DUMMYFUNCTION("""COMPUTED_VALUE"""),"John Benjamins TA 2022")</f>
        <v>John Benjamins TA 2022</v>
      </c>
      <c r="B34" s="36" t="str">
        <f ca="1">IFERROR(AVERAGEIFS(Articles!$W:$W, Articles!$H:$H, A34, Articles!$W:$W, "&lt;&gt;"), "")</f>
        <v/>
      </c>
      <c r="C34" s="37" t="str">
        <f ca="1">IFERROR(AVERAGEIFS(Articles!$X:$X, Articles!$H:$H, A34, Articles!$X:$X, "&lt;&gt;"), "")</f>
        <v/>
      </c>
      <c r="D34" s="38" t="str">
        <f ca="1">IFERROR(AVERAGEIFS(Articles!$Y:$Y, Articles!$H:$H, A34, Articles!$Y:$Y, "&lt;&gt;"), "")</f>
        <v/>
      </c>
      <c r="E34" s="38" t="str">
        <f ca="1">IFERROR(AVERAGEIFS(Articles!$Z:$Z, Articles!$H:$H, A34, Articles!$Z:$Z, "&lt;&gt;"), "")</f>
        <v/>
      </c>
      <c r="F34" s="38" t="str">
        <f ca="1">IFERROR(AVERAGEIFS(Articles!$AA:$AA, Articles!$H:$H, A34, Articles!$AA:$AA, "&lt;&gt;"), "")</f>
        <v/>
      </c>
    </row>
    <row r="35" spans="1:6" ht="14" x14ac:dyDescent="0.3">
      <c r="A35" s="7" t="str">
        <f ca="1">IFERROR(__xludf.DUMMYFUNCTION("""COMPUTED_VALUE"""),"John Benjamins TA 2023")</f>
        <v>John Benjamins TA 2023</v>
      </c>
      <c r="B35" s="36" t="str">
        <f ca="1">IFERROR(AVERAGEIFS(Articles!$W:$W, Articles!$H:$H, A35, Articles!$W:$W, "&lt;&gt;"), "")</f>
        <v/>
      </c>
      <c r="C35" s="37" t="str">
        <f ca="1">IFERROR(AVERAGEIFS(Articles!$X:$X, Articles!$H:$H, A35, Articles!$X:$X, "&lt;&gt;"), "")</f>
        <v/>
      </c>
      <c r="D35" s="38" t="str">
        <f ca="1">IFERROR(AVERAGEIFS(Articles!$Y:$Y, Articles!$H:$H, A35, Articles!$Y:$Y, "&lt;&gt;"), "")</f>
        <v/>
      </c>
      <c r="E35" s="38" t="str">
        <f ca="1">IFERROR(AVERAGEIFS(Articles!$Z:$Z, Articles!$H:$H, A35, Articles!$Z:$Z, "&lt;&gt;"), "")</f>
        <v/>
      </c>
      <c r="F35" s="38" t="str">
        <f ca="1">IFERROR(AVERAGEIFS(Articles!$AA:$AA, Articles!$H:$H, A35, Articles!$AA:$AA, "&lt;&gt;"), "")</f>
        <v/>
      </c>
    </row>
    <row r="36" spans="1:6" ht="14" x14ac:dyDescent="0.3">
      <c r="A36" s="7" t="str">
        <f ca="1">IFERROR(__xludf.DUMMYFUNCTION("""COMPUTED_VALUE"""),"John Benjamins TA 2024")</f>
        <v>John Benjamins TA 2024</v>
      </c>
      <c r="B36" s="36" t="str">
        <f ca="1">IFERROR(AVERAGEIFS(Articles!$W:$W, Articles!$H:$H, A36, Articles!$W:$W, "&lt;&gt;"), "")</f>
        <v/>
      </c>
      <c r="C36" s="37" t="str">
        <f ca="1">IFERROR(AVERAGEIFS(Articles!$X:$X, Articles!$H:$H, A36, Articles!$X:$X, "&lt;&gt;"), "")</f>
        <v/>
      </c>
      <c r="D36" s="38" t="str">
        <f ca="1">IFERROR(AVERAGEIFS(Articles!$Y:$Y, Articles!$H:$H, A36, Articles!$Y:$Y, "&lt;&gt;"), "")</f>
        <v/>
      </c>
      <c r="E36" s="38" t="str">
        <f ca="1">IFERROR(AVERAGEIFS(Articles!$Z:$Z, Articles!$H:$H, A36, Articles!$Z:$Z, "&lt;&gt;"), "")</f>
        <v/>
      </c>
      <c r="F36" s="38" t="str">
        <f ca="1">IFERROR(AVERAGEIFS(Articles!$AA:$AA, Articles!$H:$H, A36, Articles!$AA:$AA, "&lt;&gt;"), "")</f>
        <v/>
      </c>
    </row>
    <row r="37" spans="1:6" ht="14" x14ac:dyDescent="0.3">
      <c r="A37" s="7" t="str">
        <f ca="1">IFERROR(__xludf.DUMMYFUNCTION("""COMPUTED_VALUE"""),"Institute of Physics Publishing TA 2020")</f>
        <v>Institute of Physics Publishing TA 2020</v>
      </c>
      <c r="B37" s="36">
        <f ca="1">IFERROR(AVERAGEIFS(Articles!$W:$W, Articles!$H:$H, A37, Articles!$W:$W, "&lt;&gt;"), "")</f>
        <v>14.764705882352942</v>
      </c>
      <c r="C37" s="37">
        <f ca="1">IFERROR(AVERAGEIFS(Articles!$X:$X, Articles!$H:$H, A37, Articles!$X:$X, "&lt;&gt;"), "")</f>
        <v>16.411764705882351</v>
      </c>
      <c r="D37" s="38">
        <f ca="1">IFERROR(AVERAGEIFS(Articles!$Y:$Y, Articles!$H:$H, A37, Articles!$Y:$Y, "&lt;&gt;"), "")</f>
        <v>4.5882352941176467</v>
      </c>
      <c r="E37" s="38">
        <f ca="1">IFERROR(AVERAGEIFS(Articles!$Z:$Z, Articles!$H:$H, A37, Articles!$Z:$Z, "&lt;&gt;"), "")</f>
        <v>0.11764705882352941</v>
      </c>
      <c r="F37" s="38">
        <f ca="1">IFERROR(AVERAGEIFS(Articles!$AA:$AA, Articles!$H:$H, A37, Articles!$AA:$AA, "&lt;&gt;"), "")</f>
        <v>5.8823529411764705E-2</v>
      </c>
    </row>
    <row r="38" spans="1:6" ht="14" x14ac:dyDescent="0.3">
      <c r="A38" s="7" t="str">
        <f ca="1">IFERROR(__xludf.DUMMYFUNCTION("""COMPUTED_VALUE"""),"Institute of Physics Publishing TA 2021")</f>
        <v>Institute of Physics Publishing TA 2021</v>
      </c>
      <c r="B38" s="36">
        <f ca="1">IFERROR(AVERAGEIFS(Articles!$W:$W, Articles!$H:$H, A38, Articles!$W:$W, "&lt;&gt;"), "")</f>
        <v>7.666666666666667</v>
      </c>
      <c r="C38" s="37">
        <f ca="1">IFERROR(AVERAGEIFS(Articles!$X:$X, Articles!$H:$H, A38, Articles!$X:$X, "&lt;&gt;"), "")</f>
        <v>4.1904761904761907</v>
      </c>
      <c r="D38" s="38">
        <f ca="1">IFERROR(AVERAGEIFS(Articles!$Y:$Y, Articles!$H:$H, A38, Articles!$Y:$Y, "&lt;&gt;"), "")</f>
        <v>3</v>
      </c>
      <c r="E38" s="38">
        <f ca="1">IFERROR(AVERAGEIFS(Articles!$Z:$Z, Articles!$H:$H, A38, Articles!$Z:$Z, "&lt;&gt;"), "")</f>
        <v>0</v>
      </c>
      <c r="F38" s="38">
        <f ca="1">IFERROR(AVERAGEIFS(Articles!$AA:$AA, Articles!$H:$H, A38, Articles!$AA:$AA, "&lt;&gt;"), "")</f>
        <v>4.7619047619047616E-2</v>
      </c>
    </row>
    <row r="39" spans="1:6" ht="14" x14ac:dyDescent="0.3">
      <c r="A39" s="7" t="str">
        <f ca="1">IFERROR(__xludf.DUMMYFUNCTION("""COMPUTED_VALUE"""),"Institute of Physics Publishing TA 2022")</f>
        <v>Institute of Physics Publishing TA 2022</v>
      </c>
      <c r="B39" s="36">
        <f ca="1">IFERROR(AVERAGEIFS(Articles!$W:$W, Articles!$H:$H, A39, Articles!$W:$W, "&lt;&gt;"), "")</f>
        <v>5.4761904761904763</v>
      </c>
      <c r="C39" s="37">
        <f ca="1">IFERROR(AVERAGEIFS(Articles!$X:$X, Articles!$H:$H, A39, Articles!$X:$X, "&lt;&gt;"), "")</f>
        <v>1.2380952380952381</v>
      </c>
      <c r="D39" s="38">
        <f ca="1">IFERROR(AVERAGEIFS(Articles!$Y:$Y, Articles!$H:$H, A39, Articles!$Y:$Y, "&lt;&gt;"), "")</f>
        <v>2.2857142857142856</v>
      </c>
      <c r="E39" s="38">
        <f ca="1">IFERROR(AVERAGEIFS(Articles!$Z:$Z, Articles!$H:$H, A39, Articles!$Z:$Z, "&lt;&gt;"), "")</f>
        <v>0</v>
      </c>
      <c r="F39" s="38">
        <f ca="1">IFERROR(AVERAGEIFS(Articles!$AA:$AA, Articles!$H:$H, A39, Articles!$AA:$AA, "&lt;&gt;"), "")</f>
        <v>0</v>
      </c>
    </row>
    <row r="40" spans="1:6" ht="14" x14ac:dyDescent="0.3">
      <c r="A40" s="7" t="str">
        <f ca="1">IFERROR(__xludf.DUMMYFUNCTION("""COMPUTED_VALUE"""),"Institute of Physics Publishing TA 2023")</f>
        <v>Institute of Physics Publishing TA 2023</v>
      </c>
      <c r="B40" s="36" t="str">
        <f ca="1">IFERROR(AVERAGEIFS(Articles!$W:$W, Articles!$H:$H, A40, Articles!$W:$W, "&lt;&gt;"), "")</f>
        <v/>
      </c>
      <c r="C40" s="37" t="str">
        <f ca="1">IFERROR(AVERAGEIFS(Articles!$X:$X, Articles!$H:$H, A40, Articles!$X:$X, "&lt;&gt;"), "")</f>
        <v/>
      </c>
      <c r="D40" s="38" t="str">
        <f ca="1">IFERROR(AVERAGEIFS(Articles!$Y:$Y, Articles!$H:$H, A40, Articles!$Y:$Y, "&lt;&gt;"), "")</f>
        <v/>
      </c>
      <c r="E40" s="38" t="str">
        <f ca="1">IFERROR(AVERAGEIFS(Articles!$Z:$Z, Articles!$H:$H, A40, Articles!$Z:$Z, "&lt;&gt;"), "")</f>
        <v/>
      </c>
      <c r="F40" s="38" t="str">
        <f ca="1">IFERROR(AVERAGEIFS(Articles!$AA:$AA, Articles!$H:$H, A40, Articles!$AA:$AA, "&lt;&gt;"), "")</f>
        <v/>
      </c>
    </row>
    <row r="41" spans="1:6" ht="14" x14ac:dyDescent="0.3">
      <c r="A41" s="7" t="str">
        <f ca="1">IFERROR(__xludf.DUMMYFUNCTION("""COMPUTED_VALUE"""),"Microbiology Society TA 2020")</f>
        <v>Microbiology Society TA 2020</v>
      </c>
      <c r="B41" s="36">
        <f ca="1">IFERROR(AVERAGEIFS(Articles!$W:$W, Articles!$H:$H, A41, Articles!$W:$W, "&lt;&gt;"), "")</f>
        <v>8.0625</v>
      </c>
      <c r="C41" s="37">
        <f ca="1">IFERROR(AVERAGEIFS(Articles!$X:$X, Articles!$H:$H, A41, Articles!$X:$X, "&lt;&gt;"), "")</f>
        <v>2.25</v>
      </c>
      <c r="D41" s="38">
        <f ca="1">IFERROR(AVERAGEIFS(Articles!$Y:$Y, Articles!$H:$H, A41, Articles!$Y:$Y, "&lt;&gt;"), "")</f>
        <v>23.5625</v>
      </c>
      <c r="E41" s="38">
        <f ca="1">IFERROR(AVERAGEIFS(Articles!$Z:$Z, Articles!$H:$H, A41, Articles!$Z:$Z, "&lt;&gt;"), "")</f>
        <v>0</v>
      </c>
      <c r="F41" s="38">
        <f ca="1">IFERROR(AVERAGEIFS(Articles!$AA:$AA, Articles!$H:$H, A41, Articles!$AA:$AA, "&lt;&gt;"), "")</f>
        <v>6.25E-2</v>
      </c>
    </row>
    <row r="42" spans="1:6" ht="14" x14ac:dyDescent="0.3">
      <c r="A42" s="7" t="str">
        <f ca="1">IFERROR(__xludf.DUMMYFUNCTION("""COMPUTED_VALUE"""),"Microbiology Society TA 2021")</f>
        <v>Microbiology Society TA 2021</v>
      </c>
      <c r="B42" s="36">
        <f ca="1">IFERROR(AVERAGEIFS(Articles!$W:$W, Articles!$H:$H, A42, Articles!$W:$W, "&lt;&gt;"), "")</f>
        <v>2.6</v>
      </c>
      <c r="C42" s="37">
        <f ca="1">IFERROR(AVERAGEIFS(Articles!$X:$X, Articles!$H:$H, A42, Articles!$X:$X, "&lt;&gt;"), "")</f>
        <v>0.8</v>
      </c>
      <c r="D42" s="38">
        <f ca="1">IFERROR(AVERAGEIFS(Articles!$Y:$Y, Articles!$H:$H, A42, Articles!$Y:$Y, "&lt;&gt;"), "")</f>
        <v>10.4</v>
      </c>
      <c r="E42" s="38">
        <f ca="1">IFERROR(AVERAGEIFS(Articles!$Z:$Z, Articles!$H:$H, A42, Articles!$Z:$Z, "&lt;&gt;"), "")</f>
        <v>0</v>
      </c>
      <c r="F42" s="38">
        <f ca="1">IFERROR(AVERAGEIFS(Articles!$AA:$AA, Articles!$H:$H, A42, Articles!$AA:$AA, "&lt;&gt;"), "")</f>
        <v>0</v>
      </c>
    </row>
    <row r="43" spans="1:6" ht="14" x14ac:dyDescent="0.3">
      <c r="A43" s="7" t="str">
        <f ca="1">IFERROR(__xludf.DUMMYFUNCTION("""COMPUTED_VALUE"""),"Microbiology Society TA 2022")</f>
        <v>Microbiology Society TA 2022</v>
      </c>
      <c r="B43" s="36">
        <f ca="1">IFERROR(AVERAGEIFS(Articles!$W:$W, Articles!$H:$H, A43, Articles!$W:$W, "&lt;&gt;"), "")</f>
        <v>3.5714285714285716</v>
      </c>
      <c r="C43" s="37">
        <f ca="1">IFERROR(AVERAGEIFS(Articles!$X:$X, Articles!$H:$H, A43, Articles!$X:$X, "&lt;&gt;"), "")</f>
        <v>0.5714285714285714</v>
      </c>
      <c r="D43" s="38">
        <f ca="1">IFERROR(AVERAGEIFS(Articles!$Y:$Y, Articles!$H:$H, A43, Articles!$Y:$Y, "&lt;&gt;"), "")</f>
        <v>13.571428571428571</v>
      </c>
      <c r="E43" s="38">
        <f ca="1">IFERROR(AVERAGEIFS(Articles!$Z:$Z, Articles!$H:$H, A43, Articles!$Z:$Z, "&lt;&gt;"), "")</f>
        <v>0</v>
      </c>
      <c r="F43" s="38">
        <f ca="1">IFERROR(AVERAGEIFS(Articles!$AA:$AA, Articles!$H:$H, A43, Articles!$AA:$AA, "&lt;&gt;"), "")</f>
        <v>0</v>
      </c>
    </row>
    <row r="44" spans="1:6" ht="14" x14ac:dyDescent="0.3">
      <c r="A44" s="7" t="str">
        <f ca="1">IFERROR(__xludf.DUMMYFUNCTION("""COMPUTED_VALUE"""),"Microbiology Society TA 2023")</f>
        <v>Microbiology Society TA 2023</v>
      </c>
      <c r="B44" s="36" t="str">
        <f ca="1">IFERROR(AVERAGEIFS(Articles!$W:$W, Articles!$H:$H, A44, Articles!$W:$W, "&lt;&gt;"), "")</f>
        <v/>
      </c>
      <c r="C44" s="37" t="str">
        <f ca="1">IFERROR(AVERAGEIFS(Articles!$X:$X, Articles!$H:$H, A44, Articles!$X:$X, "&lt;&gt;"), "")</f>
        <v/>
      </c>
      <c r="D44" s="38" t="str">
        <f ca="1">IFERROR(AVERAGEIFS(Articles!$Y:$Y, Articles!$H:$H, A44, Articles!$Y:$Y, "&lt;&gt;"), "")</f>
        <v/>
      </c>
      <c r="E44" s="38" t="str">
        <f ca="1">IFERROR(AVERAGEIFS(Articles!$Z:$Z, Articles!$H:$H, A44, Articles!$Z:$Z, "&lt;&gt;"), "")</f>
        <v/>
      </c>
      <c r="F44" s="38" t="str">
        <f ca="1">IFERROR(AVERAGEIFS(Articles!$AA:$AA, Articles!$H:$H, A44, Articles!$AA:$AA, "&lt;&gt;"), "")</f>
        <v/>
      </c>
    </row>
    <row r="45" spans="1:6" ht="14" x14ac:dyDescent="0.3">
      <c r="A45" s="7" t="str">
        <f ca="1">IFERROR(__xludf.DUMMYFUNCTION("""COMPUTED_VALUE"""),"Microbiology Society TA 2024")</f>
        <v>Microbiology Society TA 2024</v>
      </c>
      <c r="B45" s="36" t="str">
        <f ca="1">IFERROR(AVERAGEIFS(Articles!$W:$W, Articles!$H:$H, A45, Articles!$W:$W, "&lt;&gt;"), "")</f>
        <v/>
      </c>
      <c r="C45" s="37" t="str">
        <f ca="1">IFERROR(AVERAGEIFS(Articles!$X:$X, Articles!$H:$H, A45, Articles!$X:$X, "&lt;&gt;"), "")</f>
        <v/>
      </c>
      <c r="D45" s="38" t="str">
        <f ca="1">IFERROR(AVERAGEIFS(Articles!$Y:$Y, Articles!$H:$H, A45, Articles!$Y:$Y, "&lt;&gt;"), "")</f>
        <v/>
      </c>
      <c r="E45" s="38" t="str">
        <f ca="1">IFERROR(AVERAGEIFS(Articles!$Z:$Z, Articles!$H:$H, A45, Articles!$Z:$Z, "&lt;&gt;"), "")</f>
        <v/>
      </c>
      <c r="F45" s="38" t="str">
        <f ca="1">IFERROR(AVERAGEIFS(Articles!$AA:$AA, Articles!$H:$H, A45, Articles!$AA:$AA, "&lt;&gt;"), "")</f>
        <v/>
      </c>
    </row>
    <row r="46" spans="1:6" ht="14" x14ac:dyDescent="0.3">
      <c r="A46" s="7" t="str">
        <f ca="1">IFERROR(__xludf.DUMMYFUNCTION("""COMPUTED_VALUE"""),"Oxford University Press TA 2021")</f>
        <v>Oxford University Press TA 2021</v>
      </c>
      <c r="B46" s="36">
        <f ca="1">IFERROR(AVERAGEIFS(Articles!$W:$W, Articles!$H:$H, A46, Articles!$W:$W, "&lt;&gt;"), "")</f>
        <v>16</v>
      </c>
      <c r="C46" s="37">
        <f ca="1">IFERROR(AVERAGEIFS(Articles!$X:$X, Articles!$H:$H, A46, Articles!$X:$X, "&lt;&gt;"), "")</f>
        <v>8</v>
      </c>
      <c r="D46" s="38">
        <f ca="1">IFERROR(AVERAGEIFS(Articles!$Y:$Y, Articles!$H:$H, A46, Articles!$Y:$Y, "&lt;&gt;"), "")</f>
        <v>16.176470588235293</v>
      </c>
      <c r="E46" s="38">
        <f ca="1">IFERROR(AVERAGEIFS(Articles!$Z:$Z, Articles!$H:$H, A46, Articles!$Z:$Z, "&lt;&gt;"), "")</f>
        <v>0</v>
      </c>
      <c r="F46" s="38">
        <f ca="1">IFERROR(AVERAGEIFS(Articles!$AA:$AA, Articles!$H:$H, A46, Articles!$AA:$AA, "&lt;&gt;"), "")</f>
        <v>0.52941176470588236</v>
      </c>
    </row>
    <row r="47" spans="1:6" ht="14" x14ac:dyDescent="0.3">
      <c r="A47" s="7" t="str">
        <f ca="1">IFERROR(__xludf.DUMMYFUNCTION("""COMPUTED_VALUE"""),"Oxford University Press TA 2022")</f>
        <v>Oxford University Press TA 2022</v>
      </c>
      <c r="B47" s="36">
        <f ca="1">IFERROR(AVERAGEIFS(Articles!$W:$W, Articles!$H:$H, A47, Articles!$W:$W, "&lt;&gt;"), "")</f>
        <v>4.9411764705882355</v>
      </c>
      <c r="C47" s="37">
        <f ca="1">IFERROR(AVERAGEIFS(Articles!$X:$X, Articles!$H:$H, A47, Articles!$X:$X, "&lt;&gt;"), "")</f>
        <v>0.82352941176470584</v>
      </c>
      <c r="D47" s="38">
        <f ca="1">IFERROR(AVERAGEIFS(Articles!$Y:$Y, Articles!$H:$H, A47, Articles!$Y:$Y, "&lt;&gt;"), "")</f>
        <v>6.882352941176471</v>
      </c>
      <c r="E47" s="38">
        <f ca="1">IFERROR(AVERAGEIFS(Articles!$Z:$Z, Articles!$H:$H, A47, Articles!$Z:$Z, "&lt;&gt;"), "")</f>
        <v>0.23529411764705882</v>
      </c>
      <c r="F47" s="38">
        <f ca="1">IFERROR(AVERAGEIFS(Articles!$AA:$AA, Articles!$H:$H, A47, Articles!$AA:$AA, "&lt;&gt;"), "")</f>
        <v>0</v>
      </c>
    </row>
    <row r="48" spans="1:6" ht="14" x14ac:dyDescent="0.3">
      <c r="A48" s="7" t="str">
        <f ca="1">IFERROR(__xludf.DUMMYFUNCTION("""COMPUTED_VALUE"""),"Oxford University Press TA 2023")</f>
        <v>Oxford University Press TA 2023</v>
      </c>
      <c r="B48" s="36" t="str">
        <f ca="1">IFERROR(AVERAGEIFS(Articles!$W:$W, Articles!$H:$H, A48, Articles!$W:$W, "&lt;&gt;"), "")</f>
        <v/>
      </c>
      <c r="C48" s="37" t="str">
        <f ca="1">IFERROR(AVERAGEIFS(Articles!$X:$X, Articles!$H:$H, A48, Articles!$X:$X, "&lt;&gt;"), "")</f>
        <v/>
      </c>
      <c r="D48" s="38" t="str">
        <f ca="1">IFERROR(AVERAGEIFS(Articles!$Y:$Y, Articles!$H:$H, A48, Articles!$Y:$Y, "&lt;&gt;"), "")</f>
        <v/>
      </c>
      <c r="E48" s="38" t="str">
        <f ca="1">IFERROR(AVERAGEIFS(Articles!$Z:$Z, Articles!$H:$H, A48, Articles!$Z:$Z, "&lt;&gt;"), "")</f>
        <v/>
      </c>
      <c r="F48" s="38" t="str">
        <f ca="1">IFERROR(AVERAGEIFS(Articles!$AA:$AA, Articles!$H:$H, A48, Articles!$AA:$AA, "&lt;&gt;"), "")</f>
        <v/>
      </c>
    </row>
    <row r="49" spans="1:6" ht="14" x14ac:dyDescent="0.3">
      <c r="A49" s="7" t="str">
        <f ca="1">IFERROR(__xludf.DUMMYFUNCTION("""COMPUTED_VALUE"""),"PLOS CAP 2021")</f>
        <v>PLOS CAP 2021</v>
      </c>
      <c r="B49" s="36">
        <f ca="1">IFERROR(AVERAGEIFS(Articles!$W:$W, Articles!$H:$H, A49, Articles!$W:$W, "&lt;&gt;"), "")</f>
        <v>221</v>
      </c>
      <c r="C49" s="37">
        <f ca="1">IFERROR(AVERAGEIFS(Articles!$X:$X, Articles!$H:$H, A49, Articles!$X:$X, "&lt;&gt;"), "")</f>
        <v>32.5</v>
      </c>
      <c r="D49" s="38">
        <f ca="1">IFERROR(AVERAGEIFS(Articles!$Y:$Y, Articles!$H:$H, A49, Articles!$Y:$Y, "&lt;&gt;"), "")</f>
        <v>467.5</v>
      </c>
      <c r="E49" s="38">
        <f ca="1">IFERROR(AVERAGEIFS(Articles!$Z:$Z, Articles!$H:$H, A49, Articles!$Z:$Z, "&lt;&gt;"), "")</f>
        <v>0</v>
      </c>
      <c r="F49" s="38">
        <f ca="1">IFERROR(AVERAGEIFS(Articles!$AA:$AA, Articles!$H:$H, A49, Articles!$AA:$AA, "&lt;&gt;"), "")</f>
        <v>7</v>
      </c>
    </row>
    <row r="50" spans="1:6" ht="14" x14ac:dyDescent="0.3">
      <c r="A50" s="7" t="str">
        <f ca="1">IFERROR(__xludf.DUMMYFUNCTION("""COMPUTED_VALUE"""),"PLOS CAP 2022")</f>
        <v>PLOS CAP 2022</v>
      </c>
      <c r="B50" s="36">
        <f ca="1">IFERROR(AVERAGEIFS(Articles!$W:$W, Articles!$H:$H, A50, Articles!$W:$W, "&lt;&gt;"), "")</f>
        <v>18</v>
      </c>
      <c r="C50" s="37">
        <f ca="1">IFERROR(AVERAGEIFS(Articles!$X:$X, Articles!$H:$H, A50, Articles!$X:$X, "&lt;&gt;"), "")</f>
        <v>1</v>
      </c>
      <c r="D50" s="38">
        <f ca="1">IFERROR(AVERAGEIFS(Articles!$Y:$Y, Articles!$H:$H, A50, Articles!$Y:$Y, "&lt;&gt;"), "")</f>
        <v>73</v>
      </c>
      <c r="E50" s="38">
        <f ca="1">IFERROR(AVERAGEIFS(Articles!$Z:$Z, Articles!$H:$H, A50, Articles!$Z:$Z, "&lt;&gt;"), "")</f>
        <v>0</v>
      </c>
      <c r="F50" s="38">
        <f ca="1">IFERROR(AVERAGEIFS(Articles!$AA:$AA, Articles!$H:$H, A50, Articles!$AA:$AA, "&lt;&gt;"), "")</f>
        <v>0</v>
      </c>
    </row>
    <row r="51" spans="1:6" ht="14" x14ac:dyDescent="0.3">
      <c r="A51" s="7" t="str">
        <f ca="1">IFERROR(__xludf.DUMMYFUNCTION("""COMPUTED_VALUE"""),"PLOS CAP 2023")</f>
        <v>PLOS CAP 2023</v>
      </c>
      <c r="B51" s="36" t="str">
        <f ca="1">IFERROR(AVERAGEIFS(Articles!$W:$W, Articles!$H:$H, A51, Articles!$W:$W, "&lt;&gt;"), "")</f>
        <v/>
      </c>
      <c r="C51" s="37" t="str">
        <f ca="1">IFERROR(AVERAGEIFS(Articles!$X:$X, Articles!$H:$H, A51, Articles!$X:$X, "&lt;&gt;"), "")</f>
        <v/>
      </c>
      <c r="D51" s="38" t="str">
        <f ca="1">IFERROR(AVERAGEIFS(Articles!$Y:$Y, Articles!$H:$H, A51, Articles!$Y:$Y, "&lt;&gt;"), "")</f>
        <v/>
      </c>
      <c r="E51" s="38" t="str">
        <f ca="1">IFERROR(AVERAGEIFS(Articles!$Z:$Z, Articles!$H:$H, A51, Articles!$Z:$Z, "&lt;&gt;"), "")</f>
        <v/>
      </c>
      <c r="F51" s="38" t="str">
        <f ca="1">IFERROR(AVERAGEIFS(Articles!$AA:$AA, Articles!$H:$H, A51, Articles!$AA:$AA, "&lt;&gt;"), "")</f>
        <v/>
      </c>
    </row>
    <row r="52" spans="1:6" ht="14" x14ac:dyDescent="0.3">
      <c r="A52" s="7" t="str">
        <f ca="1">IFERROR(__xludf.DUMMYFUNCTION("""COMPUTED_VALUE"""),"PLOS TFF 2021")</f>
        <v>PLOS TFF 2021</v>
      </c>
      <c r="B52" s="36">
        <f ca="1">IFERROR(AVERAGEIFS(Articles!$W:$W, Articles!$H:$H, A52, Articles!$W:$W, "&lt;&gt;"), "")</f>
        <v>43.75</v>
      </c>
      <c r="C52" s="37">
        <f ca="1">IFERROR(AVERAGEIFS(Articles!$X:$X, Articles!$H:$H, A52, Articles!$X:$X, "&lt;&gt;"), "")</f>
        <v>63.85</v>
      </c>
      <c r="D52" s="38">
        <f ca="1">IFERROR(AVERAGEIFS(Articles!$Y:$Y, Articles!$H:$H, A52, Articles!$Y:$Y, "&lt;&gt;"), "")</f>
        <v>21.45</v>
      </c>
      <c r="E52" s="38">
        <f ca="1">IFERROR(AVERAGEIFS(Articles!$Z:$Z, Articles!$H:$H, A52, Articles!$Z:$Z, "&lt;&gt;"), "")</f>
        <v>47.7</v>
      </c>
      <c r="F52" s="38">
        <f ca="1">IFERROR(AVERAGEIFS(Articles!$AA:$AA, Articles!$H:$H, A52, Articles!$AA:$AA, "&lt;&gt;"), "")</f>
        <v>1.05</v>
      </c>
    </row>
    <row r="53" spans="1:6" ht="14" x14ac:dyDescent="0.3">
      <c r="A53" s="7" t="str">
        <f ca="1">IFERROR(__xludf.DUMMYFUNCTION("""COMPUTED_VALUE"""),"PLOS TFF 2022")</f>
        <v>PLOS TFF 2022</v>
      </c>
      <c r="B53" s="36">
        <f ca="1">IFERROR(AVERAGEIFS(Articles!$W:$W, Articles!$H:$H, A53, Articles!$W:$W, "&lt;&gt;"), "")</f>
        <v>16.882352941176471</v>
      </c>
      <c r="C53" s="37">
        <f ca="1">IFERROR(AVERAGEIFS(Articles!$X:$X, Articles!$H:$H, A53, Articles!$X:$X, "&lt;&gt;"), "")</f>
        <v>46.941176470588232</v>
      </c>
      <c r="D53" s="38">
        <f ca="1">IFERROR(AVERAGEIFS(Articles!$Y:$Y, Articles!$H:$H, A53, Articles!$Y:$Y, "&lt;&gt;"), "")</f>
        <v>39.647058823529413</v>
      </c>
      <c r="E53" s="38">
        <f ca="1">IFERROR(AVERAGEIFS(Articles!$Z:$Z, Articles!$H:$H, A53, Articles!$Z:$Z, "&lt;&gt;"), "")</f>
        <v>0</v>
      </c>
      <c r="F53" s="38">
        <f ca="1">IFERROR(AVERAGEIFS(Articles!$AA:$AA, Articles!$H:$H, A53, Articles!$AA:$AA, "&lt;&gt;"), "")</f>
        <v>1.8823529411764706</v>
      </c>
    </row>
    <row r="54" spans="1:6" ht="14" x14ac:dyDescent="0.3">
      <c r="A54" s="7" t="str">
        <f ca="1">IFERROR(__xludf.DUMMYFUNCTION("""COMPUTED_VALUE"""),"PLOS TFF 2023")</f>
        <v>PLOS TFF 2023</v>
      </c>
      <c r="B54" s="36" t="str">
        <f ca="1">IFERROR(AVERAGEIFS(Articles!$W:$W, Articles!$H:$H, A54, Articles!$W:$W, "&lt;&gt;"), "")</f>
        <v/>
      </c>
      <c r="C54" s="37" t="str">
        <f ca="1">IFERROR(AVERAGEIFS(Articles!$X:$X, Articles!$H:$H, A54, Articles!$X:$X, "&lt;&gt;"), "")</f>
        <v/>
      </c>
      <c r="D54" s="38" t="str">
        <f ca="1">IFERROR(AVERAGEIFS(Articles!$Y:$Y, Articles!$H:$H, A54, Articles!$Y:$Y, "&lt;&gt;"), "")</f>
        <v/>
      </c>
      <c r="E54" s="38" t="str">
        <f ca="1">IFERROR(AVERAGEIFS(Articles!$Z:$Z, Articles!$H:$H, A54, Articles!$Z:$Z, "&lt;&gt;"), "")</f>
        <v/>
      </c>
      <c r="F54" s="38" t="str">
        <f ca="1">IFERROR(AVERAGEIFS(Articles!$AA:$AA, Articles!$H:$H, A54, Articles!$AA:$AA, "&lt;&gt;"), "")</f>
        <v/>
      </c>
    </row>
    <row r="55" spans="1:6" ht="14" x14ac:dyDescent="0.3">
      <c r="A55" s="7" t="str">
        <f ca="1">IFERROR(__xludf.DUMMYFUNCTION("""COMPUTED_VALUE"""),"PNAS TA 2021-2022")</f>
        <v>PNAS TA 2021-2022</v>
      </c>
      <c r="B55" s="36">
        <f ca="1">IFERROR(AVERAGEIFS(Articles!$W:$W, Articles!$H:$H, A55, Articles!$W:$W, "&lt;&gt;"), "")</f>
        <v>680</v>
      </c>
      <c r="C55" s="37">
        <f ca="1">IFERROR(AVERAGEIFS(Articles!$X:$X, Articles!$H:$H, A55, Articles!$X:$X, "&lt;&gt;"), "")</f>
        <v>171</v>
      </c>
      <c r="D55" s="38">
        <f ca="1">IFERROR(AVERAGEIFS(Articles!$Y:$Y, Articles!$H:$H, A55, Articles!$Y:$Y, "&lt;&gt;"), "")</f>
        <v>1727</v>
      </c>
      <c r="E55" s="38">
        <f ca="1">IFERROR(AVERAGEIFS(Articles!$Z:$Z, Articles!$H:$H, A55, Articles!$Z:$Z, "&lt;&gt;"), "")</f>
        <v>0</v>
      </c>
      <c r="F55" s="38">
        <f ca="1">IFERROR(AVERAGEIFS(Articles!$AA:$AA, Articles!$H:$H, A55, Articles!$AA:$AA, "&lt;&gt;"), "")</f>
        <v>74</v>
      </c>
    </row>
    <row r="56" spans="1:6" ht="14" x14ac:dyDescent="0.3">
      <c r="A56" s="7" t="str">
        <f ca="1">IFERROR(__xludf.DUMMYFUNCTION("""COMPUTED_VALUE"""),"PNAS TA 2022-2023")</f>
        <v>PNAS TA 2022-2023</v>
      </c>
      <c r="B56" s="36" t="str">
        <f ca="1">IFERROR(AVERAGEIFS(Articles!$W:$W, Articles!$H:$H, A56, Articles!$W:$W, "&lt;&gt;"), "")</f>
        <v/>
      </c>
      <c r="C56" s="37" t="str">
        <f ca="1">IFERROR(AVERAGEIFS(Articles!$X:$X, Articles!$H:$H, A56, Articles!$X:$X, "&lt;&gt;"), "")</f>
        <v/>
      </c>
      <c r="D56" s="38" t="str">
        <f ca="1">IFERROR(AVERAGEIFS(Articles!$Y:$Y, Articles!$H:$H, A56, Articles!$Y:$Y, "&lt;&gt;"), "")</f>
        <v/>
      </c>
      <c r="E56" s="38" t="str">
        <f ca="1">IFERROR(AVERAGEIFS(Articles!$Z:$Z, Articles!$H:$H, A56, Articles!$Z:$Z, "&lt;&gt;"), "")</f>
        <v/>
      </c>
      <c r="F56" s="38" t="str">
        <f ca="1">IFERROR(AVERAGEIFS(Articles!$AA:$AA, Articles!$H:$H, A56, Articles!$AA:$AA, "&lt;&gt;"), "")</f>
        <v/>
      </c>
    </row>
    <row r="57" spans="1:6" ht="14" x14ac:dyDescent="0.3">
      <c r="A57" s="7" t="str">
        <f ca="1">IFERROR(__xludf.DUMMYFUNCTION("""COMPUTED_VALUE"""),"Portland Press TA 2020")</f>
        <v>Portland Press TA 2020</v>
      </c>
      <c r="B57" s="36">
        <f ca="1">IFERROR(AVERAGEIFS(Articles!$W:$W, Articles!$H:$H, A57, Articles!$W:$W, "&lt;&gt;"), "")</f>
        <v>49.333333333333336</v>
      </c>
      <c r="C57" s="37">
        <f ca="1">IFERROR(AVERAGEIFS(Articles!$X:$X, Articles!$H:$H, A57, Articles!$X:$X, "&lt;&gt;"), "")</f>
        <v>13.333333333333334</v>
      </c>
      <c r="D57" s="38">
        <f ca="1">IFERROR(AVERAGEIFS(Articles!$Y:$Y, Articles!$H:$H, A57, Articles!$Y:$Y, "&lt;&gt;"), "")</f>
        <v>0.66666666666666663</v>
      </c>
      <c r="E57" s="38">
        <f ca="1">IFERROR(AVERAGEIFS(Articles!$Z:$Z, Articles!$H:$H, A57, Articles!$Z:$Z, "&lt;&gt;"), "")</f>
        <v>0</v>
      </c>
      <c r="F57" s="38">
        <f ca="1">IFERROR(AVERAGEIFS(Articles!$AA:$AA, Articles!$H:$H, A57, Articles!$AA:$AA, "&lt;&gt;"), "")</f>
        <v>0.66666666666666663</v>
      </c>
    </row>
    <row r="58" spans="1:6" ht="14" x14ac:dyDescent="0.3">
      <c r="A58" s="7" t="str">
        <f ca="1">IFERROR(__xludf.DUMMYFUNCTION("""COMPUTED_VALUE"""),"Portland Press TA 2021")</f>
        <v>Portland Press TA 2021</v>
      </c>
      <c r="B58" s="36">
        <f ca="1">IFERROR(AVERAGEIFS(Articles!$W:$W, Articles!$H:$H, A58, Articles!$W:$W, "&lt;&gt;"), "")</f>
        <v>14.25</v>
      </c>
      <c r="C58" s="37">
        <f ca="1">IFERROR(AVERAGEIFS(Articles!$X:$X, Articles!$H:$H, A58, Articles!$X:$X, "&lt;&gt;"), "")</f>
        <v>3.75</v>
      </c>
      <c r="D58" s="38">
        <f ca="1">IFERROR(AVERAGEIFS(Articles!$Y:$Y, Articles!$H:$H, A58, Articles!$Y:$Y, "&lt;&gt;"), "")</f>
        <v>0</v>
      </c>
      <c r="E58" s="38">
        <f ca="1">IFERROR(AVERAGEIFS(Articles!$Z:$Z, Articles!$H:$H, A58, Articles!$Z:$Z, "&lt;&gt;"), "")</f>
        <v>0</v>
      </c>
      <c r="F58" s="38">
        <f ca="1">IFERROR(AVERAGEIFS(Articles!$AA:$AA, Articles!$H:$H, A58, Articles!$AA:$AA, "&lt;&gt;"), "")</f>
        <v>0</v>
      </c>
    </row>
    <row r="59" spans="1:6" ht="14" x14ac:dyDescent="0.3">
      <c r="A59" s="7" t="str">
        <f ca="1">IFERROR(__xludf.DUMMYFUNCTION("""COMPUTED_VALUE"""),"Portland Press TA 2022")</f>
        <v>Portland Press TA 2022</v>
      </c>
      <c r="B59" s="36">
        <f ca="1">IFERROR(AVERAGEIFS(Articles!$W:$W, Articles!$H:$H, A59, Articles!$W:$W, "&lt;&gt;"), "")</f>
        <v>3</v>
      </c>
      <c r="C59" s="37">
        <f ca="1">IFERROR(AVERAGEIFS(Articles!$X:$X, Articles!$H:$H, A59, Articles!$X:$X, "&lt;&gt;"), "")</f>
        <v>0</v>
      </c>
      <c r="D59" s="38">
        <f ca="1">IFERROR(AVERAGEIFS(Articles!$Y:$Y, Articles!$H:$H, A59, Articles!$Y:$Y, "&lt;&gt;"), "")</f>
        <v>0</v>
      </c>
      <c r="E59" s="38">
        <f ca="1">IFERROR(AVERAGEIFS(Articles!$Z:$Z, Articles!$H:$H, A59, Articles!$Z:$Z, "&lt;&gt;"), "")</f>
        <v>0</v>
      </c>
      <c r="F59" s="38">
        <f ca="1">IFERROR(AVERAGEIFS(Articles!$AA:$AA, Articles!$H:$H, A59, Articles!$AA:$AA, "&lt;&gt;"), "")</f>
        <v>0</v>
      </c>
    </row>
    <row r="60" spans="1:6" ht="14" x14ac:dyDescent="0.3">
      <c r="A60" s="7" t="str">
        <f ca="1">IFERROR(__xludf.DUMMYFUNCTION("""COMPUTED_VALUE"""),"Portland Press TA 2023")</f>
        <v>Portland Press TA 2023</v>
      </c>
      <c r="B60" s="36" t="str">
        <f ca="1">IFERROR(AVERAGEIFS(Articles!$W:$W, Articles!$H:$H, A60, Articles!$W:$W, "&lt;&gt;"), "")</f>
        <v/>
      </c>
      <c r="C60" s="37" t="str">
        <f ca="1">IFERROR(AVERAGEIFS(Articles!$X:$X, Articles!$H:$H, A60, Articles!$X:$X, "&lt;&gt;"), "")</f>
        <v/>
      </c>
      <c r="D60" s="38" t="str">
        <f ca="1">IFERROR(AVERAGEIFS(Articles!$Y:$Y, Articles!$H:$H, A60, Articles!$Y:$Y, "&lt;&gt;"), "")</f>
        <v/>
      </c>
      <c r="E60" s="38" t="str">
        <f ca="1">IFERROR(AVERAGEIFS(Articles!$Z:$Z, Articles!$H:$H, A60, Articles!$Z:$Z, "&lt;&gt;"), "")</f>
        <v/>
      </c>
      <c r="F60" s="38" t="str">
        <f ca="1">IFERROR(AVERAGEIFS(Articles!$AA:$AA, Articles!$H:$H, A60, Articles!$AA:$AA, "&lt;&gt;"), "")</f>
        <v/>
      </c>
    </row>
    <row r="61" spans="1:6" ht="14" x14ac:dyDescent="0.3">
      <c r="A61" s="7" t="str">
        <f ca="1">IFERROR(__xludf.DUMMYFUNCTION("""COMPUTED_VALUE"""),"Rockefeller University Press TA 2020")</f>
        <v>Rockefeller University Press TA 2020</v>
      </c>
      <c r="B61" s="36" t="str">
        <f ca="1">IFERROR(AVERAGEIFS(Articles!$W:$W, Articles!$H:$H, A61, Articles!$W:$W, "&lt;&gt;"), "")</f>
        <v/>
      </c>
      <c r="C61" s="37" t="str">
        <f ca="1">IFERROR(AVERAGEIFS(Articles!$X:$X, Articles!$H:$H, A61, Articles!$X:$X, "&lt;&gt;"), "")</f>
        <v/>
      </c>
      <c r="D61" s="38" t="str">
        <f ca="1">IFERROR(AVERAGEIFS(Articles!$Y:$Y, Articles!$H:$H, A61, Articles!$Y:$Y, "&lt;&gt;"), "")</f>
        <v/>
      </c>
      <c r="E61" s="38" t="str">
        <f ca="1">IFERROR(AVERAGEIFS(Articles!$Z:$Z, Articles!$H:$H, A61, Articles!$Z:$Z, "&lt;&gt;"), "")</f>
        <v/>
      </c>
      <c r="F61" s="38" t="str">
        <f ca="1">IFERROR(AVERAGEIFS(Articles!$AA:$AA, Articles!$H:$H, A61, Articles!$AA:$AA, "&lt;&gt;"), "")</f>
        <v/>
      </c>
    </row>
    <row r="62" spans="1:6" ht="14" x14ac:dyDescent="0.3">
      <c r="A62" s="7" t="str">
        <f ca="1">IFERROR(__xludf.DUMMYFUNCTION("""COMPUTED_VALUE"""),"Rockefeller University Press TA 2021")</f>
        <v>Rockefeller University Press TA 2021</v>
      </c>
      <c r="B62" s="36" t="str">
        <f ca="1">IFERROR(AVERAGEIFS(Articles!$W:$W, Articles!$H:$H, A62, Articles!$W:$W, "&lt;&gt;"), "")</f>
        <v/>
      </c>
      <c r="C62" s="37" t="str">
        <f ca="1">IFERROR(AVERAGEIFS(Articles!$X:$X, Articles!$H:$H, A62, Articles!$X:$X, "&lt;&gt;"), "")</f>
        <v/>
      </c>
      <c r="D62" s="38" t="str">
        <f ca="1">IFERROR(AVERAGEIFS(Articles!$Y:$Y, Articles!$H:$H, A62, Articles!$Y:$Y, "&lt;&gt;"), "")</f>
        <v/>
      </c>
      <c r="E62" s="38" t="str">
        <f ca="1">IFERROR(AVERAGEIFS(Articles!$Z:$Z, Articles!$H:$H, A62, Articles!$Z:$Z, "&lt;&gt;"), "")</f>
        <v/>
      </c>
      <c r="F62" s="38" t="str">
        <f ca="1">IFERROR(AVERAGEIFS(Articles!$AA:$AA, Articles!$H:$H, A62, Articles!$AA:$AA, "&lt;&gt;"), "")</f>
        <v/>
      </c>
    </row>
    <row r="63" spans="1:6" ht="14" x14ac:dyDescent="0.3">
      <c r="A63" s="7" t="str">
        <f ca="1">IFERROR(__xludf.DUMMYFUNCTION("""COMPUTED_VALUE"""),"Rockefeller University Press TA 2022")</f>
        <v>Rockefeller University Press TA 2022</v>
      </c>
      <c r="B63" s="36" t="str">
        <f ca="1">IFERROR(AVERAGEIFS(Articles!$W:$W, Articles!$H:$H, A63, Articles!$W:$W, "&lt;&gt;"), "")</f>
        <v/>
      </c>
      <c r="C63" s="37" t="str">
        <f ca="1">IFERROR(AVERAGEIFS(Articles!$X:$X, Articles!$H:$H, A63, Articles!$X:$X, "&lt;&gt;"), "")</f>
        <v/>
      </c>
      <c r="D63" s="38" t="str">
        <f ca="1">IFERROR(AVERAGEIFS(Articles!$Y:$Y, Articles!$H:$H, A63, Articles!$Y:$Y, "&lt;&gt;"), "")</f>
        <v/>
      </c>
      <c r="E63" s="38" t="str">
        <f ca="1">IFERROR(AVERAGEIFS(Articles!$Z:$Z, Articles!$H:$H, A63, Articles!$Z:$Z, "&lt;&gt;"), "")</f>
        <v/>
      </c>
      <c r="F63" s="38" t="str">
        <f ca="1">IFERROR(AVERAGEIFS(Articles!$AA:$AA, Articles!$H:$H, A63, Articles!$AA:$AA, "&lt;&gt;"), "")</f>
        <v/>
      </c>
    </row>
    <row r="64" spans="1:6" ht="14" x14ac:dyDescent="0.3">
      <c r="A64" s="7" t="str">
        <f ca="1">IFERROR(__xludf.DUMMYFUNCTION("""COMPUTED_VALUE"""),"Rockefeller University Press TA 2023")</f>
        <v>Rockefeller University Press TA 2023</v>
      </c>
      <c r="B64" s="36" t="str">
        <f ca="1">IFERROR(AVERAGEIFS(Articles!$W:$W, Articles!$H:$H, A64, Articles!$W:$W, "&lt;&gt;"), "")</f>
        <v/>
      </c>
      <c r="C64" s="37" t="str">
        <f ca="1">IFERROR(AVERAGEIFS(Articles!$X:$X, Articles!$H:$H, A64, Articles!$X:$X, "&lt;&gt;"), "")</f>
        <v/>
      </c>
      <c r="D64" s="38" t="str">
        <f ca="1">IFERROR(AVERAGEIFS(Articles!$Y:$Y, Articles!$H:$H, A64, Articles!$Y:$Y, "&lt;&gt;"), "")</f>
        <v/>
      </c>
      <c r="E64" s="38" t="str">
        <f ca="1">IFERROR(AVERAGEIFS(Articles!$Z:$Z, Articles!$H:$H, A64, Articles!$Z:$Z, "&lt;&gt;"), "")</f>
        <v/>
      </c>
      <c r="F64" s="38" t="str">
        <f ca="1">IFERROR(AVERAGEIFS(Articles!$AA:$AA, Articles!$H:$H, A64, Articles!$AA:$AA, "&lt;&gt;"), "")</f>
        <v/>
      </c>
    </row>
    <row r="65" spans="1:6" ht="14" x14ac:dyDescent="0.3">
      <c r="A65" s="7" t="str">
        <f ca="1">IFERROR(__xludf.DUMMYFUNCTION("""COMPUTED_VALUE"""),"Royal Society TA 2023")</f>
        <v>Royal Society TA 2023</v>
      </c>
      <c r="B65" s="36" t="str">
        <f ca="1">IFERROR(AVERAGEIFS(Articles!$W:$W, Articles!$H:$H, A65, Articles!$W:$W, "&lt;&gt;"), "")</f>
        <v/>
      </c>
      <c r="C65" s="37" t="str">
        <f ca="1">IFERROR(AVERAGEIFS(Articles!$X:$X, Articles!$H:$H, A65, Articles!$X:$X, "&lt;&gt;"), "")</f>
        <v/>
      </c>
      <c r="D65" s="38" t="str">
        <f ca="1">IFERROR(AVERAGEIFS(Articles!$Y:$Y, Articles!$H:$H, A65, Articles!$Y:$Y, "&lt;&gt;"), "")</f>
        <v/>
      </c>
      <c r="E65" s="38" t="str">
        <f ca="1">IFERROR(AVERAGEIFS(Articles!$Z:$Z, Articles!$H:$H, A65, Articles!$Z:$Z, "&lt;&gt;"), "")</f>
        <v/>
      </c>
      <c r="F65" s="38" t="str">
        <f ca="1">IFERROR(AVERAGEIFS(Articles!$AA:$AA, Articles!$H:$H, A65, Articles!$AA:$AA, "&lt;&gt;"), "")</f>
        <v/>
      </c>
    </row>
    <row r="66" spans="1:6" ht="14" x14ac:dyDescent="0.3">
      <c r="A66" s="7" t="str">
        <f ca="1">IFERROR(__xludf.DUMMYFUNCTION("""COMPUTED_VALUE"""),"Royal Society of Chemistry TA 2020")</f>
        <v>Royal Society of Chemistry TA 2020</v>
      </c>
      <c r="B66" s="36">
        <f ca="1">IFERROR(AVERAGEIFS(Articles!$W:$W, Articles!$H:$H, A66, Articles!$W:$W, "&lt;&gt;"), "")</f>
        <v>38.705882352941174</v>
      </c>
      <c r="C66" s="37">
        <f ca="1">IFERROR(AVERAGEIFS(Articles!$X:$X, Articles!$H:$H, A66, Articles!$X:$X, "&lt;&gt;"), "")</f>
        <v>23.235294117647058</v>
      </c>
      <c r="D66" s="38">
        <f ca="1">IFERROR(AVERAGEIFS(Articles!$Y:$Y, Articles!$H:$H, A66, Articles!$Y:$Y, "&lt;&gt;"), "")</f>
        <v>7</v>
      </c>
      <c r="E66" s="38">
        <f ca="1">IFERROR(AVERAGEIFS(Articles!$Z:$Z, Articles!$H:$H, A66, Articles!$Z:$Z, "&lt;&gt;"), "")</f>
        <v>0</v>
      </c>
      <c r="F66" s="38">
        <f ca="1">IFERROR(AVERAGEIFS(Articles!$AA:$AA, Articles!$H:$H, A66, Articles!$AA:$AA, "&lt;&gt;"), "")</f>
        <v>0.23529411764705882</v>
      </c>
    </row>
    <row r="67" spans="1:6" ht="14" x14ac:dyDescent="0.3">
      <c r="A67" s="7" t="str">
        <f ca="1">IFERROR(__xludf.DUMMYFUNCTION("""COMPUTED_VALUE"""),"Royal Society of Chemistry TA 2021")</f>
        <v>Royal Society of Chemistry TA 2021</v>
      </c>
      <c r="B67" s="36">
        <f ca="1">IFERROR(AVERAGEIFS(Articles!$W:$W, Articles!$H:$H, A67, Articles!$W:$W, "&lt;&gt;"), "")</f>
        <v>15.1875</v>
      </c>
      <c r="C67" s="37">
        <f ca="1">IFERROR(AVERAGEIFS(Articles!$X:$X, Articles!$H:$H, A67, Articles!$X:$X, "&lt;&gt;"), "")</f>
        <v>6.9375</v>
      </c>
      <c r="D67" s="38">
        <f ca="1">IFERROR(AVERAGEIFS(Articles!$Y:$Y, Articles!$H:$H, A67, Articles!$Y:$Y, "&lt;&gt;"), "")</f>
        <v>6.125</v>
      </c>
      <c r="E67" s="38">
        <f ca="1">IFERROR(AVERAGEIFS(Articles!$Z:$Z, Articles!$H:$H, A67, Articles!$Z:$Z, "&lt;&gt;"), "")</f>
        <v>0</v>
      </c>
      <c r="F67" s="38">
        <f ca="1">IFERROR(AVERAGEIFS(Articles!$AA:$AA, Articles!$H:$H, A67, Articles!$AA:$AA, "&lt;&gt;"), "")</f>
        <v>6.25E-2</v>
      </c>
    </row>
    <row r="68" spans="1:6" ht="14" x14ac:dyDescent="0.3">
      <c r="A68" s="7" t="str">
        <f ca="1">IFERROR(__xludf.DUMMYFUNCTION("""COMPUTED_VALUE"""),"Royal Society of Chemistry TA 2022")</f>
        <v>Royal Society of Chemistry TA 2022</v>
      </c>
      <c r="B68" s="36">
        <f ca="1">IFERROR(AVERAGEIFS(Articles!$W:$W, Articles!$H:$H, A68, Articles!$W:$W, "&lt;&gt;"), "")</f>
        <v>10.272727272727273</v>
      </c>
      <c r="C68" s="37">
        <f ca="1">IFERROR(AVERAGEIFS(Articles!$X:$X, Articles!$H:$H, A68, Articles!$X:$X, "&lt;&gt;"), "")</f>
        <v>2.4545454545454546</v>
      </c>
      <c r="D68" s="38">
        <f ca="1">IFERROR(AVERAGEIFS(Articles!$Y:$Y, Articles!$H:$H, A68, Articles!$Y:$Y, "&lt;&gt;"), "")</f>
        <v>10.909090909090908</v>
      </c>
      <c r="E68" s="38">
        <f ca="1">IFERROR(AVERAGEIFS(Articles!$Z:$Z, Articles!$H:$H, A68, Articles!$Z:$Z, "&lt;&gt;"), "")</f>
        <v>0</v>
      </c>
      <c r="F68" s="38">
        <f ca="1">IFERROR(AVERAGEIFS(Articles!$AA:$AA, Articles!$H:$H, A68, Articles!$AA:$AA, "&lt;&gt;"), "")</f>
        <v>9.0909090909090912E-2</v>
      </c>
    </row>
    <row r="69" spans="1:6" ht="14" x14ac:dyDescent="0.3">
      <c r="A69" s="7" t="str">
        <f ca="1">IFERROR(__xludf.DUMMYFUNCTION("""COMPUTED_VALUE"""),"Royal Society of Chemistry TA 2023")</f>
        <v>Royal Society of Chemistry TA 2023</v>
      </c>
      <c r="B69" s="36" t="str">
        <f ca="1">IFERROR(AVERAGEIFS(Articles!$W:$W, Articles!$H:$H, A69, Articles!$W:$W, "&lt;&gt;"), "")</f>
        <v/>
      </c>
      <c r="C69" s="37" t="str">
        <f ca="1">IFERROR(AVERAGEIFS(Articles!$X:$X, Articles!$H:$H, A69, Articles!$X:$X, "&lt;&gt;"), "")</f>
        <v/>
      </c>
      <c r="D69" s="38" t="str">
        <f ca="1">IFERROR(AVERAGEIFS(Articles!$Y:$Y, Articles!$H:$H, A69, Articles!$Y:$Y, "&lt;&gt;"), "")</f>
        <v/>
      </c>
      <c r="E69" s="38" t="str">
        <f ca="1">IFERROR(AVERAGEIFS(Articles!$Z:$Z, Articles!$H:$H, A69, Articles!$Z:$Z, "&lt;&gt;"), "")</f>
        <v/>
      </c>
      <c r="F69" s="38" t="str">
        <f ca="1">IFERROR(AVERAGEIFS(Articles!$AA:$AA, Articles!$H:$H, A69, Articles!$AA:$AA, "&lt;&gt;"), "")</f>
        <v/>
      </c>
    </row>
    <row r="70" spans="1:6" ht="14" x14ac:dyDescent="0.3">
      <c r="A70" s="7" t="str">
        <f ca="1">IFERROR(__xludf.DUMMYFUNCTION("""COMPUTED_VALUE"""),"Royal Society of Chemistry TA 2024")</f>
        <v>Royal Society of Chemistry TA 2024</v>
      </c>
      <c r="B70" s="36" t="str">
        <f ca="1">IFERROR(AVERAGEIFS(Articles!$W:$W, Articles!$H:$H, A70, Articles!$W:$W, "&lt;&gt;"), "")</f>
        <v/>
      </c>
      <c r="C70" s="37" t="str">
        <f ca="1">IFERROR(AVERAGEIFS(Articles!$X:$X, Articles!$H:$H, A70, Articles!$X:$X, "&lt;&gt;"), "")</f>
        <v/>
      </c>
      <c r="D70" s="38" t="str">
        <f ca="1">IFERROR(AVERAGEIFS(Articles!$Y:$Y, Articles!$H:$H, A70, Articles!$Y:$Y, "&lt;&gt;"), "")</f>
        <v/>
      </c>
      <c r="E70" s="38" t="str">
        <f ca="1">IFERROR(AVERAGEIFS(Articles!$Z:$Z, Articles!$H:$H, A70, Articles!$Z:$Z, "&lt;&gt;"), "")</f>
        <v/>
      </c>
      <c r="F70" s="38" t="str">
        <f ca="1">IFERROR(AVERAGEIFS(Articles!$AA:$AA, Articles!$H:$H, A70, Articles!$AA:$AA, "&lt;&gt;"), "")</f>
        <v/>
      </c>
    </row>
    <row r="71" spans="1:6" ht="14" x14ac:dyDescent="0.3">
      <c r="A71" s="7" t="str">
        <f ca="1">IFERROR(__xludf.DUMMYFUNCTION("""COMPUTED_VALUE"""),"Sage TA 2020")</f>
        <v>Sage TA 2020</v>
      </c>
      <c r="B71" s="36">
        <f ca="1">IFERROR(AVERAGEIFS(Articles!$W:$W, Articles!$H:$H, A71, Articles!$W:$W, "&lt;&gt;"), "")</f>
        <v>33.06666666666667</v>
      </c>
      <c r="C71" s="37">
        <f ca="1">IFERROR(AVERAGEIFS(Articles!$X:$X, Articles!$H:$H, A71, Articles!$X:$X, "&lt;&gt;"), "")</f>
        <v>9.2666666666666675</v>
      </c>
      <c r="D71" s="38">
        <f ca="1">IFERROR(AVERAGEIFS(Articles!$Y:$Y, Articles!$H:$H, A71, Articles!$Y:$Y, "&lt;&gt;"), "")</f>
        <v>27.777777777777779</v>
      </c>
      <c r="E71" s="38">
        <f ca="1">IFERROR(AVERAGEIFS(Articles!$Z:$Z, Articles!$H:$H, A71, Articles!$Z:$Z, "&lt;&gt;"), "")</f>
        <v>0</v>
      </c>
      <c r="F71" s="38">
        <f ca="1">IFERROR(AVERAGEIFS(Articles!$AA:$AA, Articles!$H:$H, A71, Articles!$AA:$AA, "&lt;&gt;"), "")</f>
        <v>0.53333333333333333</v>
      </c>
    </row>
    <row r="72" spans="1:6" ht="14" x14ac:dyDescent="0.3">
      <c r="A72" s="7" t="str">
        <f ca="1">IFERROR(__xludf.DUMMYFUNCTION("""COMPUTED_VALUE"""),"Sage TA 2021")</f>
        <v>Sage TA 2021</v>
      </c>
      <c r="B72" s="36">
        <f ca="1">IFERROR(AVERAGEIFS(Articles!$W:$W, Articles!$H:$H, A72, Articles!$W:$W, "&lt;&gt;"), "")</f>
        <v>29.3</v>
      </c>
      <c r="C72" s="37">
        <f ca="1">IFERROR(AVERAGEIFS(Articles!$X:$X, Articles!$H:$H, A72, Articles!$X:$X, "&lt;&gt;"), "")</f>
        <v>16.600000000000001</v>
      </c>
      <c r="D72" s="38">
        <f ca="1">IFERROR(AVERAGEIFS(Articles!$Y:$Y, Articles!$H:$H, A72, Articles!$Y:$Y, "&lt;&gt;"), "")</f>
        <v>29.75</v>
      </c>
      <c r="E72" s="38">
        <f ca="1">IFERROR(AVERAGEIFS(Articles!$Z:$Z, Articles!$H:$H, A72, Articles!$Z:$Z, "&lt;&gt;"), "")</f>
        <v>0.05</v>
      </c>
      <c r="F72" s="38">
        <f ca="1">IFERROR(AVERAGEIFS(Articles!$AA:$AA, Articles!$H:$H, A72, Articles!$AA:$AA, "&lt;&gt;"), "")</f>
        <v>0.4</v>
      </c>
    </row>
    <row r="73" spans="1:6" ht="14" x14ac:dyDescent="0.3">
      <c r="A73" s="7" t="str">
        <f ca="1">IFERROR(__xludf.DUMMYFUNCTION("""COMPUTED_VALUE"""),"Sage TA 2022")</f>
        <v>Sage TA 2022</v>
      </c>
      <c r="B73" s="36" t="str">
        <f ca="1">IFERROR(AVERAGEIFS(Articles!$W:$W, Articles!$H:$H, A73, Articles!$W:$W, "&lt;&gt;"), "")</f>
        <v/>
      </c>
      <c r="C73" s="37" t="str">
        <f ca="1">IFERROR(AVERAGEIFS(Articles!$X:$X, Articles!$H:$H, A73, Articles!$X:$X, "&lt;&gt;"), "")</f>
        <v/>
      </c>
      <c r="D73" s="38" t="str">
        <f ca="1">IFERROR(AVERAGEIFS(Articles!$Y:$Y, Articles!$H:$H, A73, Articles!$Y:$Y, "&lt;&gt;"), "")</f>
        <v/>
      </c>
      <c r="E73" s="38" t="str">
        <f ca="1">IFERROR(AVERAGEIFS(Articles!$Z:$Z, Articles!$H:$H, A73, Articles!$Z:$Z, "&lt;&gt;"), "")</f>
        <v/>
      </c>
      <c r="F73" s="38" t="str">
        <f ca="1">IFERROR(AVERAGEIFS(Articles!$AA:$AA, Articles!$H:$H, A73, Articles!$AA:$AA, "&lt;&gt;"), "")</f>
        <v/>
      </c>
    </row>
    <row r="74" spans="1:6" ht="14" x14ac:dyDescent="0.3">
      <c r="A74" s="7" t="str">
        <f ca="1">IFERROR(__xludf.DUMMYFUNCTION("""COMPUTED_VALUE"""),"Society for Neuroscience TA 2023")</f>
        <v>Society for Neuroscience TA 2023</v>
      </c>
      <c r="B74" s="36" t="str">
        <f ca="1">IFERROR(AVERAGEIFS(Articles!$W:$W, Articles!$H:$H, A74, Articles!$W:$W, "&lt;&gt;"), "")</f>
        <v/>
      </c>
      <c r="C74" s="37" t="str">
        <f ca="1">IFERROR(AVERAGEIFS(Articles!$X:$X, Articles!$H:$H, A74, Articles!$X:$X, "&lt;&gt;"), "")</f>
        <v/>
      </c>
      <c r="D74" s="38" t="str">
        <f ca="1">IFERROR(AVERAGEIFS(Articles!$Y:$Y, Articles!$H:$H, A74, Articles!$Y:$Y, "&lt;&gt;"), "")</f>
        <v/>
      </c>
      <c r="E74" s="38" t="str">
        <f ca="1">IFERROR(AVERAGEIFS(Articles!$Z:$Z, Articles!$H:$H, A74, Articles!$Z:$Z, "&lt;&gt;"), "")</f>
        <v/>
      </c>
      <c r="F74" s="38" t="str">
        <f ca="1">IFERROR(AVERAGEIFS(Articles!$AA:$AA, Articles!$H:$H, A74, Articles!$AA:$AA, "&lt;&gt;"), "")</f>
        <v/>
      </c>
    </row>
    <row r="75" spans="1:6" ht="14" x14ac:dyDescent="0.3">
      <c r="A75" s="7" t="str">
        <f ca="1">IFERROR(__xludf.DUMMYFUNCTION("""COMPUTED_VALUE"""),"Springer Compact 2016")</f>
        <v>Springer Compact 2016</v>
      </c>
      <c r="B75" s="36">
        <f ca="1">IFERROR(AVERAGEIFS(Articles!$W:$W, Articles!$H:$H, A75, Articles!$W:$W, "&lt;&gt;"), "")</f>
        <v>76.617647058823536</v>
      </c>
      <c r="C75" s="37">
        <f ca="1">IFERROR(AVERAGEIFS(Articles!$X:$X, Articles!$H:$H, A75, Articles!$X:$X, "&lt;&gt;"), "")</f>
        <v>33.882352941176471</v>
      </c>
      <c r="D75" s="38">
        <f ca="1">IFERROR(AVERAGEIFS(Articles!$Y:$Y, Articles!$H:$H, A75, Articles!$Y:$Y, "&lt;&gt;"), "")</f>
        <v>10.941176470588236</v>
      </c>
      <c r="E75" s="38">
        <f ca="1">IFERROR(AVERAGEIFS(Articles!$Z:$Z, Articles!$H:$H, A75, Articles!$Z:$Z, "&lt;&gt;"), "")</f>
        <v>518.23529411764707</v>
      </c>
      <c r="F75" s="38">
        <f ca="1">IFERROR(AVERAGEIFS(Articles!$AA:$AA, Articles!$H:$H, A75, Articles!$AA:$AA, "&lt;&gt;"), "")</f>
        <v>0.70588235294117652</v>
      </c>
    </row>
    <row r="76" spans="1:6" ht="14" x14ac:dyDescent="0.3">
      <c r="A76" s="7" t="str">
        <f ca="1">IFERROR(__xludf.DUMMYFUNCTION("""COMPUTED_VALUE"""),"Springer Compact 2017")</f>
        <v>Springer Compact 2017</v>
      </c>
      <c r="B76" s="36">
        <f ca="1">IFERROR(AVERAGEIFS(Articles!$W:$W, Articles!$H:$H, A76, Articles!$W:$W, "&lt;&gt;"), "")</f>
        <v>57.406779661016948</v>
      </c>
      <c r="C76" s="37">
        <f ca="1">IFERROR(AVERAGEIFS(Articles!$X:$X, Articles!$H:$H, A76, Articles!$X:$X, "&lt;&gt;"), "")</f>
        <v>16.864406779661017</v>
      </c>
      <c r="D76" s="38">
        <f ca="1">IFERROR(AVERAGEIFS(Articles!$Y:$Y, Articles!$H:$H, A76, Articles!$Y:$Y, "&lt;&gt;"), "")</f>
        <v>22.237288135593221</v>
      </c>
      <c r="E76" s="38">
        <f ca="1">IFERROR(AVERAGEIFS(Articles!$Z:$Z, Articles!$H:$H, A76, Articles!$Z:$Z, "&lt;&gt;"), "")</f>
        <v>180.81355932203391</v>
      </c>
      <c r="F76" s="38">
        <f ca="1">IFERROR(AVERAGEIFS(Articles!$AA:$AA, Articles!$H:$H, A76, Articles!$AA:$AA, "&lt;&gt;"), "")</f>
        <v>0.16949152542372881</v>
      </c>
    </row>
    <row r="77" spans="1:6" ht="14" x14ac:dyDescent="0.3">
      <c r="A77" s="7" t="str">
        <f ca="1">IFERROR(__xludf.DUMMYFUNCTION("""COMPUTED_VALUE"""),"Springer Compact 2018")</f>
        <v>Springer Compact 2018</v>
      </c>
      <c r="B77" s="36">
        <f ca="1">IFERROR(AVERAGEIFS(Articles!$W:$W, Articles!$H:$H, A77, Articles!$W:$W, "&lt;&gt;"), "")</f>
        <v>71.196428571428569</v>
      </c>
      <c r="C77" s="37">
        <f ca="1">IFERROR(AVERAGEIFS(Articles!$X:$X, Articles!$H:$H, A77, Articles!$X:$X, "&lt;&gt;"), "")</f>
        <v>16.535714285714285</v>
      </c>
      <c r="D77" s="38">
        <f ca="1">IFERROR(AVERAGEIFS(Articles!$Y:$Y, Articles!$H:$H, A77, Articles!$Y:$Y, "&lt;&gt;"), "")</f>
        <v>39.464285714285715</v>
      </c>
      <c r="E77" s="38">
        <f ca="1">IFERROR(AVERAGEIFS(Articles!$Z:$Z, Articles!$H:$H, A77, Articles!$Z:$Z, "&lt;&gt;"), "")</f>
        <v>190.51785714285714</v>
      </c>
      <c r="F77" s="38">
        <f ca="1">IFERROR(AVERAGEIFS(Articles!$AA:$AA, Articles!$H:$H, A77, Articles!$AA:$AA, "&lt;&gt;"), "")</f>
        <v>1.1071428571428572</v>
      </c>
    </row>
    <row r="78" spans="1:6" ht="14" x14ac:dyDescent="0.3">
      <c r="A78" s="7" t="str">
        <f ca="1">IFERROR(__xludf.DUMMYFUNCTION("""COMPUTED_VALUE"""),"Springer Compact 2019")</f>
        <v>Springer Compact 2019</v>
      </c>
      <c r="B78" s="36">
        <f ca="1">IFERROR(AVERAGEIFS(Articles!$W:$W, Articles!$H:$H, A78, Articles!$W:$W, "&lt;&gt;"), "")</f>
        <v>63.721311475409834</v>
      </c>
      <c r="C78" s="37">
        <f ca="1">IFERROR(AVERAGEIFS(Articles!$X:$X, Articles!$H:$H, A78, Articles!$X:$X, "&lt;&gt;"), "")</f>
        <v>17.327868852459016</v>
      </c>
      <c r="D78" s="38">
        <f ca="1">IFERROR(AVERAGEIFS(Articles!$Y:$Y, Articles!$H:$H, A78, Articles!$Y:$Y, "&lt;&gt;"), "")</f>
        <v>34.950819672131146</v>
      </c>
      <c r="E78" s="38">
        <f ca="1">IFERROR(AVERAGEIFS(Articles!$Z:$Z, Articles!$H:$H, A78, Articles!$Z:$Z, "&lt;&gt;"), "")</f>
        <v>38.819672131147541</v>
      </c>
      <c r="F78" s="38">
        <f ca="1">IFERROR(AVERAGEIFS(Articles!$AA:$AA, Articles!$H:$H, A78, Articles!$AA:$AA, "&lt;&gt;"), "")</f>
        <v>0.57377049180327866</v>
      </c>
    </row>
    <row r="79" spans="1:6" ht="14" x14ac:dyDescent="0.3">
      <c r="A79" s="7" t="str">
        <f ca="1">IFERROR(__xludf.DUMMYFUNCTION("""COMPUTED_VALUE"""),"Springer Compact 2020")</f>
        <v>Springer Compact 2020</v>
      </c>
      <c r="B79" s="36">
        <f ca="1">IFERROR(AVERAGEIFS(Articles!$W:$W, Articles!$H:$H, A79, Articles!$W:$W, "&lt;&gt;"), "")</f>
        <v>39.730769230769234</v>
      </c>
      <c r="C79" s="37">
        <f ca="1">IFERROR(AVERAGEIFS(Articles!$X:$X, Articles!$H:$H, A79, Articles!$X:$X, "&lt;&gt;"), "")</f>
        <v>12.961538461538462</v>
      </c>
      <c r="D79" s="38">
        <f ca="1">IFERROR(AVERAGEIFS(Articles!$Y:$Y, Articles!$H:$H, A79, Articles!$Y:$Y, "&lt;&gt;"), "")</f>
        <v>24.096153846153847</v>
      </c>
      <c r="E79" s="38">
        <f ca="1">IFERROR(AVERAGEIFS(Articles!$Z:$Z, Articles!$H:$H, A79, Articles!$Z:$Z, "&lt;&gt;"), "")</f>
        <v>0</v>
      </c>
      <c r="F79" s="38">
        <f ca="1">IFERROR(AVERAGEIFS(Articles!$AA:$AA, Articles!$H:$H, A79, Articles!$AA:$AA, "&lt;&gt;"), "")</f>
        <v>0.19230769230769232</v>
      </c>
    </row>
    <row r="80" spans="1:6" ht="14" x14ac:dyDescent="0.3">
      <c r="A80" s="7" t="str">
        <f ca="1">IFERROR(__xludf.DUMMYFUNCTION("""COMPUTED_VALUE"""),"Springer Compact 2021")</f>
        <v>Springer Compact 2021</v>
      </c>
      <c r="B80" s="36">
        <f ca="1">IFERROR(AVERAGEIFS(Articles!$W:$W, Articles!$H:$H, A80, Articles!$W:$W, "&lt;&gt;"), "")</f>
        <v>18.47887323943662</v>
      </c>
      <c r="C80" s="37">
        <f ca="1">IFERROR(AVERAGEIFS(Articles!$X:$X, Articles!$H:$H, A80, Articles!$X:$X, "&lt;&gt;"), "")</f>
        <v>3.8732394366197185</v>
      </c>
      <c r="D80" s="38">
        <f ca="1">IFERROR(AVERAGEIFS(Articles!$Y:$Y, Articles!$H:$H, A80, Articles!$Y:$Y, "&lt;&gt;"), "")</f>
        <v>14.71830985915493</v>
      </c>
      <c r="E80" s="38">
        <f ca="1">IFERROR(AVERAGEIFS(Articles!$Z:$Z, Articles!$H:$H, A80, Articles!$Z:$Z, "&lt;&gt;"), "")</f>
        <v>0</v>
      </c>
      <c r="F80" s="38">
        <f ca="1">IFERROR(AVERAGEIFS(Articles!$AA:$AA, Articles!$H:$H, A80, Articles!$AA:$AA, "&lt;&gt;"), "")</f>
        <v>0.70422535211267601</v>
      </c>
    </row>
    <row r="81" spans="1:6" ht="14" x14ac:dyDescent="0.3">
      <c r="A81" s="7" t="str">
        <f ca="1">IFERROR(__xludf.DUMMYFUNCTION("""COMPUTED_VALUE"""),"Springer Compact 2022")</f>
        <v>Springer Compact 2022</v>
      </c>
      <c r="B81" s="36">
        <f ca="1">IFERROR(AVERAGEIFS(Articles!$W:$W, Articles!$H:$H, A81, Articles!$W:$W, "&lt;&gt;"), "")</f>
        <v>8.0384615384615383</v>
      </c>
      <c r="C81" s="37">
        <f ca="1">IFERROR(AVERAGEIFS(Articles!$X:$X, Articles!$H:$H, A81, Articles!$X:$X, "&lt;&gt;"), "")</f>
        <v>1.8461538461538463</v>
      </c>
      <c r="D81" s="38">
        <f ca="1">IFERROR(AVERAGEIFS(Articles!$Y:$Y, Articles!$H:$H, A81, Articles!$Y:$Y, "&lt;&gt;"), "")</f>
        <v>9.1730769230769234</v>
      </c>
      <c r="E81" s="38">
        <f ca="1">IFERROR(AVERAGEIFS(Articles!$Z:$Z, Articles!$H:$H, A81, Articles!$Z:$Z, "&lt;&gt;"), "")</f>
        <v>0</v>
      </c>
      <c r="F81" s="38">
        <f ca="1">IFERROR(AVERAGEIFS(Articles!$AA:$AA, Articles!$H:$H, A81, Articles!$AA:$AA, "&lt;&gt;"), "")</f>
        <v>0.21153846153846154</v>
      </c>
    </row>
    <row r="82" spans="1:6" ht="14" x14ac:dyDescent="0.3">
      <c r="A82" s="7" t="str">
        <f ca="1">IFERROR(__xludf.DUMMYFUNCTION("""COMPUTED_VALUE"""),"Taylor &amp; Francis TA 2021")</f>
        <v>Taylor &amp; Francis TA 2021</v>
      </c>
      <c r="B82" s="36">
        <f ca="1">IFERROR(AVERAGEIFS(Articles!$W:$W, Articles!$H:$H, A82, Articles!$W:$W, "&lt;&gt;"), "")</f>
        <v>17.506666666666668</v>
      </c>
      <c r="C82" s="37">
        <f ca="1">IFERROR(AVERAGEIFS(Articles!$X:$X, Articles!$H:$H, A82, Articles!$X:$X, "&lt;&gt;"), "")</f>
        <v>2.3066666666666666</v>
      </c>
      <c r="D82" s="38">
        <f ca="1">IFERROR(AVERAGEIFS(Articles!$Y:$Y, Articles!$H:$H, A82, Articles!$Y:$Y, "&lt;&gt;"), "")</f>
        <v>39.226666666666667</v>
      </c>
      <c r="E82" s="38">
        <f ca="1">IFERROR(AVERAGEIFS(Articles!$Z:$Z, Articles!$H:$H, A82, Articles!$Z:$Z, "&lt;&gt;"), "")</f>
        <v>0</v>
      </c>
      <c r="F82" s="38">
        <f ca="1">IFERROR(AVERAGEIFS(Articles!$AA:$AA, Articles!$H:$H, A82, Articles!$AA:$AA, "&lt;&gt;"), "")</f>
        <v>0.24</v>
      </c>
    </row>
    <row r="83" spans="1:6" ht="14" x14ac:dyDescent="0.3">
      <c r="A83" s="7" t="str">
        <f ca="1">IFERROR(__xludf.DUMMYFUNCTION("""COMPUTED_VALUE"""),"Taylor &amp; Francis TA 2022")</f>
        <v>Taylor &amp; Francis TA 2022</v>
      </c>
      <c r="B83" s="36">
        <f ca="1">IFERROR(AVERAGEIFS(Articles!$W:$W, Articles!$H:$H, A83, Articles!$W:$W, "&lt;&gt;"), "")</f>
        <v>6.95</v>
      </c>
      <c r="C83" s="37">
        <f ca="1">IFERROR(AVERAGEIFS(Articles!$X:$X, Articles!$H:$H, A83, Articles!$X:$X, "&lt;&gt;"), "")</f>
        <v>0.63749999999999996</v>
      </c>
      <c r="D83" s="38">
        <f ca="1">IFERROR(AVERAGEIFS(Articles!$Y:$Y, Articles!$H:$H, A83, Articles!$Y:$Y, "&lt;&gt;"), "")</f>
        <v>23.887499999999999</v>
      </c>
      <c r="E83" s="38">
        <f ca="1">IFERROR(AVERAGEIFS(Articles!$Z:$Z, Articles!$H:$H, A83, Articles!$Z:$Z, "&lt;&gt;"), "")</f>
        <v>0</v>
      </c>
      <c r="F83" s="38">
        <f ca="1">IFERROR(AVERAGEIFS(Articles!$AA:$AA, Articles!$H:$H, A83, Articles!$AA:$AA, "&lt;&gt;"), "")</f>
        <v>0.15</v>
      </c>
    </row>
    <row r="84" spans="1:6" ht="14" x14ac:dyDescent="0.3">
      <c r="A84" s="7" t="str">
        <f ca="1">IFERROR(__xludf.DUMMYFUNCTION("""COMPUTED_VALUE"""),"Taylor &amp; Francis TA 2023")</f>
        <v>Taylor &amp; Francis TA 2023</v>
      </c>
      <c r="B84" s="36" t="str">
        <f ca="1">IFERROR(AVERAGEIFS(Articles!$W:$W, Articles!$H:$H, A84, Articles!$W:$W, "&lt;&gt;"), "")</f>
        <v/>
      </c>
      <c r="C84" s="37" t="str">
        <f ca="1">IFERROR(AVERAGEIFS(Articles!$X:$X, Articles!$H:$H, A84, Articles!$X:$X, "&lt;&gt;"), "")</f>
        <v/>
      </c>
      <c r="D84" s="38" t="str">
        <f ca="1">IFERROR(AVERAGEIFS(Articles!$Y:$Y, Articles!$H:$H, A84, Articles!$Y:$Y, "&lt;&gt;"), "")</f>
        <v/>
      </c>
      <c r="E84" s="38" t="str">
        <f ca="1">IFERROR(AVERAGEIFS(Articles!$Z:$Z, Articles!$H:$H, A84, Articles!$Z:$Z, "&lt;&gt;"), "")</f>
        <v/>
      </c>
      <c r="F84" s="38" t="str">
        <f ca="1">IFERROR(AVERAGEIFS(Articles!$AA:$AA, Articles!$H:$H, A84, Articles!$AA:$AA, "&lt;&gt;"), "")</f>
        <v/>
      </c>
    </row>
    <row r="85" spans="1:6" ht="14" x14ac:dyDescent="0.3">
      <c r="A85" s="7" t="str">
        <f ca="1">IFERROR(__xludf.DUMMYFUNCTION("""COMPUTED_VALUE"""),"Wiley TA 2020")</f>
        <v>Wiley TA 2020</v>
      </c>
      <c r="B85" s="36" t="str">
        <f ca="1">IFERROR(AVERAGEIFS(Articles!$W:$W, Articles!$H:$H, A85, Articles!$W:$W, "&lt;&gt;"), "")</f>
        <v/>
      </c>
      <c r="C85" s="37" t="str">
        <f ca="1">IFERROR(AVERAGEIFS(Articles!$X:$X, Articles!$H:$H, A85, Articles!$X:$X, "&lt;&gt;"), "")</f>
        <v/>
      </c>
      <c r="D85" s="38" t="str">
        <f ca="1">IFERROR(AVERAGEIFS(Articles!$Y:$Y, Articles!$H:$H, A85, Articles!$Y:$Y, "&lt;&gt;"), "")</f>
        <v/>
      </c>
      <c r="E85" s="38" t="str">
        <f ca="1">IFERROR(AVERAGEIFS(Articles!$Z:$Z, Articles!$H:$H, A85, Articles!$Z:$Z, "&lt;&gt;"), "")</f>
        <v/>
      </c>
      <c r="F85" s="38" t="str">
        <f ca="1">IFERROR(AVERAGEIFS(Articles!$AA:$AA, Articles!$H:$H, A85, Articles!$AA:$AA, "&lt;&gt;"), "")</f>
        <v/>
      </c>
    </row>
    <row r="86" spans="1:6" ht="14" x14ac:dyDescent="0.3">
      <c r="A86" s="7" t="str">
        <f ca="1">IFERROR(__xludf.DUMMYFUNCTION("""COMPUTED_VALUE"""),"Wiley TA 2021")</f>
        <v>Wiley TA 2021</v>
      </c>
      <c r="B86" s="36" t="str">
        <f ca="1">IFERROR(AVERAGEIFS(Articles!$W:$W, Articles!$H:$H, A86, Articles!$W:$W, "&lt;&gt;"), "")</f>
        <v/>
      </c>
      <c r="C86" s="37" t="str">
        <f ca="1">IFERROR(AVERAGEIFS(Articles!$X:$X, Articles!$H:$H, A86, Articles!$X:$X, "&lt;&gt;"), "")</f>
        <v/>
      </c>
      <c r="D86" s="38" t="str">
        <f ca="1">IFERROR(AVERAGEIFS(Articles!$Y:$Y, Articles!$H:$H, A86, Articles!$Y:$Y, "&lt;&gt;"), "")</f>
        <v/>
      </c>
      <c r="E86" s="38" t="str">
        <f ca="1">IFERROR(AVERAGEIFS(Articles!$Z:$Z, Articles!$H:$H, A86, Articles!$Z:$Z, "&lt;&gt;"), "")</f>
        <v/>
      </c>
      <c r="F86" s="38" t="str">
        <f ca="1">IFERROR(AVERAGEIFS(Articles!$AA:$AA, Articles!$H:$H, A86, Articles!$AA:$AA, "&lt;&gt;"), "")</f>
        <v/>
      </c>
    </row>
    <row r="87" spans="1:6" ht="14" x14ac:dyDescent="0.3">
      <c r="A87" s="7" t="str">
        <f ca="1">IFERROR(__xludf.DUMMYFUNCTION("""COMPUTED_VALUE"""),"Wiley TA 2022")</f>
        <v>Wiley TA 2022</v>
      </c>
      <c r="B87" s="36" t="str">
        <f ca="1">IFERROR(AVERAGEIFS(Articles!$W:$W, Articles!$H:$H, A87, Articles!$W:$W, "&lt;&gt;"), "")</f>
        <v/>
      </c>
      <c r="C87" s="37" t="str">
        <f ca="1">IFERROR(AVERAGEIFS(Articles!$X:$X, Articles!$H:$H, A87, Articles!$X:$X, "&lt;&gt;"), "")</f>
        <v/>
      </c>
      <c r="D87" s="38" t="str">
        <f ca="1">IFERROR(AVERAGEIFS(Articles!$Y:$Y, Articles!$H:$H, A87, Articles!$Y:$Y, "&lt;&gt;"), "")</f>
        <v/>
      </c>
      <c r="E87" s="38" t="str">
        <f ca="1">IFERROR(AVERAGEIFS(Articles!$Z:$Z, Articles!$H:$H, A87, Articles!$Z:$Z, "&lt;&gt;"), "")</f>
        <v/>
      </c>
      <c r="F87" s="38" t="str">
        <f ca="1">IFERROR(AVERAGEIFS(Articles!$AA:$AA, Articles!$H:$H, A87, Articles!$AA:$AA, "&lt;&gt;"), "")</f>
        <v/>
      </c>
    </row>
    <row r="88" spans="1:6" ht="14" x14ac:dyDescent="0.3">
      <c r="A88" s="7" t="str">
        <f ca="1">IFERROR(__xludf.DUMMYFUNCTION("""COMPUTED_VALUE"""),"Wiley TA 2023")</f>
        <v>Wiley TA 2023</v>
      </c>
      <c r="B88" s="36" t="str">
        <f ca="1">IFERROR(AVERAGEIFS(Articles!$W:$W, Articles!$H:$H, A88, Articles!$W:$W, "&lt;&gt;"), "")</f>
        <v/>
      </c>
      <c r="C88" s="37" t="str">
        <f ca="1">IFERROR(AVERAGEIFS(Articles!$X:$X, Articles!$H:$H, A88, Articles!$X:$X, "&lt;&gt;"), "")</f>
        <v/>
      </c>
      <c r="D88" s="38" t="str">
        <f ca="1">IFERROR(AVERAGEIFS(Articles!$Y:$Y, Articles!$H:$H, A88, Articles!$Y:$Y, "&lt;&gt;"), "")</f>
        <v/>
      </c>
      <c r="E88" s="38" t="str">
        <f ca="1">IFERROR(AVERAGEIFS(Articles!$Z:$Z, Articles!$H:$H, A88, Articles!$Z:$Z, "&lt;&gt;"), "")</f>
        <v/>
      </c>
      <c r="F88" s="38" t="str">
        <f ca="1">IFERROR(AVERAGEIFS(Articles!$AA:$AA, Articles!$H:$H, A88, Articles!$AA:$AA, "&lt;&gt;"), "")</f>
        <v/>
      </c>
    </row>
    <row r="89" spans="1:6" ht="14" x14ac:dyDescent="0.3">
      <c r="A89" s="7"/>
      <c r="B89" s="36" t="str">
        <f>IFERROR(AVERAGEIFS(Articles!$W:$W, Articles!$H:$H, A89, Articles!$W:$W, "&lt;&gt;"), "")</f>
        <v/>
      </c>
      <c r="C89" s="37" t="str">
        <f>IFERROR(AVERAGEIFS(Articles!$X:$X, Articles!$H:$H, A89, Articles!$X:$X, "&lt;&gt;"), "")</f>
        <v/>
      </c>
      <c r="D89" s="38" t="str">
        <f>IFERROR(AVERAGEIFS(Articles!$Y:$Y, Articles!$H:$H, A89, Articles!$Y:$Y, "&lt;&gt;"), "")</f>
        <v/>
      </c>
      <c r="E89" s="38" t="str">
        <f>IFERROR(AVERAGEIFS(Articles!$Z:$Z, Articles!$H:$H, A89, Articles!$Z:$Z, "&lt;&gt;"), "")</f>
        <v/>
      </c>
      <c r="F89" s="38" t="str">
        <f>IFERROR(AVERAGEIFS(Articles!$AA:$AA, Articles!$H:$H, A89, Articles!$AA:$AA, "&lt;&gt;"), "")</f>
        <v/>
      </c>
    </row>
    <row r="90" spans="1:6" ht="14" x14ac:dyDescent="0.3">
      <c r="A90" s="7"/>
      <c r="B90" s="36" t="str">
        <f>IFERROR(AVERAGEIFS(Articles!$W:$W, Articles!$H:$H, A90, Articles!$W:$W, "&lt;&gt;"), "")</f>
        <v/>
      </c>
      <c r="C90" s="37" t="str">
        <f>IFERROR(AVERAGEIFS(Articles!$X:$X, Articles!$H:$H, A90, Articles!$X:$X, "&lt;&gt;"), "")</f>
        <v/>
      </c>
      <c r="D90" s="38" t="str">
        <f>IFERROR(AVERAGEIFS(Articles!$Y:$Y, Articles!$H:$H, A90, Articles!$Y:$Y, "&lt;&gt;"), "")</f>
        <v/>
      </c>
      <c r="E90" s="38" t="str">
        <f>IFERROR(AVERAGEIFS(Articles!$Z:$Z, Articles!$H:$H, A90, Articles!$Z:$Z, "&lt;&gt;"), "")</f>
        <v/>
      </c>
      <c r="F90" s="38" t="str">
        <f>IFERROR(AVERAGEIFS(Articles!$AA:$AA, Articles!$H:$H, A90, Articles!$AA:$AA, "&lt;&gt;"), "")</f>
        <v/>
      </c>
    </row>
    <row r="91" spans="1:6" ht="14" x14ac:dyDescent="0.3">
      <c r="A91" s="7"/>
      <c r="B91" s="36" t="str">
        <f>IFERROR(AVERAGEIFS(Articles!$W:$W, Articles!$H:$H, A91, Articles!$W:$W, "&lt;&gt;"), "")</f>
        <v/>
      </c>
      <c r="C91" s="37" t="str">
        <f>IFERROR(AVERAGEIFS(Articles!$X:$X, Articles!$H:$H, A91, Articles!$X:$X, "&lt;&gt;"), "")</f>
        <v/>
      </c>
      <c r="D91" s="38" t="str">
        <f>IFERROR(AVERAGEIFS(Articles!$Y:$Y, Articles!$H:$H, A91, Articles!$Y:$Y, "&lt;&gt;"), "")</f>
        <v/>
      </c>
      <c r="E91" s="38" t="str">
        <f>IFERROR(AVERAGEIFS(Articles!$Z:$Z, Articles!$H:$H, A91, Articles!$Z:$Z, "&lt;&gt;"), "")</f>
        <v/>
      </c>
      <c r="F91" s="38" t="str">
        <f>IFERROR(AVERAGEIFS(Articles!$AA:$AA, Articles!$H:$H, A91, Articles!$AA:$AA, "&lt;&gt;"), "")</f>
        <v/>
      </c>
    </row>
    <row r="92" spans="1:6" ht="14" x14ac:dyDescent="0.3">
      <c r="A92" s="7"/>
      <c r="B92" s="36" t="str">
        <f>IFERROR(AVERAGEIFS(Articles!$W:$W, Articles!$H:$H, A92, Articles!$W:$W, "&lt;&gt;"), "")</f>
        <v/>
      </c>
      <c r="C92" s="37" t="str">
        <f>IFERROR(AVERAGEIFS(Articles!$X:$X, Articles!$H:$H, A92, Articles!$X:$X, "&lt;&gt;"), "")</f>
        <v/>
      </c>
      <c r="D92" s="38" t="str">
        <f>IFERROR(AVERAGEIFS(Articles!$Y:$Y, Articles!$H:$H, A92, Articles!$Y:$Y, "&lt;&gt;"), "")</f>
        <v/>
      </c>
      <c r="E92" s="38" t="str">
        <f>IFERROR(AVERAGEIFS(Articles!$Z:$Z, Articles!$H:$H, A92, Articles!$Z:$Z, "&lt;&gt;"), "")</f>
        <v/>
      </c>
      <c r="F92" s="38" t="str">
        <f>IFERROR(AVERAGEIFS(Articles!$AA:$AA, Articles!$H:$H, A92, Articles!$AA:$AA, "&lt;&gt;"), "")</f>
        <v/>
      </c>
    </row>
    <row r="93" spans="1:6" ht="14" x14ac:dyDescent="0.3">
      <c r="A93" s="7"/>
      <c r="B93" s="36" t="str">
        <f>IFERROR(AVERAGEIFS(Articles!$W:$W, Articles!$H:$H, A93, Articles!$W:$W, "&lt;&gt;"), "")</f>
        <v/>
      </c>
      <c r="C93" s="37" t="str">
        <f>IFERROR(AVERAGEIFS(Articles!$X:$X, Articles!$H:$H, A93, Articles!$X:$X, "&lt;&gt;"), "")</f>
        <v/>
      </c>
      <c r="D93" s="38" t="str">
        <f>IFERROR(AVERAGEIFS(Articles!$Y:$Y, Articles!$H:$H, A93, Articles!$Y:$Y, "&lt;&gt;"), "")</f>
        <v/>
      </c>
      <c r="E93" s="38" t="str">
        <f>IFERROR(AVERAGEIFS(Articles!$Z:$Z, Articles!$H:$H, A93, Articles!$Z:$Z, "&lt;&gt;"), "")</f>
        <v/>
      </c>
      <c r="F93" s="38" t="str">
        <f>IFERROR(AVERAGEIFS(Articles!$AA:$AA, Articles!$H:$H, A93, Articles!$AA:$AA, "&lt;&gt;"), "")</f>
        <v/>
      </c>
    </row>
    <row r="94" spans="1:6" ht="14" x14ac:dyDescent="0.3">
      <c r="A94" s="7"/>
      <c r="B94" s="36" t="str">
        <f>IFERROR(AVERAGEIFS(Articles!$W:$W, Articles!$H:$H, A94, Articles!$W:$W, "&lt;&gt;"), "")</f>
        <v/>
      </c>
      <c r="C94" s="37" t="str">
        <f>IFERROR(AVERAGEIFS(Articles!$X:$X, Articles!$H:$H, A94, Articles!$X:$X, "&lt;&gt;"), "")</f>
        <v/>
      </c>
      <c r="D94" s="38" t="str">
        <f>IFERROR(AVERAGEIFS(Articles!$Y:$Y, Articles!$H:$H, A94, Articles!$Y:$Y, "&lt;&gt;"), "")</f>
        <v/>
      </c>
      <c r="E94" s="38" t="str">
        <f>IFERROR(AVERAGEIFS(Articles!$Z:$Z, Articles!$H:$H, A94, Articles!$Z:$Z, "&lt;&gt;"), "")</f>
        <v/>
      </c>
      <c r="F94" s="38" t="str">
        <f>IFERROR(AVERAGEIFS(Articles!$AA:$AA, Articles!$H:$H, A94, Articles!$AA:$AA, "&lt;&gt;"), "")</f>
        <v/>
      </c>
    </row>
    <row r="95" spans="1:6" ht="14" x14ac:dyDescent="0.3">
      <c r="A95" s="7"/>
      <c r="B95" s="36" t="str">
        <f>IFERROR(AVERAGEIFS(Articles!$W:$W, Articles!$H:$H, A95, Articles!$W:$W, "&lt;&gt;"), "")</f>
        <v/>
      </c>
      <c r="C95" s="37" t="str">
        <f>IFERROR(AVERAGEIFS(Articles!$X:$X, Articles!$H:$H, A95, Articles!$X:$X, "&lt;&gt;"), "")</f>
        <v/>
      </c>
      <c r="D95" s="38" t="str">
        <f>IFERROR(AVERAGEIFS(Articles!$Y:$Y, Articles!$H:$H, A95, Articles!$Y:$Y, "&lt;&gt;"), "")</f>
        <v/>
      </c>
      <c r="E95" s="38" t="str">
        <f>IFERROR(AVERAGEIFS(Articles!$Z:$Z, Articles!$H:$H, A95, Articles!$Z:$Z, "&lt;&gt;"), "")</f>
        <v/>
      </c>
      <c r="F95" s="38" t="str">
        <f>IFERROR(AVERAGEIFS(Articles!$AA:$AA, Articles!$H:$H, A95, Articles!$AA:$AA, "&lt;&gt;"), "")</f>
        <v/>
      </c>
    </row>
    <row r="96" spans="1:6" ht="14" x14ac:dyDescent="0.3">
      <c r="A96" s="7"/>
      <c r="B96" s="36" t="str">
        <f>IFERROR(AVERAGEIFS(Articles!$W:$W, Articles!$H:$H, A96, Articles!$W:$W, "&lt;&gt;"), "")</f>
        <v/>
      </c>
      <c r="C96" s="37" t="str">
        <f>IFERROR(AVERAGEIFS(Articles!$X:$X, Articles!$H:$H, A96, Articles!$X:$X, "&lt;&gt;"), "")</f>
        <v/>
      </c>
      <c r="D96" s="38" t="str">
        <f>IFERROR(AVERAGEIFS(Articles!$Y:$Y, Articles!$H:$H, A96, Articles!$Y:$Y, "&lt;&gt;"), "")</f>
        <v/>
      </c>
      <c r="E96" s="38" t="str">
        <f>IFERROR(AVERAGEIFS(Articles!$Z:$Z, Articles!$H:$H, A96, Articles!$Z:$Z, "&lt;&gt;"), "")</f>
        <v/>
      </c>
      <c r="F96" s="38" t="str">
        <f>IFERROR(AVERAGEIFS(Articles!$AA:$AA, Articles!$H:$H, A96, Articles!$AA:$AA, "&lt;&gt;"), "")</f>
        <v/>
      </c>
    </row>
    <row r="97" spans="1:6" ht="14" x14ac:dyDescent="0.3">
      <c r="A97" s="7"/>
      <c r="B97" s="36" t="str">
        <f>IFERROR(AVERAGEIFS(Articles!$W:$W, Articles!$H:$H, A97, Articles!$W:$W, "&lt;&gt;"), "")</f>
        <v/>
      </c>
      <c r="C97" s="37" t="str">
        <f>IFERROR(AVERAGEIFS(Articles!$X:$X, Articles!$H:$H, A97, Articles!$X:$X, "&lt;&gt;"), "")</f>
        <v/>
      </c>
      <c r="D97" s="38" t="str">
        <f>IFERROR(AVERAGEIFS(Articles!$Y:$Y, Articles!$H:$H, A97, Articles!$Y:$Y, "&lt;&gt;"), "")</f>
        <v/>
      </c>
      <c r="E97" s="38" t="str">
        <f>IFERROR(AVERAGEIFS(Articles!$Z:$Z, Articles!$H:$H, A97, Articles!$Z:$Z, "&lt;&gt;"), "")</f>
        <v/>
      </c>
      <c r="F97" s="38" t="str">
        <f>IFERROR(AVERAGEIFS(Articles!$AA:$AA, Articles!$H:$H, A97, Articles!$AA:$AA, "&lt;&gt;"), "")</f>
        <v/>
      </c>
    </row>
    <row r="98" spans="1:6" ht="14" x14ac:dyDescent="0.3">
      <c r="A98" s="7"/>
      <c r="B98" s="36" t="str">
        <f>IFERROR(AVERAGEIFS(Articles!$W:$W, Articles!$H:$H, A98, Articles!$W:$W, "&lt;&gt;"), "")</f>
        <v/>
      </c>
      <c r="C98" s="37" t="str">
        <f>IFERROR(AVERAGEIFS(Articles!$X:$X, Articles!$H:$H, A98, Articles!$X:$X, "&lt;&gt;"), "")</f>
        <v/>
      </c>
      <c r="D98" s="38" t="str">
        <f>IFERROR(AVERAGEIFS(Articles!$Y:$Y, Articles!$H:$H, A98, Articles!$Y:$Y, "&lt;&gt;"), "")</f>
        <v/>
      </c>
      <c r="E98" s="38" t="str">
        <f>IFERROR(AVERAGEIFS(Articles!$Z:$Z, Articles!$H:$H, A98, Articles!$Z:$Z, "&lt;&gt;"), "")</f>
        <v/>
      </c>
      <c r="F98" s="38" t="str">
        <f>IFERROR(AVERAGEIFS(Articles!$AA:$AA, Articles!$H:$H, A98, Articles!$AA:$AA, "&lt;&gt;"), "")</f>
        <v/>
      </c>
    </row>
    <row r="99" spans="1:6" ht="14" x14ac:dyDescent="0.3">
      <c r="A99" s="7"/>
      <c r="B99" s="36" t="str">
        <f>IFERROR(AVERAGEIFS(Articles!$W:$W, Articles!$H:$H, A99, Articles!$W:$W, "&lt;&gt;"), "")</f>
        <v/>
      </c>
      <c r="C99" s="37" t="str">
        <f>IFERROR(AVERAGEIFS(Articles!$X:$X, Articles!$H:$H, A99, Articles!$X:$X, "&lt;&gt;"), "")</f>
        <v/>
      </c>
      <c r="D99" s="38" t="str">
        <f>IFERROR(AVERAGEIFS(Articles!$Y:$Y, Articles!$H:$H, A99, Articles!$Y:$Y, "&lt;&gt;"), "")</f>
        <v/>
      </c>
      <c r="E99" s="38" t="str">
        <f>IFERROR(AVERAGEIFS(Articles!$Z:$Z, Articles!$H:$H, A99, Articles!$Z:$Z, "&lt;&gt;"), "")</f>
        <v/>
      </c>
      <c r="F99" s="38" t="str">
        <f>IFERROR(AVERAGEIFS(Articles!$AA:$AA, Articles!$H:$H, A99, Articles!$AA:$AA, "&lt;&gt;"), "")</f>
        <v/>
      </c>
    </row>
    <row r="100" spans="1:6" ht="14" x14ac:dyDescent="0.3">
      <c r="A100" s="7"/>
      <c r="B100" s="36" t="str">
        <f>IFERROR(AVERAGEIFS(Articles!$W:$W, Articles!$H:$H, A100, Articles!$W:$W, "&lt;&gt;"), "")</f>
        <v/>
      </c>
      <c r="C100" s="37" t="str">
        <f>IFERROR(AVERAGEIFS(Articles!$X:$X, Articles!$H:$H, A100, Articles!$X:$X, "&lt;&gt;"), "")</f>
        <v/>
      </c>
      <c r="D100" s="38" t="str">
        <f>IFERROR(AVERAGEIFS(Articles!$Y:$Y, Articles!$H:$H, A100, Articles!$Y:$Y, "&lt;&gt;"), "")</f>
        <v/>
      </c>
      <c r="E100" s="38" t="str">
        <f>IFERROR(AVERAGEIFS(Articles!$Z:$Z, Articles!$H:$H, A100, Articles!$Z:$Z, "&lt;&gt;"), "")</f>
        <v/>
      </c>
      <c r="F100" s="38" t="str">
        <f>IFERROR(AVERAGEIFS(Articles!$AA:$AA, Articles!$H:$H, A100, Articles!$AA:$AA, "&lt;&gt;"), "")</f>
        <v/>
      </c>
    </row>
    <row r="101" spans="1:6" ht="14" x14ac:dyDescent="0.3">
      <c r="A101" s="7"/>
      <c r="B101" s="36" t="str">
        <f>IFERROR(AVERAGEIFS(Articles!$W:$W, Articles!$H:$H, A101, Articles!$W:$W, "&lt;&gt;"), "")</f>
        <v/>
      </c>
      <c r="C101" s="37" t="str">
        <f>IFERROR(AVERAGEIFS(Articles!$X:$X, Articles!$H:$H, A101, Articles!$X:$X, "&lt;&gt;"), "")</f>
        <v/>
      </c>
      <c r="D101" s="38" t="str">
        <f>IFERROR(AVERAGEIFS(Articles!$Y:$Y, Articles!$H:$H, A101, Articles!$Y:$Y, "&lt;&gt;"), "")</f>
        <v/>
      </c>
      <c r="E101" s="38" t="str">
        <f>IFERROR(AVERAGEIFS(Articles!$Z:$Z, Articles!$H:$H, A101, Articles!$Z:$Z, "&lt;&gt;"), "")</f>
        <v/>
      </c>
      <c r="F101" s="38" t="str">
        <f>IFERROR(AVERAGEIFS(Articles!$AA:$AA, Articles!$H:$H, A101, Articles!$AA:$AA, "&lt;&gt;"), "")</f>
        <v/>
      </c>
    </row>
    <row r="102" spans="1:6" ht="14" x14ac:dyDescent="0.3">
      <c r="A102" s="7"/>
      <c r="B102" s="36" t="str">
        <f>IFERROR(AVERAGEIFS(Articles!$W:$W, Articles!$H:$H, A102, Articles!$W:$W, "&lt;&gt;"), "")</f>
        <v/>
      </c>
      <c r="C102" s="37" t="str">
        <f>IFERROR(AVERAGEIFS(Articles!$X:$X, Articles!$H:$H, A102, Articles!$X:$X, "&lt;&gt;"), "")</f>
        <v/>
      </c>
      <c r="D102" s="38" t="str">
        <f>IFERROR(AVERAGEIFS(Articles!$Y:$Y, Articles!$H:$H, A102, Articles!$Y:$Y, "&lt;&gt;"), "")</f>
        <v/>
      </c>
      <c r="E102" s="38" t="str">
        <f>IFERROR(AVERAGEIFS(Articles!$Z:$Z, Articles!$H:$H, A102, Articles!$Z:$Z, "&lt;&gt;"), "")</f>
        <v/>
      </c>
      <c r="F102" s="38" t="str">
        <f>IFERROR(AVERAGEIFS(Articles!$AA:$AA, Articles!$H:$H, A102, Articles!$AA:$AA, "&lt;&gt;"), "")</f>
        <v/>
      </c>
    </row>
    <row r="103" spans="1:6" ht="14" x14ac:dyDescent="0.3">
      <c r="A103" s="7"/>
      <c r="B103" s="36" t="str">
        <f>IFERROR(AVERAGEIFS(Articles!$W:$W, Articles!$H:$H, A103, Articles!$W:$W, "&lt;&gt;"), "")</f>
        <v/>
      </c>
      <c r="C103" s="37" t="str">
        <f>IFERROR(AVERAGEIFS(Articles!$X:$X, Articles!$H:$H, A103, Articles!$X:$X, "&lt;&gt;"), "")</f>
        <v/>
      </c>
      <c r="D103" s="38" t="str">
        <f>IFERROR(AVERAGEIFS(Articles!$Y:$Y, Articles!$H:$H, A103, Articles!$Y:$Y, "&lt;&gt;"), "")</f>
        <v/>
      </c>
      <c r="E103" s="38" t="str">
        <f>IFERROR(AVERAGEIFS(Articles!$Z:$Z, Articles!$H:$H, A103, Articles!$Z:$Z, "&lt;&gt;"), "")</f>
        <v/>
      </c>
      <c r="F103" s="38" t="str">
        <f>IFERROR(AVERAGEIFS(Articles!$AA:$AA, Articles!$H:$H, A103, Articles!$AA:$AA, "&lt;&gt;"), "")</f>
        <v/>
      </c>
    </row>
    <row r="104" spans="1:6" ht="14" x14ac:dyDescent="0.3">
      <c r="A104" s="7"/>
      <c r="B104" s="36" t="str">
        <f>IFERROR(AVERAGEIFS(Articles!$W:$W, Articles!$H:$H, A104, Articles!$W:$W, "&lt;&gt;"), "")</f>
        <v/>
      </c>
      <c r="C104" s="37" t="str">
        <f>IFERROR(AVERAGEIFS(Articles!$X:$X, Articles!$H:$H, A104, Articles!$X:$X, "&lt;&gt;"), "")</f>
        <v/>
      </c>
      <c r="D104" s="38" t="str">
        <f>IFERROR(AVERAGEIFS(Articles!$Y:$Y, Articles!$H:$H, A104, Articles!$Y:$Y, "&lt;&gt;"), "")</f>
        <v/>
      </c>
      <c r="E104" s="38" t="str">
        <f>IFERROR(AVERAGEIFS(Articles!$Z:$Z, Articles!$H:$H, A104, Articles!$Z:$Z, "&lt;&gt;"), "")</f>
        <v/>
      </c>
      <c r="F104" s="38" t="str">
        <f>IFERROR(AVERAGEIFS(Articles!$AA:$AA, Articles!$H:$H, A104, Articles!$AA:$AA, "&lt;&gt;"), "")</f>
        <v/>
      </c>
    </row>
    <row r="105" spans="1:6" ht="14" x14ac:dyDescent="0.3">
      <c r="A105" s="7"/>
      <c r="B105" s="36" t="str">
        <f>IFERROR(AVERAGEIFS(Articles!$W:$W, Articles!$H:$H, A105, Articles!$W:$W, "&lt;&gt;"), "")</f>
        <v/>
      </c>
      <c r="C105" s="37" t="str">
        <f>IFERROR(AVERAGEIFS(Articles!$X:$X, Articles!$H:$H, A105, Articles!$X:$X, "&lt;&gt;"), "")</f>
        <v/>
      </c>
      <c r="D105" s="38" t="str">
        <f>IFERROR(AVERAGEIFS(Articles!$Y:$Y, Articles!$H:$H, A105, Articles!$Y:$Y, "&lt;&gt;"), "")</f>
        <v/>
      </c>
      <c r="E105" s="38" t="str">
        <f>IFERROR(AVERAGEIFS(Articles!$Z:$Z, Articles!$H:$H, A105, Articles!$Z:$Z, "&lt;&gt;"), "")</f>
        <v/>
      </c>
      <c r="F105" s="38" t="str">
        <f>IFERROR(AVERAGEIFS(Articles!$AA:$AA, Articles!$H:$H, A105, Articles!$AA:$AA, "&lt;&gt;"), "")</f>
        <v/>
      </c>
    </row>
    <row r="106" spans="1:6" ht="14" x14ac:dyDescent="0.3">
      <c r="A106" s="7"/>
      <c r="B106" s="36" t="str">
        <f>IFERROR(AVERAGEIFS(Articles!$W:$W, Articles!$H:$H, A106, Articles!$W:$W, "&lt;&gt;"), "")</f>
        <v/>
      </c>
      <c r="C106" s="37" t="str">
        <f>IFERROR(AVERAGEIFS(Articles!$X:$X, Articles!$H:$H, A106, Articles!$X:$X, "&lt;&gt;"), "")</f>
        <v/>
      </c>
      <c r="D106" s="38" t="str">
        <f>IFERROR(AVERAGEIFS(Articles!$Y:$Y, Articles!$H:$H, A106, Articles!$Y:$Y, "&lt;&gt;"), "")</f>
        <v/>
      </c>
      <c r="E106" s="38" t="str">
        <f>IFERROR(AVERAGEIFS(Articles!$Z:$Z, Articles!$H:$H, A106, Articles!$Z:$Z, "&lt;&gt;"), "")</f>
        <v/>
      </c>
      <c r="F106" s="38" t="str">
        <f>IFERROR(AVERAGEIFS(Articles!$AA:$AA, Articles!$H:$H, A106, Articles!$AA:$AA, "&lt;&gt;"), "")</f>
        <v/>
      </c>
    </row>
    <row r="107" spans="1:6" ht="14" x14ac:dyDescent="0.3">
      <c r="A107" s="7"/>
      <c r="B107" s="36" t="str">
        <f>IFERROR(AVERAGEIFS(Articles!$W:$W, Articles!$H:$H, A107, Articles!$W:$W, "&lt;&gt;"), "")</f>
        <v/>
      </c>
      <c r="C107" s="37" t="str">
        <f>IFERROR(AVERAGEIFS(Articles!$X:$X, Articles!$H:$H, A107, Articles!$X:$X, "&lt;&gt;"), "")</f>
        <v/>
      </c>
      <c r="D107" s="38" t="str">
        <f>IFERROR(AVERAGEIFS(Articles!$Y:$Y, Articles!$H:$H, A107, Articles!$Y:$Y, "&lt;&gt;"), "")</f>
        <v/>
      </c>
      <c r="E107" s="38" t="str">
        <f>IFERROR(AVERAGEIFS(Articles!$Z:$Z, Articles!$H:$H, A107, Articles!$Z:$Z, "&lt;&gt;"), "")</f>
        <v/>
      </c>
      <c r="F107" s="38" t="str">
        <f>IFERROR(AVERAGEIFS(Articles!$AA:$AA, Articles!$H:$H, A107, Articles!$AA:$AA, "&lt;&gt;"), "")</f>
        <v/>
      </c>
    </row>
    <row r="108" spans="1:6" ht="14" x14ac:dyDescent="0.3">
      <c r="A108" s="7"/>
      <c r="B108" s="36" t="str">
        <f>IFERROR(AVERAGEIFS(Articles!$W:$W, Articles!$H:$H, A108, Articles!$W:$W, "&lt;&gt;"), "")</f>
        <v/>
      </c>
      <c r="C108" s="37" t="str">
        <f>IFERROR(AVERAGEIFS(Articles!$X:$X, Articles!$H:$H, A108, Articles!$X:$X, "&lt;&gt;"), "")</f>
        <v/>
      </c>
      <c r="D108" s="38" t="str">
        <f>IFERROR(AVERAGEIFS(Articles!$Y:$Y, Articles!$H:$H, A108, Articles!$Y:$Y, "&lt;&gt;"), "")</f>
        <v/>
      </c>
      <c r="E108" s="38" t="str">
        <f>IFERROR(AVERAGEIFS(Articles!$Z:$Z, Articles!$H:$H, A108, Articles!$Z:$Z, "&lt;&gt;"), "")</f>
        <v/>
      </c>
      <c r="F108" s="38" t="str">
        <f>IFERROR(AVERAGEIFS(Articles!$AA:$AA, Articles!$H:$H, A108, Articles!$AA:$AA, "&lt;&gt;"), "")</f>
        <v/>
      </c>
    </row>
    <row r="109" spans="1:6" ht="14" x14ac:dyDescent="0.3">
      <c r="A109" s="7"/>
      <c r="B109" s="36" t="str">
        <f>IFERROR(AVERAGEIFS(Articles!$W:$W, Articles!$H:$H, A109, Articles!$W:$W, "&lt;&gt;"), "")</f>
        <v/>
      </c>
      <c r="C109" s="37" t="str">
        <f>IFERROR(AVERAGEIFS(Articles!$X:$X, Articles!$H:$H, A109, Articles!$X:$X, "&lt;&gt;"), "")</f>
        <v/>
      </c>
      <c r="D109" s="38" t="str">
        <f>IFERROR(AVERAGEIFS(Articles!$Y:$Y, Articles!$H:$H, A109, Articles!$Y:$Y, "&lt;&gt;"), "")</f>
        <v/>
      </c>
      <c r="E109" s="38" t="str">
        <f>IFERROR(AVERAGEIFS(Articles!$Z:$Z, Articles!$H:$H, A109, Articles!$Z:$Z, "&lt;&gt;"), "")</f>
        <v/>
      </c>
      <c r="F109" s="38" t="str">
        <f>IFERROR(AVERAGEIFS(Articles!$AA:$AA, Articles!$H:$H, A109, Articles!$AA:$AA, "&lt;&gt;"), "")</f>
        <v/>
      </c>
    </row>
    <row r="110" spans="1:6" ht="14" x14ac:dyDescent="0.3">
      <c r="A110" s="7"/>
      <c r="B110" s="36" t="str">
        <f>IFERROR(AVERAGEIFS(Articles!$W:$W, Articles!$H:$H, A110, Articles!$W:$W, "&lt;&gt;"), "")</f>
        <v/>
      </c>
      <c r="C110" s="37" t="str">
        <f>IFERROR(AVERAGEIFS(Articles!$X:$X, Articles!$H:$H, A110, Articles!$X:$X, "&lt;&gt;"), "")</f>
        <v/>
      </c>
      <c r="D110" s="38" t="str">
        <f>IFERROR(AVERAGEIFS(Articles!$Y:$Y, Articles!$H:$H, A110, Articles!$Y:$Y, "&lt;&gt;"), "")</f>
        <v/>
      </c>
      <c r="E110" s="38" t="str">
        <f>IFERROR(AVERAGEIFS(Articles!$Z:$Z, Articles!$H:$H, A110, Articles!$Z:$Z, "&lt;&gt;"), "")</f>
        <v/>
      </c>
      <c r="F110" s="38" t="str">
        <f>IFERROR(AVERAGEIFS(Articles!$AA:$AA, Articles!$H:$H, A110, Articles!$AA:$AA, "&lt;&gt;"), "")</f>
        <v/>
      </c>
    </row>
    <row r="111" spans="1:6" ht="14" x14ac:dyDescent="0.3">
      <c r="A111" s="7"/>
      <c r="B111" s="36" t="str">
        <f>IFERROR(AVERAGEIFS(Articles!$W:$W, Articles!$H:$H, A111, Articles!$W:$W, "&lt;&gt;"), "")</f>
        <v/>
      </c>
      <c r="C111" s="37" t="str">
        <f>IFERROR(AVERAGEIFS(Articles!$X:$X, Articles!$H:$H, A111, Articles!$X:$X, "&lt;&gt;"), "")</f>
        <v/>
      </c>
      <c r="D111" s="38" t="str">
        <f>IFERROR(AVERAGEIFS(Articles!$Y:$Y, Articles!$H:$H, A111, Articles!$Y:$Y, "&lt;&gt;"), "")</f>
        <v/>
      </c>
      <c r="E111" s="38" t="str">
        <f>IFERROR(AVERAGEIFS(Articles!$Z:$Z, Articles!$H:$H, A111, Articles!$Z:$Z, "&lt;&gt;"), "")</f>
        <v/>
      </c>
      <c r="F111" s="38" t="str">
        <f>IFERROR(AVERAGEIFS(Articles!$AA:$AA, Articles!$H:$H, A111, Articles!$AA:$AA, "&lt;&gt;"), "")</f>
        <v/>
      </c>
    </row>
    <row r="112" spans="1:6" ht="14" x14ac:dyDescent="0.3">
      <c r="A112" s="7"/>
      <c r="B112" s="36" t="str">
        <f>IFERROR(AVERAGEIFS(Articles!$W:$W, Articles!$H:$H, A112, Articles!$W:$W, "&lt;&gt;"), "")</f>
        <v/>
      </c>
      <c r="C112" s="37" t="str">
        <f>IFERROR(AVERAGEIFS(Articles!$X:$X, Articles!$H:$H, A112, Articles!$X:$X, "&lt;&gt;"), "")</f>
        <v/>
      </c>
      <c r="D112" s="38" t="str">
        <f>IFERROR(AVERAGEIFS(Articles!$Y:$Y, Articles!$H:$H, A112, Articles!$Y:$Y, "&lt;&gt;"), "")</f>
        <v/>
      </c>
      <c r="E112" s="38" t="str">
        <f>IFERROR(AVERAGEIFS(Articles!$Z:$Z, Articles!$H:$H, A112, Articles!$Z:$Z, "&lt;&gt;"), "")</f>
        <v/>
      </c>
      <c r="F112" s="38" t="str">
        <f>IFERROR(AVERAGEIFS(Articles!$AA:$AA, Articles!$H:$H, A112, Articles!$AA:$AA, "&lt;&gt;"), "")</f>
        <v/>
      </c>
    </row>
    <row r="113" spans="1:6" ht="14" x14ac:dyDescent="0.3">
      <c r="A113" s="7"/>
      <c r="B113" s="36" t="str">
        <f>IFERROR(AVERAGEIFS(Articles!$W:$W, Articles!$H:$H, A113, Articles!$W:$W, "&lt;&gt;"), "")</f>
        <v/>
      </c>
      <c r="C113" s="37" t="str">
        <f>IFERROR(AVERAGEIFS(Articles!$X:$X, Articles!$H:$H, A113, Articles!$X:$X, "&lt;&gt;"), "")</f>
        <v/>
      </c>
      <c r="D113" s="38" t="str">
        <f>IFERROR(AVERAGEIFS(Articles!$Y:$Y, Articles!$H:$H, A113, Articles!$Y:$Y, "&lt;&gt;"), "")</f>
        <v/>
      </c>
      <c r="E113" s="38" t="str">
        <f>IFERROR(AVERAGEIFS(Articles!$Z:$Z, Articles!$H:$H, A113, Articles!$Z:$Z, "&lt;&gt;"), "")</f>
        <v/>
      </c>
      <c r="F113" s="38" t="str">
        <f>IFERROR(AVERAGEIFS(Articles!$AA:$AA, Articles!$H:$H, A113, Articles!$AA:$AA, "&lt;&gt;"), "")</f>
        <v/>
      </c>
    </row>
    <row r="114" spans="1:6" ht="14" x14ac:dyDescent="0.3">
      <c r="A114" s="7"/>
      <c r="B114" s="36" t="str">
        <f>IFERROR(AVERAGEIFS(Articles!$W:$W, Articles!$H:$H, A114, Articles!$W:$W, "&lt;&gt;"), "")</f>
        <v/>
      </c>
      <c r="C114" s="37" t="str">
        <f>IFERROR(AVERAGEIFS(Articles!$X:$X, Articles!$H:$H, A114, Articles!$X:$X, "&lt;&gt;"), "")</f>
        <v/>
      </c>
      <c r="D114" s="38" t="str">
        <f>IFERROR(AVERAGEIFS(Articles!$Y:$Y, Articles!$H:$H, A114, Articles!$Y:$Y, "&lt;&gt;"), "")</f>
        <v/>
      </c>
      <c r="E114" s="38" t="str">
        <f>IFERROR(AVERAGEIFS(Articles!$Z:$Z, Articles!$H:$H, A114, Articles!$Z:$Z, "&lt;&gt;"), "")</f>
        <v/>
      </c>
      <c r="F114" s="38" t="str">
        <f>IFERROR(AVERAGEIFS(Articles!$AA:$AA, Articles!$H:$H, A114, Articles!$AA:$AA, "&lt;&gt;"), "")</f>
        <v/>
      </c>
    </row>
    <row r="115" spans="1:6" ht="14" x14ac:dyDescent="0.3">
      <c r="A115" s="7"/>
      <c r="B115" s="36" t="str">
        <f>IFERROR(AVERAGEIFS(Articles!$W:$W, Articles!$H:$H, A115, Articles!$W:$W, "&lt;&gt;"), "")</f>
        <v/>
      </c>
      <c r="C115" s="37" t="str">
        <f>IFERROR(AVERAGEIFS(Articles!$X:$X, Articles!$H:$H, A115, Articles!$X:$X, "&lt;&gt;"), "")</f>
        <v/>
      </c>
      <c r="D115" s="38" t="str">
        <f>IFERROR(AVERAGEIFS(Articles!$Y:$Y, Articles!$H:$H, A115, Articles!$Y:$Y, "&lt;&gt;"), "")</f>
        <v/>
      </c>
      <c r="E115" s="38" t="str">
        <f>IFERROR(AVERAGEIFS(Articles!$Z:$Z, Articles!$H:$H, A115, Articles!$Z:$Z, "&lt;&gt;"), "")</f>
        <v/>
      </c>
      <c r="F115" s="38" t="str">
        <f>IFERROR(AVERAGEIFS(Articles!$AA:$AA, Articles!$H:$H, A115, Articles!$AA:$AA, "&lt;&gt;"), "")</f>
        <v/>
      </c>
    </row>
    <row r="116" spans="1:6" ht="14" x14ac:dyDescent="0.3">
      <c r="A116" s="7"/>
      <c r="B116" s="36" t="str">
        <f>IFERROR(AVERAGEIFS(Articles!$W:$W, Articles!$H:$H, A116, Articles!$W:$W, "&lt;&gt;"), "")</f>
        <v/>
      </c>
      <c r="C116" s="37" t="str">
        <f>IFERROR(AVERAGEIFS(Articles!$X:$X, Articles!$H:$H, A116, Articles!$X:$X, "&lt;&gt;"), "")</f>
        <v/>
      </c>
      <c r="D116" s="38" t="str">
        <f>IFERROR(AVERAGEIFS(Articles!$Y:$Y, Articles!$H:$H, A116, Articles!$Y:$Y, "&lt;&gt;"), "")</f>
        <v/>
      </c>
      <c r="E116" s="38" t="str">
        <f>IFERROR(AVERAGEIFS(Articles!$Z:$Z, Articles!$H:$H, A116, Articles!$Z:$Z, "&lt;&gt;"), "")</f>
        <v/>
      </c>
      <c r="F116" s="38" t="str">
        <f>IFERROR(AVERAGEIFS(Articles!$AA:$AA, Articles!$H:$H, A116, Articles!$AA:$AA, "&lt;&gt;"), "")</f>
        <v/>
      </c>
    </row>
    <row r="117" spans="1:6" ht="14" x14ac:dyDescent="0.3">
      <c r="A117" s="7"/>
      <c r="B117" s="36" t="str">
        <f>IFERROR(AVERAGEIFS(Articles!$W:$W, Articles!$H:$H, A117, Articles!$W:$W, "&lt;&gt;"), "")</f>
        <v/>
      </c>
      <c r="C117" s="37" t="str">
        <f>IFERROR(AVERAGEIFS(Articles!$X:$X, Articles!$H:$H, A117, Articles!$X:$X, "&lt;&gt;"), "")</f>
        <v/>
      </c>
      <c r="D117" s="38" t="str">
        <f>IFERROR(AVERAGEIFS(Articles!$Y:$Y, Articles!$H:$H, A117, Articles!$Y:$Y, "&lt;&gt;"), "")</f>
        <v/>
      </c>
      <c r="E117" s="38" t="str">
        <f>IFERROR(AVERAGEIFS(Articles!$Z:$Z, Articles!$H:$H, A117, Articles!$Z:$Z, "&lt;&gt;"), "")</f>
        <v/>
      </c>
      <c r="F117" s="38" t="str">
        <f>IFERROR(AVERAGEIFS(Articles!$AA:$AA, Articles!$H:$H, A117, Articles!$AA:$AA, "&lt;&gt;"), "")</f>
        <v/>
      </c>
    </row>
    <row r="118" spans="1:6" ht="14" x14ac:dyDescent="0.3">
      <c r="A118" s="7"/>
      <c r="B118" s="36" t="str">
        <f>IFERROR(AVERAGEIFS(Articles!$W:$W, Articles!$H:$H, A118, Articles!$W:$W, "&lt;&gt;"), "")</f>
        <v/>
      </c>
      <c r="C118" s="37" t="str">
        <f>IFERROR(AVERAGEIFS(Articles!$X:$X, Articles!$H:$H, A118, Articles!$X:$X, "&lt;&gt;"), "")</f>
        <v/>
      </c>
      <c r="D118" s="38" t="str">
        <f>IFERROR(AVERAGEIFS(Articles!$Y:$Y, Articles!$H:$H, A118, Articles!$Y:$Y, "&lt;&gt;"), "")</f>
        <v/>
      </c>
      <c r="E118" s="38" t="str">
        <f>IFERROR(AVERAGEIFS(Articles!$Z:$Z, Articles!$H:$H, A118, Articles!$Z:$Z, "&lt;&gt;"), "")</f>
        <v/>
      </c>
      <c r="F118" s="38" t="str">
        <f>IFERROR(AVERAGEIFS(Articles!$AA:$AA, Articles!$H:$H, A118, Articles!$AA:$AA, "&lt;&gt;"), "")</f>
        <v/>
      </c>
    </row>
    <row r="119" spans="1:6" ht="14" x14ac:dyDescent="0.3">
      <c r="A119" s="7"/>
      <c r="B119" s="36" t="str">
        <f>IFERROR(AVERAGEIFS(Articles!$W:$W, Articles!$H:$H, A119, Articles!$W:$W, "&lt;&gt;"), "")</f>
        <v/>
      </c>
      <c r="C119" s="37" t="str">
        <f>IFERROR(AVERAGEIFS(Articles!$X:$X, Articles!$H:$H, A119, Articles!$X:$X, "&lt;&gt;"), "")</f>
        <v/>
      </c>
      <c r="D119" s="38" t="str">
        <f>IFERROR(AVERAGEIFS(Articles!$Y:$Y, Articles!$H:$H, A119, Articles!$Y:$Y, "&lt;&gt;"), "")</f>
        <v/>
      </c>
      <c r="E119" s="38" t="str">
        <f>IFERROR(AVERAGEIFS(Articles!$Z:$Z, Articles!$H:$H, A119, Articles!$Z:$Z, "&lt;&gt;"), "")</f>
        <v/>
      </c>
      <c r="F119" s="38" t="str">
        <f>IFERROR(AVERAGEIFS(Articles!$AA:$AA, Articles!$H:$H, A119, Articles!$AA:$AA, "&lt;&gt;"), "")</f>
        <v/>
      </c>
    </row>
    <row r="120" spans="1:6" ht="14" x14ac:dyDescent="0.3">
      <c r="A120" s="7"/>
      <c r="B120" s="36" t="str">
        <f>IFERROR(AVERAGEIFS(Articles!$W:$W, Articles!$H:$H, A120, Articles!$W:$W, "&lt;&gt;"), "")</f>
        <v/>
      </c>
      <c r="C120" s="37" t="str">
        <f>IFERROR(AVERAGEIFS(Articles!$X:$X, Articles!$H:$H, A120, Articles!$X:$X, "&lt;&gt;"), "")</f>
        <v/>
      </c>
      <c r="D120" s="38" t="str">
        <f>IFERROR(AVERAGEIFS(Articles!$Y:$Y, Articles!$H:$H, A120, Articles!$Y:$Y, "&lt;&gt;"), "")</f>
        <v/>
      </c>
      <c r="E120" s="38" t="str">
        <f>IFERROR(AVERAGEIFS(Articles!$Z:$Z, Articles!$H:$H, A120, Articles!$Z:$Z, "&lt;&gt;"), "")</f>
        <v/>
      </c>
      <c r="F120" s="38" t="str">
        <f>IFERROR(AVERAGEIFS(Articles!$AA:$AA, Articles!$H:$H, A120, Articles!$AA:$AA, "&lt;&gt;"), "")</f>
        <v/>
      </c>
    </row>
    <row r="121" spans="1:6" ht="14" x14ac:dyDescent="0.3">
      <c r="A121" s="7"/>
      <c r="B121" s="36" t="str">
        <f>IFERROR(AVERAGEIFS(Articles!$W:$W, Articles!$H:$H, A121, Articles!$W:$W, "&lt;&gt;"), "")</f>
        <v/>
      </c>
      <c r="C121" s="37" t="str">
        <f>IFERROR(AVERAGEIFS(Articles!$X:$X, Articles!$H:$H, A121, Articles!$X:$X, "&lt;&gt;"), "")</f>
        <v/>
      </c>
      <c r="D121" s="38" t="str">
        <f>IFERROR(AVERAGEIFS(Articles!$Y:$Y, Articles!$H:$H, A121, Articles!$Y:$Y, "&lt;&gt;"), "")</f>
        <v/>
      </c>
      <c r="E121" s="38" t="str">
        <f>IFERROR(AVERAGEIFS(Articles!$Z:$Z, Articles!$H:$H, A121, Articles!$Z:$Z, "&lt;&gt;"), "")</f>
        <v/>
      </c>
      <c r="F121" s="38" t="str">
        <f>IFERROR(AVERAGEIFS(Articles!$AA:$AA, Articles!$H:$H, A121, Articles!$AA:$AA, "&lt;&gt;"), "")</f>
        <v/>
      </c>
    </row>
    <row r="122" spans="1:6" ht="14" x14ac:dyDescent="0.3">
      <c r="A122" s="7"/>
      <c r="B122" s="36" t="str">
        <f>IFERROR(AVERAGEIFS(Articles!$W:$W, Articles!$H:$H, A122, Articles!$W:$W, "&lt;&gt;"), "")</f>
        <v/>
      </c>
      <c r="C122" s="37" t="str">
        <f>IFERROR(AVERAGEIFS(Articles!$X:$X, Articles!$H:$H, A122, Articles!$X:$X, "&lt;&gt;"), "")</f>
        <v/>
      </c>
      <c r="D122" s="38" t="str">
        <f>IFERROR(AVERAGEIFS(Articles!$Y:$Y, Articles!$H:$H, A122, Articles!$Y:$Y, "&lt;&gt;"), "")</f>
        <v/>
      </c>
      <c r="E122" s="38" t="str">
        <f>IFERROR(AVERAGEIFS(Articles!$Z:$Z, Articles!$H:$H, A122, Articles!$Z:$Z, "&lt;&gt;"), "")</f>
        <v/>
      </c>
      <c r="F122" s="38" t="str">
        <f>IFERROR(AVERAGEIFS(Articles!$AA:$AA, Articles!$H:$H, A122, Articles!$AA:$AA, "&lt;&gt;"), "")</f>
        <v/>
      </c>
    </row>
    <row r="123" spans="1:6" ht="14" x14ac:dyDescent="0.3">
      <c r="A123" s="7"/>
      <c r="B123" s="36" t="str">
        <f>IFERROR(AVERAGEIFS(Articles!$W:$W, Articles!$H:$H, A123, Articles!$W:$W, "&lt;&gt;"), "")</f>
        <v/>
      </c>
      <c r="C123" s="37" t="str">
        <f>IFERROR(AVERAGEIFS(Articles!$X:$X, Articles!$H:$H, A123, Articles!$X:$X, "&lt;&gt;"), "")</f>
        <v/>
      </c>
      <c r="D123" s="38" t="str">
        <f>IFERROR(AVERAGEIFS(Articles!$Y:$Y, Articles!$H:$H, A123, Articles!$Y:$Y, "&lt;&gt;"), "")</f>
        <v/>
      </c>
      <c r="E123" s="38" t="str">
        <f>IFERROR(AVERAGEIFS(Articles!$Z:$Z, Articles!$H:$H, A123, Articles!$Z:$Z, "&lt;&gt;"), "")</f>
        <v/>
      </c>
      <c r="F123" s="38" t="str">
        <f>IFERROR(AVERAGEIFS(Articles!$AA:$AA, Articles!$H:$H, A123, Articles!$AA:$AA, "&lt;&gt;"), "")</f>
        <v/>
      </c>
    </row>
    <row r="124" spans="1:6" ht="14" x14ac:dyDescent="0.3">
      <c r="A124" s="7"/>
      <c r="B124" s="36" t="str">
        <f>IFERROR(AVERAGEIFS(Articles!$W:$W, Articles!$H:$H, A124, Articles!$W:$W, "&lt;&gt;"), "")</f>
        <v/>
      </c>
      <c r="C124" s="37" t="str">
        <f>IFERROR(AVERAGEIFS(Articles!$X:$X, Articles!$H:$H, A124, Articles!$X:$X, "&lt;&gt;"), "")</f>
        <v/>
      </c>
      <c r="D124" s="38" t="str">
        <f>IFERROR(AVERAGEIFS(Articles!$Y:$Y, Articles!$H:$H, A124, Articles!$Y:$Y, "&lt;&gt;"), "")</f>
        <v/>
      </c>
      <c r="E124" s="38" t="str">
        <f>IFERROR(AVERAGEIFS(Articles!$Z:$Z, Articles!$H:$H, A124, Articles!$Z:$Z, "&lt;&gt;"), "")</f>
        <v/>
      </c>
      <c r="F124" s="38" t="str">
        <f>IFERROR(AVERAGEIFS(Articles!$AA:$AA, Articles!$H:$H, A124, Articles!$AA:$AA, "&lt;&gt;"), "")</f>
        <v/>
      </c>
    </row>
    <row r="125" spans="1:6" ht="14" x14ac:dyDescent="0.3">
      <c r="A125" s="7"/>
      <c r="B125" s="36" t="str">
        <f>IFERROR(AVERAGEIFS(Articles!$W:$W, Articles!$H:$H, A125, Articles!$W:$W, "&lt;&gt;"), "")</f>
        <v/>
      </c>
      <c r="C125" s="37" t="str">
        <f>IFERROR(AVERAGEIFS(Articles!$X:$X, Articles!$H:$H, A125, Articles!$X:$X, "&lt;&gt;"), "")</f>
        <v/>
      </c>
      <c r="D125" s="38" t="str">
        <f>IFERROR(AVERAGEIFS(Articles!$Y:$Y, Articles!$H:$H, A125, Articles!$Y:$Y, "&lt;&gt;"), "")</f>
        <v/>
      </c>
      <c r="E125" s="38" t="str">
        <f>IFERROR(AVERAGEIFS(Articles!$Z:$Z, Articles!$H:$H, A125, Articles!$Z:$Z, "&lt;&gt;"), "")</f>
        <v/>
      </c>
      <c r="F125" s="38" t="str">
        <f>IFERROR(AVERAGEIFS(Articles!$AA:$AA, Articles!$H:$H, A125, Articles!$AA:$AA, "&lt;&gt;"), "")</f>
        <v/>
      </c>
    </row>
    <row r="126" spans="1:6" ht="14" x14ac:dyDescent="0.3">
      <c r="A126" s="7"/>
      <c r="B126" s="36" t="str">
        <f>IFERROR(AVERAGEIFS(Articles!$W:$W, Articles!$H:$H, A126, Articles!$W:$W, "&lt;&gt;"), "")</f>
        <v/>
      </c>
      <c r="C126" s="37" t="str">
        <f>IFERROR(AVERAGEIFS(Articles!$X:$X, Articles!$H:$H, A126, Articles!$X:$X, "&lt;&gt;"), "")</f>
        <v/>
      </c>
      <c r="D126" s="38" t="str">
        <f>IFERROR(AVERAGEIFS(Articles!$Y:$Y, Articles!$H:$H, A126, Articles!$Y:$Y, "&lt;&gt;"), "")</f>
        <v/>
      </c>
      <c r="E126" s="38" t="str">
        <f>IFERROR(AVERAGEIFS(Articles!$Z:$Z, Articles!$H:$H, A126, Articles!$Z:$Z, "&lt;&gt;"), "")</f>
        <v/>
      </c>
      <c r="F126" s="38" t="str">
        <f>IFERROR(AVERAGEIFS(Articles!$AA:$AA, Articles!$H:$H, A126, Articles!$AA:$AA, "&lt;&gt;"), "")</f>
        <v/>
      </c>
    </row>
    <row r="127" spans="1:6" ht="14" x14ac:dyDescent="0.3">
      <c r="A127" s="7"/>
      <c r="B127" s="36" t="str">
        <f>IFERROR(AVERAGEIFS(Articles!$W:$W, Articles!$H:$H, A127, Articles!$W:$W, "&lt;&gt;"), "")</f>
        <v/>
      </c>
      <c r="C127" s="37" t="str">
        <f>IFERROR(AVERAGEIFS(Articles!$X:$X, Articles!$H:$H, A127, Articles!$X:$X, "&lt;&gt;"), "")</f>
        <v/>
      </c>
      <c r="D127" s="38" t="str">
        <f>IFERROR(AVERAGEIFS(Articles!$Y:$Y, Articles!$H:$H, A127, Articles!$Y:$Y, "&lt;&gt;"), "")</f>
        <v/>
      </c>
      <c r="E127" s="38" t="str">
        <f>IFERROR(AVERAGEIFS(Articles!$Z:$Z, Articles!$H:$H, A127, Articles!$Z:$Z, "&lt;&gt;"), "")</f>
        <v/>
      </c>
      <c r="F127" s="38" t="str">
        <f>IFERROR(AVERAGEIFS(Articles!$AA:$AA, Articles!$H:$H, A127, Articles!$AA:$AA, "&lt;&gt;"), "")</f>
        <v/>
      </c>
    </row>
    <row r="128" spans="1:6" ht="14" x14ac:dyDescent="0.3">
      <c r="A128" s="7"/>
      <c r="B128" s="36" t="str">
        <f>IFERROR(AVERAGEIFS(Articles!$W:$W, Articles!$H:$H, A128, Articles!$W:$W, "&lt;&gt;"), "")</f>
        <v/>
      </c>
      <c r="C128" s="37" t="str">
        <f>IFERROR(AVERAGEIFS(Articles!$X:$X, Articles!$H:$H, A128, Articles!$X:$X, "&lt;&gt;"), "")</f>
        <v/>
      </c>
      <c r="D128" s="38" t="str">
        <f>IFERROR(AVERAGEIFS(Articles!$Y:$Y, Articles!$H:$H, A128, Articles!$Y:$Y, "&lt;&gt;"), "")</f>
        <v/>
      </c>
      <c r="E128" s="38" t="str">
        <f>IFERROR(AVERAGEIFS(Articles!$Z:$Z, Articles!$H:$H, A128, Articles!$Z:$Z, "&lt;&gt;"), "")</f>
        <v/>
      </c>
      <c r="F128" s="38" t="str">
        <f>IFERROR(AVERAGEIFS(Articles!$AA:$AA, Articles!$H:$H, A128, Articles!$AA:$AA, "&lt;&gt;"), "")</f>
        <v/>
      </c>
    </row>
    <row r="129" spans="1:6" ht="14" x14ac:dyDescent="0.3">
      <c r="A129" s="7"/>
      <c r="B129" s="36" t="str">
        <f>IFERROR(AVERAGEIFS(Articles!$W:$W, Articles!$H:$H, A129, Articles!$W:$W, "&lt;&gt;"), "")</f>
        <v/>
      </c>
      <c r="C129" s="37" t="str">
        <f>IFERROR(AVERAGEIFS(Articles!$X:$X, Articles!$H:$H, A129, Articles!$X:$X, "&lt;&gt;"), "")</f>
        <v/>
      </c>
      <c r="D129" s="38" t="str">
        <f>IFERROR(AVERAGEIFS(Articles!$Y:$Y, Articles!$H:$H, A129, Articles!$Y:$Y, "&lt;&gt;"), "")</f>
        <v/>
      </c>
      <c r="E129" s="38" t="str">
        <f>IFERROR(AVERAGEIFS(Articles!$Z:$Z, Articles!$H:$H, A129, Articles!$Z:$Z, "&lt;&gt;"), "")</f>
        <v/>
      </c>
      <c r="F129" s="38" t="str">
        <f>IFERROR(AVERAGEIFS(Articles!$AA:$AA, Articles!$H:$H, A129, Articles!$AA:$AA, "&lt;&gt;"), "")</f>
        <v/>
      </c>
    </row>
    <row r="130" spans="1:6" ht="14" x14ac:dyDescent="0.3">
      <c r="A130" s="7"/>
      <c r="B130" s="36" t="str">
        <f>IFERROR(AVERAGEIFS(Articles!$W:$W, Articles!$H:$H, A130, Articles!$W:$W, "&lt;&gt;"), "")</f>
        <v/>
      </c>
      <c r="C130" s="37" t="str">
        <f>IFERROR(AVERAGEIFS(Articles!$X:$X, Articles!$H:$H, A130, Articles!$X:$X, "&lt;&gt;"), "")</f>
        <v/>
      </c>
      <c r="D130" s="38" t="str">
        <f>IFERROR(AVERAGEIFS(Articles!$Y:$Y, Articles!$H:$H, A130, Articles!$Y:$Y, "&lt;&gt;"), "")</f>
        <v/>
      </c>
      <c r="E130" s="38" t="str">
        <f>IFERROR(AVERAGEIFS(Articles!$Z:$Z, Articles!$H:$H, A130, Articles!$Z:$Z, "&lt;&gt;"), "")</f>
        <v/>
      </c>
      <c r="F130" s="38" t="str">
        <f>IFERROR(AVERAGEIFS(Articles!$AA:$AA, Articles!$H:$H, A130, Articles!$AA:$AA, "&lt;&gt;"), "")</f>
        <v/>
      </c>
    </row>
    <row r="131" spans="1:6" ht="14" x14ac:dyDescent="0.3">
      <c r="A131" s="7"/>
      <c r="B131" s="36" t="str">
        <f>IFERROR(AVERAGEIFS(Articles!$W:$W, Articles!$H:$H, A131, Articles!$W:$W, "&lt;&gt;"), "")</f>
        <v/>
      </c>
      <c r="C131" s="37" t="str">
        <f>IFERROR(AVERAGEIFS(Articles!$X:$X, Articles!$H:$H, A131, Articles!$X:$X, "&lt;&gt;"), "")</f>
        <v/>
      </c>
      <c r="D131" s="38" t="str">
        <f>IFERROR(AVERAGEIFS(Articles!$Y:$Y, Articles!$H:$H, A131, Articles!$Y:$Y, "&lt;&gt;"), "")</f>
        <v/>
      </c>
      <c r="E131" s="38" t="str">
        <f>IFERROR(AVERAGEIFS(Articles!$Z:$Z, Articles!$H:$H, A131, Articles!$Z:$Z, "&lt;&gt;"), "")</f>
        <v/>
      </c>
      <c r="F131" s="38" t="str">
        <f>IFERROR(AVERAGEIFS(Articles!$AA:$AA, Articles!$H:$H, A131, Articles!$AA:$AA, "&lt;&gt;"), "")</f>
        <v/>
      </c>
    </row>
    <row r="132" spans="1:6" ht="14" x14ac:dyDescent="0.3">
      <c r="A132" s="7"/>
      <c r="B132" s="36" t="str">
        <f>IFERROR(AVERAGEIFS(Articles!$W:$W, Articles!$H:$H, A132, Articles!$W:$W, "&lt;&gt;"), "")</f>
        <v/>
      </c>
      <c r="C132" s="37" t="str">
        <f>IFERROR(AVERAGEIFS(Articles!$X:$X, Articles!$H:$H, A132, Articles!$X:$X, "&lt;&gt;"), "")</f>
        <v/>
      </c>
      <c r="D132" s="38" t="str">
        <f>IFERROR(AVERAGEIFS(Articles!$Y:$Y, Articles!$H:$H, A132, Articles!$Y:$Y, "&lt;&gt;"), "")</f>
        <v/>
      </c>
      <c r="E132" s="38" t="str">
        <f>IFERROR(AVERAGEIFS(Articles!$Z:$Z, Articles!$H:$H, A132, Articles!$Z:$Z, "&lt;&gt;"), "")</f>
        <v/>
      </c>
      <c r="F132" s="38" t="str">
        <f>IFERROR(AVERAGEIFS(Articles!$AA:$AA, Articles!$H:$H, A132, Articles!$AA:$AA, "&lt;&gt;"), "")</f>
        <v/>
      </c>
    </row>
    <row r="133" spans="1:6" ht="14" x14ac:dyDescent="0.3">
      <c r="A133" s="7"/>
      <c r="B133" s="36" t="str">
        <f>IFERROR(AVERAGEIFS(Articles!$W:$W, Articles!$H:$H, A133, Articles!$W:$W, "&lt;&gt;"), "")</f>
        <v/>
      </c>
      <c r="C133" s="37" t="str">
        <f>IFERROR(AVERAGEIFS(Articles!$X:$X, Articles!$H:$H, A133, Articles!$X:$X, "&lt;&gt;"), "")</f>
        <v/>
      </c>
      <c r="D133" s="38" t="str">
        <f>IFERROR(AVERAGEIFS(Articles!$Y:$Y, Articles!$H:$H, A133, Articles!$Y:$Y, "&lt;&gt;"), "")</f>
        <v/>
      </c>
      <c r="E133" s="38" t="str">
        <f>IFERROR(AVERAGEIFS(Articles!$Z:$Z, Articles!$H:$H, A133, Articles!$Z:$Z, "&lt;&gt;"), "")</f>
        <v/>
      </c>
      <c r="F133" s="38" t="str">
        <f>IFERROR(AVERAGEIFS(Articles!$AA:$AA, Articles!$H:$H, A133, Articles!$AA:$AA, "&lt;&gt;"), "")</f>
        <v/>
      </c>
    </row>
    <row r="134" spans="1:6" ht="14" x14ac:dyDescent="0.3">
      <c r="A134" s="7"/>
      <c r="B134" s="36" t="str">
        <f>IFERROR(AVERAGEIFS(Articles!$W:$W, Articles!$H:$H, A134, Articles!$W:$W, "&lt;&gt;"), "")</f>
        <v/>
      </c>
      <c r="C134" s="37" t="str">
        <f>IFERROR(AVERAGEIFS(Articles!$X:$X, Articles!$H:$H, A134, Articles!$X:$X, "&lt;&gt;"), "")</f>
        <v/>
      </c>
      <c r="D134" s="38" t="str">
        <f>IFERROR(AVERAGEIFS(Articles!$Y:$Y, Articles!$H:$H, A134, Articles!$Y:$Y, "&lt;&gt;"), "")</f>
        <v/>
      </c>
      <c r="E134" s="38" t="str">
        <f>IFERROR(AVERAGEIFS(Articles!$Z:$Z, Articles!$H:$H, A134, Articles!$Z:$Z, "&lt;&gt;"), "")</f>
        <v/>
      </c>
      <c r="F134" s="38" t="str">
        <f>IFERROR(AVERAGEIFS(Articles!$AA:$AA, Articles!$H:$H, A134, Articles!$AA:$AA, "&lt;&gt;"), "")</f>
        <v/>
      </c>
    </row>
    <row r="135" spans="1:6" ht="14" x14ac:dyDescent="0.3">
      <c r="A135" s="7"/>
      <c r="B135" s="36" t="str">
        <f>IFERROR(AVERAGEIFS(Articles!$W:$W, Articles!$H:$H, A135, Articles!$W:$W, "&lt;&gt;"), "")</f>
        <v/>
      </c>
      <c r="C135" s="37" t="str">
        <f>IFERROR(AVERAGEIFS(Articles!$X:$X, Articles!$H:$H, A135, Articles!$X:$X, "&lt;&gt;"), "")</f>
        <v/>
      </c>
      <c r="D135" s="38" t="str">
        <f>IFERROR(AVERAGEIFS(Articles!$Y:$Y, Articles!$H:$H, A135, Articles!$Y:$Y, "&lt;&gt;"), "")</f>
        <v/>
      </c>
      <c r="E135" s="38" t="str">
        <f>IFERROR(AVERAGEIFS(Articles!$Z:$Z, Articles!$H:$H, A135, Articles!$Z:$Z, "&lt;&gt;"), "")</f>
        <v/>
      </c>
      <c r="F135" s="38" t="str">
        <f>IFERROR(AVERAGEIFS(Articles!$AA:$AA, Articles!$H:$H, A135, Articles!$AA:$AA, "&lt;&gt;"), "")</f>
        <v/>
      </c>
    </row>
    <row r="136" spans="1:6" ht="14" x14ac:dyDescent="0.3">
      <c r="A136" s="7"/>
      <c r="B136" s="36" t="str">
        <f>IFERROR(AVERAGEIFS(Articles!$W:$W, Articles!$H:$H, A136, Articles!$W:$W, "&lt;&gt;"), "")</f>
        <v/>
      </c>
      <c r="C136" s="37" t="str">
        <f>IFERROR(AVERAGEIFS(Articles!$X:$X, Articles!$H:$H, A136, Articles!$X:$X, "&lt;&gt;"), "")</f>
        <v/>
      </c>
      <c r="D136" s="38" t="str">
        <f>IFERROR(AVERAGEIFS(Articles!$Y:$Y, Articles!$H:$H, A136, Articles!$Y:$Y, "&lt;&gt;"), "")</f>
        <v/>
      </c>
      <c r="E136" s="38" t="str">
        <f>IFERROR(AVERAGEIFS(Articles!$Z:$Z, Articles!$H:$H, A136, Articles!$Z:$Z, "&lt;&gt;"), "")</f>
        <v/>
      </c>
      <c r="F136" s="38" t="str">
        <f>IFERROR(AVERAGEIFS(Articles!$AA:$AA, Articles!$H:$H, A136, Articles!$AA:$AA, "&lt;&gt;"), "")</f>
        <v/>
      </c>
    </row>
    <row r="137" spans="1:6" ht="14" x14ac:dyDescent="0.3">
      <c r="A137" s="7"/>
      <c r="B137" s="36" t="str">
        <f>IFERROR(AVERAGEIFS(Articles!$W:$W, Articles!$H:$H, A137, Articles!$W:$W, "&lt;&gt;"), "")</f>
        <v/>
      </c>
      <c r="C137" s="37" t="str">
        <f>IFERROR(AVERAGEIFS(Articles!$X:$X, Articles!$H:$H, A137, Articles!$X:$X, "&lt;&gt;"), "")</f>
        <v/>
      </c>
      <c r="D137" s="38" t="str">
        <f>IFERROR(AVERAGEIFS(Articles!$Y:$Y, Articles!$H:$H, A137, Articles!$Y:$Y, "&lt;&gt;"), "")</f>
        <v/>
      </c>
      <c r="E137" s="38" t="str">
        <f>IFERROR(AVERAGEIFS(Articles!$Z:$Z, Articles!$H:$H, A137, Articles!$Z:$Z, "&lt;&gt;"), "")</f>
        <v/>
      </c>
      <c r="F137" s="38" t="str">
        <f>IFERROR(AVERAGEIFS(Articles!$AA:$AA, Articles!$H:$H, A137, Articles!$AA:$AA, "&lt;&gt;"), "")</f>
        <v/>
      </c>
    </row>
    <row r="138" spans="1:6" ht="14" x14ac:dyDescent="0.3">
      <c r="A138" s="7"/>
      <c r="B138" s="36" t="str">
        <f>IFERROR(AVERAGEIFS(Articles!$W:$W, Articles!$H:$H, A138, Articles!$W:$W, "&lt;&gt;"), "")</f>
        <v/>
      </c>
      <c r="C138" s="37" t="str">
        <f>IFERROR(AVERAGEIFS(Articles!$X:$X, Articles!$H:$H, A138, Articles!$X:$X, "&lt;&gt;"), "")</f>
        <v/>
      </c>
      <c r="D138" s="38" t="str">
        <f>IFERROR(AVERAGEIFS(Articles!$Y:$Y, Articles!$H:$H, A138, Articles!$Y:$Y, "&lt;&gt;"), "")</f>
        <v/>
      </c>
      <c r="E138" s="38" t="str">
        <f>IFERROR(AVERAGEIFS(Articles!$Z:$Z, Articles!$H:$H, A138, Articles!$Z:$Z, "&lt;&gt;"), "")</f>
        <v/>
      </c>
      <c r="F138" s="38" t="str">
        <f>IFERROR(AVERAGEIFS(Articles!$AA:$AA, Articles!$H:$H, A138, Articles!$AA:$AA, "&lt;&gt;"), "")</f>
        <v/>
      </c>
    </row>
    <row r="139" spans="1:6" ht="14" x14ac:dyDescent="0.3">
      <c r="A139" s="7"/>
      <c r="B139" s="36" t="str">
        <f>IFERROR(AVERAGEIFS(Articles!$W:$W, Articles!$H:$H, A139, Articles!$W:$W, "&lt;&gt;"), "")</f>
        <v/>
      </c>
      <c r="C139" s="37" t="str">
        <f>IFERROR(AVERAGEIFS(Articles!$X:$X, Articles!$H:$H, A139, Articles!$X:$X, "&lt;&gt;"), "")</f>
        <v/>
      </c>
      <c r="D139" s="38" t="str">
        <f>IFERROR(AVERAGEIFS(Articles!$Y:$Y, Articles!$H:$H, A139, Articles!$Y:$Y, "&lt;&gt;"), "")</f>
        <v/>
      </c>
      <c r="E139" s="38" t="str">
        <f>IFERROR(AVERAGEIFS(Articles!$Z:$Z, Articles!$H:$H, A139, Articles!$Z:$Z, "&lt;&gt;"), "")</f>
        <v/>
      </c>
      <c r="F139" s="38" t="str">
        <f>IFERROR(AVERAGEIFS(Articles!$AA:$AA, Articles!$H:$H, A139, Articles!$AA:$AA, "&lt;&gt;"), "")</f>
        <v/>
      </c>
    </row>
    <row r="140" spans="1:6" ht="14" x14ac:dyDescent="0.3">
      <c r="A140" s="7"/>
      <c r="B140" s="36" t="str">
        <f>IFERROR(AVERAGEIFS(Articles!$W:$W, Articles!$H:$H, A140, Articles!$W:$W, "&lt;&gt;"), "")</f>
        <v/>
      </c>
      <c r="C140" s="37" t="str">
        <f>IFERROR(AVERAGEIFS(Articles!$X:$X, Articles!$H:$H, A140, Articles!$X:$X, "&lt;&gt;"), "")</f>
        <v/>
      </c>
      <c r="D140" s="38" t="str">
        <f>IFERROR(AVERAGEIFS(Articles!$Y:$Y, Articles!$H:$H, A140, Articles!$Y:$Y, "&lt;&gt;"), "")</f>
        <v/>
      </c>
      <c r="E140" s="38" t="str">
        <f>IFERROR(AVERAGEIFS(Articles!$Z:$Z, Articles!$H:$H, A140, Articles!$Z:$Z, "&lt;&gt;"), "")</f>
        <v/>
      </c>
      <c r="F140" s="38" t="str">
        <f>IFERROR(AVERAGEIFS(Articles!$AA:$AA, Articles!$H:$H, A140, Articles!$AA:$AA, "&lt;&gt;"), "")</f>
        <v/>
      </c>
    </row>
    <row r="141" spans="1:6" ht="14" x14ac:dyDescent="0.3">
      <c r="A141" s="7"/>
      <c r="B141" s="36" t="str">
        <f>IFERROR(AVERAGEIFS(Articles!$W:$W, Articles!$H:$H, A141, Articles!$W:$W, "&lt;&gt;"), "")</f>
        <v/>
      </c>
      <c r="C141" s="37" t="str">
        <f>IFERROR(AVERAGEIFS(Articles!$X:$X, Articles!$H:$H, A141, Articles!$X:$X, "&lt;&gt;"), "")</f>
        <v/>
      </c>
      <c r="D141" s="38" t="str">
        <f>IFERROR(AVERAGEIFS(Articles!$Y:$Y, Articles!$H:$H, A141, Articles!$Y:$Y, "&lt;&gt;"), "")</f>
        <v/>
      </c>
      <c r="E141" s="38" t="str">
        <f>IFERROR(AVERAGEIFS(Articles!$Z:$Z, Articles!$H:$H, A141, Articles!$Z:$Z, "&lt;&gt;"), "")</f>
        <v/>
      </c>
      <c r="F141" s="38" t="str">
        <f>IFERROR(AVERAGEIFS(Articles!$AA:$AA, Articles!$H:$H, A141, Articles!$AA:$AA, "&lt;&gt;"), "")</f>
        <v/>
      </c>
    </row>
    <row r="142" spans="1:6" ht="14" x14ac:dyDescent="0.3">
      <c r="A142" s="7"/>
      <c r="B142" s="36" t="str">
        <f>IFERROR(AVERAGEIFS(Articles!$W:$W, Articles!$H:$H, A142, Articles!$W:$W, "&lt;&gt;"), "")</f>
        <v/>
      </c>
      <c r="C142" s="37" t="str">
        <f>IFERROR(AVERAGEIFS(Articles!$X:$X, Articles!$H:$H, A142, Articles!$X:$X, "&lt;&gt;"), "")</f>
        <v/>
      </c>
      <c r="D142" s="38" t="str">
        <f>IFERROR(AVERAGEIFS(Articles!$Y:$Y, Articles!$H:$H, A142, Articles!$Y:$Y, "&lt;&gt;"), "")</f>
        <v/>
      </c>
      <c r="E142" s="38" t="str">
        <f>IFERROR(AVERAGEIFS(Articles!$Z:$Z, Articles!$H:$H, A142, Articles!$Z:$Z, "&lt;&gt;"), "")</f>
        <v/>
      </c>
      <c r="F142" s="38" t="str">
        <f>IFERROR(AVERAGEIFS(Articles!$AA:$AA, Articles!$H:$H, A142, Articles!$AA:$AA, "&lt;&gt;"), "")</f>
        <v/>
      </c>
    </row>
    <row r="143" spans="1:6" ht="14" x14ac:dyDescent="0.3">
      <c r="A143" s="7"/>
      <c r="B143" s="36" t="str">
        <f>IFERROR(AVERAGEIFS(Articles!$W:$W, Articles!$H:$H, A143, Articles!$W:$W, "&lt;&gt;"), "")</f>
        <v/>
      </c>
      <c r="C143" s="37" t="str">
        <f>IFERROR(AVERAGEIFS(Articles!$X:$X, Articles!$H:$H, A143, Articles!$X:$X, "&lt;&gt;"), "")</f>
        <v/>
      </c>
      <c r="D143" s="38" t="str">
        <f>IFERROR(AVERAGEIFS(Articles!$Y:$Y, Articles!$H:$H, A143, Articles!$Y:$Y, "&lt;&gt;"), "")</f>
        <v/>
      </c>
      <c r="E143" s="38" t="str">
        <f>IFERROR(AVERAGEIFS(Articles!$Z:$Z, Articles!$H:$H, A143, Articles!$Z:$Z, "&lt;&gt;"), "")</f>
        <v/>
      </c>
      <c r="F143" s="38" t="str">
        <f>IFERROR(AVERAGEIFS(Articles!$AA:$AA, Articles!$H:$H, A143, Articles!$AA:$AA, "&lt;&gt;"), "")</f>
        <v/>
      </c>
    </row>
    <row r="144" spans="1:6" ht="14" x14ac:dyDescent="0.3">
      <c r="A144" s="7"/>
      <c r="B144" s="36" t="str">
        <f>IFERROR(AVERAGEIFS(Articles!$W:$W, Articles!$H:$H, A144, Articles!$W:$W, "&lt;&gt;"), "")</f>
        <v/>
      </c>
      <c r="C144" s="37" t="str">
        <f>IFERROR(AVERAGEIFS(Articles!$X:$X, Articles!$H:$H, A144, Articles!$X:$X, "&lt;&gt;"), "")</f>
        <v/>
      </c>
      <c r="D144" s="38" t="str">
        <f>IFERROR(AVERAGEIFS(Articles!$Y:$Y, Articles!$H:$H, A144, Articles!$Y:$Y, "&lt;&gt;"), "")</f>
        <v/>
      </c>
      <c r="E144" s="38" t="str">
        <f>IFERROR(AVERAGEIFS(Articles!$Z:$Z, Articles!$H:$H, A144, Articles!$Z:$Z, "&lt;&gt;"), "")</f>
        <v/>
      </c>
      <c r="F144" s="38" t="str">
        <f>IFERROR(AVERAGEIFS(Articles!$AA:$AA, Articles!$H:$H, A144, Articles!$AA:$AA, "&lt;&gt;"), "")</f>
        <v/>
      </c>
    </row>
    <row r="145" spans="1:6" ht="14" x14ac:dyDescent="0.3">
      <c r="A145" s="7"/>
      <c r="B145" s="36" t="str">
        <f>IFERROR(AVERAGEIFS(Articles!$W:$W, Articles!$H:$H, A145, Articles!$W:$W, "&lt;&gt;"), "")</f>
        <v/>
      </c>
      <c r="C145" s="37" t="str">
        <f>IFERROR(AVERAGEIFS(Articles!$X:$X, Articles!$H:$H, A145, Articles!$X:$X, "&lt;&gt;"), "")</f>
        <v/>
      </c>
      <c r="D145" s="38" t="str">
        <f>IFERROR(AVERAGEIFS(Articles!$Y:$Y, Articles!$H:$H, A145, Articles!$Y:$Y, "&lt;&gt;"), "")</f>
        <v/>
      </c>
      <c r="E145" s="38" t="str">
        <f>IFERROR(AVERAGEIFS(Articles!$Z:$Z, Articles!$H:$H, A145, Articles!$Z:$Z, "&lt;&gt;"), "")</f>
        <v/>
      </c>
      <c r="F145" s="38" t="str">
        <f>IFERROR(AVERAGEIFS(Articles!$AA:$AA, Articles!$H:$H, A145, Articles!$AA:$AA, "&lt;&gt;"), "")</f>
        <v/>
      </c>
    </row>
    <row r="146" spans="1:6" ht="14" x14ac:dyDescent="0.3">
      <c r="A146" s="7"/>
      <c r="B146" s="36" t="str">
        <f>IFERROR(AVERAGEIFS(Articles!$W:$W, Articles!$H:$H, A146, Articles!$W:$W, "&lt;&gt;"), "")</f>
        <v/>
      </c>
      <c r="C146" s="37" t="str">
        <f>IFERROR(AVERAGEIFS(Articles!$X:$X, Articles!$H:$H, A146, Articles!$X:$X, "&lt;&gt;"), "")</f>
        <v/>
      </c>
      <c r="D146" s="38" t="str">
        <f>IFERROR(AVERAGEIFS(Articles!$Y:$Y, Articles!$H:$H, A146, Articles!$Y:$Y, "&lt;&gt;"), "")</f>
        <v/>
      </c>
      <c r="E146" s="38" t="str">
        <f>IFERROR(AVERAGEIFS(Articles!$Z:$Z, Articles!$H:$H, A146, Articles!$Z:$Z, "&lt;&gt;"), "")</f>
        <v/>
      </c>
      <c r="F146" s="38" t="str">
        <f>IFERROR(AVERAGEIFS(Articles!$AA:$AA, Articles!$H:$H, A146, Articles!$AA:$AA, "&lt;&gt;"), "")</f>
        <v/>
      </c>
    </row>
    <row r="147" spans="1:6" ht="14" x14ac:dyDescent="0.3">
      <c r="A147" s="7"/>
      <c r="B147" s="36" t="str">
        <f>IFERROR(AVERAGEIFS(Articles!$W:$W, Articles!$H:$H, A147, Articles!$W:$W, "&lt;&gt;"), "")</f>
        <v/>
      </c>
      <c r="C147" s="37" t="str">
        <f>IFERROR(AVERAGEIFS(Articles!$X:$X, Articles!$H:$H, A147, Articles!$X:$X, "&lt;&gt;"), "")</f>
        <v/>
      </c>
      <c r="D147" s="38" t="str">
        <f>IFERROR(AVERAGEIFS(Articles!$Y:$Y, Articles!$H:$H, A147, Articles!$Y:$Y, "&lt;&gt;"), "")</f>
        <v/>
      </c>
      <c r="E147" s="38" t="str">
        <f>IFERROR(AVERAGEIFS(Articles!$Z:$Z, Articles!$H:$H, A147, Articles!$Z:$Z, "&lt;&gt;"), "")</f>
        <v/>
      </c>
      <c r="F147" s="38" t="str">
        <f>IFERROR(AVERAGEIFS(Articles!$AA:$AA, Articles!$H:$H, A147, Articles!$AA:$AA, "&lt;&gt;"), "")</f>
        <v/>
      </c>
    </row>
    <row r="148" spans="1:6" ht="14" x14ac:dyDescent="0.3">
      <c r="A148" s="7"/>
      <c r="B148" s="36" t="str">
        <f>IFERROR(AVERAGEIFS(Articles!$W:$W, Articles!$H:$H, A148, Articles!$W:$W, "&lt;&gt;"), "")</f>
        <v/>
      </c>
      <c r="C148" s="37" t="str">
        <f>IFERROR(AVERAGEIFS(Articles!$X:$X, Articles!$H:$H, A148, Articles!$X:$X, "&lt;&gt;"), "")</f>
        <v/>
      </c>
      <c r="D148" s="38" t="str">
        <f>IFERROR(AVERAGEIFS(Articles!$Y:$Y, Articles!$H:$H, A148, Articles!$Y:$Y, "&lt;&gt;"), "")</f>
        <v/>
      </c>
      <c r="E148" s="38" t="str">
        <f>IFERROR(AVERAGEIFS(Articles!$Z:$Z, Articles!$H:$H, A148, Articles!$Z:$Z, "&lt;&gt;"), "")</f>
        <v/>
      </c>
      <c r="F148" s="38" t="str">
        <f>IFERROR(AVERAGEIFS(Articles!$AA:$AA, Articles!$H:$H, A148, Articles!$AA:$AA, "&lt;&gt;"), "")</f>
        <v/>
      </c>
    </row>
    <row r="149" spans="1:6" ht="14" x14ac:dyDescent="0.3">
      <c r="A149" s="7"/>
      <c r="B149" s="36" t="str">
        <f>IFERROR(AVERAGEIFS(Articles!$W:$W, Articles!$H:$H, A149, Articles!$W:$W, "&lt;&gt;"), "")</f>
        <v/>
      </c>
      <c r="C149" s="37" t="str">
        <f>IFERROR(AVERAGEIFS(Articles!$X:$X, Articles!$H:$H, A149, Articles!$X:$X, "&lt;&gt;"), "")</f>
        <v/>
      </c>
      <c r="D149" s="38" t="str">
        <f>IFERROR(AVERAGEIFS(Articles!$Y:$Y, Articles!$H:$H, A149, Articles!$Y:$Y, "&lt;&gt;"), "")</f>
        <v/>
      </c>
      <c r="E149" s="38" t="str">
        <f>IFERROR(AVERAGEIFS(Articles!$Z:$Z, Articles!$H:$H, A149, Articles!$Z:$Z, "&lt;&gt;"), "")</f>
        <v/>
      </c>
      <c r="F149" s="38" t="str">
        <f>IFERROR(AVERAGEIFS(Articles!$AA:$AA, Articles!$H:$H, A149, Articles!$AA:$AA, "&lt;&gt;"), "")</f>
        <v/>
      </c>
    </row>
    <row r="150" spans="1:6" ht="14" x14ac:dyDescent="0.3">
      <c r="A150" s="7"/>
      <c r="B150" s="36" t="str">
        <f>IFERROR(AVERAGEIFS(Articles!$W:$W, Articles!$H:$H, A150, Articles!$W:$W, "&lt;&gt;"), "")</f>
        <v/>
      </c>
      <c r="C150" s="37" t="str">
        <f>IFERROR(AVERAGEIFS(Articles!$X:$X, Articles!$H:$H, A150, Articles!$X:$X, "&lt;&gt;"), "")</f>
        <v/>
      </c>
      <c r="D150" s="38" t="str">
        <f>IFERROR(AVERAGEIFS(Articles!$Y:$Y, Articles!$H:$H, A150, Articles!$Y:$Y, "&lt;&gt;"), "")</f>
        <v/>
      </c>
      <c r="E150" s="38" t="str">
        <f>IFERROR(AVERAGEIFS(Articles!$Z:$Z, Articles!$H:$H, A150, Articles!$Z:$Z, "&lt;&gt;"), "")</f>
        <v/>
      </c>
      <c r="F150" s="38" t="str">
        <f>IFERROR(AVERAGEIFS(Articles!$AA:$AA, Articles!$H:$H, A150, Articles!$AA:$AA, "&lt;&gt;"), "")</f>
        <v/>
      </c>
    </row>
    <row r="151" spans="1:6" ht="14" x14ac:dyDescent="0.3">
      <c r="A151" s="7"/>
      <c r="B151" s="36" t="str">
        <f>IFERROR(AVERAGEIFS(Articles!$W:$W, Articles!$H:$H, A151, Articles!$W:$W, "&lt;&gt;"), "")</f>
        <v/>
      </c>
      <c r="C151" s="37" t="str">
        <f>IFERROR(AVERAGEIFS(Articles!$X:$X, Articles!$H:$H, A151, Articles!$X:$X, "&lt;&gt;"), "")</f>
        <v/>
      </c>
      <c r="D151" s="38" t="str">
        <f>IFERROR(AVERAGEIFS(Articles!$Y:$Y, Articles!$H:$H, A151, Articles!$Y:$Y, "&lt;&gt;"), "")</f>
        <v/>
      </c>
      <c r="E151" s="38" t="str">
        <f>IFERROR(AVERAGEIFS(Articles!$Z:$Z, Articles!$H:$H, A151, Articles!$Z:$Z, "&lt;&gt;"), "")</f>
        <v/>
      </c>
      <c r="F151" s="38" t="str">
        <f>IFERROR(AVERAGEIFS(Articles!$AA:$AA, Articles!$H:$H, A151, Articles!$AA:$AA, "&lt;&gt;"), "")</f>
        <v/>
      </c>
    </row>
    <row r="152" spans="1:6" ht="14" x14ac:dyDescent="0.3">
      <c r="A152" s="7"/>
      <c r="B152" s="36" t="str">
        <f>IFERROR(AVERAGEIFS(Articles!$W:$W, Articles!$H:$H, A152, Articles!$W:$W, "&lt;&gt;"), "")</f>
        <v/>
      </c>
      <c r="C152" s="37" t="str">
        <f>IFERROR(AVERAGEIFS(Articles!$X:$X, Articles!$H:$H, A152, Articles!$X:$X, "&lt;&gt;"), "")</f>
        <v/>
      </c>
      <c r="D152" s="38" t="str">
        <f>IFERROR(AVERAGEIFS(Articles!$Y:$Y, Articles!$H:$H, A152, Articles!$Y:$Y, "&lt;&gt;"), "")</f>
        <v/>
      </c>
      <c r="E152" s="38" t="str">
        <f>IFERROR(AVERAGEIFS(Articles!$Z:$Z, Articles!$H:$H, A152, Articles!$Z:$Z, "&lt;&gt;"), "")</f>
        <v/>
      </c>
      <c r="F152" s="38" t="str">
        <f>IFERROR(AVERAGEIFS(Articles!$AA:$AA, Articles!$H:$H, A152, Articles!$AA:$AA, "&lt;&gt;"), "")</f>
        <v/>
      </c>
    </row>
    <row r="153" spans="1:6" ht="14" x14ac:dyDescent="0.3">
      <c r="A153" s="7"/>
      <c r="B153" s="36" t="str">
        <f>IFERROR(AVERAGEIFS(Articles!$W:$W, Articles!$H:$H, A153, Articles!$W:$W, "&lt;&gt;"), "")</f>
        <v/>
      </c>
      <c r="C153" s="37" t="str">
        <f>IFERROR(AVERAGEIFS(Articles!$X:$X, Articles!$H:$H, A153, Articles!$X:$X, "&lt;&gt;"), "")</f>
        <v/>
      </c>
      <c r="D153" s="38" t="str">
        <f>IFERROR(AVERAGEIFS(Articles!$Y:$Y, Articles!$H:$H, A153, Articles!$Y:$Y, "&lt;&gt;"), "")</f>
        <v/>
      </c>
      <c r="E153" s="38" t="str">
        <f>IFERROR(AVERAGEIFS(Articles!$Z:$Z, Articles!$H:$H, A153, Articles!$Z:$Z, "&lt;&gt;"), "")</f>
        <v/>
      </c>
      <c r="F153" s="38" t="str">
        <f>IFERROR(AVERAGEIFS(Articles!$AA:$AA, Articles!$H:$H, A153, Articles!$AA:$AA, "&lt;&gt;"), "")</f>
        <v/>
      </c>
    </row>
    <row r="154" spans="1:6" ht="14" x14ac:dyDescent="0.3">
      <c r="A154" s="7"/>
      <c r="B154" s="36" t="str">
        <f>IFERROR(AVERAGEIFS(Articles!$W:$W, Articles!$H:$H, A154, Articles!$W:$W, "&lt;&gt;"), "")</f>
        <v/>
      </c>
      <c r="C154" s="37" t="str">
        <f>IFERROR(AVERAGEIFS(Articles!$X:$X, Articles!$H:$H, A154, Articles!$X:$X, "&lt;&gt;"), "")</f>
        <v/>
      </c>
      <c r="D154" s="38" t="str">
        <f>IFERROR(AVERAGEIFS(Articles!$Y:$Y, Articles!$H:$H, A154, Articles!$Y:$Y, "&lt;&gt;"), "")</f>
        <v/>
      </c>
      <c r="E154" s="38" t="str">
        <f>IFERROR(AVERAGEIFS(Articles!$Z:$Z, Articles!$H:$H, A154, Articles!$Z:$Z, "&lt;&gt;"), "")</f>
        <v/>
      </c>
      <c r="F154" s="38" t="str">
        <f>IFERROR(AVERAGEIFS(Articles!$AA:$AA, Articles!$H:$H, A154, Articles!$AA:$AA, "&lt;&gt;"), "")</f>
        <v/>
      </c>
    </row>
    <row r="155" spans="1:6" ht="14" x14ac:dyDescent="0.3">
      <c r="A155" s="7"/>
      <c r="B155" s="36" t="str">
        <f>IFERROR(AVERAGEIFS(Articles!$W:$W, Articles!$H:$H, A155, Articles!$W:$W, "&lt;&gt;"), "")</f>
        <v/>
      </c>
      <c r="C155" s="37" t="str">
        <f>IFERROR(AVERAGEIFS(Articles!$X:$X, Articles!$H:$H, A155, Articles!$X:$X, "&lt;&gt;"), "")</f>
        <v/>
      </c>
      <c r="D155" s="38" t="str">
        <f>IFERROR(AVERAGEIFS(Articles!$Y:$Y, Articles!$H:$H, A155, Articles!$Y:$Y, "&lt;&gt;"), "")</f>
        <v/>
      </c>
      <c r="E155" s="38" t="str">
        <f>IFERROR(AVERAGEIFS(Articles!$Z:$Z, Articles!$H:$H, A155, Articles!$Z:$Z, "&lt;&gt;"), "")</f>
        <v/>
      </c>
      <c r="F155" s="38" t="str">
        <f>IFERROR(AVERAGEIFS(Articles!$AA:$AA, Articles!$H:$H, A155, Articles!$AA:$AA, "&lt;&gt;"), "")</f>
        <v/>
      </c>
    </row>
    <row r="156" spans="1:6" ht="14" x14ac:dyDescent="0.3">
      <c r="A156" s="7"/>
      <c r="B156" s="36" t="str">
        <f>IFERROR(AVERAGEIFS(Articles!$W:$W, Articles!$H:$H, A156, Articles!$W:$W, "&lt;&gt;"), "")</f>
        <v/>
      </c>
      <c r="C156" s="37" t="str">
        <f>IFERROR(AVERAGEIFS(Articles!$X:$X, Articles!$H:$H, A156, Articles!$X:$X, "&lt;&gt;"), "")</f>
        <v/>
      </c>
      <c r="D156" s="38" t="str">
        <f>IFERROR(AVERAGEIFS(Articles!$Y:$Y, Articles!$H:$H, A156, Articles!$Y:$Y, "&lt;&gt;"), "")</f>
        <v/>
      </c>
      <c r="E156" s="38" t="str">
        <f>IFERROR(AVERAGEIFS(Articles!$Z:$Z, Articles!$H:$H, A156, Articles!$Z:$Z, "&lt;&gt;"), "")</f>
        <v/>
      </c>
      <c r="F156" s="38" t="str">
        <f>IFERROR(AVERAGEIFS(Articles!$AA:$AA, Articles!$H:$H, A156, Articles!$AA:$AA, "&lt;&gt;"), "")</f>
        <v/>
      </c>
    </row>
    <row r="157" spans="1:6" ht="14" x14ac:dyDescent="0.3">
      <c r="A157" s="7"/>
      <c r="B157" s="36" t="str">
        <f>IFERROR(AVERAGEIFS(Articles!$W:$W, Articles!$H:$H, A157, Articles!$W:$W, "&lt;&gt;"), "")</f>
        <v/>
      </c>
      <c r="C157" s="37" t="str">
        <f>IFERROR(AVERAGEIFS(Articles!$X:$X, Articles!$H:$H, A157, Articles!$X:$X, "&lt;&gt;"), "")</f>
        <v/>
      </c>
      <c r="D157" s="38" t="str">
        <f>IFERROR(AVERAGEIFS(Articles!$Y:$Y, Articles!$H:$H, A157, Articles!$Y:$Y, "&lt;&gt;"), "")</f>
        <v/>
      </c>
      <c r="E157" s="38" t="str">
        <f>IFERROR(AVERAGEIFS(Articles!$Z:$Z, Articles!$H:$H, A157, Articles!$Z:$Z, "&lt;&gt;"), "")</f>
        <v/>
      </c>
      <c r="F157" s="38" t="str">
        <f>IFERROR(AVERAGEIFS(Articles!$AA:$AA, Articles!$H:$H, A157, Articles!$AA:$AA, "&lt;&gt;"), "")</f>
        <v/>
      </c>
    </row>
    <row r="158" spans="1:6" ht="14" x14ac:dyDescent="0.3">
      <c r="A158" s="7"/>
      <c r="B158" s="36" t="str">
        <f>IFERROR(AVERAGEIFS(Articles!$W:$W, Articles!$H:$H, A158, Articles!$W:$W, "&lt;&gt;"), "")</f>
        <v/>
      </c>
      <c r="C158" s="37" t="str">
        <f>IFERROR(AVERAGEIFS(Articles!$X:$X, Articles!$H:$H, A158, Articles!$X:$X, "&lt;&gt;"), "")</f>
        <v/>
      </c>
      <c r="D158" s="38" t="str">
        <f>IFERROR(AVERAGEIFS(Articles!$Y:$Y, Articles!$H:$H, A158, Articles!$Y:$Y, "&lt;&gt;"), "")</f>
        <v/>
      </c>
      <c r="E158" s="38" t="str">
        <f>IFERROR(AVERAGEIFS(Articles!$Z:$Z, Articles!$H:$H, A158, Articles!$Z:$Z, "&lt;&gt;"), "")</f>
        <v/>
      </c>
      <c r="F158" s="38" t="str">
        <f>IFERROR(AVERAGEIFS(Articles!$AA:$AA, Articles!$H:$H, A158, Articles!$AA:$AA, "&lt;&gt;"), "")</f>
        <v/>
      </c>
    </row>
    <row r="159" spans="1:6" ht="14" x14ac:dyDescent="0.3">
      <c r="A159" s="7"/>
      <c r="B159" s="36" t="str">
        <f>IFERROR(AVERAGEIFS(Articles!$W:$W, Articles!$H:$H, A159, Articles!$W:$W, "&lt;&gt;"), "")</f>
        <v/>
      </c>
      <c r="C159" s="37" t="str">
        <f>IFERROR(AVERAGEIFS(Articles!$X:$X, Articles!$H:$H, A159, Articles!$X:$X, "&lt;&gt;"), "")</f>
        <v/>
      </c>
      <c r="D159" s="38" t="str">
        <f>IFERROR(AVERAGEIFS(Articles!$Y:$Y, Articles!$H:$H, A159, Articles!$Y:$Y, "&lt;&gt;"), "")</f>
        <v/>
      </c>
      <c r="E159" s="38" t="str">
        <f>IFERROR(AVERAGEIFS(Articles!$Z:$Z, Articles!$H:$H, A159, Articles!$Z:$Z, "&lt;&gt;"), "")</f>
        <v/>
      </c>
      <c r="F159" s="38" t="str">
        <f>IFERROR(AVERAGEIFS(Articles!$AA:$AA, Articles!$H:$H, A159, Articles!$AA:$AA, "&lt;&gt;"), "")</f>
        <v/>
      </c>
    </row>
    <row r="160" spans="1:6" ht="14" x14ac:dyDescent="0.3">
      <c r="A160" s="7"/>
      <c r="B160" s="36" t="str">
        <f>IFERROR(AVERAGEIFS(Articles!$W:$W, Articles!$H:$H, A160, Articles!$W:$W, "&lt;&gt;"), "")</f>
        <v/>
      </c>
      <c r="C160" s="37" t="str">
        <f>IFERROR(AVERAGEIFS(Articles!$X:$X, Articles!$H:$H, A160, Articles!$X:$X, "&lt;&gt;"), "")</f>
        <v/>
      </c>
      <c r="D160" s="38" t="str">
        <f>IFERROR(AVERAGEIFS(Articles!$Y:$Y, Articles!$H:$H, A160, Articles!$Y:$Y, "&lt;&gt;"), "")</f>
        <v/>
      </c>
      <c r="E160" s="38" t="str">
        <f>IFERROR(AVERAGEIFS(Articles!$Z:$Z, Articles!$H:$H, A160, Articles!$Z:$Z, "&lt;&gt;"), "")</f>
        <v/>
      </c>
      <c r="F160" s="38" t="str">
        <f>IFERROR(AVERAGEIFS(Articles!$AA:$AA, Articles!$H:$H, A160, Articles!$AA:$AA, "&lt;&gt;"), "")</f>
        <v/>
      </c>
    </row>
    <row r="161" spans="1:6" ht="14" x14ac:dyDescent="0.3">
      <c r="A161" s="7"/>
      <c r="B161" s="36" t="str">
        <f>IFERROR(AVERAGEIFS(Articles!$W:$W, Articles!$H:$H, A161, Articles!$W:$W, "&lt;&gt;"), "")</f>
        <v/>
      </c>
      <c r="C161" s="37" t="str">
        <f>IFERROR(AVERAGEIFS(Articles!$X:$X, Articles!$H:$H, A161, Articles!$X:$X, "&lt;&gt;"), "")</f>
        <v/>
      </c>
      <c r="D161" s="38" t="str">
        <f>IFERROR(AVERAGEIFS(Articles!$Y:$Y, Articles!$H:$H, A161, Articles!$Y:$Y, "&lt;&gt;"), "")</f>
        <v/>
      </c>
      <c r="E161" s="38" t="str">
        <f>IFERROR(AVERAGEIFS(Articles!$Z:$Z, Articles!$H:$H, A161, Articles!$Z:$Z, "&lt;&gt;"), "")</f>
        <v/>
      </c>
      <c r="F161" s="38" t="str">
        <f>IFERROR(AVERAGEIFS(Articles!$AA:$AA, Articles!$H:$H, A161, Articles!$AA:$AA, "&lt;&gt;"), "")</f>
        <v/>
      </c>
    </row>
    <row r="162" spans="1:6" ht="14" x14ac:dyDescent="0.3">
      <c r="A162" s="7"/>
      <c r="B162" s="36" t="str">
        <f>IFERROR(AVERAGEIFS(Articles!$W:$W, Articles!$H:$H, A162, Articles!$W:$W, "&lt;&gt;"), "")</f>
        <v/>
      </c>
      <c r="C162" s="37" t="str">
        <f>IFERROR(AVERAGEIFS(Articles!$X:$X, Articles!$H:$H, A162, Articles!$X:$X, "&lt;&gt;"), "")</f>
        <v/>
      </c>
      <c r="D162" s="38" t="str">
        <f>IFERROR(AVERAGEIFS(Articles!$Y:$Y, Articles!$H:$H, A162, Articles!$Y:$Y, "&lt;&gt;"), "")</f>
        <v/>
      </c>
      <c r="E162" s="38" t="str">
        <f>IFERROR(AVERAGEIFS(Articles!$Z:$Z, Articles!$H:$H, A162, Articles!$Z:$Z, "&lt;&gt;"), "")</f>
        <v/>
      </c>
      <c r="F162" s="38" t="str">
        <f>IFERROR(AVERAGEIFS(Articles!$AA:$AA, Articles!$H:$H, A162, Articles!$AA:$AA, "&lt;&gt;"), "")</f>
        <v/>
      </c>
    </row>
    <row r="163" spans="1:6" ht="14" x14ac:dyDescent="0.3">
      <c r="A163" s="7"/>
      <c r="B163" s="36" t="str">
        <f>IFERROR(AVERAGEIFS(Articles!$W:$W, Articles!$H:$H, A163, Articles!$W:$W, "&lt;&gt;"), "")</f>
        <v/>
      </c>
      <c r="C163" s="37" t="str">
        <f>IFERROR(AVERAGEIFS(Articles!$X:$X, Articles!$H:$H, A163, Articles!$X:$X, "&lt;&gt;"), "")</f>
        <v/>
      </c>
      <c r="D163" s="38" t="str">
        <f>IFERROR(AVERAGEIFS(Articles!$Y:$Y, Articles!$H:$H, A163, Articles!$Y:$Y, "&lt;&gt;"), "")</f>
        <v/>
      </c>
      <c r="E163" s="38" t="str">
        <f>IFERROR(AVERAGEIFS(Articles!$Z:$Z, Articles!$H:$H, A163, Articles!$Z:$Z, "&lt;&gt;"), "")</f>
        <v/>
      </c>
      <c r="F163" s="38" t="str">
        <f>IFERROR(AVERAGEIFS(Articles!$AA:$AA, Articles!$H:$H, A163, Articles!$AA:$AA, "&lt;&gt;"), "")</f>
        <v/>
      </c>
    </row>
    <row r="164" spans="1:6" ht="14" x14ac:dyDescent="0.3">
      <c r="A164" s="7"/>
      <c r="B164" s="36" t="str">
        <f>IFERROR(AVERAGEIFS(Articles!$W:$W, Articles!$H:$H, A164, Articles!$W:$W, "&lt;&gt;"), "")</f>
        <v/>
      </c>
      <c r="C164" s="37" t="str">
        <f>IFERROR(AVERAGEIFS(Articles!$X:$X, Articles!$H:$H, A164, Articles!$X:$X, "&lt;&gt;"), "")</f>
        <v/>
      </c>
      <c r="D164" s="38" t="str">
        <f>IFERROR(AVERAGEIFS(Articles!$Y:$Y, Articles!$H:$H, A164, Articles!$Y:$Y, "&lt;&gt;"), "")</f>
        <v/>
      </c>
      <c r="E164" s="38" t="str">
        <f>IFERROR(AVERAGEIFS(Articles!$Z:$Z, Articles!$H:$H, A164, Articles!$Z:$Z, "&lt;&gt;"), "")</f>
        <v/>
      </c>
      <c r="F164" s="38" t="str">
        <f>IFERROR(AVERAGEIFS(Articles!$AA:$AA, Articles!$H:$H, A164, Articles!$AA:$AA, "&lt;&gt;"), "")</f>
        <v/>
      </c>
    </row>
    <row r="165" spans="1:6" ht="14" x14ac:dyDescent="0.3">
      <c r="A165" s="7"/>
      <c r="B165" s="36" t="str">
        <f>IFERROR(AVERAGEIFS(Articles!$W:$W, Articles!$H:$H, A165, Articles!$W:$W, "&lt;&gt;"), "")</f>
        <v/>
      </c>
      <c r="C165" s="37" t="str">
        <f>IFERROR(AVERAGEIFS(Articles!$X:$X, Articles!$H:$H, A165, Articles!$X:$X, "&lt;&gt;"), "")</f>
        <v/>
      </c>
      <c r="D165" s="38" t="str">
        <f>IFERROR(AVERAGEIFS(Articles!$Y:$Y, Articles!$H:$H, A165, Articles!$Y:$Y, "&lt;&gt;"), "")</f>
        <v/>
      </c>
      <c r="E165" s="38" t="str">
        <f>IFERROR(AVERAGEIFS(Articles!$Z:$Z, Articles!$H:$H, A165, Articles!$Z:$Z, "&lt;&gt;"), "")</f>
        <v/>
      </c>
      <c r="F165" s="38" t="str">
        <f>IFERROR(AVERAGEIFS(Articles!$AA:$AA, Articles!$H:$H, A165, Articles!$AA:$AA, "&lt;&gt;"), "")</f>
        <v/>
      </c>
    </row>
    <row r="166" spans="1:6" ht="14" x14ac:dyDescent="0.3">
      <c r="A166" s="7"/>
      <c r="B166" s="36" t="str">
        <f>IFERROR(AVERAGEIFS(Articles!$W:$W, Articles!$H:$H, A166, Articles!$W:$W, "&lt;&gt;"), "")</f>
        <v/>
      </c>
      <c r="C166" s="37" t="str">
        <f>IFERROR(AVERAGEIFS(Articles!$X:$X, Articles!$H:$H, A166, Articles!$X:$X, "&lt;&gt;"), "")</f>
        <v/>
      </c>
      <c r="D166" s="38" t="str">
        <f>IFERROR(AVERAGEIFS(Articles!$Y:$Y, Articles!$H:$H, A166, Articles!$Y:$Y, "&lt;&gt;"), "")</f>
        <v/>
      </c>
      <c r="E166" s="38" t="str">
        <f>IFERROR(AVERAGEIFS(Articles!$Z:$Z, Articles!$H:$H, A166, Articles!$Z:$Z, "&lt;&gt;"), "")</f>
        <v/>
      </c>
      <c r="F166" s="38" t="str">
        <f>IFERROR(AVERAGEIFS(Articles!$AA:$AA, Articles!$H:$H, A166, Articles!$AA:$AA, "&lt;&gt;"), "")</f>
        <v/>
      </c>
    </row>
    <row r="167" spans="1:6" ht="14" x14ac:dyDescent="0.3">
      <c r="A167" s="7"/>
      <c r="B167" s="36" t="str">
        <f>IFERROR(AVERAGEIFS(Articles!$W:$W, Articles!$H:$H, A167, Articles!$W:$W, "&lt;&gt;"), "")</f>
        <v/>
      </c>
      <c r="C167" s="37" t="str">
        <f>IFERROR(AVERAGEIFS(Articles!$X:$X, Articles!$H:$H, A167, Articles!$X:$X, "&lt;&gt;"), "")</f>
        <v/>
      </c>
      <c r="D167" s="38" t="str">
        <f>IFERROR(AVERAGEIFS(Articles!$Y:$Y, Articles!$H:$H, A167, Articles!$Y:$Y, "&lt;&gt;"), "")</f>
        <v/>
      </c>
      <c r="E167" s="38" t="str">
        <f>IFERROR(AVERAGEIFS(Articles!$Z:$Z, Articles!$H:$H, A167, Articles!$Z:$Z, "&lt;&gt;"), "")</f>
        <v/>
      </c>
      <c r="F167" s="38" t="str">
        <f>IFERROR(AVERAGEIFS(Articles!$AA:$AA, Articles!$H:$H, A167, Articles!$AA:$AA, "&lt;&gt;"), "")</f>
        <v/>
      </c>
    </row>
    <row r="168" spans="1:6" ht="14" x14ac:dyDescent="0.3">
      <c r="A168" s="7"/>
      <c r="B168" s="36" t="str">
        <f>IFERROR(AVERAGEIFS(Articles!$W:$W, Articles!$H:$H, A168, Articles!$W:$W, "&lt;&gt;"), "")</f>
        <v/>
      </c>
      <c r="C168" s="37" t="str">
        <f>IFERROR(AVERAGEIFS(Articles!$X:$X, Articles!$H:$H, A168, Articles!$X:$X, "&lt;&gt;"), "")</f>
        <v/>
      </c>
      <c r="D168" s="38" t="str">
        <f>IFERROR(AVERAGEIFS(Articles!$Y:$Y, Articles!$H:$H, A168, Articles!$Y:$Y, "&lt;&gt;"), "")</f>
        <v/>
      </c>
      <c r="E168" s="38" t="str">
        <f>IFERROR(AVERAGEIFS(Articles!$Z:$Z, Articles!$H:$H, A168, Articles!$Z:$Z, "&lt;&gt;"), "")</f>
        <v/>
      </c>
      <c r="F168" s="38" t="str">
        <f>IFERROR(AVERAGEIFS(Articles!$AA:$AA, Articles!$H:$H, A168, Articles!$AA:$AA, "&lt;&gt;"), "")</f>
        <v/>
      </c>
    </row>
    <row r="169" spans="1:6" ht="14" x14ac:dyDescent="0.3">
      <c r="A169" s="7"/>
      <c r="B169" s="36" t="str">
        <f>IFERROR(AVERAGEIFS(Articles!$W:$W, Articles!$H:$H, A169, Articles!$W:$W, "&lt;&gt;"), "")</f>
        <v/>
      </c>
      <c r="C169" s="37" t="str">
        <f>IFERROR(AVERAGEIFS(Articles!$X:$X, Articles!$H:$H, A169, Articles!$X:$X, "&lt;&gt;"), "")</f>
        <v/>
      </c>
      <c r="D169" s="38" t="str">
        <f>IFERROR(AVERAGEIFS(Articles!$Y:$Y, Articles!$H:$H, A169, Articles!$Y:$Y, "&lt;&gt;"), "")</f>
        <v/>
      </c>
      <c r="E169" s="38" t="str">
        <f>IFERROR(AVERAGEIFS(Articles!$Z:$Z, Articles!$H:$H, A169, Articles!$Z:$Z, "&lt;&gt;"), "")</f>
        <v/>
      </c>
      <c r="F169" s="38" t="str">
        <f>IFERROR(AVERAGEIFS(Articles!$AA:$AA, Articles!$H:$H, A169, Articles!$AA:$AA, "&lt;&gt;"), "")</f>
        <v/>
      </c>
    </row>
    <row r="170" spans="1:6" ht="14" x14ac:dyDescent="0.3">
      <c r="A170" s="7"/>
      <c r="B170" s="36" t="str">
        <f>IFERROR(AVERAGEIFS(Articles!$W:$W, Articles!$H:$H, A170, Articles!$W:$W, "&lt;&gt;"), "")</f>
        <v/>
      </c>
      <c r="C170" s="37" t="str">
        <f>IFERROR(AVERAGEIFS(Articles!$X:$X, Articles!$H:$H, A170, Articles!$X:$X, "&lt;&gt;"), "")</f>
        <v/>
      </c>
      <c r="D170" s="38" t="str">
        <f>IFERROR(AVERAGEIFS(Articles!$Y:$Y, Articles!$H:$H, A170, Articles!$Y:$Y, "&lt;&gt;"), "")</f>
        <v/>
      </c>
      <c r="E170" s="38" t="str">
        <f>IFERROR(AVERAGEIFS(Articles!$Z:$Z, Articles!$H:$H, A170, Articles!$Z:$Z, "&lt;&gt;"), "")</f>
        <v/>
      </c>
      <c r="F170" s="38" t="str">
        <f>IFERROR(AVERAGEIFS(Articles!$AA:$AA, Articles!$H:$H, A170, Articles!$AA:$AA, "&lt;&gt;"), "")</f>
        <v/>
      </c>
    </row>
    <row r="171" spans="1:6" ht="14" x14ac:dyDescent="0.3">
      <c r="A171" s="7"/>
      <c r="B171" s="36" t="str">
        <f>IFERROR(AVERAGEIFS(Articles!$W:$W, Articles!$H:$H, A171, Articles!$W:$W, "&lt;&gt;"), "")</f>
        <v/>
      </c>
      <c r="C171" s="37" t="str">
        <f>IFERROR(AVERAGEIFS(Articles!$X:$X, Articles!$H:$H, A171, Articles!$X:$X, "&lt;&gt;"), "")</f>
        <v/>
      </c>
      <c r="D171" s="38" t="str">
        <f>IFERROR(AVERAGEIFS(Articles!$Y:$Y, Articles!$H:$H, A171, Articles!$Y:$Y, "&lt;&gt;"), "")</f>
        <v/>
      </c>
      <c r="E171" s="38" t="str">
        <f>IFERROR(AVERAGEIFS(Articles!$Z:$Z, Articles!$H:$H, A171, Articles!$Z:$Z, "&lt;&gt;"), "")</f>
        <v/>
      </c>
      <c r="F171" s="38" t="str">
        <f>IFERROR(AVERAGEIFS(Articles!$AA:$AA, Articles!$H:$H, A171, Articles!$AA:$AA, "&lt;&gt;"), "")</f>
        <v/>
      </c>
    </row>
    <row r="172" spans="1:6" ht="14" x14ac:dyDescent="0.3">
      <c r="A172" s="7"/>
      <c r="B172" s="36" t="str">
        <f>IFERROR(AVERAGEIFS(Articles!$W:$W, Articles!$H:$H, A172, Articles!$W:$W, "&lt;&gt;"), "")</f>
        <v/>
      </c>
      <c r="C172" s="37" t="str">
        <f>IFERROR(AVERAGEIFS(Articles!$X:$X, Articles!$H:$H, A172, Articles!$X:$X, "&lt;&gt;"), "")</f>
        <v/>
      </c>
      <c r="D172" s="38" t="str">
        <f>IFERROR(AVERAGEIFS(Articles!$Y:$Y, Articles!$H:$H, A172, Articles!$Y:$Y, "&lt;&gt;"), "")</f>
        <v/>
      </c>
      <c r="E172" s="38" t="str">
        <f>IFERROR(AVERAGEIFS(Articles!$Z:$Z, Articles!$H:$H, A172, Articles!$Z:$Z, "&lt;&gt;"), "")</f>
        <v/>
      </c>
      <c r="F172" s="38" t="str">
        <f>IFERROR(AVERAGEIFS(Articles!$AA:$AA, Articles!$H:$H, A172, Articles!$AA:$AA, "&lt;&gt;"), "")</f>
        <v/>
      </c>
    </row>
    <row r="173" spans="1:6" ht="14" x14ac:dyDescent="0.3">
      <c r="A173" s="7"/>
      <c r="B173" s="36" t="str">
        <f>IFERROR(AVERAGEIFS(Articles!$W:$W, Articles!$H:$H, A173, Articles!$W:$W, "&lt;&gt;"), "")</f>
        <v/>
      </c>
      <c r="C173" s="37" t="str">
        <f>IFERROR(AVERAGEIFS(Articles!$X:$X, Articles!$H:$H, A173, Articles!$X:$X, "&lt;&gt;"), "")</f>
        <v/>
      </c>
      <c r="D173" s="38" t="str">
        <f>IFERROR(AVERAGEIFS(Articles!$Y:$Y, Articles!$H:$H, A173, Articles!$Y:$Y, "&lt;&gt;"), "")</f>
        <v/>
      </c>
      <c r="E173" s="38" t="str">
        <f>IFERROR(AVERAGEIFS(Articles!$Z:$Z, Articles!$H:$H, A173, Articles!$Z:$Z, "&lt;&gt;"), "")</f>
        <v/>
      </c>
      <c r="F173" s="38" t="str">
        <f>IFERROR(AVERAGEIFS(Articles!$AA:$AA, Articles!$H:$H, A173, Articles!$AA:$AA, "&lt;&gt;"), "")</f>
        <v/>
      </c>
    </row>
    <row r="174" spans="1:6" ht="14" x14ac:dyDescent="0.3">
      <c r="A174" s="7"/>
      <c r="B174" s="36" t="str">
        <f>IFERROR(AVERAGEIFS(Articles!$W:$W, Articles!$H:$H, A174, Articles!$W:$W, "&lt;&gt;"), "")</f>
        <v/>
      </c>
      <c r="C174" s="37" t="str">
        <f>IFERROR(AVERAGEIFS(Articles!$X:$X, Articles!$H:$H, A174, Articles!$X:$X, "&lt;&gt;"), "")</f>
        <v/>
      </c>
      <c r="D174" s="38" t="str">
        <f>IFERROR(AVERAGEIFS(Articles!$Y:$Y, Articles!$H:$H, A174, Articles!$Y:$Y, "&lt;&gt;"), "")</f>
        <v/>
      </c>
      <c r="E174" s="38" t="str">
        <f>IFERROR(AVERAGEIFS(Articles!$Z:$Z, Articles!$H:$H, A174, Articles!$Z:$Z, "&lt;&gt;"), "")</f>
        <v/>
      </c>
      <c r="F174" s="38" t="str">
        <f>IFERROR(AVERAGEIFS(Articles!$AA:$AA, Articles!$H:$H, A174, Articles!$AA:$AA, "&lt;&gt;"), "")</f>
        <v/>
      </c>
    </row>
    <row r="175" spans="1:6" ht="14" x14ac:dyDescent="0.3">
      <c r="A175" s="7"/>
      <c r="B175" s="36" t="str">
        <f>IFERROR(AVERAGEIFS(Articles!$W:$W, Articles!$H:$H, A175, Articles!$W:$W, "&lt;&gt;"), "")</f>
        <v/>
      </c>
      <c r="C175" s="37" t="str">
        <f>IFERROR(AVERAGEIFS(Articles!$X:$X, Articles!$H:$H, A175, Articles!$X:$X, "&lt;&gt;"), "")</f>
        <v/>
      </c>
      <c r="D175" s="38" t="str">
        <f>IFERROR(AVERAGEIFS(Articles!$Y:$Y, Articles!$H:$H, A175, Articles!$Y:$Y, "&lt;&gt;"), "")</f>
        <v/>
      </c>
      <c r="E175" s="38" t="str">
        <f>IFERROR(AVERAGEIFS(Articles!$Z:$Z, Articles!$H:$H, A175, Articles!$Z:$Z, "&lt;&gt;"), "")</f>
        <v/>
      </c>
      <c r="F175" s="38" t="str">
        <f>IFERROR(AVERAGEIFS(Articles!$AA:$AA, Articles!$H:$H, A175, Articles!$AA:$AA, "&lt;&gt;"), "")</f>
        <v/>
      </c>
    </row>
    <row r="176" spans="1:6" ht="14" x14ac:dyDescent="0.3">
      <c r="A176" s="7"/>
      <c r="B176" s="36" t="str">
        <f>IFERROR(AVERAGEIFS(Articles!$W:$W, Articles!$H:$H, A176, Articles!$W:$W, "&lt;&gt;"), "")</f>
        <v/>
      </c>
      <c r="C176" s="37" t="str">
        <f>IFERROR(AVERAGEIFS(Articles!$X:$X, Articles!$H:$H, A176, Articles!$X:$X, "&lt;&gt;"), "")</f>
        <v/>
      </c>
      <c r="D176" s="38" t="str">
        <f>IFERROR(AVERAGEIFS(Articles!$Y:$Y, Articles!$H:$H, A176, Articles!$Y:$Y, "&lt;&gt;"), "")</f>
        <v/>
      </c>
      <c r="E176" s="38" t="str">
        <f>IFERROR(AVERAGEIFS(Articles!$Z:$Z, Articles!$H:$H, A176, Articles!$Z:$Z, "&lt;&gt;"), "")</f>
        <v/>
      </c>
      <c r="F176" s="38" t="str">
        <f>IFERROR(AVERAGEIFS(Articles!$AA:$AA, Articles!$H:$H, A176, Articles!$AA:$AA, "&lt;&gt;"), "")</f>
        <v/>
      </c>
    </row>
    <row r="177" spans="1:6" ht="14" x14ac:dyDescent="0.3">
      <c r="A177" s="7"/>
      <c r="B177" s="36" t="str">
        <f>IFERROR(AVERAGEIFS(Articles!$W:$W, Articles!$H:$H, A177, Articles!$W:$W, "&lt;&gt;"), "")</f>
        <v/>
      </c>
      <c r="C177" s="37" t="str">
        <f>IFERROR(AVERAGEIFS(Articles!$X:$X, Articles!$H:$H, A177, Articles!$X:$X, "&lt;&gt;"), "")</f>
        <v/>
      </c>
      <c r="D177" s="38" t="str">
        <f>IFERROR(AVERAGEIFS(Articles!$Y:$Y, Articles!$H:$H, A177, Articles!$Y:$Y, "&lt;&gt;"), "")</f>
        <v/>
      </c>
      <c r="E177" s="38" t="str">
        <f>IFERROR(AVERAGEIFS(Articles!$Z:$Z, Articles!$H:$H, A177, Articles!$Z:$Z, "&lt;&gt;"), "")</f>
        <v/>
      </c>
      <c r="F177" s="38" t="str">
        <f>IFERROR(AVERAGEIFS(Articles!$AA:$AA, Articles!$H:$H, A177, Articles!$AA:$AA, "&lt;&gt;"), "")</f>
        <v/>
      </c>
    </row>
    <row r="178" spans="1:6" ht="14" x14ac:dyDescent="0.3">
      <c r="A178" s="7"/>
      <c r="B178" s="36" t="str">
        <f>IFERROR(AVERAGEIFS(Articles!$W:$W, Articles!$H:$H, A178, Articles!$W:$W, "&lt;&gt;"), "")</f>
        <v/>
      </c>
      <c r="C178" s="37" t="str">
        <f>IFERROR(AVERAGEIFS(Articles!$X:$X, Articles!$H:$H, A178, Articles!$X:$X, "&lt;&gt;"), "")</f>
        <v/>
      </c>
      <c r="D178" s="38" t="str">
        <f>IFERROR(AVERAGEIFS(Articles!$Y:$Y, Articles!$H:$H, A178, Articles!$Y:$Y, "&lt;&gt;"), "")</f>
        <v/>
      </c>
      <c r="E178" s="38" t="str">
        <f>IFERROR(AVERAGEIFS(Articles!$Z:$Z, Articles!$H:$H, A178, Articles!$Z:$Z, "&lt;&gt;"), "")</f>
        <v/>
      </c>
      <c r="F178" s="38" t="str">
        <f>IFERROR(AVERAGEIFS(Articles!$AA:$AA, Articles!$H:$H, A178, Articles!$AA:$AA, "&lt;&gt;"), "")</f>
        <v/>
      </c>
    </row>
    <row r="179" spans="1:6" ht="14" x14ac:dyDescent="0.3">
      <c r="A179" s="7"/>
      <c r="B179" s="36" t="str">
        <f>IFERROR(AVERAGEIFS(Articles!$W:$W, Articles!$H:$H, A179, Articles!$W:$W, "&lt;&gt;"), "")</f>
        <v/>
      </c>
      <c r="C179" s="37" t="str">
        <f>IFERROR(AVERAGEIFS(Articles!$X:$X, Articles!$H:$H, A179, Articles!$X:$X, "&lt;&gt;"), "")</f>
        <v/>
      </c>
      <c r="D179" s="38" t="str">
        <f>IFERROR(AVERAGEIFS(Articles!$Y:$Y, Articles!$H:$H, A179, Articles!$Y:$Y, "&lt;&gt;"), "")</f>
        <v/>
      </c>
      <c r="E179" s="38" t="str">
        <f>IFERROR(AVERAGEIFS(Articles!$Z:$Z, Articles!$H:$H, A179, Articles!$Z:$Z, "&lt;&gt;"), "")</f>
        <v/>
      </c>
      <c r="F179" s="38" t="str">
        <f>IFERROR(AVERAGEIFS(Articles!$AA:$AA, Articles!$H:$H, A179, Articles!$AA:$AA, "&lt;&gt;"), "")</f>
        <v/>
      </c>
    </row>
    <row r="180" spans="1:6" ht="14" x14ac:dyDescent="0.3">
      <c r="A180" s="7"/>
      <c r="B180" s="36" t="str">
        <f>IFERROR(AVERAGEIFS(Articles!$W:$W, Articles!$H:$H, A180, Articles!$W:$W, "&lt;&gt;"), "")</f>
        <v/>
      </c>
      <c r="C180" s="37" t="str">
        <f>IFERROR(AVERAGEIFS(Articles!$X:$X, Articles!$H:$H, A180, Articles!$X:$X, "&lt;&gt;"), "")</f>
        <v/>
      </c>
      <c r="D180" s="38" t="str">
        <f>IFERROR(AVERAGEIFS(Articles!$Y:$Y, Articles!$H:$H, A180, Articles!$Y:$Y, "&lt;&gt;"), "")</f>
        <v/>
      </c>
      <c r="E180" s="38" t="str">
        <f>IFERROR(AVERAGEIFS(Articles!$Z:$Z, Articles!$H:$H, A180, Articles!$Z:$Z, "&lt;&gt;"), "")</f>
        <v/>
      </c>
      <c r="F180" s="38" t="str">
        <f>IFERROR(AVERAGEIFS(Articles!$AA:$AA, Articles!$H:$H, A180, Articles!$AA:$AA, "&lt;&gt;"), "")</f>
        <v/>
      </c>
    </row>
    <row r="181" spans="1:6" ht="14" x14ac:dyDescent="0.3">
      <c r="A181" s="7"/>
      <c r="B181" s="36" t="str">
        <f>IFERROR(AVERAGEIFS(Articles!$W:$W, Articles!$H:$H, A181, Articles!$W:$W, "&lt;&gt;"), "")</f>
        <v/>
      </c>
      <c r="C181" s="37" t="str">
        <f>IFERROR(AVERAGEIFS(Articles!$X:$X, Articles!$H:$H, A181, Articles!$X:$X, "&lt;&gt;"), "")</f>
        <v/>
      </c>
      <c r="D181" s="38" t="str">
        <f>IFERROR(AVERAGEIFS(Articles!$Y:$Y, Articles!$H:$H, A181, Articles!$Y:$Y, "&lt;&gt;"), "")</f>
        <v/>
      </c>
      <c r="E181" s="38" t="str">
        <f>IFERROR(AVERAGEIFS(Articles!$Z:$Z, Articles!$H:$H, A181, Articles!$Z:$Z, "&lt;&gt;"), "")</f>
        <v/>
      </c>
      <c r="F181" s="38" t="str">
        <f>IFERROR(AVERAGEIFS(Articles!$AA:$AA, Articles!$H:$H, A181, Articles!$AA:$AA, "&lt;&gt;"), "")</f>
        <v/>
      </c>
    </row>
    <row r="182" spans="1:6" ht="14" x14ac:dyDescent="0.3">
      <c r="A182" s="7"/>
      <c r="B182" s="36" t="str">
        <f>IFERROR(AVERAGEIFS(Articles!$W:$W, Articles!$H:$H, A182, Articles!$W:$W, "&lt;&gt;"), "")</f>
        <v/>
      </c>
      <c r="C182" s="37" t="str">
        <f>IFERROR(AVERAGEIFS(Articles!$X:$X, Articles!$H:$H, A182, Articles!$X:$X, "&lt;&gt;"), "")</f>
        <v/>
      </c>
      <c r="D182" s="38" t="str">
        <f>IFERROR(AVERAGEIFS(Articles!$Y:$Y, Articles!$H:$H, A182, Articles!$Y:$Y, "&lt;&gt;"), "")</f>
        <v/>
      </c>
      <c r="E182" s="38" t="str">
        <f>IFERROR(AVERAGEIFS(Articles!$Z:$Z, Articles!$H:$H, A182, Articles!$Z:$Z, "&lt;&gt;"), "")</f>
        <v/>
      </c>
      <c r="F182" s="38" t="str">
        <f>IFERROR(AVERAGEIFS(Articles!$AA:$AA, Articles!$H:$H, A182, Articles!$AA:$AA, "&lt;&gt;"), "")</f>
        <v/>
      </c>
    </row>
    <row r="183" spans="1:6" ht="14" x14ac:dyDescent="0.3">
      <c r="A183" s="7"/>
      <c r="B183" s="36" t="str">
        <f>IFERROR(AVERAGEIFS(Articles!$W:$W, Articles!$H:$H, A183, Articles!$W:$W, "&lt;&gt;"), "")</f>
        <v/>
      </c>
      <c r="C183" s="37" t="str">
        <f>IFERROR(AVERAGEIFS(Articles!$X:$X, Articles!$H:$H, A183, Articles!$X:$X, "&lt;&gt;"), "")</f>
        <v/>
      </c>
      <c r="D183" s="38" t="str">
        <f>IFERROR(AVERAGEIFS(Articles!$Y:$Y, Articles!$H:$H, A183, Articles!$Y:$Y, "&lt;&gt;"), "")</f>
        <v/>
      </c>
      <c r="E183" s="38" t="str">
        <f>IFERROR(AVERAGEIFS(Articles!$Z:$Z, Articles!$H:$H, A183, Articles!$Z:$Z, "&lt;&gt;"), "")</f>
        <v/>
      </c>
      <c r="F183" s="38" t="str">
        <f>IFERROR(AVERAGEIFS(Articles!$AA:$AA, Articles!$H:$H, A183, Articles!$AA:$AA, "&lt;&gt;"), "")</f>
        <v/>
      </c>
    </row>
    <row r="184" spans="1:6" ht="14" x14ac:dyDescent="0.3">
      <c r="A184" s="7"/>
      <c r="B184" s="36" t="str">
        <f>IFERROR(AVERAGEIFS(Articles!$W:$W, Articles!$H:$H, A184, Articles!$W:$W, "&lt;&gt;"), "")</f>
        <v/>
      </c>
      <c r="C184" s="37" t="str">
        <f>IFERROR(AVERAGEIFS(Articles!$X:$X, Articles!$H:$H, A184, Articles!$X:$X, "&lt;&gt;"), "")</f>
        <v/>
      </c>
      <c r="D184" s="38" t="str">
        <f>IFERROR(AVERAGEIFS(Articles!$Y:$Y, Articles!$H:$H, A184, Articles!$Y:$Y, "&lt;&gt;"), "")</f>
        <v/>
      </c>
      <c r="E184" s="38" t="str">
        <f>IFERROR(AVERAGEIFS(Articles!$Z:$Z, Articles!$H:$H, A184, Articles!$Z:$Z, "&lt;&gt;"), "")</f>
        <v/>
      </c>
      <c r="F184" s="38" t="str">
        <f>IFERROR(AVERAGEIFS(Articles!$AA:$AA, Articles!$H:$H, A184, Articles!$AA:$AA, "&lt;&gt;"), "")</f>
        <v/>
      </c>
    </row>
    <row r="185" spans="1:6" ht="14" x14ac:dyDescent="0.3">
      <c r="A185" s="7"/>
      <c r="B185" s="36" t="str">
        <f>IFERROR(AVERAGEIFS(Articles!$W:$W, Articles!$H:$H, A185, Articles!$W:$W, "&lt;&gt;"), "")</f>
        <v/>
      </c>
      <c r="C185" s="37" t="str">
        <f>IFERROR(AVERAGEIFS(Articles!$X:$X, Articles!$H:$H, A185, Articles!$X:$X, "&lt;&gt;"), "")</f>
        <v/>
      </c>
      <c r="D185" s="38" t="str">
        <f>IFERROR(AVERAGEIFS(Articles!$Y:$Y, Articles!$H:$H, A185, Articles!$Y:$Y, "&lt;&gt;"), "")</f>
        <v/>
      </c>
      <c r="E185" s="38" t="str">
        <f>IFERROR(AVERAGEIFS(Articles!$Z:$Z, Articles!$H:$H, A185, Articles!$Z:$Z, "&lt;&gt;"), "")</f>
        <v/>
      </c>
      <c r="F185" s="38" t="str">
        <f>IFERROR(AVERAGEIFS(Articles!$AA:$AA, Articles!$H:$H, A185, Articles!$AA:$AA, "&lt;&gt;"), "")</f>
        <v/>
      </c>
    </row>
    <row r="186" spans="1:6" ht="14" x14ac:dyDescent="0.3">
      <c r="A186" s="7"/>
      <c r="B186" s="36" t="str">
        <f>IFERROR(AVERAGEIFS(Articles!$W:$W, Articles!$H:$H, A186, Articles!$W:$W, "&lt;&gt;"), "")</f>
        <v/>
      </c>
      <c r="C186" s="37" t="str">
        <f>IFERROR(AVERAGEIFS(Articles!$X:$X, Articles!$H:$H, A186, Articles!$X:$X, "&lt;&gt;"), "")</f>
        <v/>
      </c>
      <c r="D186" s="38" t="str">
        <f>IFERROR(AVERAGEIFS(Articles!$Y:$Y, Articles!$H:$H, A186, Articles!$Y:$Y, "&lt;&gt;"), "")</f>
        <v/>
      </c>
      <c r="E186" s="38" t="str">
        <f>IFERROR(AVERAGEIFS(Articles!$Z:$Z, Articles!$H:$H, A186, Articles!$Z:$Z, "&lt;&gt;"), "")</f>
        <v/>
      </c>
      <c r="F186" s="38" t="str">
        <f>IFERROR(AVERAGEIFS(Articles!$AA:$AA, Articles!$H:$H, A186, Articles!$AA:$AA, "&lt;&gt;"), "")</f>
        <v/>
      </c>
    </row>
    <row r="187" spans="1:6" ht="14" x14ac:dyDescent="0.3">
      <c r="A187" s="7"/>
      <c r="B187" s="36" t="str">
        <f>IFERROR(AVERAGEIFS(Articles!$W:$W, Articles!$H:$H, A187, Articles!$W:$W, "&lt;&gt;"), "")</f>
        <v/>
      </c>
      <c r="C187" s="37" t="str">
        <f>IFERROR(AVERAGEIFS(Articles!$X:$X, Articles!$H:$H, A187, Articles!$X:$X, "&lt;&gt;"), "")</f>
        <v/>
      </c>
      <c r="D187" s="38" t="str">
        <f>IFERROR(AVERAGEIFS(Articles!$Y:$Y, Articles!$H:$H, A187, Articles!$Y:$Y, "&lt;&gt;"), "")</f>
        <v/>
      </c>
      <c r="E187" s="38" t="str">
        <f>IFERROR(AVERAGEIFS(Articles!$Z:$Z, Articles!$H:$H, A187, Articles!$Z:$Z, "&lt;&gt;"), "")</f>
        <v/>
      </c>
      <c r="F187" s="38" t="str">
        <f>IFERROR(AVERAGEIFS(Articles!$AA:$AA, Articles!$H:$H, A187, Articles!$AA:$AA, "&lt;&gt;"), "")</f>
        <v/>
      </c>
    </row>
    <row r="188" spans="1:6" ht="14" x14ac:dyDescent="0.3">
      <c r="A188" s="7"/>
      <c r="B188" s="36" t="str">
        <f>IFERROR(AVERAGEIFS(Articles!$W:$W, Articles!$H:$H, A188, Articles!$W:$W, "&lt;&gt;"), "")</f>
        <v/>
      </c>
      <c r="C188" s="37" t="str">
        <f>IFERROR(AVERAGEIFS(Articles!$X:$X, Articles!$H:$H, A188, Articles!$X:$X, "&lt;&gt;"), "")</f>
        <v/>
      </c>
      <c r="D188" s="38" t="str">
        <f>IFERROR(AVERAGEIFS(Articles!$Y:$Y, Articles!$H:$H, A188, Articles!$Y:$Y, "&lt;&gt;"), "")</f>
        <v/>
      </c>
      <c r="E188" s="38" t="str">
        <f>IFERROR(AVERAGEIFS(Articles!$Z:$Z, Articles!$H:$H, A188, Articles!$Z:$Z, "&lt;&gt;"), "")</f>
        <v/>
      </c>
      <c r="F188" s="38" t="str">
        <f>IFERROR(AVERAGEIFS(Articles!$AA:$AA, Articles!$H:$H, A188, Articles!$AA:$AA, "&lt;&gt;"), "")</f>
        <v/>
      </c>
    </row>
    <row r="189" spans="1:6" ht="14" x14ac:dyDescent="0.3">
      <c r="A189" s="7"/>
      <c r="B189" s="36" t="str">
        <f>IFERROR(AVERAGEIFS(Articles!$W:$W, Articles!$H:$H, A189, Articles!$W:$W, "&lt;&gt;"), "")</f>
        <v/>
      </c>
      <c r="C189" s="37" t="str">
        <f>IFERROR(AVERAGEIFS(Articles!$X:$X, Articles!$H:$H, A189, Articles!$X:$X, "&lt;&gt;"), "")</f>
        <v/>
      </c>
      <c r="D189" s="38" t="str">
        <f>IFERROR(AVERAGEIFS(Articles!$Y:$Y, Articles!$H:$H, A189, Articles!$Y:$Y, "&lt;&gt;"), "")</f>
        <v/>
      </c>
      <c r="E189" s="38" t="str">
        <f>IFERROR(AVERAGEIFS(Articles!$Z:$Z, Articles!$H:$H, A189, Articles!$Z:$Z, "&lt;&gt;"), "")</f>
        <v/>
      </c>
      <c r="F189" s="38" t="str">
        <f>IFERROR(AVERAGEIFS(Articles!$AA:$AA, Articles!$H:$H, A189, Articles!$AA:$AA, "&lt;&gt;"), "")</f>
        <v/>
      </c>
    </row>
    <row r="190" spans="1:6" ht="14" x14ac:dyDescent="0.3">
      <c r="A190" s="7"/>
      <c r="B190" s="36" t="str">
        <f>IFERROR(AVERAGEIFS(Articles!$W:$W, Articles!$H:$H, A190, Articles!$W:$W, "&lt;&gt;"), "")</f>
        <v/>
      </c>
      <c r="C190" s="37" t="str">
        <f>IFERROR(AVERAGEIFS(Articles!$X:$X, Articles!$H:$H, A190, Articles!$X:$X, "&lt;&gt;"), "")</f>
        <v/>
      </c>
      <c r="D190" s="38" t="str">
        <f>IFERROR(AVERAGEIFS(Articles!$Y:$Y, Articles!$H:$H, A190, Articles!$Y:$Y, "&lt;&gt;"), "")</f>
        <v/>
      </c>
      <c r="E190" s="38" t="str">
        <f>IFERROR(AVERAGEIFS(Articles!$Z:$Z, Articles!$H:$H, A190, Articles!$Z:$Z, "&lt;&gt;"), "")</f>
        <v/>
      </c>
      <c r="F190" s="38" t="str">
        <f>IFERROR(AVERAGEIFS(Articles!$AA:$AA, Articles!$H:$H, A190, Articles!$AA:$AA, "&lt;&gt;"), "")</f>
        <v/>
      </c>
    </row>
    <row r="191" spans="1:6" ht="14" x14ac:dyDescent="0.3">
      <c r="A191" s="7"/>
      <c r="B191" s="36" t="str">
        <f>IFERROR(AVERAGEIFS(Articles!$W:$W, Articles!$H:$H, A191, Articles!$W:$W, "&lt;&gt;"), "")</f>
        <v/>
      </c>
      <c r="C191" s="37" t="str">
        <f>IFERROR(AVERAGEIFS(Articles!$X:$X, Articles!$H:$H, A191, Articles!$X:$X, "&lt;&gt;"), "")</f>
        <v/>
      </c>
      <c r="D191" s="38" t="str">
        <f>IFERROR(AVERAGEIFS(Articles!$Y:$Y, Articles!$H:$H, A191, Articles!$Y:$Y, "&lt;&gt;"), "")</f>
        <v/>
      </c>
      <c r="E191" s="38" t="str">
        <f>IFERROR(AVERAGEIFS(Articles!$Z:$Z, Articles!$H:$H, A191, Articles!$Z:$Z, "&lt;&gt;"), "")</f>
        <v/>
      </c>
      <c r="F191" s="38" t="str">
        <f>IFERROR(AVERAGEIFS(Articles!$AA:$AA, Articles!$H:$H, A191, Articles!$AA:$AA, "&lt;&gt;"), "")</f>
        <v/>
      </c>
    </row>
    <row r="192" spans="1:6" ht="14" x14ac:dyDescent="0.3">
      <c r="A192" s="7"/>
      <c r="B192" s="36" t="str">
        <f>IFERROR(AVERAGEIFS(Articles!$W:$W, Articles!$H:$H, A192, Articles!$W:$W, "&lt;&gt;"), "")</f>
        <v/>
      </c>
      <c r="C192" s="37" t="str">
        <f>IFERROR(AVERAGEIFS(Articles!$X:$X, Articles!$H:$H, A192, Articles!$X:$X, "&lt;&gt;"), "")</f>
        <v/>
      </c>
      <c r="D192" s="38" t="str">
        <f>IFERROR(AVERAGEIFS(Articles!$Y:$Y, Articles!$H:$H, A192, Articles!$Y:$Y, "&lt;&gt;"), "")</f>
        <v/>
      </c>
      <c r="E192" s="38" t="str">
        <f>IFERROR(AVERAGEIFS(Articles!$Z:$Z, Articles!$H:$H, A192, Articles!$Z:$Z, "&lt;&gt;"), "")</f>
        <v/>
      </c>
      <c r="F192" s="38" t="str">
        <f>IFERROR(AVERAGEIFS(Articles!$AA:$AA, Articles!$H:$H, A192, Articles!$AA:$AA, "&lt;&gt;"), "")</f>
        <v/>
      </c>
    </row>
    <row r="193" spans="1:6" ht="14" x14ac:dyDescent="0.3">
      <c r="A193" s="7"/>
      <c r="B193" s="36" t="str">
        <f>IFERROR(AVERAGEIFS(Articles!$W:$W, Articles!$H:$H, A193, Articles!$W:$W, "&lt;&gt;"), "")</f>
        <v/>
      </c>
      <c r="C193" s="37" t="str">
        <f>IFERROR(AVERAGEIFS(Articles!$X:$X, Articles!$H:$H, A193, Articles!$X:$X, "&lt;&gt;"), "")</f>
        <v/>
      </c>
      <c r="D193" s="38" t="str">
        <f>IFERROR(AVERAGEIFS(Articles!$Y:$Y, Articles!$H:$H, A193, Articles!$Y:$Y, "&lt;&gt;"), "")</f>
        <v/>
      </c>
      <c r="E193" s="38" t="str">
        <f>IFERROR(AVERAGEIFS(Articles!$Z:$Z, Articles!$H:$H, A193, Articles!$Z:$Z, "&lt;&gt;"), "")</f>
        <v/>
      </c>
      <c r="F193" s="38" t="str">
        <f>IFERROR(AVERAGEIFS(Articles!$AA:$AA, Articles!$H:$H, A193, Articles!$AA:$AA, "&lt;&gt;"), "")</f>
        <v/>
      </c>
    </row>
    <row r="194" spans="1:6" ht="14" x14ac:dyDescent="0.3">
      <c r="A194" s="7"/>
      <c r="B194" s="36" t="str">
        <f>IFERROR(AVERAGEIFS(Articles!$W:$W, Articles!$H:$H, A194, Articles!$W:$W, "&lt;&gt;"), "")</f>
        <v/>
      </c>
      <c r="C194" s="37" t="str">
        <f>IFERROR(AVERAGEIFS(Articles!$X:$X, Articles!$H:$H, A194, Articles!$X:$X, "&lt;&gt;"), "")</f>
        <v/>
      </c>
      <c r="D194" s="38" t="str">
        <f>IFERROR(AVERAGEIFS(Articles!$Y:$Y, Articles!$H:$H, A194, Articles!$Y:$Y, "&lt;&gt;"), "")</f>
        <v/>
      </c>
      <c r="E194" s="38" t="str">
        <f>IFERROR(AVERAGEIFS(Articles!$Z:$Z, Articles!$H:$H, A194, Articles!$Z:$Z, "&lt;&gt;"), "")</f>
        <v/>
      </c>
      <c r="F194" s="38" t="str">
        <f>IFERROR(AVERAGEIFS(Articles!$AA:$AA, Articles!$H:$H, A194, Articles!$AA:$AA, "&lt;&gt;"), "")</f>
        <v/>
      </c>
    </row>
    <row r="195" spans="1:6" ht="14" x14ac:dyDescent="0.3">
      <c r="A195" s="7"/>
      <c r="B195" s="36" t="str">
        <f>IFERROR(AVERAGEIFS(Articles!$W:$W, Articles!$H:$H, A195, Articles!$W:$W, "&lt;&gt;"), "")</f>
        <v/>
      </c>
      <c r="C195" s="37" t="str">
        <f>IFERROR(AVERAGEIFS(Articles!$X:$X, Articles!$H:$H, A195, Articles!$X:$X, "&lt;&gt;"), "")</f>
        <v/>
      </c>
      <c r="D195" s="38" t="str">
        <f>IFERROR(AVERAGEIFS(Articles!$Y:$Y, Articles!$H:$H, A195, Articles!$Y:$Y, "&lt;&gt;"), "")</f>
        <v/>
      </c>
      <c r="E195" s="38" t="str">
        <f>IFERROR(AVERAGEIFS(Articles!$Z:$Z, Articles!$H:$H, A195, Articles!$Z:$Z, "&lt;&gt;"), "")</f>
        <v/>
      </c>
      <c r="F195" s="38" t="str">
        <f>IFERROR(AVERAGEIFS(Articles!$AA:$AA, Articles!$H:$H, A195, Articles!$AA:$AA, "&lt;&gt;"), "")</f>
        <v/>
      </c>
    </row>
    <row r="196" spans="1:6" ht="14" x14ac:dyDescent="0.3">
      <c r="A196" s="7"/>
      <c r="B196" s="36" t="str">
        <f>IFERROR(AVERAGEIFS(Articles!$W:$W, Articles!$H:$H, A196, Articles!$W:$W, "&lt;&gt;"), "")</f>
        <v/>
      </c>
      <c r="C196" s="37" t="str">
        <f>IFERROR(AVERAGEIFS(Articles!$X:$X, Articles!$H:$H, A196, Articles!$X:$X, "&lt;&gt;"), "")</f>
        <v/>
      </c>
      <c r="D196" s="38" t="str">
        <f>IFERROR(AVERAGEIFS(Articles!$Y:$Y, Articles!$H:$H, A196, Articles!$Y:$Y, "&lt;&gt;"), "")</f>
        <v/>
      </c>
      <c r="E196" s="38" t="str">
        <f>IFERROR(AVERAGEIFS(Articles!$Z:$Z, Articles!$H:$H, A196, Articles!$Z:$Z, "&lt;&gt;"), "")</f>
        <v/>
      </c>
      <c r="F196" s="38" t="str">
        <f>IFERROR(AVERAGEIFS(Articles!$AA:$AA, Articles!$H:$H, A196, Articles!$AA:$AA, "&lt;&gt;"), "")</f>
        <v/>
      </c>
    </row>
    <row r="197" spans="1:6" ht="14" x14ac:dyDescent="0.3">
      <c r="A197" s="7"/>
      <c r="B197" s="36" t="str">
        <f>IFERROR(AVERAGEIFS(Articles!$W:$W, Articles!$H:$H, A197, Articles!$W:$W, "&lt;&gt;"), "")</f>
        <v/>
      </c>
      <c r="C197" s="37" t="str">
        <f>IFERROR(AVERAGEIFS(Articles!$X:$X, Articles!$H:$H, A197, Articles!$X:$X, "&lt;&gt;"), "")</f>
        <v/>
      </c>
      <c r="D197" s="38" t="str">
        <f>IFERROR(AVERAGEIFS(Articles!$Y:$Y, Articles!$H:$H, A197, Articles!$Y:$Y, "&lt;&gt;"), "")</f>
        <v/>
      </c>
      <c r="E197" s="38" t="str">
        <f>IFERROR(AVERAGEIFS(Articles!$Z:$Z, Articles!$H:$H, A197, Articles!$Z:$Z, "&lt;&gt;"), "")</f>
        <v/>
      </c>
      <c r="F197" s="38" t="str">
        <f>IFERROR(AVERAGEIFS(Articles!$AA:$AA, Articles!$H:$H, A197, Articles!$AA:$AA, "&lt;&gt;"), "")</f>
        <v/>
      </c>
    </row>
    <row r="198" spans="1:6" ht="14" x14ac:dyDescent="0.3">
      <c r="A198" s="7"/>
      <c r="B198" s="36" t="str">
        <f>IFERROR(AVERAGEIFS(Articles!$W:$W, Articles!$H:$H, A198, Articles!$W:$W, "&lt;&gt;"), "")</f>
        <v/>
      </c>
      <c r="C198" s="37" t="str">
        <f>IFERROR(AVERAGEIFS(Articles!$X:$X, Articles!$H:$H, A198, Articles!$X:$X, "&lt;&gt;"), "")</f>
        <v/>
      </c>
      <c r="D198" s="38" t="str">
        <f>IFERROR(AVERAGEIFS(Articles!$Y:$Y, Articles!$H:$H, A198, Articles!$Y:$Y, "&lt;&gt;"), "")</f>
        <v/>
      </c>
      <c r="E198" s="38" t="str">
        <f>IFERROR(AVERAGEIFS(Articles!$Z:$Z, Articles!$H:$H, A198, Articles!$Z:$Z, "&lt;&gt;"), "")</f>
        <v/>
      </c>
      <c r="F198" s="38" t="str">
        <f>IFERROR(AVERAGEIFS(Articles!$AA:$AA, Articles!$H:$H, A198, Articles!$AA:$AA, "&lt;&gt;"), "")</f>
        <v/>
      </c>
    </row>
    <row r="199" spans="1:6" ht="14" x14ac:dyDescent="0.3">
      <c r="A199" s="7"/>
      <c r="B199" s="36" t="str">
        <f>IFERROR(AVERAGEIFS(Articles!$W:$W, Articles!$H:$H, A199, Articles!$W:$W, "&lt;&gt;"), "")</f>
        <v/>
      </c>
      <c r="C199" s="37" t="str">
        <f>IFERROR(AVERAGEIFS(Articles!$X:$X, Articles!$H:$H, A199, Articles!$X:$X, "&lt;&gt;"), "")</f>
        <v/>
      </c>
      <c r="D199" s="38" t="str">
        <f>IFERROR(AVERAGEIFS(Articles!$Y:$Y, Articles!$H:$H, A199, Articles!$Y:$Y, "&lt;&gt;"), "")</f>
        <v/>
      </c>
      <c r="E199" s="38" t="str">
        <f>IFERROR(AVERAGEIFS(Articles!$Z:$Z, Articles!$H:$H, A199, Articles!$Z:$Z, "&lt;&gt;"), "")</f>
        <v/>
      </c>
      <c r="F199" s="38" t="str">
        <f>IFERROR(AVERAGEIFS(Articles!$AA:$AA, Articles!$H:$H, A199, Articles!$AA:$AA, "&lt;&gt;"), "")</f>
        <v/>
      </c>
    </row>
    <row r="200" spans="1:6" ht="14" x14ac:dyDescent="0.3">
      <c r="A200" s="7"/>
      <c r="B200" s="36" t="str">
        <f>IFERROR(AVERAGEIFS(Articles!$W:$W, Articles!$H:$H, A200, Articles!$W:$W, "&lt;&gt;"), "")</f>
        <v/>
      </c>
      <c r="C200" s="37" t="str">
        <f>IFERROR(AVERAGEIFS(Articles!$X:$X, Articles!$H:$H, A200, Articles!$X:$X, "&lt;&gt;"), "")</f>
        <v/>
      </c>
      <c r="D200" s="38" t="str">
        <f>IFERROR(AVERAGEIFS(Articles!$Y:$Y, Articles!$H:$H, A200, Articles!$Y:$Y, "&lt;&gt;"), "")</f>
        <v/>
      </c>
      <c r="E200" s="38" t="str">
        <f>IFERROR(AVERAGEIFS(Articles!$Z:$Z, Articles!$H:$H, A200, Articles!$Z:$Z, "&lt;&gt;"), "")</f>
        <v/>
      </c>
      <c r="F200" s="38" t="str">
        <f>IFERROR(AVERAGEIFS(Articles!$AA:$AA, Articles!$H:$H, A200, Articles!$AA:$AA, "&lt;&gt;"), "")</f>
        <v/>
      </c>
    </row>
    <row r="201" spans="1:6" ht="14" x14ac:dyDescent="0.3">
      <c r="A201" s="7"/>
      <c r="B201" s="36" t="str">
        <f>IFERROR(AVERAGEIFS(Articles!$W:$W, Articles!$H:$H, A201, Articles!$W:$W, "&lt;&gt;"), "")</f>
        <v/>
      </c>
      <c r="C201" s="37" t="str">
        <f>IFERROR(AVERAGEIFS(Articles!$X:$X, Articles!$H:$H, A201, Articles!$X:$X, "&lt;&gt;"), "")</f>
        <v/>
      </c>
      <c r="D201" s="38" t="str">
        <f>IFERROR(AVERAGEIFS(Articles!$Y:$Y, Articles!$H:$H, A201, Articles!$Y:$Y, "&lt;&gt;"), "")</f>
        <v/>
      </c>
      <c r="E201" s="38" t="str">
        <f>IFERROR(AVERAGEIFS(Articles!$Z:$Z, Articles!$H:$H, A201, Articles!$Z:$Z, "&lt;&gt;"), "")</f>
        <v/>
      </c>
      <c r="F201" s="38" t="str">
        <f>IFERROR(AVERAGEIFS(Articles!$AA:$AA, Articles!$H:$H, A201, Articles!$AA:$AA, "&lt;&gt;"), "")</f>
        <v/>
      </c>
    </row>
    <row r="202" spans="1:6" ht="14" x14ac:dyDescent="0.3">
      <c r="A202" s="7"/>
      <c r="B202" s="36" t="str">
        <f>IFERROR(AVERAGEIFS(Articles!$W:$W, Articles!$H:$H, A202, Articles!$W:$W, "&lt;&gt;"), "")</f>
        <v/>
      </c>
      <c r="C202" s="37" t="str">
        <f>IFERROR(AVERAGEIFS(Articles!$X:$X, Articles!$H:$H, A202, Articles!$X:$X, "&lt;&gt;"), "")</f>
        <v/>
      </c>
      <c r="D202" s="38" t="str">
        <f>IFERROR(AVERAGEIFS(Articles!$Y:$Y, Articles!$H:$H, A202, Articles!$Y:$Y, "&lt;&gt;"), "")</f>
        <v/>
      </c>
      <c r="E202" s="38" t="str">
        <f>IFERROR(AVERAGEIFS(Articles!$Z:$Z, Articles!$H:$H, A202, Articles!$Z:$Z, "&lt;&gt;"), "")</f>
        <v/>
      </c>
      <c r="F202" s="38" t="str">
        <f>IFERROR(AVERAGEIFS(Articles!$AA:$AA, Articles!$H:$H, A202, Articles!$AA:$AA, "&lt;&gt;"), "")</f>
        <v/>
      </c>
    </row>
    <row r="203" spans="1:6" ht="14" x14ac:dyDescent="0.3">
      <c r="A203" s="7"/>
      <c r="B203" s="36" t="str">
        <f>IFERROR(AVERAGEIFS(Articles!$W:$W, Articles!$H:$H, A203, Articles!$W:$W, "&lt;&gt;"), "")</f>
        <v/>
      </c>
      <c r="C203" s="37" t="str">
        <f>IFERROR(AVERAGEIFS(Articles!$X:$X, Articles!$H:$H, A203, Articles!$X:$X, "&lt;&gt;"), "")</f>
        <v/>
      </c>
      <c r="D203" s="38" t="str">
        <f>IFERROR(AVERAGEIFS(Articles!$Y:$Y, Articles!$H:$H, A203, Articles!$Y:$Y, "&lt;&gt;"), "")</f>
        <v/>
      </c>
      <c r="E203" s="38" t="str">
        <f>IFERROR(AVERAGEIFS(Articles!$Z:$Z, Articles!$H:$H, A203, Articles!$Z:$Z, "&lt;&gt;"), "")</f>
        <v/>
      </c>
      <c r="F203" s="38" t="str">
        <f>IFERROR(AVERAGEIFS(Articles!$AA:$AA, Articles!$H:$H, A203, Articles!$AA:$AA, "&lt;&gt;"), "")</f>
        <v/>
      </c>
    </row>
    <row r="204" spans="1:6" ht="14" x14ac:dyDescent="0.3">
      <c r="A204" s="7"/>
      <c r="B204" s="36" t="str">
        <f>IFERROR(AVERAGEIFS(Articles!$W:$W, Articles!$H:$H, A204, Articles!$W:$W, "&lt;&gt;"), "")</f>
        <v/>
      </c>
      <c r="C204" s="37" t="str">
        <f>IFERROR(AVERAGEIFS(Articles!$X:$X, Articles!$H:$H, A204, Articles!$X:$X, "&lt;&gt;"), "")</f>
        <v/>
      </c>
      <c r="D204" s="38" t="str">
        <f>IFERROR(AVERAGEIFS(Articles!$Y:$Y, Articles!$H:$H, A204, Articles!$Y:$Y, "&lt;&gt;"), "")</f>
        <v/>
      </c>
      <c r="E204" s="38" t="str">
        <f>IFERROR(AVERAGEIFS(Articles!$Z:$Z, Articles!$H:$H, A204, Articles!$Z:$Z, "&lt;&gt;"), "")</f>
        <v/>
      </c>
      <c r="F204" s="38" t="str">
        <f>IFERROR(AVERAGEIFS(Articles!$AA:$AA, Articles!$H:$H, A204, Articles!$AA:$AA, "&lt;&gt;"), "")</f>
        <v/>
      </c>
    </row>
    <row r="205" spans="1:6" ht="14" x14ac:dyDescent="0.3">
      <c r="A205" s="7"/>
      <c r="B205" s="36" t="str">
        <f>IFERROR(AVERAGEIFS(Articles!$W:$W, Articles!$H:$H, A205, Articles!$W:$W, "&lt;&gt;"), "")</f>
        <v/>
      </c>
      <c r="C205" s="37" t="str">
        <f>IFERROR(AVERAGEIFS(Articles!$X:$X, Articles!$H:$H, A205, Articles!$X:$X, "&lt;&gt;"), "")</f>
        <v/>
      </c>
      <c r="D205" s="38" t="str">
        <f>IFERROR(AVERAGEIFS(Articles!$Y:$Y, Articles!$H:$H, A205, Articles!$Y:$Y, "&lt;&gt;"), "")</f>
        <v/>
      </c>
      <c r="E205" s="38" t="str">
        <f>IFERROR(AVERAGEIFS(Articles!$Z:$Z, Articles!$H:$H, A205, Articles!$Z:$Z, "&lt;&gt;"), "")</f>
        <v/>
      </c>
      <c r="F205" s="38" t="str">
        <f>IFERROR(AVERAGEIFS(Articles!$AA:$AA, Articles!$H:$H, A205, Articles!$AA:$AA, "&lt;&gt;"), "")</f>
        <v/>
      </c>
    </row>
    <row r="206" spans="1:6" ht="14" x14ac:dyDescent="0.3">
      <c r="A206" s="7"/>
      <c r="B206" s="36" t="str">
        <f>IFERROR(AVERAGEIFS(Articles!$W:$W, Articles!$H:$H, A206, Articles!$W:$W, "&lt;&gt;"), "")</f>
        <v/>
      </c>
      <c r="C206" s="37" t="str">
        <f>IFERROR(AVERAGEIFS(Articles!$X:$X, Articles!$H:$H, A206, Articles!$X:$X, "&lt;&gt;"), "")</f>
        <v/>
      </c>
      <c r="D206" s="38" t="str">
        <f>IFERROR(AVERAGEIFS(Articles!$Y:$Y, Articles!$H:$H, A206, Articles!$Y:$Y, "&lt;&gt;"), "")</f>
        <v/>
      </c>
      <c r="E206" s="38" t="str">
        <f>IFERROR(AVERAGEIFS(Articles!$Z:$Z, Articles!$H:$H, A206, Articles!$Z:$Z, "&lt;&gt;"), "")</f>
        <v/>
      </c>
      <c r="F206" s="38" t="str">
        <f>IFERROR(AVERAGEIFS(Articles!$AA:$AA, Articles!$H:$H, A206, Articles!$AA:$AA, "&lt;&gt;"), "")</f>
        <v/>
      </c>
    </row>
    <row r="207" spans="1:6" ht="14" x14ac:dyDescent="0.3">
      <c r="A207" s="7"/>
      <c r="B207" s="36" t="str">
        <f>IFERROR(AVERAGEIFS(Articles!$W:$W, Articles!$H:$H, A207, Articles!$W:$W, "&lt;&gt;"), "")</f>
        <v/>
      </c>
      <c r="C207" s="37" t="str">
        <f>IFERROR(AVERAGEIFS(Articles!$X:$X, Articles!$H:$H, A207, Articles!$X:$X, "&lt;&gt;"), "")</f>
        <v/>
      </c>
      <c r="D207" s="38" t="str">
        <f>IFERROR(AVERAGEIFS(Articles!$Y:$Y, Articles!$H:$H, A207, Articles!$Y:$Y, "&lt;&gt;"), "")</f>
        <v/>
      </c>
      <c r="E207" s="38" t="str">
        <f>IFERROR(AVERAGEIFS(Articles!$Z:$Z, Articles!$H:$H, A207, Articles!$Z:$Z, "&lt;&gt;"), "")</f>
        <v/>
      </c>
      <c r="F207" s="38" t="str">
        <f>IFERROR(AVERAGEIFS(Articles!$AA:$AA, Articles!$H:$H, A207, Articles!$AA:$AA, "&lt;&gt;"), "")</f>
        <v/>
      </c>
    </row>
    <row r="208" spans="1:6" ht="14" x14ac:dyDescent="0.3">
      <c r="A208" s="7"/>
      <c r="B208" s="36" t="str">
        <f>IFERROR(AVERAGEIFS(Articles!$W:$W, Articles!$H:$H, A208, Articles!$W:$W, "&lt;&gt;"), "")</f>
        <v/>
      </c>
      <c r="C208" s="37" t="str">
        <f>IFERROR(AVERAGEIFS(Articles!$X:$X, Articles!$H:$H, A208, Articles!$X:$X, "&lt;&gt;"), "")</f>
        <v/>
      </c>
      <c r="D208" s="38" t="str">
        <f>IFERROR(AVERAGEIFS(Articles!$Y:$Y, Articles!$H:$H, A208, Articles!$Y:$Y, "&lt;&gt;"), "")</f>
        <v/>
      </c>
      <c r="E208" s="38" t="str">
        <f>IFERROR(AVERAGEIFS(Articles!$Z:$Z, Articles!$H:$H, A208, Articles!$Z:$Z, "&lt;&gt;"), "")</f>
        <v/>
      </c>
      <c r="F208" s="38" t="str">
        <f>IFERROR(AVERAGEIFS(Articles!$AA:$AA, Articles!$H:$H, A208, Articles!$AA:$AA, "&lt;&gt;"), "")</f>
        <v/>
      </c>
    </row>
    <row r="209" spans="1:6" ht="14" x14ac:dyDescent="0.3">
      <c r="A209" s="7"/>
      <c r="B209" s="36" t="str">
        <f>IFERROR(AVERAGEIFS(Articles!$W:$W, Articles!$H:$H, A209, Articles!$W:$W, "&lt;&gt;"), "")</f>
        <v/>
      </c>
      <c r="C209" s="37" t="str">
        <f>IFERROR(AVERAGEIFS(Articles!$X:$X, Articles!$H:$H, A209, Articles!$X:$X, "&lt;&gt;"), "")</f>
        <v/>
      </c>
      <c r="D209" s="38" t="str">
        <f>IFERROR(AVERAGEIFS(Articles!$Y:$Y, Articles!$H:$H, A209, Articles!$Y:$Y, "&lt;&gt;"), "")</f>
        <v/>
      </c>
      <c r="E209" s="38" t="str">
        <f>IFERROR(AVERAGEIFS(Articles!$Z:$Z, Articles!$H:$H, A209, Articles!$Z:$Z, "&lt;&gt;"), "")</f>
        <v/>
      </c>
      <c r="F209" s="38" t="str">
        <f>IFERROR(AVERAGEIFS(Articles!$AA:$AA, Articles!$H:$H, A209, Articles!$AA:$AA, "&lt;&gt;"), "")</f>
        <v/>
      </c>
    </row>
    <row r="210" spans="1:6" ht="14" x14ac:dyDescent="0.3">
      <c r="A210" s="7"/>
      <c r="B210" s="36" t="str">
        <f>IFERROR(AVERAGEIFS(Articles!$W:$W, Articles!$H:$H, A210, Articles!$W:$W, "&lt;&gt;"), "")</f>
        <v/>
      </c>
      <c r="C210" s="37" t="str">
        <f>IFERROR(AVERAGEIFS(Articles!$X:$X, Articles!$H:$H, A210, Articles!$X:$X, "&lt;&gt;"), "")</f>
        <v/>
      </c>
      <c r="D210" s="38" t="str">
        <f>IFERROR(AVERAGEIFS(Articles!$Y:$Y, Articles!$H:$H, A210, Articles!$Y:$Y, "&lt;&gt;"), "")</f>
        <v/>
      </c>
      <c r="E210" s="38" t="str">
        <f>IFERROR(AVERAGEIFS(Articles!$Z:$Z, Articles!$H:$H, A210, Articles!$Z:$Z, "&lt;&gt;"), "")</f>
        <v/>
      </c>
      <c r="F210" s="38" t="str">
        <f>IFERROR(AVERAGEIFS(Articles!$AA:$AA, Articles!$H:$H, A210, Articles!$AA:$AA, "&lt;&gt;"), "")</f>
        <v/>
      </c>
    </row>
    <row r="211" spans="1:6" ht="14" x14ac:dyDescent="0.3">
      <c r="A211" s="7"/>
      <c r="B211" s="36" t="str">
        <f>IFERROR(AVERAGEIFS(Articles!$W:$W, Articles!$H:$H, A211, Articles!$W:$W, "&lt;&gt;"), "")</f>
        <v/>
      </c>
      <c r="C211" s="37" t="str">
        <f>IFERROR(AVERAGEIFS(Articles!$X:$X, Articles!$H:$H, A211, Articles!$X:$X, "&lt;&gt;"), "")</f>
        <v/>
      </c>
      <c r="D211" s="38" t="str">
        <f>IFERROR(AVERAGEIFS(Articles!$Y:$Y, Articles!$H:$H, A211, Articles!$Y:$Y, "&lt;&gt;"), "")</f>
        <v/>
      </c>
      <c r="E211" s="38" t="str">
        <f>IFERROR(AVERAGEIFS(Articles!$Z:$Z, Articles!$H:$H, A211, Articles!$Z:$Z, "&lt;&gt;"), "")</f>
        <v/>
      </c>
      <c r="F211" s="38" t="str">
        <f>IFERROR(AVERAGEIFS(Articles!$AA:$AA, Articles!$H:$H, A211, Articles!$AA:$AA, "&lt;&gt;"), "")</f>
        <v/>
      </c>
    </row>
    <row r="212" spans="1:6" ht="14" x14ac:dyDescent="0.3">
      <c r="A212" s="7"/>
      <c r="B212" s="36" t="str">
        <f>IFERROR(AVERAGEIFS(Articles!$W:$W, Articles!$H:$H, A212, Articles!$W:$W, "&lt;&gt;"), "")</f>
        <v/>
      </c>
      <c r="C212" s="37" t="str">
        <f>IFERROR(AVERAGEIFS(Articles!$X:$X, Articles!$H:$H, A212, Articles!$X:$X, "&lt;&gt;"), "")</f>
        <v/>
      </c>
      <c r="D212" s="38" t="str">
        <f>IFERROR(AVERAGEIFS(Articles!$Y:$Y, Articles!$H:$H, A212, Articles!$Y:$Y, "&lt;&gt;"), "")</f>
        <v/>
      </c>
      <c r="E212" s="38" t="str">
        <f>IFERROR(AVERAGEIFS(Articles!$Z:$Z, Articles!$H:$H, A212, Articles!$Z:$Z, "&lt;&gt;"), "")</f>
        <v/>
      </c>
      <c r="F212" s="38" t="str">
        <f>IFERROR(AVERAGEIFS(Articles!$AA:$AA, Articles!$H:$H, A212, Articles!$AA:$AA, "&lt;&gt;"), "")</f>
        <v/>
      </c>
    </row>
    <row r="213" spans="1:6" ht="14" x14ac:dyDescent="0.3">
      <c r="A213" s="7"/>
      <c r="B213" s="36" t="str">
        <f>IFERROR(AVERAGEIFS(Articles!$W:$W, Articles!$H:$H, A213, Articles!$W:$W, "&lt;&gt;"), "")</f>
        <v/>
      </c>
      <c r="C213" s="37" t="str">
        <f>IFERROR(AVERAGEIFS(Articles!$X:$X, Articles!$H:$H, A213, Articles!$X:$X, "&lt;&gt;"), "")</f>
        <v/>
      </c>
      <c r="D213" s="38" t="str">
        <f>IFERROR(AVERAGEIFS(Articles!$Y:$Y, Articles!$H:$H, A213, Articles!$Y:$Y, "&lt;&gt;"), "")</f>
        <v/>
      </c>
      <c r="E213" s="38" t="str">
        <f>IFERROR(AVERAGEIFS(Articles!$Z:$Z, Articles!$H:$H, A213, Articles!$Z:$Z, "&lt;&gt;"), "")</f>
        <v/>
      </c>
      <c r="F213" s="38" t="str">
        <f>IFERROR(AVERAGEIFS(Articles!$AA:$AA, Articles!$H:$H, A213, Articles!$AA:$AA, "&lt;&gt;"), "")</f>
        <v/>
      </c>
    </row>
    <row r="214" spans="1:6" ht="14" x14ac:dyDescent="0.3">
      <c r="A214" s="7"/>
      <c r="B214" s="36" t="str">
        <f>IFERROR(AVERAGEIFS(Articles!$W:$W, Articles!$H:$H, A214, Articles!$W:$W, "&lt;&gt;"), "")</f>
        <v/>
      </c>
      <c r="C214" s="37" t="str">
        <f>IFERROR(AVERAGEIFS(Articles!$X:$X, Articles!$H:$H, A214, Articles!$X:$X, "&lt;&gt;"), "")</f>
        <v/>
      </c>
      <c r="D214" s="38" t="str">
        <f>IFERROR(AVERAGEIFS(Articles!$Y:$Y, Articles!$H:$H, A214, Articles!$Y:$Y, "&lt;&gt;"), "")</f>
        <v/>
      </c>
      <c r="E214" s="38" t="str">
        <f>IFERROR(AVERAGEIFS(Articles!$Z:$Z, Articles!$H:$H, A214, Articles!$Z:$Z, "&lt;&gt;"), "")</f>
        <v/>
      </c>
      <c r="F214" s="38" t="str">
        <f>IFERROR(AVERAGEIFS(Articles!$AA:$AA, Articles!$H:$H, A214, Articles!$AA:$AA, "&lt;&gt;"), "")</f>
        <v/>
      </c>
    </row>
    <row r="215" spans="1:6" ht="14" x14ac:dyDescent="0.3">
      <c r="A215" s="7"/>
      <c r="B215" s="36" t="str">
        <f>IFERROR(AVERAGEIFS(Articles!$W:$W, Articles!$H:$H, A215, Articles!$W:$W, "&lt;&gt;"), "")</f>
        <v/>
      </c>
      <c r="C215" s="37" t="str">
        <f>IFERROR(AVERAGEIFS(Articles!$X:$X, Articles!$H:$H, A215, Articles!$X:$X, "&lt;&gt;"), "")</f>
        <v/>
      </c>
      <c r="D215" s="38" t="str">
        <f>IFERROR(AVERAGEIFS(Articles!$Y:$Y, Articles!$H:$H, A215, Articles!$Y:$Y, "&lt;&gt;"), "")</f>
        <v/>
      </c>
      <c r="E215" s="38" t="str">
        <f>IFERROR(AVERAGEIFS(Articles!$Z:$Z, Articles!$H:$H, A215, Articles!$Z:$Z, "&lt;&gt;"), "")</f>
        <v/>
      </c>
      <c r="F215" s="38" t="str">
        <f>IFERROR(AVERAGEIFS(Articles!$AA:$AA, Articles!$H:$H, A215, Articles!$AA:$AA, "&lt;&gt;"), "")</f>
        <v/>
      </c>
    </row>
    <row r="216" spans="1:6" ht="14" x14ac:dyDescent="0.3">
      <c r="A216" s="7"/>
      <c r="B216" s="36" t="str">
        <f>IFERROR(AVERAGEIFS(Articles!$W:$W, Articles!$H:$H, A216, Articles!$W:$W, "&lt;&gt;"), "")</f>
        <v/>
      </c>
      <c r="C216" s="37" t="str">
        <f>IFERROR(AVERAGEIFS(Articles!$X:$X, Articles!$H:$H, A216, Articles!$X:$X, "&lt;&gt;"), "")</f>
        <v/>
      </c>
      <c r="D216" s="38" t="str">
        <f>IFERROR(AVERAGEIFS(Articles!$Y:$Y, Articles!$H:$H, A216, Articles!$Y:$Y, "&lt;&gt;"), "")</f>
        <v/>
      </c>
      <c r="E216" s="38" t="str">
        <f>IFERROR(AVERAGEIFS(Articles!$Z:$Z, Articles!$H:$H, A216, Articles!$Z:$Z, "&lt;&gt;"), "")</f>
        <v/>
      </c>
      <c r="F216" s="38" t="str">
        <f>IFERROR(AVERAGEIFS(Articles!$AA:$AA, Articles!$H:$H, A216, Articles!$AA:$AA, "&lt;&gt;"), "")</f>
        <v/>
      </c>
    </row>
    <row r="217" spans="1:6" ht="14" x14ac:dyDescent="0.3">
      <c r="A217" s="7"/>
      <c r="B217" s="36" t="str">
        <f>IFERROR(AVERAGEIFS(Articles!$W:$W, Articles!$H:$H, A217, Articles!$W:$W, "&lt;&gt;"), "")</f>
        <v/>
      </c>
      <c r="C217" s="37" t="str">
        <f>IFERROR(AVERAGEIFS(Articles!$X:$X, Articles!$H:$H, A217, Articles!$X:$X, "&lt;&gt;"), "")</f>
        <v/>
      </c>
      <c r="D217" s="38" t="str">
        <f>IFERROR(AVERAGEIFS(Articles!$Y:$Y, Articles!$H:$H, A217, Articles!$Y:$Y, "&lt;&gt;"), "")</f>
        <v/>
      </c>
      <c r="E217" s="38" t="str">
        <f>IFERROR(AVERAGEIFS(Articles!$Z:$Z, Articles!$H:$H, A217, Articles!$Z:$Z, "&lt;&gt;"), "")</f>
        <v/>
      </c>
      <c r="F217" s="38" t="str">
        <f>IFERROR(AVERAGEIFS(Articles!$AA:$AA, Articles!$H:$H, A217, Articles!$AA:$AA, "&lt;&gt;"), "")</f>
        <v/>
      </c>
    </row>
    <row r="218" spans="1:6" ht="14" x14ac:dyDescent="0.3">
      <c r="A218" s="7"/>
      <c r="B218" s="36" t="str">
        <f>IFERROR(AVERAGEIFS(Articles!$W:$W, Articles!$H:$H, A218, Articles!$W:$W, "&lt;&gt;"), "")</f>
        <v/>
      </c>
      <c r="C218" s="37" t="str">
        <f>IFERROR(AVERAGEIFS(Articles!$X:$X, Articles!$H:$H, A218, Articles!$X:$X, "&lt;&gt;"), "")</f>
        <v/>
      </c>
      <c r="D218" s="38" t="str">
        <f>IFERROR(AVERAGEIFS(Articles!$Y:$Y, Articles!$H:$H, A218, Articles!$Y:$Y, "&lt;&gt;"), "")</f>
        <v/>
      </c>
      <c r="E218" s="38" t="str">
        <f>IFERROR(AVERAGEIFS(Articles!$Z:$Z, Articles!$H:$H, A218, Articles!$Z:$Z, "&lt;&gt;"), "")</f>
        <v/>
      </c>
      <c r="F218" s="38" t="str">
        <f>IFERROR(AVERAGEIFS(Articles!$AA:$AA, Articles!$H:$H, A218, Articles!$AA:$AA, "&lt;&gt;"), "")</f>
        <v/>
      </c>
    </row>
    <row r="219" spans="1:6" ht="14" x14ac:dyDescent="0.3">
      <c r="A219" s="7"/>
      <c r="B219" s="36" t="str">
        <f>IFERROR(AVERAGEIFS(Articles!$W:$W, Articles!$H:$H, A219, Articles!$W:$W, "&lt;&gt;"), "")</f>
        <v/>
      </c>
      <c r="C219" s="37" t="str">
        <f>IFERROR(AVERAGEIFS(Articles!$X:$X, Articles!$H:$H, A219, Articles!$X:$X, "&lt;&gt;"), "")</f>
        <v/>
      </c>
      <c r="D219" s="38" t="str">
        <f>IFERROR(AVERAGEIFS(Articles!$Y:$Y, Articles!$H:$H, A219, Articles!$Y:$Y, "&lt;&gt;"), "")</f>
        <v/>
      </c>
      <c r="E219" s="38" t="str">
        <f>IFERROR(AVERAGEIFS(Articles!$Z:$Z, Articles!$H:$H, A219, Articles!$Z:$Z, "&lt;&gt;"), "")</f>
        <v/>
      </c>
      <c r="F219" s="38" t="str">
        <f>IFERROR(AVERAGEIFS(Articles!$AA:$AA, Articles!$H:$H, A219, Articles!$AA:$AA, "&lt;&gt;"), "")</f>
        <v/>
      </c>
    </row>
    <row r="220" spans="1:6" ht="14" x14ac:dyDescent="0.3">
      <c r="A220" s="7"/>
      <c r="B220" s="36" t="str">
        <f>IFERROR(AVERAGEIFS(Articles!$W:$W, Articles!$H:$H, A220, Articles!$W:$W, "&lt;&gt;"), "")</f>
        <v/>
      </c>
      <c r="C220" s="37" t="str">
        <f>IFERROR(AVERAGEIFS(Articles!$X:$X, Articles!$H:$H, A220, Articles!$X:$X, "&lt;&gt;"), "")</f>
        <v/>
      </c>
      <c r="D220" s="38" t="str">
        <f>IFERROR(AVERAGEIFS(Articles!$Y:$Y, Articles!$H:$H, A220, Articles!$Y:$Y, "&lt;&gt;"), "")</f>
        <v/>
      </c>
      <c r="E220" s="38" t="str">
        <f>IFERROR(AVERAGEIFS(Articles!$Z:$Z, Articles!$H:$H, A220, Articles!$Z:$Z, "&lt;&gt;"), "")</f>
        <v/>
      </c>
      <c r="F220" s="38" t="str">
        <f>IFERROR(AVERAGEIFS(Articles!$AA:$AA, Articles!$H:$H, A220, Articles!$AA:$AA, "&lt;&gt;"), "")</f>
        <v/>
      </c>
    </row>
    <row r="221" spans="1:6" ht="14" x14ac:dyDescent="0.3">
      <c r="A221" s="7"/>
      <c r="B221" s="36" t="str">
        <f>IFERROR(AVERAGEIFS(Articles!$W:$W, Articles!$H:$H, A221, Articles!$W:$W, "&lt;&gt;"), "")</f>
        <v/>
      </c>
      <c r="C221" s="37" t="str">
        <f>IFERROR(AVERAGEIFS(Articles!$X:$X, Articles!$H:$H, A221, Articles!$X:$X, "&lt;&gt;"), "")</f>
        <v/>
      </c>
      <c r="D221" s="38" t="str">
        <f>IFERROR(AVERAGEIFS(Articles!$Y:$Y, Articles!$H:$H, A221, Articles!$Y:$Y, "&lt;&gt;"), "")</f>
        <v/>
      </c>
      <c r="E221" s="38" t="str">
        <f>IFERROR(AVERAGEIFS(Articles!$Z:$Z, Articles!$H:$H, A221, Articles!$Z:$Z, "&lt;&gt;"), "")</f>
        <v/>
      </c>
      <c r="F221" s="38" t="str">
        <f>IFERROR(AVERAGEIFS(Articles!$AA:$AA, Articles!$H:$H, A221, Articles!$AA:$AA, "&lt;&gt;"), "")</f>
        <v/>
      </c>
    </row>
    <row r="222" spans="1:6" ht="15.75" customHeight="1" x14ac:dyDescent="0.25">
      <c r="A222" s="7"/>
      <c r="B222" s="36"/>
      <c r="C222" s="36"/>
      <c r="D222" s="36"/>
      <c r="E222" s="36"/>
      <c r="F222" s="36"/>
    </row>
    <row r="223" spans="1:6" ht="15.75" customHeight="1" x14ac:dyDescent="0.25">
      <c r="A223" s="7"/>
      <c r="B223" s="36"/>
      <c r="C223" s="36"/>
      <c r="D223" s="36"/>
      <c r="E223" s="36"/>
      <c r="F223" s="36"/>
    </row>
    <row r="224" spans="1:6" ht="15.75" customHeight="1" x14ac:dyDescent="0.25">
      <c r="A224" s="7"/>
      <c r="B224" s="36"/>
      <c r="C224" s="36"/>
      <c r="D224" s="36"/>
      <c r="E224" s="36"/>
      <c r="F224" s="36"/>
    </row>
    <row r="225" spans="1:6" ht="15.75" customHeight="1" x14ac:dyDescent="0.25">
      <c r="A225" s="7"/>
      <c r="B225" s="36"/>
      <c r="C225" s="36"/>
      <c r="D225" s="36"/>
      <c r="E225" s="36"/>
      <c r="F225" s="36"/>
    </row>
    <row r="226" spans="1:6" ht="15.75" customHeight="1" x14ac:dyDescent="0.25">
      <c r="A226" s="7"/>
      <c r="B226" s="36"/>
      <c r="C226" s="36"/>
      <c r="D226" s="36"/>
      <c r="E226" s="36"/>
      <c r="F226" s="36"/>
    </row>
    <row r="227" spans="1:6" ht="15.75" customHeight="1" x14ac:dyDescent="0.25">
      <c r="A227" s="7"/>
      <c r="B227" s="36"/>
      <c r="C227" s="36"/>
      <c r="D227" s="36"/>
      <c r="E227" s="36"/>
      <c r="F227" s="36"/>
    </row>
    <row r="228" spans="1:6" ht="15.75" customHeight="1" x14ac:dyDescent="0.25">
      <c r="A228" s="7"/>
      <c r="B228" s="36"/>
      <c r="C228" s="36"/>
      <c r="D228" s="36"/>
      <c r="E228" s="36"/>
      <c r="F228" s="36"/>
    </row>
    <row r="229" spans="1:6" ht="15.75" customHeight="1" x14ac:dyDescent="0.25">
      <c r="A229" s="7"/>
      <c r="B229" s="36"/>
      <c r="C229" s="36"/>
      <c r="D229" s="36"/>
      <c r="E229" s="36"/>
      <c r="F229" s="36"/>
    </row>
    <row r="230" spans="1:6" ht="15.75" customHeight="1" x14ac:dyDescent="0.25">
      <c r="A230" s="7"/>
      <c r="B230" s="36"/>
      <c r="C230" s="36"/>
      <c r="D230" s="36"/>
      <c r="E230" s="36"/>
      <c r="F230" s="36"/>
    </row>
    <row r="231" spans="1:6" ht="15.75" customHeight="1" x14ac:dyDescent="0.25">
      <c r="A231" s="7"/>
      <c r="B231" s="36"/>
      <c r="C231" s="36"/>
      <c r="D231" s="36"/>
      <c r="E231" s="36"/>
      <c r="F231" s="36"/>
    </row>
    <row r="232" spans="1:6" ht="15.75" customHeight="1" x14ac:dyDescent="0.25">
      <c r="A232" s="7"/>
      <c r="B232" s="36"/>
      <c r="C232" s="36"/>
      <c r="D232" s="36"/>
      <c r="E232" s="36"/>
      <c r="F232" s="36"/>
    </row>
    <row r="233" spans="1:6" ht="15.75" customHeight="1" x14ac:dyDescent="0.25">
      <c r="A233" s="7"/>
      <c r="B233" s="36"/>
      <c r="C233" s="36"/>
      <c r="D233" s="36"/>
      <c r="E233" s="36"/>
      <c r="F233" s="36"/>
    </row>
    <row r="234" spans="1:6" ht="15.75" customHeight="1" x14ac:dyDescent="0.25">
      <c r="A234" s="7"/>
      <c r="B234" s="36"/>
      <c r="C234" s="36"/>
      <c r="D234" s="36"/>
      <c r="E234" s="36"/>
      <c r="F234" s="36"/>
    </row>
    <row r="235" spans="1:6" ht="15.75" customHeight="1" x14ac:dyDescent="0.25">
      <c r="A235" s="7"/>
      <c r="B235" s="36"/>
      <c r="C235" s="36"/>
      <c r="D235" s="36"/>
      <c r="E235" s="36"/>
      <c r="F235" s="36"/>
    </row>
    <row r="236" spans="1:6" ht="15.75" customHeight="1" x14ac:dyDescent="0.25">
      <c r="A236" s="7"/>
      <c r="B236" s="36"/>
      <c r="C236" s="36"/>
      <c r="D236" s="36"/>
      <c r="E236" s="36"/>
      <c r="F236" s="36"/>
    </row>
    <row r="237" spans="1:6" ht="15.75" customHeight="1" x14ac:dyDescent="0.25">
      <c r="A237" s="7"/>
      <c r="B237" s="36"/>
      <c r="C237" s="36"/>
      <c r="D237" s="36"/>
      <c r="E237" s="36"/>
      <c r="F237" s="36"/>
    </row>
    <row r="238" spans="1:6" ht="15.75" customHeight="1" x14ac:dyDescent="0.25">
      <c r="A238" s="7"/>
      <c r="B238" s="36"/>
      <c r="C238" s="36"/>
      <c r="D238" s="36"/>
      <c r="E238" s="36"/>
      <c r="F238" s="36"/>
    </row>
    <row r="239" spans="1:6" ht="15.75" customHeight="1" x14ac:dyDescent="0.25">
      <c r="A239" s="7"/>
      <c r="B239" s="36"/>
      <c r="C239" s="36"/>
      <c r="D239" s="36"/>
      <c r="E239" s="36"/>
      <c r="F239" s="36"/>
    </row>
    <row r="240" spans="1:6" ht="15.75" customHeight="1" x14ac:dyDescent="0.25">
      <c r="A240" s="7"/>
      <c r="B240" s="36"/>
      <c r="C240" s="36"/>
      <c r="D240" s="36"/>
      <c r="E240" s="36"/>
      <c r="F240" s="36"/>
    </row>
    <row r="241" spans="1:6" ht="15.75" customHeight="1" x14ac:dyDescent="0.25">
      <c r="A241" s="7"/>
      <c r="B241" s="36"/>
      <c r="C241" s="36"/>
      <c r="D241" s="36"/>
      <c r="E241" s="36"/>
      <c r="F241" s="36"/>
    </row>
    <row r="242" spans="1:6" ht="15.75" customHeight="1" x14ac:dyDescent="0.25">
      <c r="A242" s="7"/>
      <c r="B242" s="36"/>
      <c r="C242" s="36"/>
      <c r="D242" s="36"/>
      <c r="E242" s="36"/>
      <c r="F242" s="36"/>
    </row>
    <row r="243" spans="1:6" ht="15.75" customHeight="1" x14ac:dyDescent="0.25">
      <c r="A243" s="7"/>
      <c r="B243" s="36"/>
      <c r="C243" s="36"/>
      <c r="D243" s="36"/>
      <c r="E243" s="36"/>
      <c r="F243" s="36"/>
    </row>
    <row r="244" spans="1:6" ht="15.75" customHeight="1" x14ac:dyDescent="0.25">
      <c r="A244" s="7"/>
      <c r="B244" s="36"/>
      <c r="C244" s="36"/>
      <c r="D244" s="36"/>
      <c r="E244" s="36"/>
      <c r="F244" s="36"/>
    </row>
    <row r="245" spans="1:6" ht="15.75" customHeight="1" x14ac:dyDescent="0.25">
      <c r="A245" s="7"/>
      <c r="B245" s="36"/>
      <c r="C245" s="36"/>
      <c r="D245" s="36"/>
      <c r="E245" s="36"/>
      <c r="F245" s="36"/>
    </row>
    <row r="246" spans="1:6" ht="15.75" customHeight="1" x14ac:dyDescent="0.25">
      <c r="A246" s="7"/>
      <c r="B246" s="36"/>
      <c r="C246" s="36"/>
      <c r="D246" s="36"/>
      <c r="E246" s="36"/>
      <c r="F246" s="36"/>
    </row>
    <row r="247" spans="1:6" ht="15.75" customHeight="1" x14ac:dyDescent="0.25">
      <c r="A247" s="7"/>
      <c r="B247" s="36"/>
      <c r="C247" s="36"/>
      <c r="D247" s="36"/>
      <c r="E247" s="36"/>
      <c r="F247" s="36"/>
    </row>
    <row r="248" spans="1:6" ht="15.75" customHeight="1" x14ac:dyDescent="0.25">
      <c r="A248" s="7"/>
      <c r="B248" s="36"/>
      <c r="C248" s="36"/>
      <c r="D248" s="36"/>
      <c r="E248" s="36"/>
      <c r="F248" s="36"/>
    </row>
    <row r="249" spans="1:6" ht="15.75" customHeight="1" x14ac:dyDescent="0.25">
      <c r="A249" s="7"/>
      <c r="B249" s="36"/>
      <c r="C249" s="36"/>
      <c r="D249" s="36"/>
      <c r="E249" s="36"/>
      <c r="F249" s="36"/>
    </row>
    <row r="250" spans="1:6" ht="15.75" customHeight="1" x14ac:dyDescent="0.25">
      <c r="A250" s="7"/>
      <c r="B250" s="36"/>
      <c r="C250" s="36"/>
      <c r="D250" s="36"/>
      <c r="E250" s="36"/>
      <c r="F250" s="36"/>
    </row>
    <row r="251" spans="1:6" ht="15.75" customHeight="1" x14ac:dyDescent="0.25">
      <c r="A251" s="7"/>
      <c r="B251" s="36"/>
      <c r="C251" s="36"/>
      <c r="D251" s="36"/>
      <c r="E251" s="36"/>
      <c r="F251" s="36"/>
    </row>
    <row r="252" spans="1:6" ht="15.75" customHeight="1" x14ac:dyDescent="0.25">
      <c r="A252" s="7"/>
      <c r="B252" s="36"/>
      <c r="C252" s="36"/>
      <c r="D252" s="36"/>
      <c r="E252" s="36"/>
      <c r="F252" s="36"/>
    </row>
    <row r="253" spans="1:6" ht="15.75" customHeight="1" x14ac:dyDescent="0.25">
      <c r="A253" s="7"/>
      <c r="B253" s="36"/>
      <c r="C253" s="36"/>
      <c r="D253" s="36"/>
      <c r="E253" s="36"/>
      <c r="F253" s="36"/>
    </row>
    <row r="254" spans="1:6" ht="15.75" customHeight="1" x14ac:dyDescent="0.25">
      <c r="A254" s="7"/>
      <c r="B254" s="36"/>
      <c r="C254" s="36"/>
      <c r="D254" s="36"/>
      <c r="E254" s="36"/>
      <c r="F254" s="36"/>
    </row>
    <row r="255" spans="1:6" ht="15.75" customHeight="1" x14ac:dyDescent="0.25">
      <c r="A255" s="7"/>
      <c r="B255" s="36"/>
      <c r="C255" s="36"/>
      <c r="D255" s="36"/>
      <c r="E255" s="36"/>
      <c r="F255" s="36"/>
    </row>
    <row r="256" spans="1:6" ht="15.75" customHeight="1" x14ac:dyDescent="0.25">
      <c r="A256" s="7"/>
      <c r="B256" s="36"/>
      <c r="C256" s="36"/>
      <c r="D256" s="36"/>
      <c r="E256" s="36"/>
      <c r="F256" s="36"/>
    </row>
    <row r="257" spans="1:6" ht="15.75" customHeight="1" x14ac:dyDescent="0.25">
      <c r="A257" s="7"/>
      <c r="B257" s="36"/>
      <c r="C257" s="36"/>
      <c r="D257" s="36"/>
      <c r="E257" s="36"/>
      <c r="F257" s="36"/>
    </row>
    <row r="258" spans="1:6" ht="15.75" customHeight="1" x14ac:dyDescent="0.25">
      <c r="A258" s="7"/>
      <c r="B258" s="36"/>
      <c r="C258" s="36"/>
      <c r="D258" s="36"/>
      <c r="E258" s="36"/>
      <c r="F258" s="36"/>
    </row>
    <row r="259" spans="1:6" ht="15.75" customHeight="1" x14ac:dyDescent="0.25">
      <c r="A259" s="7"/>
      <c r="B259" s="36"/>
      <c r="C259" s="36"/>
      <c r="D259" s="36"/>
      <c r="E259" s="36"/>
      <c r="F259" s="36"/>
    </row>
    <row r="260" spans="1:6" ht="15.75" customHeight="1" x14ac:dyDescent="0.25">
      <c r="A260" s="7"/>
      <c r="B260" s="36"/>
      <c r="C260" s="36"/>
      <c r="D260" s="36"/>
      <c r="E260" s="36"/>
      <c r="F260" s="36"/>
    </row>
    <row r="261" spans="1:6" ht="15.75" customHeight="1" x14ac:dyDescent="0.25">
      <c r="A261" s="7"/>
      <c r="B261" s="36"/>
      <c r="C261" s="36"/>
      <c r="D261" s="36"/>
      <c r="E261" s="36"/>
      <c r="F261" s="36"/>
    </row>
    <row r="262" spans="1:6" ht="15.75" customHeight="1" x14ac:dyDescent="0.25">
      <c r="A262" s="7"/>
      <c r="B262" s="36"/>
      <c r="C262" s="36"/>
      <c r="D262" s="36"/>
      <c r="E262" s="36"/>
      <c r="F262" s="36"/>
    </row>
    <row r="263" spans="1:6" ht="15.75" customHeight="1" x14ac:dyDescent="0.25">
      <c r="A263" s="7"/>
      <c r="B263" s="36"/>
      <c r="C263" s="36"/>
      <c r="D263" s="36"/>
      <c r="E263" s="36"/>
      <c r="F263" s="36"/>
    </row>
    <row r="264" spans="1:6" ht="15.75" customHeight="1" x14ac:dyDescent="0.25">
      <c r="A264" s="7"/>
      <c r="B264" s="36"/>
      <c r="C264" s="36"/>
      <c r="D264" s="36"/>
      <c r="E264" s="36"/>
      <c r="F264" s="36"/>
    </row>
    <row r="265" spans="1:6" ht="15.75" customHeight="1" x14ac:dyDescent="0.25">
      <c r="A265" s="7"/>
      <c r="B265" s="36"/>
      <c r="C265" s="36"/>
      <c r="D265" s="36"/>
      <c r="E265" s="36"/>
      <c r="F265" s="36"/>
    </row>
    <row r="266" spans="1:6" ht="15.75" customHeight="1" x14ac:dyDescent="0.25">
      <c r="A266" s="7"/>
      <c r="B266" s="36"/>
      <c r="C266" s="36"/>
      <c r="D266" s="36"/>
      <c r="E266" s="36"/>
      <c r="F266" s="36"/>
    </row>
    <row r="267" spans="1:6" ht="15.75" customHeight="1" x14ac:dyDescent="0.25">
      <c r="A267" s="7"/>
      <c r="B267" s="36"/>
      <c r="C267" s="36"/>
      <c r="D267" s="36"/>
      <c r="E267" s="36"/>
      <c r="F267" s="36"/>
    </row>
    <row r="268" spans="1:6" ht="15.75" customHeight="1" x14ac:dyDescent="0.25">
      <c r="A268" s="7"/>
      <c r="B268" s="36"/>
      <c r="C268" s="36"/>
      <c r="D268" s="36"/>
      <c r="E268" s="36"/>
      <c r="F268" s="36"/>
    </row>
    <row r="269" spans="1:6" ht="15.75" customHeight="1" x14ac:dyDescent="0.25">
      <c r="A269" s="7"/>
      <c r="B269" s="36"/>
      <c r="C269" s="36"/>
      <c r="D269" s="36"/>
      <c r="E269" s="36"/>
      <c r="F269" s="36"/>
    </row>
    <row r="270" spans="1:6" ht="15.75" customHeight="1" x14ac:dyDescent="0.25">
      <c r="A270" s="7"/>
      <c r="B270" s="36"/>
      <c r="C270" s="36"/>
      <c r="D270" s="36"/>
      <c r="E270" s="36"/>
      <c r="F270" s="36"/>
    </row>
    <row r="271" spans="1:6" ht="15.75" customHeight="1" x14ac:dyDescent="0.25">
      <c r="A271" s="7"/>
      <c r="B271" s="36"/>
      <c r="C271" s="36"/>
      <c r="D271" s="36"/>
      <c r="E271" s="36"/>
      <c r="F271" s="36"/>
    </row>
    <row r="272" spans="1:6" ht="15.75" customHeight="1" x14ac:dyDescent="0.25">
      <c r="A272" s="7"/>
      <c r="B272" s="36"/>
      <c r="C272" s="36"/>
      <c r="D272" s="36"/>
      <c r="E272" s="36"/>
      <c r="F272" s="36"/>
    </row>
    <row r="273" spans="1:6" ht="15.75" customHeight="1" x14ac:dyDescent="0.25">
      <c r="A273" s="7"/>
      <c r="B273" s="36"/>
      <c r="C273" s="36"/>
      <c r="D273" s="36"/>
      <c r="E273" s="36"/>
      <c r="F273" s="36"/>
    </row>
    <row r="274" spans="1:6" ht="15.75" customHeight="1" x14ac:dyDescent="0.25">
      <c r="A274" s="7"/>
      <c r="B274" s="36"/>
      <c r="C274" s="36"/>
      <c r="D274" s="36"/>
      <c r="E274" s="36"/>
      <c r="F274" s="36"/>
    </row>
    <row r="275" spans="1:6" ht="15.75" customHeight="1" x14ac:dyDescent="0.25">
      <c r="A275" s="7"/>
      <c r="B275" s="36"/>
      <c r="C275" s="36"/>
      <c r="D275" s="36"/>
      <c r="E275" s="36"/>
      <c r="F275" s="36"/>
    </row>
    <row r="276" spans="1:6" ht="15.75" customHeight="1" x14ac:dyDescent="0.25">
      <c r="A276" s="7"/>
      <c r="B276" s="36"/>
      <c r="C276" s="36"/>
      <c r="D276" s="36"/>
      <c r="E276" s="36"/>
      <c r="F276" s="36"/>
    </row>
    <row r="277" spans="1:6" ht="15.75" customHeight="1" x14ac:dyDescent="0.25">
      <c r="A277" s="7"/>
      <c r="B277" s="36"/>
      <c r="C277" s="36"/>
      <c r="D277" s="36"/>
      <c r="E277" s="36"/>
      <c r="F277" s="36"/>
    </row>
    <row r="278" spans="1:6" ht="15.75" customHeight="1" x14ac:dyDescent="0.25">
      <c r="A278" s="7"/>
      <c r="B278" s="36"/>
      <c r="C278" s="36"/>
      <c r="D278" s="36"/>
      <c r="E278" s="36"/>
      <c r="F278" s="36"/>
    </row>
    <row r="279" spans="1:6" ht="15.75" customHeight="1" x14ac:dyDescent="0.25">
      <c r="A279" s="7"/>
      <c r="B279" s="36"/>
      <c r="C279" s="36"/>
      <c r="D279" s="36"/>
      <c r="E279" s="36"/>
      <c r="F279" s="36"/>
    </row>
    <row r="280" spans="1:6" ht="15.75" customHeight="1" x14ac:dyDescent="0.25">
      <c r="A280" s="7"/>
      <c r="B280" s="36"/>
      <c r="C280" s="36"/>
      <c r="D280" s="36"/>
      <c r="E280" s="36"/>
      <c r="F280" s="36"/>
    </row>
    <row r="281" spans="1:6" ht="15.75" customHeight="1" x14ac:dyDescent="0.25">
      <c r="A281" s="7"/>
      <c r="B281" s="36"/>
      <c r="C281" s="36"/>
      <c r="D281" s="36"/>
      <c r="E281" s="36"/>
      <c r="F281" s="36"/>
    </row>
    <row r="282" spans="1:6" ht="15.75" customHeight="1" x14ac:dyDescent="0.25">
      <c r="A282" s="7"/>
      <c r="B282" s="36"/>
      <c r="C282" s="36"/>
      <c r="D282" s="36"/>
      <c r="E282" s="36"/>
      <c r="F282" s="36"/>
    </row>
    <row r="283" spans="1:6" ht="15.75" customHeight="1" x14ac:dyDescent="0.25">
      <c r="A283" s="7"/>
      <c r="B283" s="36"/>
      <c r="C283" s="36"/>
      <c r="D283" s="36"/>
      <c r="E283" s="36"/>
      <c r="F283" s="36"/>
    </row>
    <row r="284" spans="1:6" ht="15.75" customHeight="1" x14ac:dyDescent="0.25">
      <c r="A284" s="7"/>
      <c r="B284" s="36"/>
      <c r="C284" s="36"/>
      <c r="D284" s="36"/>
      <c r="E284" s="36"/>
      <c r="F284" s="36"/>
    </row>
    <row r="285" spans="1:6" ht="15.75" customHeight="1" x14ac:dyDescent="0.25">
      <c r="A285" s="7"/>
      <c r="B285" s="36"/>
      <c r="C285" s="36"/>
      <c r="D285" s="36"/>
      <c r="E285" s="36"/>
      <c r="F285" s="36"/>
    </row>
    <row r="286" spans="1:6" ht="15.75" customHeight="1" x14ac:dyDescent="0.25">
      <c r="A286" s="7"/>
      <c r="B286" s="36"/>
      <c r="C286" s="36"/>
      <c r="D286" s="36"/>
      <c r="E286" s="36"/>
      <c r="F286" s="36"/>
    </row>
    <row r="287" spans="1:6" ht="15.75" customHeight="1" x14ac:dyDescent="0.25">
      <c r="A287" s="7"/>
      <c r="B287" s="36"/>
      <c r="C287" s="36"/>
      <c r="D287" s="36"/>
      <c r="E287" s="36"/>
      <c r="F287" s="36"/>
    </row>
    <row r="288" spans="1:6" ht="15.75" customHeight="1" x14ac:dyDescent="0.25">
      <c r="A288" s="7"/>
      <c r="B288" s="36"/>
      <c r="C288" s="36"/>
      <c r="D288" s="36"/>
      <c r="E288" s="36"/>
      <c r="F288" s="36"/>
    </row>
    <row r="289" spans="1:6" ht="15.75" customHeight="1" x14ac:dyDescent="0.25">
      <c r="A289" s="7"/>
      <c r="B289" s="36"/>
      <c r="C289" s="36"/>
      <c r="D289" s="36"/>
      <c r="E289" s="36"/>
      <c r="F289" s="36"/>
    </row>
    <row r="290" spans="1:6" ht="15.75" customHeight="1" x14ac:dyDescent="0.25">
      <c r="A290" s="7"/>
      <c r="B290" s="36"/>
      <c r="C290" s="36"/>
      <c r="D290" s="36"/>
      <c r="E290" s="36"/>
      <c r="F290" s="36"/>
    </row>
    <row r="291" spans="1:6" ht="15.75" customHeight="1" x14ac:dyDescent="0.25">
      <c r="A291" s="7"/>
      <c r="B291" s="36"/>
      <c r="C291" s="36"/>
      <c r="D291" s="36"/>
      <c r="E291" s="36"/>
      <c r="F291" s="36"/>
    </row>
    <row r="292" spans="1:6" ht="15.75" customHeight="1" x14ac:dyDescent="0.25">
      <c r="A292" s="7"/>
      <c r="B292" s="36"/>
      <c r="C292" s="36"/>
      <c r="D292" s="36"/>
      <c r="E292" s="36"/>
      <c r="F292" s="36"/>
    </row>
    <row r="293" spans="1:6" ht="15.75" customHeight="1" x14ac:dyDescent="0.25">
      <c r="A293" s="7"/>
      <c r="B293" s="36"/>
      <c r="C293" s="36"/>
      <c r="D293" s="36"/>
      <c r="E293" s="36"/>
      <c r="F293" s="36"/>
    </row>
    <row r="294" spans="1:6" ht="15.75" customHeight="1" x14ac:dyDescent="0.25">
      <c r="A294" s="7"/>
      <c r="B294" s="36"/>
      <c r="C294" s="36"/>
      <c r="D294" s="36"/>
      <c r="E294" s="36"/>
      <c r="F294" s="36"/>
    </row>
    <row r="295" spans="1:6" ht="15.75" customHeight="1" x14ac:dyDescent="0.25">
      <c r="A295" s="7"/>
      <c r="B295" s="36"/>
      <c r="C295" s="36"/>
      <c r="D295" s="36"/>
      <c r="E295" s="36"/>
      <c r="F295" s="36"/>
    </row>
    <row r="296" spans="1:6" ht="15.75" customHeight="1" x14ac:dyDescent="0.25">
      <c r="A296" s="7"/>
      <c r="B296" s="36"/>
      <c r="C296" s="36"/>
      <c r="D296" s="36"/>
      <c r="E296" s="36"/>
      <c r="F296" s="36"/>
    </row>
    <row r="297" spans="1:6" ht="15.75" customHeight="1" x14ac:dyDescent="0.25">
      <c r="A297" s="7"/>
      <c r="B297" s="36"/>
      <c r="C297" s="36"/>
      <c r="D297" s="36"/>
      <c r="E297" s="36"/>
      <c r="F297" s="36"/>
    </row>
    <row r="298" spans="1:6" ht="15.75" customHeight="1" x14ac:dyDescent="0.25">
      <c r="A298" s="7"/>
      <c r="B298" s="36"/>
      <c r="C298" s="36"/>
      <c r="D298" s="36"/>
      <c r="E298" s="36"/>
      <c r="F298" s="36"/>
    </row>
    <row r="299" spans="1:6" ht="15.75" customHeight="1" x14ac:dyDescent="0.25">
      <c r="A299" s="7"/>
      <c r="B299" s="36"/>
      <c r="C299" s="36"/>
      <c r="D299" s="36"/>
      <c r="E299" s="36"/>
      <c r="F299" s="36"/>
    </row>
    <row r="300" spans="1:6" ht="15.75" customHeight="1" x14ac:dyDescent="0.25">
      <c r="A300" s="7"/>
      <c r="B300" s="36"/>
      <c r="C300" s="36"/>
      <c r="D300" s="36"/>
      <c r="E300" s="36"/>
      <c r="F300" s="36"/>
    </row>
    <row r="301" spans="1:6" ht="15.75" customHeight="1" x14ac:dyDescent="0.25">
      <c r="A301" s="7"/>
      <c r="B301" s="36"/>
      <c r="C301" s="36"/>
      <c r="D301" s="36"/>
      <c r="E301" s="36"/>
      <c r="F301" s="36"/>
    </row>
    <row r="302" spans="1:6" ht="15.75" customHeight="1" x14ac:dyDescent="0.25">
      <c r="A302" s="7"/>
      <c r="B302" s="36"/>
      <c r="C302" s="36"/>
      <c r="D302" s="36"/>
      <c r="E302" s="36"/>
      <c r="F302" s="36"/>
    </row>
    <row r="303" spans="1:6" ht="15.75" customHeight="1" x14ac:dyDescent="0.25">
      <c r="A303" s="7"/>
      <c r="B303" s="36"/>
      <c r="C303" s="36"/>
      <c r="D303" s="36"/>
      <c r="E303" s="36"/>
      <c r="F303" s="36"/>
    </row>
    <row r="304" spans="1:6" ht="15.75" customHeight="1" x14ac:dyDescent="0.25">
      <c r="A304" s="7"/>
      <c r="B304" s="36"/>
      <c r="C304" s="36"/>
      <c r="D304" s="36"/>
      <c r="E304" s="36"/>
      <c r="F304" s="36"/>
    </row>
    <row r="305" spans="1:6" ht="15.75" customHeight="1" x14ac:dyDescent="0.25">
      <c r="A305" s="7"/>
      <c r="B305" s="36"/>
      <c r="C305" s="36"/>
      <c r="D305" s="36"/>
      <c r="E305" s="36"/>
      <c r="F305" s="36"/>
    </row>
    <row r="306" spans="1:6" ht="15.75" customHeight="1" x14ac:dyDescent="0.25">
      <c r="A306" s="7"/>
      <c r="B306" s="36"/>
      <c r="C306" s="36"/>
      <c r="D306" s="36"/>
      <c r="E306" s="36"/>
      <c r="F306" s="36"/>
    </row>
    <row r="307" spans="1:6" ht="15.75" customHeight="1" x14ac:dyDescent="0.25">
      <c r="A307" s="7"/>
      <c r="B307" s="36"/>
      <c r="C307" s="36"/>
      <c r="D307" s="36"/>
      <c r="E307" s="36"/>
      <c r="F307" s="36"/>
    </row>
    <row r="308" spans="1:6" ht="15.75" customHeight="1" x14ac:dyDescent="0.25">
      <c r="A308" s="7"/>
      <c r="B308" s="36"/>
      <c r="C308" s="36"/>
      <c r="D308" s="36"/>
      <c r="E308" s="36"/>
      <c r="F308" s="36"/>
    </row>
    <row r="309" spans="1:6" ht="15.75" customHeight="1" x14ac:dyDescent="0.25">
      <c r="A309" s="7"/>
      <c r="B309" s="36"/>
      <c r="C309" s="36"/>
      <c r="D309" s="36"/>
      <c r="E309" s="36"/>
      <c r="F309" s="36"/>
    </row>
    <row r="310" spans="1:6" ht="15.75" customHeight="1" x14ac:dyDescent="0.25">
      <c r="A310" s="7"/>
      <c r="B310" s="36"/>
      <c r="C310" s="36"/>
      <c r="D310" s="36"/>
      <c r="E310" s="36"/>
      <c r="F310" s="36"/>
    </row>
    <row r="311" spans="1:6" ht="15.75" customHeight="1" x14ac:dyDescent="0.25">
      <c r="A311" s="7"/>
      <c r="B311" s="36"/>
      <c r="C311" s="36"/>
      <c r="D311" s="36"/>
      <c r="E311" s="36"/>
      <c r="F311" s="36"/>
    </row>
    <row r="312" spans="1:6" ht="15.75" customHeight="1" x14ac:dyDescent="0.25">
      <c r="A312" s="7"/>
      <c r="B312" s="36"/>
      <c r="C312" s="36"/>
      <c r="D312" s="36"/>
      <c r="E312" s="36"/>
      <c r="F312" s="36"/>
    </row>
    <row r="313" spans="1:6" ht="15.75" customHeight="1" x14ac:dyDescent="0.25">
      <c r="A313" s="7"/>
      <c r="B313" s="36"/>
      <c r="C313" s="36"/>
      <c r="D313" s="36"/>
      <c r="E313" s="36"/>
      <c r="F313" s="36"/>
    </row>
    <row r="314" spans="1:6" ht="15.75" customHeight="1" x14ac:dyDescent="0.25">
      <c r="A314" s="7"/>
      <c r="B314" s="36"/>
      <c r="C314" s="36"/>
      <c r="D314" s="36"/>
      <c r="E314" s="36"/>
      <c r="F314" s="36"/>
    </row>
    <row r="315" spans="1:6" ht="15.75" customHeight="1" x14ac:dyDescent="0.25">
      <c r="A315" s="7"/>
      <c r="B315" s="36"/>
      <c r="C315" s="36"/>
      <c r="D315" s="36"/>
      <c r="E315" s="36"/>
      <c r="F315" s="36"/>
    </row>
    <row r="316" spans="1:6" ht="15.75" customHeight="1" x14ac:dyDescent="0.25">
      <c r="A316" s="7"/>
      <c r="B316" s="36"/>
      <c r="C316" s="36"/>
      <c r="D316" s="36"/>
      <c r="E316" s="36"/>
      <c r="F316" s="36"/>
    </row>
    <row r="317" spans="1:6" ht="15.75" customHeight="1" x14ac:dyDescent="0.25">
      <c r="A317" s="7"/>
      <c r="B317" s="36"/>
      <c r="C317" s="36"/>
      <c r="D317" s="36"/>
      <c r="E317" s="36"/>
      <c r="F317" s="36"/>
    </row>
    <row r="318" spans="1:6" ht="15.75" customHeight="1" x14ac:dyDescent="0.25">
      <c r="A318" s="7"/>
      <c r="B318" s="36"/>
      <c r="C318" s="36"/>
      <c r="D318" s="36"/>
      <c r="E318" s="36"/>
      <c r="F318" s="36"/>
    </row>
    <row r="319" spans="1:6" ht="15.75" customHeight="1" x14ac:dyDescent="0.25">
      <c r="A319" s="7"/>
      <c r="B319" s="36"/>
      <c r="C319" s="36"/>
      <c r="D319" s="36"/>
      <c r="E319" s="36"/>
      <c r="F319" s="36"/>
    </row>
    <row r="320" spans="1:6" ht="15.75" customHeight="1" x14ac:dyDescent="0.25">
      <c r="A320" s="7"/>
      <c r="B320" s="36"/>
      <c r="C320" s="36"/>
      <c r="D320" s="36"/>
      <c r="E320" s="36"/>
      <c r="F320" s="36"/>
    </row>
    <row r="321" spans="1:6" ht="15.75" customHeight="1" x14ac:dyDescent="0.25">
      <c r="A321" s="7"/>
      <c r="B321" s="36"/>
      <c r="C321" s="36"/>
      <c r="D321" s="36"/>
      <c r="E321" s="36"/>
      <c r="F321" s="36"/>
    </row>
    <row r="322" spans="1:6" ht="15.75" customHeight="1" x14ac:dyDescent="0.25">
      <c r="A322" s="7"/>
      <c r="B322" s="36"/>
      <c r="C322" s="36"/>
      <c r="D322" s="36"/>
      <c r="E322" s="36"/>
      <c r="F322" s="36"/>
    </row>
    <row r="323" spans="1:6" ht="15.75" customHeight="1" x14ac:dyDescent="0.25">
      <c r="A323" s="7"/>
      <c r="B323" s="36"/>
      <c r="C323" s="36"/>
      <c r="D323" s="36"/>
      <c r="E323" s="36"/>
      <c r="F323" s="36"/>
    </row>
    <row r="324" spans="1:6" ht="15.75" customHeight="1" x14ac:dyDescent="0.25">
      <c r="A324" s="7"/>
      <c r="B324" s="36"/>
      <c r="C324" s="36"/>
      <c r="D324" s="36"/>
      <c r="E324" s="36"/>
      <c r="F324" s="36"/>
    </row>
    <row r="325" spans="1:6" ht="15.75" customHeight="1" x14ac:dyDescent="0.25">
      <c r="A325" s="7"/>
      <c r="B325" s="36"/>
      <c r="C325" s="36"/>
      <c r="D325" s="36"/>
      <c r="E325" s="36"/>
      <c r="F325" s="36"/>
    </row>
    <row r="326" spans="1:6" ht="15.75" customHeight="1" x14ac:dyDescent="0.25">
      <c r="A326" s="7"/>
      <c r="B326" s="36"/>
      <c r="C326" s="36"/>
      <c r="D326" s="36"/>
      <c r="E326" s="36"/>
      <c r="F326" s="36"/>
    </row>
    <row r="327" spans="1:6" ht="15.75" customHeight="1" x14ac:dyDescent="0.25">
      <c r="A327" s="7"/>
      <c r="B327" s="36"/>
      <c r="C327" s="36"/>
      <c r="D327" s="36"/>
      <c r="E327" s="36"/>
      <c r="F327" s="36"/>
    </row>
    <row r="328" spans="1:6" ht="15.75" customHeight="1" x14ac:dyDescent="0.25">
      <c r="A328" s="7"/>
      <c r="B328" s="36"/>
      <c r="C328" s="36"/>
      <c r="D328" s="36"/>
      <c r="E328" s="36"/>
      <c r="F328" s="36"/>
    </row>
    <row r="329" spans="1:6" ht="15.75" customHeight="1" x14ac:dyDescent="0.25">
      <c r="A329" s="7"/>
      <c r="B329" s="36"/>
      <c r="C329" s="36"/>
      <c r="D329" s="36"/>
      <c r="E329" s="36"/>
      <c r="F329" s="36"/>
    </row>
    <row r="330" spans="1:6" ht="15.75" customHeight="1" x14ac:dyDescent="0.25">
      <c r="A330" s="7"/>
      <c r="B330" s="36"/>
      <c r="C330" s="36"/>
      <c r="D330" s="36"/>
      <c r="E330" s="36"/>
      <c r="F330" s="36"/>
    </row>
    <row r="331" spans="1:6" ht="15.75" customHeight="1" x14ac:dyDescent="0.25">
      <c r="A331" s="7"/>
      <c r="B331" s="36"/>
      <c r="C331" s="36"/>
      <c r="D331" s="36"/>
      <c r="E331" s="36"/>
      <c r="F331" s="36"/>
    </row>
    <row r="332" spans="1:6" ht="15.75" customHeight="1" x14ac:dyDescent="0.25">
      <c r="A332" s="7"/>
      <c r="B332" s="36"/>
      <c r="C332" s="36"/>
      <c r="D332" s="36"/>
      <c r="E332" s="36"/>
      <c r="F332" s="36"/>
    </row>
    <row r="333" spans="1:6" ht="15.75" customHeight="1" x14ac:dyDescent="0.25">
      <c r="A333" s="7"/>
      <c r="B333" s="36"/>
      <c r="C333" s="36"/>
      <c r="D333" s="36"/>
      <c r="E333" s="36"/>
      <c r="F333" s="36"/>
    </row>
    <row r="334" spans="1:6" ht="15.75" customHeight="1" x14ac:dyDescent="0.25">
      <c r="A334" s="7"/>
      <c r="B334" s="36"/>
      <c r="C334" s="36"/>
      <c r="D334" s="36"/>
      <c r="E334" s="36"/>
      <c r="F334" s="36"/>
    </row>
    <row r="335" spans="1:6" ht="15.75" customHeight="1" x14ac:dyDescent="0.25">
      <c r="A335" s="7"/>
      <c r="B335" s="36"/>
      <c r="C335" s="36"/>
      <c r="D335" s="36"/>
      <c r="E335" s="36"/>
      <c r="F335" s="36"/>
    </row>
    <row r="336" spans="1:6" ht="15.75" customHeight="1" x14ac:dyDescent="0.25">
      <c r="A336" s="7"/>
      <c r="B336" s="36"/>
      <c r="C336" s="36"/>
      <c r="D336" s="36"/>
      <c r="E336" s="36"/>
      <c r="F336" s="36"/>
    </row>
    <row r="337" spans="1:6" ht="15.75" customHeight="1" x14ac:dyDescent="0.25">
      <c r="A337" s="7"/>
      <c r="B337" s="36"/>
      <c r="C337" s="36"/>
      <c r="D337" s="36"/>
      <c r="E337" s="36"/>
      <c r="F337" s="36"/>
    </row>
    <row r="338" spans="1:6" ht="15.75" customHeight="1" x14ac:dyDescent="0.25">
      <c r="A338" s="7"/>
      <c r="B338" s="36"/>
      <c r="C338" s="36"/>
      <c r="D338" s="36"/>
      <c r="E338" s="36"/>
      <c r="F338" s="36"/>
    </row>
    <row r="339" spans="1:6" ht="15.75" customHeight="1" x14ac:dyDescent="0.25">
      <c r="A339" s="7"/>
      <c r="B339" s="36"/>
      <c r="C339" s="36"/>
      <c r="D339" s="36"/>
      <c r="E339" s="36"/>
      <c r="F339" s="36"/>
    </row>
    <row r="340" spans="1:6" ht="15.75" customHeight="1" x14ac:dyDescent="0.25">
      <c r="A340" s="7"/>
      <c r="B340" s="36"/>
      <c r="C340" s="36"/>
      <c r="D340" s="36"/>
      <c r="E340" s="36"/>
      <c r="F340" s="36"/>
    </row>
    <row r="341" spans="1:6" ht="15.75" customHeight="1" x14ac:dyDescent="0.25">
      <c r="A341" s="7"/>
      <c r="B341" s="36"/>
      <c r="C341" s="36"/>
      <c r="D341" s="36"/>
      <c r="E341" s="36"/>
      <c r="F341" s="36"/>
    </row>
    <row r="342" spans="1:6" ht="15.75" customHeight="1" x14ac:dyDescent="0.25">
      <c r="A342" s="7"/>
      <c r="B342" s="36"/>
      <c r="C342" s="36"/>
      <c r="D342" s="36"/>
      <c r="E342" s="36"/>
      <c r="F342" s="36"/>
    </row>
    <row r="343" spans="1:6" ht="15.75" customHeight="1" x14ac:dyDescent="0.25">
      <c r="A343" s="7"/>
      <c r="B343" s="36"/>
      <c r="C343" s="36"/>
      <c r="D343" s="36"/>
      <c r="E343" s="36"/>
      <c r="F343" s="36"/>
    </row>
    <row r="344" spans="1:6" ht="15.75" customHeight="1" x14ac:dyDescent="0.25">
      <c r="A344" s="7"/>
      <c r="B344" s="36"/>
      <c r="C344" s="36"/>
      <c r="D344" s="36"/>
      <c r="E344" s="36"/>
      <c r="F344" s="36"/>
    </row>
    <row r="345" spans="1:6" ht="15.75" customHeight="1" x14ac:dyDescent="0.25">
      <c r="A345" s="7"/>
      <c r="B345" s="36"/>
      <c r="C345" s="36"/>
      <c r="D345" s="36"/>
      <c r="E345" s="36"/>
      <c r="F345" s="36"/>
    </row>
    <row r="346" spans="1:6" ht="15.75" customHeight="1" x14ac:dyDescent="0.25">
      <c r="A346" s="7"/>
      <c r="B346" s="36"/>
      <c r="C346" s="36"/>
      <c r="D346" s="36"/>
      <c r="E346" s="36"/>
      <c r="F346" s="36"/>
    </row>
    <row r="347" spans="1:6" ht="15.75" customHeight="1" x14ac:dyDescent="0.25">
      <c r="A347" s="7"/>
      <c r="B347" s="36"/>
      <c r="C347" s="36"/>
      <c r="D347" s="36"/>
      <c r="E347" s="36"/>
      <c r="F347" s="36"/>
    </row>
    <row r="348" spans="1:6" ht="15.75" customHeight="1" x14ac:dyDescent="0.25">
      <c r="A348" s="7"/>
      <c r="B348" s="36"/>
      <c r="C348" s="36"/>
      <c r="D348" s="36"/>
      <c r="E348" s="36"/>
      <c r="F348" s="36"/>
    </row>
    <row r="349" spans="1:6" ht="15.75" customHeight="1" x14ac:dyDescent="0.25">
      <c r="A349" s="7"/>
      <c r="B349" s="36"/>
      <c r="C349" s="36"/>
      <c r="D349" s="36"/>
      <c r="E349" s="36"/>
      <c r="F349" s="36"/>
    </row>
    <row r="350" spans="1:6" ht="15.75" customHeight="1" x14ac:dyDescent="0.25">
      <c r="A350" s="7"/>
      <c r="B350" s="36"/>
      <c r="C350" s="36"/>
      <c r="D350" s="36"/>
      <c r="E350" s="36"/>
      <c r="F350" s="36"/>
    </row>
    <row r="351" spans="1:6" ht="15.75" customHeight="1" x14ac:dyDescent="0.25">
      <c r="A351" s="7"/>
      <c r="B351" s="36"/>
      <c r="C351" s="36"/>
      <c r="D351" s="36"/>
      <c r="E351" s="36"/>
      <c r="F351" s="36"/>
    </row>
    <row r="352" spans="1:6" ht="15.75" customHeight="1" x14ac:dyDescent="0.25">
      <c r="A352" s="7"/>
      <c r="B352" s="36"/>
      <c r="C352" s="36"/>
      <c r="D352" s="36"/>
      <c r="E352" s="36"/>
      <c r="F352" s="36"/>
    </row>
    <row r="353" spans="1:6" ht="15.75" customHeight="1" x14ac:dyDescent="0.25">
      <c r="A353" s="7"/>
      <c r="B353" s="36"/>
      <c r="C353" s="36"/>
      <c r="D353" s="36"/>
      <c r="E353" s="36"/>
      <c r="F353" s="36"/>
    </row>
    <row r="354" spans="1:6" ht="15.75" customHeight="1" x14ac:dyDescent="0.25">
      <c r="A354" s="7"/>
      <c r="B354" s="36"/>
      <c r="C354" s="36"/>
      <c r="D354" s="36"/>
      <c r="E354" s="36"/>
      <c r="F354" s="36"/>
    </row>
    <row r="355" spans="1:6" ht="15.75" customHeight="1" x14ac:dyDescent="0.25">
      <c r="A355" s="7"/>
      <c r="B355" s="36"/>
      <c r="C355" s="36"/>
      <c r="D355" s="36"/>
      <c r="E355" s="36"/>
      <c r="F355" s="36"/>
    </row>
    <row r="356" spans="1:6" ht="15.75" customHeight="1" x14ac:dyDescent="0.25">
      <c r="A356" s="7"/>
      <c r="B356" s="36"/>
      <c r="C356" s="36"/>
      <c r="D356" s="36"/>
      <c r="E356" s="36"/>
      <c r="F356" s="36"/>
    </row>
    <row r="357" spans="1:6" ht="15.75" customHeight="1" x14ac:dyDescent="0.25">
      <c r="A357" s="7"/>
      <c r="B357" s="36"/>
      <c r="C357" s="36"/>
      <c r="D357" s="36"/>
      <c r="E357" s="36"/>
      <c r="F357" s="36"/>
    </row>
    <row r="358" spans="1:6" ht="15.75" customHeight="1" x14ac:dyDescent="0.25">
      <c r="A358" s="7"/>
      <c r="B358" s="36"/>
      <c r="C358" s="36"/>
      <c r="D358" s="36"/>
      <c r="E358" s="36"/>
      <c r="F358" s="36"/>
    </row>
    <row r="359" spans="1:6" ht="15.75" customHeight="1" x14ac:dyDescent="0.25">
      <c r="A359" s="7"/>
      <c r="B359" s="36"/>
      <c r="C359" s="36"/>
      <c r="D359" s="36"/>
      <c r="E359" s="36"/>
      <c r="F359" s="36"/>
    </row>
    <row r="360" spans="1:6" ht="15.75" customHeight="1" x14ac:dyDescent="0.25">
      <c r="A360" s="7"/>
      <c r="B360" s="36"/>
      <c r="C360" s="36"/>
      <c r="D360" s="36"/>
      <c r="E360" s="36"/>
      <c r="F360" s="36"/>
    </row>
    <row r="361" spans="1:6" ht="15.75" customHeight="1" x14ac:dyDescent="0.25">
      <c r="A361" s="7"/>
      <c r="B361" s="36"/>
      <c r="C361" s="36"/>
      <c r="D361" s="36"/>
      <c r="E361" s="36"/>
      <c r="F361" s="36"/>
    </row>
    <row r="362" spans="1:6" ht="15.75" customHeight="1" x14ac:dyDescent="0.25">
      <c r="A362" s="7"/>
      <c r="B362" s="36"/>
      <c r="C362" s="36"/>
      <c r="D362" s="36"/>
      <c r="E362" s="36"/>
      <c r="F362" s="36"/>
    </row>
    <row r="363" spans="1:6" ht="15.75" customHeight="1" x14ac:dyDescent="0.25">
      <c r="A363" s="7"/>
      <c r="B363" s="36"/>
      <c r="C363" s="36"/>
      <c r="D363" s="36"/>
      <c r="E363" s="36"/>
      <c r="F363" s="36"/>
    </row>
    <row r="364" spans="1:6" ht="15.75" customHeight="1" x14ac:dyDescent="0.25">
      <c r="A364" s="7"/>
      <c r="B364" s="36"/>
      <c r="C364" s="36"/>
      <c r="D364" s="36"/>
      <c r="E364" s="36"/>
      <c r="F364" s="36"/>
    </row>
    <row r="365" spans="1:6" ht="15.75" customHeight="1" x14ac:dyDescent="0.25">
      <c r="A365" s="7"/>
      <c r="B365" s="36"/>
      <c r="C365" s="36"/>
      <c r="D365" s="36"/>
      <c r="E365" s="36"/>
      <c r="F365" s="36"/>
    </row>
    <row r="366" spans="1:6" ht="15.75" customHeight="1" x14ac:dyDescent="0.25">
      <c r="A366" s="7"/>
      <c r="B366" s="36"/>
      <c r="C366" s="36"/>
      <c r="D366" s="36"/>
      <c r="E366" s="36"/>
      <c r="F366" s="36"/>
    </row>
    <row r="367" spans="1:6" ht="15.75" customHeight="1" x14ac:dyDescent="0.25">
      <c r="A367" s="7"/>
      <c r="B367" s="36"/>
      <c r="C367" s="36"/>
      <c r="D367" s="36"/>
      <c r="E367" s="36"/>
      <c r="F367" s="36"/>
    </row>
    <row r="368" spans="1:6" ht="15.75" customHeight="1" x14ac:dyDescent="0.25">
      <c r="A368" s="7"/>
      <c r="B368" s="36"/>
      <c r="C368" s="36"/>
      <c r="D368" s="36"/>
      <c r="E368" s="36"/>
      <c r="F368" s="36"/>
    </row>
    <row r="369" spans="1:6" ht="15.75" customHeight="1" x14ac:dyDescent="0.25">
      <c r="A369" s="7"/>
      <c r="B369" s="36"/>
      <c r="C369" s="36"/>
      <c r="D369" s="36"/>
      <c r="E369" s="36"/>
      <c r="F369" s="36"/>
    </row>
    <row r="370" spans="1:6" ht="15.75" customHeight="1" x14ac:dyDescent="0.25">
      <c r="A370" s="7"/>
      <c r="B370" s="36"/>
      <c r="C370" s="36"/>
      <c r="D370" s="36"/>
      <c r="E370" s="36"/>
      <c r="F370" s="36"/>
    </row>
    <row r="371" spans="1:6" ht="15.75" customHeight="1" x14ac:dyDescent="0.25">
      <c r="A371" s="7"/>
      <c r="B371" s="36"/>
      <c r="C371" s="36"/>
      <c r="D371" s="36"/>
      <c r="E371" s="36"/>
      <c r="F371" s="36"/>
    </row>
    <row r="372" spans="1:6" ht="15.75" customHeight="1" x14ac:dyDescent="0.25">
      <c r="A372" s="7"/>
      <c r="B372" s="36"/>
      <c r="C372" s="36"/>
      <c r="D372" s="36"/>
      <c r="E372" s="36"/>
      <c r="F372" s="36"/>
    </row>
    <row r="373" spans="1:6" ht="15.75" customHeight="1" x14ac:dyDescent="0.25">
      <c r="A373" s="7"/>
      <c r="B373" s="36"/>
      <c r="C373" s="36"/>
      <c r="D373" s="36"/>
      <c r="E373" s="36"/>
      <c r="F373" s="36"/>
    </row>
    <row r="374" spans="1:6" ht="15.75" customHeight="1" x14ac:dyDescent="0.25">
      <c r="A374" s="7"/>
      <c r="B374" s="36"/>
      <c r="C374" s="36"/>
      <c r="D374" s="36"/>
      <c r="E374" s="36"/>
      <c r="F374" s="36"/>
    </row>
    <row r="375" spans="1:6" ht="15.75" customHeight="1" x14ac:dyDescent="0.25">
      <c r="A375" s="7"/>
      <c r="B375" s="36"/>
      <c r="C375" s="36"/>
      <c r="D375" s="36"/>
      <c r="E375" s="36"/>
      <c r="F375" s="36"/>
    </row>
    <row r="376" spans="1:6" ht="15.75" customHeight="1" x14ac:dyDescent="0.25">
      <c r="A376" s="7"/>
      <c r="B376" s="36"/>
      <c r="C376" s="36"/>
      <c r="D376" s="36"/>
      <c r="E376" s="36"/>
      <c r="F376" s="36"/>
    </row>
    <row r="377" spans="1:6" ht="15.75" customHeight="1" x14ac:dyDescent="0.25">
      <c r="A377" s="7"/>
      <c r="B377" s="36"/>
      <c r="C377" s="36"/>
      <c r="D377" s="36"/>
      <c r="E377" s="36"/>
      <c r="F377" s="36"/>
    </row>
    <row r="378" spans="1:6" ht="15.75" customHeight="1" x14ac:dyDescent="0.25">
      <c r="A378" s="7"/>
      <c r="B378" s="36"/>
      <c r="C378" s="36"/>
      <c r="D378" s="36"/>
      <c r="E378" s="36"/>
      <c r="F378" s="36"/>
    </row>
    <row r="379" spans="1:6" ht="15.75" customHeight="1" x14ac:dyDescent="0.25">
      <c r="A379" s="7"/>
      <c r="B379" s="36"/>
      <c r="C379" s="36"/>
      <c r="D379" s="36"/>
      <c r="E379" s="36"/>
      <c r="F379" s="36"/>
    </row>
    <row r="380" spans="1:6" ht="15.75" customHeight="1" x14ac:dyDescent="0.25">
      <c r="A380" s="7"/>
      <c r="B380" s="36"/>
      <c r="C380" s="36"/>
      <c r="D380" s="36"/>
      <c r="E380" s="36"/>
      <c r="F380" s="36"/>
    </row>
    <row r="381" spans="1:6" ht="15.75" customHeight="1" x14ac:dyDescent="0.25">
      <c r="A381" s="7"/>
      <c r="B381" s="36"/>
      <c r="C381" s="36"/>
      <c r="D381" s="36"/>
      <c r="E381" s="36"/>
      <c r="F381" s="36"/>
    </row>
    <row r="382" spans="1:6" ht="15.75" customHeight="1" x14ac:dyDescent="0.25">
      <c r="A382" s="7"/>
      <c r="B382" s="36"/>
      <c r="C382" s="36"/>
      <c r="D382" s="36"/>
      <c r="E382" s="36"/>
      <c r="F382" s="36"/>
    </row>
    <row r="383" spans="1:6" ht="15.75" customHeight="1" x14ac:dyDescent="0.25">
      <c r="A383" s="7"/>
      <c r="B383" s="36"/>
      <c r="C383" s="36"/>
      <c r="D383" s="36"/>
      <c r="E383" s="36"/>
      <c r="F383" s="36"/>
    </row>
    <row r="384" spans="1:6" ht="15.75" customHeight="1" x14ac:dyDescent="0.25">
      <c r="A384" s="7"/>
      <c r="B384" s="36"/>
      <c r="C384" s="36"/>
      <c r="D384" s="36"/>
      <c r="E384" s="36"/>
      <c r="F384" s="36"/>
    </row>
    <row r="385" spans="1:6" ht="15.75" customHeight="1" x14ac:dyDescent="0.25">
      <c r="A385" s="7"/>
      <c r="B385" s="36"/>
      <c r="C385" s="36"/>
      <c r="D385" s="36"/>
      <c r="E385" s="36"/>
      <c r="F385" s="36"/>
    </row>
    <row r="386" spans="1:6" ht="15.75" customHeight="1" x14ac:dyDescent="0.25">
      <c r="A386" s="7"/>
      <c r="B386" s="36"/>
      <c r="C386" s="36"/>
      <c r="D386" s="36"/>
      <c r="E386" s="36"/>
      <c r="F386" s="36"/>
    </row>
    <row r="387" spans="1:6" ht="15.75" customHeight="1" x14ac:dyDescent="0.25">
      <c r="A387" s="7"/>
      <c r="B387" s="36"/>
      <c r="C387" s="36"/>
      <c r="D387" s="36"/>
      <c r="E387" s="36"/>
      <c r="F387" s="36"/>
    </row>
    <row r="388" spans="1:6" ht="15.75" customHeight="1" x14ac:dyDescent="0.25">
      <c r="A388" s="7"/>
      <c r="B388" s="36"/>
      <c r="C388" s="36"/>
      <c r="D388" s="36"/>
      <c r="E388" s="36"/>
      <c r="F388" s="36"/>
    </row>
    <row r="389" spans="1:6" ht="15.75" customHeight="1" x14ac:dyDescent="0.25">
      <c r="A389" s="7"/>
      <c r="B389" s="36"/>
      <c r="C389" s="36"/>
      <c r="D389" s="36"/>
      <c r="E389" s="36"/>
      <c r="F389" s="36"/>
    </row>
    <row r="390" spans="1:6" ht="15.75" customHeight="1" x14ac:dyDescent="0.25">
      <c r="A390" s="7"/>
      <c r="B390" s="36"/>
      <c r="C390" s="36"/>
      <c r="D390" s="36"/>
      <c r="E390" s="36"/>
      <c r="F390" s="36"/>
    </row>
    <row r="391" spans="1:6" ht="15.75" customHeight="1" x14ac:dyDescent="0.25">
      <c r="A391" s="7"/>
      <c r="B391" s="36"/>
      <c r="C391" s="36"/>
      <c r="D391" s="36"/>
      <c r="E391" s="36"/>
      <c r="F391" s="36"/>
    </row>
    <row r="392" spans="1:6" ht="15.75" customHeight="1" x14ac:dyDescent="0.25">
      <c r="A392" s="7"/>
      <c r="B392" s="36"/>
      <c r="C392" s="36"/>
      <c r="D392" s="36"/>
      <c r="E392" s="36"/>
      <c r="F392" s="36"/>
    </row>
    <row r="393" spans="1:6" ht="15.75" customHeight="1" x14ac:dyDescent="0.25">
      <c r="A393" s="7"/>
      <c r="B393" s="36"/>
      <c r="C393" s="36"/>
      <c r="D393" s="36"/>
      <c r="E393" s="36"/>
      <c r="F393" s="36"/>
    </row>
    <row r="394" spans="1:6" ht="15.75" customHeight="1" x14ac:dyDescent="0.25">
      <c r="A394" s="7"/>
      <c r="B394" s="36"/>
      <c r="C394" s="36"/>
      <c r="D394" s="36"/>
      <c r="E394" s="36"/>
      <c r="F394" s="36"/>
    </row>
    <row r="395" spans="1:6" ht="15.75" customHeight="1" x14ac:dyDescent="0.25">
      <c r="A395" s="7"/>
      <c r="B395" s="36"/>
      <c r="C395" s="36"/>
      <c r="D395" s="36"/>
      <c r="E395" s="36"/>
      <c r="F395" s="36"/>
    </row>
    <row r="396" spans="1:6" ht="15.75" customHeight="1" x14ac:dyDescent="0.25">
      <c r="A396" s="7"/>
      <c r="B396" s="36"/>
      <c r="C396" s="36"/>
      <c r="D396" s="36"/>
      <c r="E396" s="36"/>
      <c r="F396" s="36"/>
    </row>
    <row r="397" spans="1:6" ht="15.75" customHeight="1" x14ac:dyDescent="0.25">
      <c r="A397" s="7"/>
      <c r="B397" s="36"/>
      <c r="C397" s="36"/>
      <c r="D397" s="36"/>
      <c r="E397" s="36"/>
      <c r="F397" s="36"/>
    </row>
    <row r="398" spans="1:6" ht="15.75" customHeight="1" x14ac:dyDescent="0.25">
      <c r="A398" s="7"/>
      <c r="B398" s="36"/>
      <c r="C398" s="36"/>
      <c r="D398" s="36"/>
      <c r="E398" s="36"/>
      <c r="F398" s="36"/>
    </row>
    <row r="399" spans="1:6" ht="15.75" customHeight="1" x14ac:dyDescent="0.25">
      <c r="A399" s="7"/>
      <c r="B399" s="36"/>
      <c r="C399" s="36"/>
      <c r="D399" s="36"/>
      <c r="E399" s="36"/>
      <c r="F399" s="36"/>
    </row>
    <row r="400" spans="1:6" ht="15.75" customHeight="1" x14ac:dyDescent="0.25">
      <c r="A400" s="7"/>
      <c r="B400" s="36"/>
      <c r="C400" s="36"/>
      <c r="D400" s="36"/>
      <c r="E400" s="36"/>
      <c r="F400" s="36"/>
    </row>
    <row r="401" spans="1:6" ht="15.75" customHeight="1" x14ac:dyDescent="0.25">
      <c r="A401" s="7"/>
      <c r="B401" s="36"/>
      <c r="C401" s="36"/>
      <c r="D401" s="36"/>
      <c r="E401" s="36"/>
      <c r="F401" s="36"/>
    </row>
    <row r="402" spans="1:6" ht="15.75" customHeight="1" x14ac:dyDescent="0.25">
      <c r="A402" s="7"/>
      <c r="B402" s="36"/>
      <c r="C402" s="36"/>
      <c r="D402" s="36"/>
      <c r="E402" s="36"/>
      <c r="F402" s="36"/>
    </row>
    <row r="403" spans="1:6" ht="15.75" customHeight="1" x14ac:dyDescent="0.25">
      <c r="A403" s="7"/>
      <c r="B403" s="36"/>
      <c r="C403" s="36"/>
      <c r="D403" s="36"/>
      <c r="E403" s="36"/>
      <c r="F403" s="36"/>
    </row>
    <row r="404" spans="1:6" ht="15.75" customHeight="1" x14ac:dyDescent="0.25">
      <c r="A404" s="7"/>
      <c r="B404" s="36"/>
      <c r="C404" s="36"/>
      <c r="D404" s="36"/>
      <c r="E404" s="36"/>
      <c r="F404" s="36"/>
    </row>
    <row r="405" spans="1:6" ht="15.75" customHeight="1" x14ac:dyDescent="0.25">
      <c r="A405" s="7"/>
      <c r="B405" s="36"/>
      <c r="C405" s="36"/>
      <c r="D405" s="36"/>
      <c r="E405" s="36"/>
      <c r="F405" s="36"/>
    </row>
    <row r="406" spans="1:6" ht="15.75" customHeight="1" x14ac:dyDescent="0.25">
      <c r="A406" s="7"/>
      <c r="B406" s="36"/>
      <c r="C406" s="36"/>
      <c r="D406" s="36"/>
      <c r="E406" s="36"/>
      <c r="F406" s="36"/>
    </row>
    <row r="407" spans="1:6" ht="15.75" customHeight="1" x14ac:dyDescent="0.25">
      <c r="A407" s="7"/>
      <c r="B407" s="36"/>
      <c r="C407" s="36"/>
      <c r="D407" s="36"/>
      <c r="E407" s="36"/>
      <c r="F407" s="36"/>
    </row>
    <row r="408" spans="1:6" ht="15.75" customHeight="1" x14ac:dyDescent="0.25">
      <c r="A408" s="7"/>
      <c r="B408" s="36"/>
      <c r="C408" s="36"/>
      <c r="D408" s="36"/>
      <c r="E408" s="36"/>
      <c r="F408" s="36"/>
    </row>
    <row r="409" spans="1:6" ht="15.75" customHeight="1" x14ac:dyDescent="0.25">
      <c r="A409" s="7"/>
      <c r="B409" s="36"/>
      <c r="C409" s="36"/>
      <c r="D409" s="36"/>
      <c r="E409" s="36"/>
      <c r="F409" s="36"/>
    </row>
    <row r="410" spans="1:6" ht="15.75" customHeight="1" x14ac:dyDescent="0.25">
      <c r="A410" s="7"/>
      <c r="B410" s="36"/>
      <c r="C410" s="36"/>
      <c r="D410" s="36"/>
      <c r="E410" s="36"/>
      <c r="F410" s="36"/>
    </row>
    <row r="411" spans="1:6" ht="15.75" customHeight="1" x14ac:dyDescent="0.25">
      <c r="A411" s="7"/>
      <c r="B411" s="36"/>
      <c r="C411" s="36"/>
      <c r="D411" s="36"/>
      <c r="E411" s="36"/>
      <c r="F411" s="36"/>
    </row>
    <row r="412" spans="1:6" ht="15.75" customHeight="1" x14ac:dyDescent="0.25">
      <c r="A412" s="7"/>
      <c r="B412" s="36"/>
      <c r="C412" s="36"/>
      <c r="D412" s="36"/>
      <c r="E412" s="36"/>
      <c r="F412" s="36"/>
    </row>
    <row r="413" spans="1:6" ht="15.75" customHeight="1" x14ac:dyDescent="0.25">
      <c r="A413" s="7"/>
      <c r="B413" s="36"/>
      <c r="C413" s="36"/>
      <c r="D413" s="36"/>
      <c r="E413" s="36"/>
      <c r="F413" s="36"/>
    </row>
    <row r="414" spans="1:6" ht="15.75" customHeight="1" x14ac:dyDescent="0.25">
      <c r="A414" s="7"/>
      <c r="B414" s="36"/>
      <c r="C414" s="36"/>
      <c r="D414" s="36"/>
      <c r="E414" s="36"/>
      <c r="F414" s="36"/>
    </row>
    <row r="415" spans="1:6" ht="15.75" customHeight="1" x14ac:dyDescent="0.25">
      <c r="A415" s="7"/>
      <c r="B415" s="36"/>
      <c r="C415" s="36"/>
      <c r="D415" s="36"/>
      <c r="E415" s="36"/>
      <c r="F415" s="36"/>
    </row>
    <row r="416" spans="1:6" ht="15.75" customHeight="1" x14ac:dyDescent="0.25">
      <c r="A416" s="7"/>
      <c r="B416" s="36"/>
      <c r="C416" s="36"/>
      <c r="D416" s="36"/>
      <c r="E416" s="36"/>
      <c r="F416" s="36"/>
    </row>
    <row r="417" spans="1:6" ht="15.75" customHeight="1" x14ac:dyDescent="0.25">
      <c r="A417" s="7"/>
      <c r="B417" s="36"/>
      <c r="C417" s="36"/>
      <c r="D417" s="36"/>
      <c r="E417" s="36"/>
      <c r="F417" s="36"/>
    </row>
    <row r="418" spans="1:6" ht="15.75" customHeight="1" x14ac:dyDescent="0.25">
      <c r="A418" s="7"/>
      <c r="B418" s="36"/>
      <c r="C418" s="36"/>
      <c r="D418" s="36"/>
      <c r="E418" s="36"/>
      <c r="F418" s="36"/>
    </row>
    <row r="419" spans="1:6" ht="15.75" customHeight="1" x14ac:dyDescent="0.25">
      <c r="A419" s="7"/>
      <c r="B419" s="36"/>
      <c r="C419" s="36"/>
      <c r="D419" s="36"/>
      <c r="E419" s="36"/>
      <c r="F419" s="36"/>
    </row>
    <row r="420" spans="1:6" ht="15.75" customHeight="1" x14ac:dyDescent="0.25">
      <c r="A420" s="7"/>
      <c r="B420" s="36"/>
      <c r="C420" s="36"/>
      <c r="D420" s="36"/>
      <c r="E420" s="36"/>
      <c r="F420" s="36"/>
    </row>
    <row r="421" spans="1:6" ht="15.75" customHeight="1" x14ac:dyDescent="0.25">
      <c r="A421" s="7"/>
      <c r="B421" s="36"/>
      <c r="C421" s="36"/>
      <c r="D421" s="36"/>
      <c r="E421" s="36"/>
      <c r="F421" s="36"/>
    </row>
    <row r="422" spans="1:6" ht="15.75" customHeight="1" x14ac:dyDescent="0.25">
      <c r="A422" s="7"/>
      <c r="B422" s="36"/>
      <c r="C422" s="36"/>
      <c r="D422" s="36"/>
      <c r="E422" s="36"/>
      <c r="F422" s="36"/>
    </row>
    <row r="423" spans="1:6" ht="15.75" customHeight="1" x14ac:dyDescent="0.25">
      <c r="A423" s="7"/>
      <c r="B423" s="36"/>
      <c r="C423" s="36"/>
      <c r="D423" s="36"/>
      <c r="E423" s="36"/>
      <c r="F423" s="36"/>
    </row>
    <row r="424" spans="1:6" ht="15.75" customHeight="1" x14ac:dyDescent="0.25">
      <c r="A424" s="7"/>
      <c r="B424" s="36"/>
      <c r="C424" s="36"/>
      <c r="D424" s="36"/>
      <c r="E424" s="36"/>
      <c r="F424" s="36"/>
    </row>
    <row r="425" spans="1:6" ht="15.75" customHeight="1" x14ac:dyDescent="0.25">
      <c r="A425" s="7"/>
      <c r="B425" s="36"/>
      <c r="C425" s="36"/>
      <c r="D425" s="36"/>
      <c r="E425" s="36"/>
      <c r="F425" s="36"/>
    </row>
    <row r="426" spans="1:6" ht="15.75" customHeight="1" x14ac:dyDescent="0.25">
      <c r="A426" s="7"/>
      <c r="B426" s="36"/>
      <c r="C426" s="36"/>
      <c r="D426" s="36"/>
      <c r="E426" s="36"/>
      <c r="F426" s="36"/>
    </row>
    <row r="427" spans="1:6" ht="15.75" customHeight="1" x14ac:dyDescent="0.25">
      <c r="A427" s="7"/>
      <c r="B427" s="36"/>
      <c r="C427" s="36"/>
      <c r="D427" s="36"/>
      <c r="E427" s="36"/>
      <c r="F427" s="36"/>
    </row>
    <row r="428" spans="1:6" ht="15.75" customHeight="1" x14ac:dyDescent="0.25">
      <c r="A428" s="7"/>
      <c r="B428" s="36"/>
      <c r="C428" s="36"/>
      <c r="D428" s="36"/>
      <c r="E428" s="36"/>
      <c r="F428" s="36"/>
    </row>
    <row r="429" spans="1:6" ht="15.75" customHeight="1" x14ac:dyDescent="0.25">
      <c r="A429" s="7"/>
      <c r="B429" s="36"/>
      <c r="C429" s="36"/>
      <c r="D429" s="36"/>
      <c r="E429" s="36"/>
      <c r="F429" s="36"/>
    </row>
    <row r="430" spans="1:6" ht="15.75" customHeight="1" x14ac:dyDescent="0.25">
      <c r="A430" s="7"/>
      <c r="B430" s="36"/>
      <c r="C430" s="36"/>
      <c r="D430" s="36"/>
      <c r="E430" s="36"/>
      <c r="F430" s="36"/>
    </row>
    <row r="431" spans="1:6" ht="15.75" customHeight="1" x14ac:dyDescent="0.25">
      <c r="A431" s="7"/>
      <c r="B431" s="36"/>
      <c r="C431" s="36"/>
      <c r="D431" s="36"/>
      <c r="E431" s="36"/>
      <c r="F431" s="36"/>
    </row>
    <row r="432" spans="1:6" ht="15.75" customHeight="1" x14ac:dyDescent="0.25">
      <c r="A432" s="7"/>
      <c r="B432" s="36"/>
      <c r="C432" s="36"/>
      <c r="D432" s="36"/>
      <c r="E432" s="36"/>
      <c r="F432" s="36"/>
    </row>
    <row r="433" spans="1:6" ht="15.75" customHeight="1" x14ac:dyDescent="0.25">
      <c r="A433" s="7"/>
      <c r="B433" s="36"/>
      <c r="C433" s="36"/>
      <c r="D433" s="36"/>
      <c r="E433" s="36"/>
      <c r="F433" s="36"/>
    </row>
    <row r="434" spans="1:6" ht="15.75" customHeight="1" x14ac:dyDescent="0.25">
      <c r="A434" s="7"/>
      <c r="B434" s="36"/>
      <c r="C434" s="36"/>
      <c r="D434" s="36"/>
      <c r="E434" s="36"/>
      <c r="F434" s="36"/>
    </row>
    <row r="435" spans="1:6" ht="15.75" customHeight="1" x14ac:dyDescent="0.25">
      <c r="A435" s="7"/>
      <c r="B435" s="36"/>
      <c r="C435" s="36"/>
      <c r="D435" s="36"/>
      <c r="E435" s="36"/>
      <c r="F435" s="36"/>
    </row>
    <row r="436" spans="1:6" ht="15.75" customHeight="1" x14ac:dyDescent="0.25">
      <c r="A436" s="7"/>
      <c r="B436" s="36"/>
      <c r="C436" s="36"/>
      <c r="D436" s="36"/>
      <c r="E436" s="36"/>
      <c r="F436" s="36"/>
    </row>
    <row r="437" spans="1:6" ht="15.75" customHeight="1" x14ac:dyDescent="0.25">
      <c r="A437" s="7"/>
      <c r="B437" s="36"/>
      <c r="C437" s="36"/>
      <c r="D437" s="36"/>
      <c r="E437" s="36"/>
      <c r="F437" s="36"/>
    </row>
    <row r="438" spans="1:6" ht="15.75" customHeight="1" x14ac:dyDescent="0.25">
      <c r="A438" s="7"/>
      <c r="B438" s="36"/>
      <c r="C438" s="36"/>
      <c r="D438" s="36"/>
      <c r="E438" s="36"/>
      <c r="F438" s="36"/>
    </row>
    <row r="439" spans="1:6" ht="15.75" customHeight="1" x14ac:dyDescent="0.25">
      <c r="A439" s="7"/>
      <c r="B439" s="36"/>
      <c r="C439" s="36"/>
      <c r="D439" s="36"/>
      <c r="E439" s="36"/>
      <c r="F439" s="36"/>
    </row>
    <row r="440" spans="1:6" ht="15.75" customHeight="1" x14ac:dyDescent="0.25">
      <c r="A440" s="7"/>
      <c r="B440" s="36"/>
      <c r="C440" s="36"/>
      <c r="D440" s="36"/>
      <c r="E440" s="36"/>
      <c r="F440" s="36"/>
    </row>
    <row r="441" spans="1:6" ht="15.75" customHeight="1" x14ac:dyDescent="0.25">
      <c r="A441" s="7"/>
      <c r="B441" s="36"/>
      <c r="C441" s="36"/>
      <c r="D441" s="36"/>
      <c r="E441" s="36"/>
      <c r="F441" s="36"/>
    </row>
    <row r="442" spans="1:6" ht="15.75" customHeight="1" x14ac:dyDescent="0.25">
      <c r="A442" s="7"/>
      <c r="B442" s="36"/>
      <c r="C442" s="36"/>
      <c r="D442" s="36"/>
      <c r="E442" s="36"/>
      <c r="F442" s="36"/>
    </row>
    <row r="443" spans="1:6" ht="15.75" customHeight="1" x14ac:dyDescent="0.25">
      <c r="A443" s="7"/>
      <c r="B443" s="36"/>
      <c r="C443" s="36"/>
      <c r="D443" s="36"/>
      <c r="E443" s="36"/>
      <c r="F443" s="36"/>
    </row>
    <row r="444" spans="1:6" ht="15.75" customHeight="1" x14ac:dyDescent="0.25">
      <c r="A444" s="7"/>
      <c r="B444" s="36"/>
      <c r="C444" s="36"/>
      <c r="D444" s="36"/>
      <c r="E444" s="36"/>
      <c r="F444" s="36"/>
    </row>
    <row r="445" spans="1:6" ht="15.75" customHeight="1" x14ac:dyDescent="0.25">
      <c r="A445" s="7"/>
      <c r="B445" s="36"/>
      <c r="C445" s="36"/>
      <c r="D445" s="36"/>
      <c r="E445" s="36"/>
      <c r="F445" s="36"/>
    </row>
    <row r="446" spans="1:6" ht="15.75" customHeight="1" x14ac:dyDescent="0.25">
      <c r="A446" s="7"/>
      <c r="B446" s="36"/>
      <c r="C446" s="36"/>
      <c r="D446" s="36"/>
      <c r="E446" s="36"/>
      <c r="F446" s="36"/>
    </row>
    <row r="447" spans="1:6" ht="15.75" customHeight="1" x14ac:dyDescent="0.25">
      <c r="A447" s="7"/>
      <c r="B447" s="36"/>
      <c r="C447" s="36"/>
      <c r="D447" s="36"/>
      <c r="E447" s="36"/>
      <c r="F447" s="36"/>
    </row>
    <row r="448" spans="1:6" ht="15.75" customHeight="1" x14ac:dyDescent="0.25">
      <c r="A448" s="7"/>
      <c r="B448" s="36"/>
      <c r="C448" s="36"/>
      <c r="D448" s="36"/>
      <c r="E448" s="36"/>
      <c r="F448" s="36"/>
    </row>
    <row r="449" spans="1:6" ht="15.75" customHeight="1" x14ac:dyDescent="0.25">
      <c r="A449" s="7"/>
      <c r="B449" s="36"/>
      <c r="C449" s="36"/>
      <c r="D449" s="36"/>
      <c r="E449" s="36"/>
      <c r="F449" s="36"/>
    </row>
    <row r="450" spans="1:6" ht="15.75" customHeight="1" x14ac:dyDescent="0.25">
      <c r="A450" s="7"/>
      <c r="B450" s="36"/>
      <c r="C450" s="36"/>
      <c r="D450" s="36"/>
      <c r="E450" s="36"/>
      <c r="F450" s="36"/>
    </row>
    <row r="451" spans="1:6" ht="15.75" customHeight="1" x14ac:dyDescent="0.25">
      <c r="A451" s="7"/>
      <c r="B451" s="36"/>
      <c r="C451" s="36"/>
      <c r="D451" s="36"/>
      <c r="E451" s="36"/>
      <c r="F451" s="36"/>
    </row>
    <row r="452" spans="1:6" ht="15.75" customHeight="1" x14ac:dyDescent="0.25">
      <c r="A452" s="7"/>
      <c r="B452" s="36"/>
      <c r="C452" s="36"/>
      <c r="D452" s="36"/>
      <c r="E452" s="36"/>
      <c r="F452" s="36"/>
    </row>
    <row r="453" spans="1:6" ht="15.75" customHeight="1" x14ac:dyDescent="0.25">
      <c r="A453" s="7"/>
      <c r="B453" s="36"/>
      <c r="C453" s="36"/>
      <c r="D453" s="36"/>
      <c r="E453" s="36"/>
      <c r="F453" s="36"/>
    </row>
    <row r="454" spans="1:6" ht="15.75" customHeight="1" x14ac:dyDescent="0.25">
      <c r="A454" s="7"/>
      <c r="B454" s="36"/>
      <c r="C454" s="36"/>
      <c r="D454" s="36"/>
      <c r="E454" s="36"/>
      <c r="F454" s="36"/>
    </row>
    <row r="455" spans="1:6" ht="15.75" customHeight="1" x14ac:dyDescent="0.25">
      <c r="A455" s="7"/>
      <c r="B455" s="36"/>
      <c r="C455" s="36"/>
      <c r="D455" s="36"/>
      <c r="E455" s="36"/>
      <c r="F455" s="36"/>
    </row>
    <row r="456" spans="1:6" ht="15.75" customHeight="1" x14ac:dyDescent="0.25">
      <c r="A456" s="7"/>
      <c r="B456" s="36"/>
      <c r="C456" s="36"/>
      <c r="D456" s="36"/>
      <c r="E456" s="36"/>
      <c r="F456" s="36"/>
    </row>
    <row r="457" spans="1:6" ht="15.75" customHeight="1" x14ac:dyDescent="0.25">
      <c r="A457" s="7"/>
      <c r="B457" s="36"/>
      <c r="C457" s="36"/>
      <c r="D457" s="36"/>
      <c r="E457" s="36"/>
      <c r="F457" s="36"/>
    </row>
    <row r="458" spans="1:6" ht="15.75" customHeight="1" x14ac:dyDescent="0.25">
      <c r="A458" s="7"/>
      <c r="B458" s="36"/>
      <c r="C458" s="36"/>
      <c r="D458" s="36"/>
      <c r="E458" s="36"/>
      <c r="F458" s="36"/>
    </row>
    <row r="459" spans="1:6" ht="15.75" customHeight="1" x14ac:dyDescent="0.25">
      <c r="A459" s="7"/>
      <c r="B459" s="36"/>
      <c r="C459" s="36"/>
      <c r="D459" s="36"/>
      <c r="E459" s="36"/>
      <c r="F459" s="36"/>
    </row>
    <row r="460" spans="1:6" ht="15.75" customHeight="1" x14ac:dyDescent="0.25">
      <c r="A460" s="7"/>
      <c r="B460" s="36"/>
      <c r="C460" s="36"/>
      <c r="D460" s="36"/>
      <c r="E460" s="36"/>
      <c r="F460" s="36"/>
    </row>
    <row r="461" spans="1:6" ht="15.75" customHeight="1" x14ac:dyDescent="0.25">
      <c r="A461" s="7"/>
      <c r="B461" s="36"/>
      <c r="C461" s="36"/>
      <c r="D461" s="36"/>
      <c r="E461" s="36"/>
      <c r="F461" s="36"/>
    </row>
    <row r="462" spans="1:6" ht="15.75" customHeight="1" x14ac:dyDescent="0.25">
      <c r="A462" s="7"/>
      <c r="B462" s="36"/>
      <c r="C462" s="36"/>
      <c r="D462" s="36"/>
      <c r="E462" s="36"/>
      <c r="F462" s="36"/>
    </row>
    <row r="463" spans="1:6" ht="15.75" customHeight="1" x14ac:dyDescent="0.25">
      <c r="A463" s="7"/>
      <c r="B463" s="36"/>
      <c r="C463" s="36"/>
      <c r="D463" s="36"/>
      <c r="E463" s="36"/>
      <c r="F463" s="36"/>
    </row>
    <row r="464" spans="1:6" ht="15.75" customHeight="1" x14ac:dyDescent="0.25">
      <c r="A464" s="7"/>
      <c r="B464" s="36"/>
      <c r="C464" s="36"/>
      <c r="D464" s="36"/>
      <c r="E464" s="36"/>
      <c r="F464" s="36"/>
    </row>
    <row r="465" spans="1:6" ht="15.75" customHeight="1" x14ac:dyDescent="0.25">
      <c r="A465" s="7"/>
      <c r="B465" s="36"/>
      <c r="C465" s="36"/>
      <c r="D465" s="36"/>
      <c r="E465" s="36"/>
      <c r="F465" s="36"/>
    </row>
    <row r="466" spans="1:6" ht="15.75" customHeight="1" x14ac:dyDescent="0.25">
      <c r="A466" s="7"/>
      <c r="B466" s="36"/>
      <c r="C466" s="36"/>
      <c r="D466" s="36"/>
      <c r="E466" s="36"/>
      <c r="F466" s="36"/>
    </row>
    <row r="467" spans="1:6" ht="15.75" customHeight="1" x14ac:dyDescent="0.25">
      <c r="A467" s="7"/>
      <c r="B467" s="36"/>
      <c r="C467" s="36"/>
      <c r="D467" s="36"/>
      <c r="E467" s="36"/>
      <c r="F467" s="36"/>
    </row>
    <row r="468" spans="1:6" ht="15.75" customHeight="1" x14ac:dyDescent="0.25">
      <c r="A468" s="7"/>
      <c r="B468" s="36"/>
      <c r="C468" s="36"/>
      <c r="D468" s="36"/>
      <c r="E468" s="36"/>
      <c r="F468" s="36"/>
    </row>
    <row r="469" spans="1:6" ht="15.75" customHeight="1" x14ac:dyDescent="0.25">
      <c r="A469" s="7"/>
      <c r="B469" s="36"/>
      <c r="C469" s="36"/>
      <c r="D469" s="36"/>
      <c r="E469" s="36"/>
      <c r="F469" s="36"/>
    </row>
    <row r="470" spans="1:6" ht="15.75" customHeight="1" x14ac:dyDescent="0.25">
      <c r="A470" s="7"/>
      <c r="B470" s="36"/>
      <c r="C470" s="36"/>
      <c r="D470" s="36"/>
      <c r="E470" s="36"/>
      <c r="F470" s="36"/>
    </row>
    <row r="471" spans="1:6" ht="15.75" customHeight="1" x14ac:dyDescent="0.25">
      <c r="A471" s="7"/>
      <c r="B471" s="36"/>
      <c r="C471" s="36"/>
      <c r="D471" s="36"/>
      <c r="E471" s="36"/>
      <c r="F471" s="36"/>
    </row>
    <row r="472" spans="1:6" ht="15.75" customHeight="1" x14ac:dyDescent="0.25">
      <c r="A472" s="7"/>
      <c r="B472" s="36"/>
      <c r="C472" s="36"/>
      <c r="D472" s="36"/>
      <c r="E472" s="36"/>
      <c r="F472" s="36"/>
    </row>
    <row r="473" spans="1:6" ht="15.75" customHeight="1" x14ac:dyDescent="0.25">
      <c r="A473" s="7"/>
      <c r="B473" s="36"/>
      <c r="C473" s="36"/>
      <c r="D473" s="36"/>
      <c r="E473" s="36"/>
      <c r="F473" s="36"/>
    </row>
    <row r="474" spans="1:6" ht="15.75" customHeight="1" x14ac:dyDescent="0.25">
      <c r="A474" s="7"/>
      <c r="B474" s="36"/>
      <c r="C474" s="36"/>
      <c r="D474" s="36"/>
      <c r="E474" s="36"/>
      <c r="F474" s="36"/>
    </row>
    <row r="475" spans="1:6" ht="15.75" customHeight="1" x14ac:dyDescent="0.25">
      <c r="A475" s="7"/>
      <c r="B475" s="36"/>
      <c r="C475" s="36"/>
      <c r="D475" s="36"/>
      <c r="E475" s="36"/>
      <c r="F475" s="36"/>
    </row>
    <row r="476" spans="1:6" ht="15.75" customHeight="1" x14ac:dyDescent="0.25">
      <c r="A476" s="7"/>
      <c r="B476" s="36"/>
      <c r="C476" s="36"/>
      <c r="D476" s="36"/>
      <c r="E476" s="36"/>
      <c r="F476" s="36"/>
    </row>
    <row r="477" spans="1:6" ht="15.75" customHeight="1" x14ac:dyDescent="0.25">
      <c r="A477" s="7"/>
      <c r="B477" s="36"/>
      <c r="C477" s="36"/>
      <c r="D477" s="36"/>
      <c r="E477" s="36"/>
      <c r="F477" s="36"/>
    </row>
    <row r="478" spans="1:6" ht="15.75" customHeight="1" x14ac:dyDescent="0.25">
      <c r="A478" s="7"/>
      <c r="B478" s="36"/>
      <c r="C478" s="36"/>
      <c r="D478" s="36"/>
      <c r="E478" s="36"/>
      <c r="F478" s="36"/>
    </row>
    <row r="479" spans="1:6" ht="15.75" customHeight="1" x14ac:dyDescent="0.25">
      <c r="A479" s="7"/>
      <c r="B479" s="36"/>
      <c r="C479" s="36"/>
      <c r="D479" s="36"/>
      <c r="E479" s="36"/>
      <c r="F479" s="36"/>
    </row>
    <row r="480" spans="1:6" ht="15.75" customHeight="1" x14ac:dyDescent="0.25">
      <c r="A480" s="7"/>
      <c r="B480" s="36"/>
      <c r="C480" s="36"/>
      <c r="D480" s="36"/>
      <c r="E480" s="36"/>
      <c r="F480" s="36"/>
    </row>
    <row r="481" spans="1:6" ht="15.75" customHeight="1" x14ac:dyDescent="0.25">
      <c r="A481" s="7"/>
      <c r="B481" s="36"/>
      <c r="C481" s="36"/>
      <c r="D481" s="36"/>
      <c r="E481" s="36"/>
      <c r="F481" s="36"/>
    </row>
    <row r="482" spans="1:6" ht="15.75" customHeight="1" x14ac:dyDescent="0.25">
      <c r="A482" s="7"/>
      <c r="B482" s="36"/>
      <c r="C482" s="36"/>
      <c r="D482" s="36"/>
      <c r="E482" s="36"/>
      <c r="F482" s="36"/>
    </row>
    <row r="483" spans="1:6" ht="15.75" customHeight="1" x14ac:dyDescent="0.25">
      <c r="A483" s="7"/>
      <c r="B483" s="36"/>
      <c r="C483" s="36"/>
      <c r="D483" s="36"/>
      <c r="E483" s="36"/>
      <c r="F483" s="36"/>
    </row>
    <row r="484" spans="1:6" ht="15.75" customHeight="1" x14ac:dyDescent="0.25">
      <c r="A484" s="7"/>
      <c r="B484" s="36"/>
      <c r="C484" s="36"/>
      <c r="D484" s="36"/>
      <c r="E484" s="36"/>
      <c r="F484" s="36"/>
    </row>
    <row r="485" spans="1:6" ht="15.75" customHeight="1" x14ac:dyDescent="0.25">
      <c r="A485" s="7"/>
      <c r="B485" s="36"/>
      <c r="C485" s="36"/>
      <c r="D485" s="36"/>
      <c r="E485" s="36"/>
      <c r="F485" s="36"/>
    </row>
    <row r="486" spans="1:6" ht="15.75" customHeight="1" x14ac:dyDescent="0.25">
      <c r="A486" s="7"/>
      <c r="B486" s="36"/>
      <c r="C486" s="36"/>
      <c r="D486" s="36"/>
      <c r="E486" s="36"/>
      <c r="F486" s="36"/>
    </row>
    <row r="487" spans="1:6" ht="15.75" customHeight="1" x14ac:dyDescent="0.25">
      <c r="A487" s="7"/>
      <c r="B487" s="36"/>
      <c r="C487" s="36"/>
      <c r="D487" s="36"/>
      <c r="E487" s="36"/>
      <c r="F487" s="36"/>
    </row>
    <row r="488" spans="1:6" ht="15.75" customHeight="1" x14ac:dyDescent="0.25">
      <c r="A488" s="7"/>
      <c r="B488" s="36"/>
      <c r="C488" s="36"/>
      <c r="D488" s="36"/>
      <c r="E488" s="36"/>
      <c r="F488" s="36"/>
    </row>
    <row r="489" spans="1:6" ht="15.75" customHeight="1" x14ac:dyDescent="0.25">
      <c r="A489" s="7"/>
      <c r="B489" s="36"/>
      <c r="C489" s="36"/>
      <c r="D489" s="36"/>
      <c r="E489" s="36"/>
      <c r="F489" s="36"/>
    </row>
    <row r="490" spans="1:6" ht="15.75" customHeight="1" x14ac:dyDescent="0.25">
      <c r="A490" s="7"/>
      <c r="B490" s="36"/>
      <c r="C490" s="36"/>
      <c r="D490" s="36"/>
      <c r="E490" s="36"/>
      <c r="F490" s="36"/>
    </row>
    <row r="491" spans="1:6" ht="15.75" customHeight="1" x14ac:dyDescent="0.25">
      <c r="A491" s="7"/>
      <c r="B491" s="36"/>
      <c r="C491" s="36"/>
      <c r="D491" s="36"/>
      <c r="E491" s="36"/>
      <c r="F491" s="36"/>
    </row>
    <row r="492" spans="1:6" ht="15.75" customHeight="1" x14ac:dyDescent="0.25">
      <c r="A492" s="7"/>
      <c r="B492" s="36"/>
      <c r="C492" s="36"/>
      <c r="D492" s="36"/>
      <c r="E492" s="36"/>
      <c r="F492" s="36"/>
    </row>
    <row r="493" spans="1:6" ht="15.75" customHeight="1" x14ac:dyDescent="0.25">
      <c r="A493" s="7"/>
      <c r="B493" s="36"/>
      <c r="C493" s="36"/>
      <c r="D493" s="36"/>
      <c r="E493" s="36"/>
      <c r="F493" s="36"/>
    </row>
    <row r="494" spans="1:6" ht="15.75" customHeight="1" x14ac:dyDescent="0.25">
      <c r="A494" s="7"/>
      <c r="B494" s="36"/>
      <c r="C494" s="36"/>
      <c r="D494" s="36"/>
      <c r="E494" s="36"/>
      <c r="F494" s="36"/>
    </row>
    <row r="495" spans="1:6" ht="15.75" customHeight="1" x14ac:dyDescent="0.25">
      <c r="A495" s="7"/>
      <c r="B495" s="36"/>
      <c r="C495" s="36"/>
      <c r="D495" s="36"/>
      <c r="E495" s="36"/>
      <c r="F495" s="36"/>
    </row>
    <row r="496" spans="1:6" ht="15.75" customHeight="1" x14ac:dyDescent="0.25">
      <c r="A496" s="7"/>
      <c r="B496" s="36"/>
      <c r="C496" s="36"/>
      <c r="D496" s="36"/>
      <c r="E496" s="36"/>
      <c r="F496" s="36"/>
    </row>
    <row r="497" spans="1:6" ht="15.75" customHeight="1" x14ac:dyDescent="0.25">
      <c r="A497" s="7"/>
      <c r="B497" s="36"/>
      <c r="C497" s="36"/>
      <c r="D497" s="36"/>
      <c r="E497" s="36"/>
      <c r="F497" s="36"/>
    </row>
    <row r="498" spans="1:6" ht="15.75" customHeight="1" x14ac:dyDescent="0.25">
      <c r="A498" s="7"/>
      <c r="B498" s="36"/>
      <c r="C498" s="36"/>
      <c r="D498" s="36"/>
      <c r="E498" s="36"/>
      <c r="F498" s="36"/>
    </row>
    <row r="499" spans="1:6" ht="15.75" customHeight="1" x14ac:dyDescent="0.25">
      <c r="A499" s="7"/>
      <c r="B499" s="36"/>
      <c r="C499" s="36"/>
      <c r="D499" s="36"/>
      <c r="E499" s="36"/>
      <c r="F499" s="36"/>
    </row>
    <row r="500" spans="1:6" ht="15.75" customHeight="1" x14ac:dyDescent="0.25">
      <c r="A500" s="7"/>
      <c r="B500" s="36"/>
      <c r="C500" s="36"/>
      <c r="D500" s="36"/>
      <c r="E500" s="36"/>
      <c r="F500" s="36"/>
    </row>
    <row r="501" spans="1:6" ht="15.75" customHeight="1" x14ac:dyDescent="0.25">
      <c r="A501" s="7"/>
      <c r="B501" s="36"/>
      <c r="C501" s="36"/>
      <c r="D501" s="36"/>
      <c r="E501" s="36"/>
      <c r="F501" s="36"/>
    </row>
    <row r="502" spans="1:6" ht="15.75" customHeight="1" x14ac:dyDescent="0.25">
      <c r="A502" s="7"/>
      <c r="B502" s="36"/>
      <c r="C502" s="36"/>
      <c r="D502" s="36"/>
      <c r="E502" s="36"/>
      <c r="F502" s="36"/>
    </row>
    <row r="503" spans="1:6" ht="15.75" customHeight="1" x14ac:dyDescent="0.25">
      <c r="A503" s="7"/>
      <c r="B503" s="36"/>
      <c r="C503" s="36"/>
      <c r="D503" s="36"/>
      <c r="E503" s="36"/>
      <c r="F503" s="36"/>
    </row>
    <row r="504" spans="1:6" ht="15.75" customHeight="1" x14ac:dyDescent="0.25">
      <c r="A504" s="7"/>
      <c r="B504" s="36"/>
      <c r="C504" s="36"/>
      <c r="D504" s="36"/>
      <c r="E504" s="36"/>
      <c r="F504" s="36"/>
    </row>
    <row r="505" spans="1:6" ht="15.75" customHeight="1" x14ac:dyDescent="0.25">
      <c r="A505" s="7"/>
      <c r="B505" s="36"/>
      <c r="C505" s="36"/>
      <c r="D505" s="36"/>
      <c r="E505" s="36"/>
      <c r="F505" s="36"/>
    </row>
    <row r="506" spans="1:6" ht="15.75" customHeight="1" x14ac:dyDescent="0.25">
      <c r="A506" s="7"/>
      <c r="B506" s="36"/>
      <c r="C506" s="36"/>
      <c r="D506" s="36"/>
      <c r="E506" s="36"/>
      <c r="F506" s="36"/>
    </row>
    <row r="507" spans="1:6" ht="15.75" customHeight="1" x14ac:dyDescent="0.25">
      <c r="A507" s="7"/>
      <c r="B507" s="36"/>
      <c r="C507" s="36"/>
      <c r="D507" s="36"/>
      <c r="E507" s="36"/>
      <c r="F507" s="36"/>
    </row>
    <row r="508" spans="1:6" ht="15.75" customHeight="1" x14ac:dyDescent="0.25">
      <c r="A508" s="7"/>
      <c r="B508" s="36"/>
      <c r="C508" s="36"/>
      <c r="D508" s="36"/>
      <c r="E508" s="36"/>
      <c r="F508" s="36"/>
    </row>
    <row r="509" spans="1:6" ht="15.75" customHeight="1" x14ac:dyDescent="0.25">
      <c r="A509" s="7"/>
      <c r="B509" s="36"/>
      <c r="C509" s="36"/>
      <c r="D509" s="36"/>
      <c r="E509" s="36"/>
      <c r="F509" s="36"/>
    </row>
    <row r="510" spans="1:6" ht="15.75" customHeight="1" x14ac:dyDescent="0.25">
      <c r="A510" s="7"/>
      <c r="B510" s="36"/>
      <c r="C510" s="36"/>
      <c r="D510" s="36"/>
      <c r="E510" s="36"/>
      <c r="F510" s="36"/>
    </row>
    <row r="511" spans="1:6" ht="15.75" customHeight="1" x14ac:dyDescent="0.25">
      <c r="A511" s="7"/>
      <c r="B511" s="36"/>
      <c r="C511" s="36"/>
      <c r="D511" s="36"/>
      <c r="E511" s="36"/>
      <c r="F511" s="36"/>
    </row>
    <row r="512" spans="1:6" ht="15.75" customHeight="1" x14ac:dyDescent="0.25">
      <c r="A512" s="7"/>
      <c r="B512" s="36"/>
      <c r="C512" s="36"/>
      <c r="D512" s="36"/>
      <c r="E512" s="36"/>
      <c r="F512" s="36"/>
    </row>
    <row r="513" spans="1:6" ht="15.75" customHeight="1" x14ac:dyDescent="0.25">
      <c r="A513" s="7"/>
      <c r="B513" s="36"/>
      <c r="C513" s="36"/>
      <c r="D513" s="36"/>
      <c r="E513" s="36"/>
      <c r="F513" s="36"/>
    </row>
    <row r="514" spans="1:6" ht="15.75" customHeight="1" x14ac:dyDescent="0.25">
      <c r="A514" s="7"/>
      <c r="B514" s="36"/>
      <c r="C514" s="36"/>
      <c r="D514" s="36"/>
      <c r="E514" s="36"/>
      <c r="F514" s="36"/>
    </row>
    <row r="515" spans="1:6" ht="15.75" customHeight="1" x14ac:dyDescent="0.25">
      <c r="A515" s="7"/>
      <c r="B515" s="36"/>
      <c r="C515" s="36"/>
      <c r="D515" s="36"/>
      <c r="E515" s="36"/>
      <c r="F515" s="36"/>
    </row>
    <row r="516" spans="1:6" ht="15.75" customHeight="1" x14ac:dyDescent="0.25">
      <c r="A516" s="7"/>
      <c r="B516" s="36"/>
      <c r="C516" s="36"/>
      <c r="D516" s="36"/>
      <c r="E516" s="36"/>
      <c r="F516" s="36"/>
    </row>
    <row r="517" spans="1:6" ht="15.75" customHeight="1" x14ac:dyDescent="0.25">
      <c r="A517" s="7"/>
      <c r="B517" s="36"/>
      <c r="C517" s="36"/>
      <c r="D517" s="36"/>
      <c r="E517" s="36"/>
      <c r="F517" s="36"/>
    </row>
    <row r="518" spans="1:6" ht="15.75" customHeight="1" x14ac:dyDescent="0.25">
      <c r="A518" s="7"/>
      <c r="B518" s="36"/>
      <c r="C518" s="36"/>
      <c r="D518" s="36"/>
      <c r="E518" s="36"/>
      <c r="F518" s="36"/>
    </row>
    <row r="519" spans="1:6" ht="15.75" customHeight="1" x14ac:dyDescent="0.25">
      <c r="A519" s="7"/>
      <c r="B519" s="36"/>
      <c r="C519" s="36"/>
      <c r="D519" s="36"/>
      <c r="E519" s="36"/>
      <c r="F519" s="36"/>
    </row>
    <row r="520" spans="1:6" ht="15.75" customHeight="1" x14ac:dyDescent="0.25">
      <c r="A520" s="7"/>
      <c r="B520" s="36"/>
      <c r="C520" s="36"/>
      <c r="D520" s="36"/>
      <c r="E520" s="36"/>
      <c r="F520" s="36"/>
    </row>
    <row r="521" spans="1:6" ht="15.75" customHeight="1" x14ac:dyDescent="0.25">
      <c r="A521" s="7"/>
      <c r="B521" s="36"/>
      <c r="C521" s="36"/>
      <c r="D521" s="36"/>
      <c r="E521" s="36"/>
      <c r="F521" s="36"/>
    </row>
    <row r="522" spans="1:6" ht="15.75" customHeight="1" x14ac:dyDescent="0.25">
      <c r="A522" s="7"/>
      <c r="B522" s="36"/>
      <c r="C522" s="36"/>
      <c r="D522" s="36"/>
      <c r="E522" s="36"/>
      <c r="F522" s="36"/>
    </row>
    <row r="523" spans="1:6" ht="15.75" customHeight="1" x14ac:dyDescent="0.25">
      <c r="A523" s="7"/>
      <c r="B523" s="36"/>
      <c r="C523" s="36"/>
      <c r="D523" s="36"/>
      <c r="E523" s="36"/>
      <c r="F523" s="36"/>
    </row>
    <row r="524" spans="1:6" ht="15.75" customHeight="1" x14ac:dyDescent="0.25">
      <c r="A524" s="7"/>
      <c r="B524" s="36"/>
      <c r="C524" s="36"/>
      <c r="D524" s="36"/>
      <c r="E524" s="36"/>
      <c r="F524" s="36"/>
    </row>
    <row r="525" spans="1:6" ht="15.75" customHeight="1" x14ac:dyDescent="0.25">
      <c r="A525" s="7"/>
      <c r="B525" s="36"/>
      <c r="C525" s="36"/>
      <c r="D525" s="36"/>
      <c r="E525" s="36"/>
      <c r="F525" s="36"/>
    </row>
    <row r="526" spans="1:6" ht="15.75" customHeight="1" x14ac:dyDescent="0.25">
      <c r="A526" s="7"/>
      <c r="B526" s="36"/>
      <c r="C526" s="36"/>
      <c r="D526" s="36"/>
      <c r="E526" s="36"/>
      <c r="F526" s="36"/>
    </row>
    <row r="527" spans="1:6" ht="15.75" customHeight="1" x14ac:dyDescent="0.25">
      <c r="A527" s="7"/>
      <c r="B527" s="36"/>
      <c r="C527" s="36"/>
      <c r="D527" s="36"/>
      <c r="E527" s="36"/>
      <c r="F527" s="36"/>
    </row>
    <row r="528" spans="1:6" ht="15.75" customHeight="1" x14ac:dyDescent="0.25">
      <c r="A528" s="7"/>
      <c r="B528" s="36"/>
      <c r="C528" s="36"/>
      <c r="D528" s="36"/>
      <c r="E528" s="36"/>
      <c r="F528" s="36"/>
    </row>
    <row r="529" spans="1:6" ht="15.75" customHeight="1" x14ac:dyDescent="0.25">
      <c r="A529" s="7"/>
      <c r="B529" s="36"/>
      <c r="C529" s="36"/>
      <c r="D529" s="36"/>
      <c r="E529" s="36"/>
      <c r="F529" s="36"/>
    </row>
    <row r="530" spans="1:6" ht="15.75" customHeight="1" x14ac:dyDescent="0.25">
      <c r="A530" s="7"/>
      <c r="B530" s="36"/>
      <c r="C530" s="36"/>
      <c r="D530" s="36"/>
      <c r="E530" s="36"/>
      <c r="F530" s="36"/>
    </row>
    <row r="531" spans="1:6" ht="15.75" customHeight="1" x14ac:dyDescent="0.25">
      <c r="A531" s="7"/>
      <c r="B531" s="36"/>
      <c r="C531" s="36"/>
      <c r="D531" s="36"/>
      <c r="E531" s="36"/>
      <c r="F531" s="36"/>
    </row>
    <row r="532" spans="1:6" ht="15.75" customHeight="1" x14ac:dyDescent="0.25">
      <c r="A532" s="7"/>
      <c r="B532" s="36"/>
      <c r="C532" s="36"/>
      <c r="D532" s="36"/>
      <c r="E532" s="36"/>
      <c r="F532" s="36"/>
    </row>
    <row r="533" spans="1:6" ht="15.75" customHeight="1" x14ac:dyDescent="0.25">
      <c r="A533" s="7"/>
      <c r="B533" s="36"/>
      <c r="C533" s="36"/>
      <c r="D533" s="36"/>
      <c r="E533" s="36"/>
      <c r="F533" s="36"/>
    </row>
    <row r="534" spans="1:6" ht="15.75" customHeight="1" x14ac:dyDescent="0.25">
      <c r="A534" s="7"/>
      <c r="B534" s="36"/>
      <c r="C534" s="36"/>
      <c r="D534" s="36"/>
      <c r="E534" s="36"/>
      <c r="F534" s="36"/>
    </row>
    <row r="535" spans="1:6" ht="15.75" customHeight="1" x14ac:dyDescent="0.25">
      <c r="A535" s="7"/>
      <c r="B535" s="36"/>
      <c r="C535" s="36"/>
      <c r="D535" s="36"/>
      <c r="E535" s="36"/>
      <c r="F535" s="36"/>
    </row>
    <row r="536" spans="1:6" ht="15.75" customHeight="1" x14ac:dyDescent="0.25">
      <c r="A536" s="7"/>
      <c r="B536" s="36"/>
      <c r="C536" s="36"/>
      <c r="D536" s="36"/>
      <c r="E536" s="36"/>
      <c r="F536" s="36"/>
    </row>
    <row r="537" spans="1:6" ht="15.75" customHeight="1" x14ac:dyDescent="0.25">
      <c r="A537" s="7"/>
      <c r="B537" s="36"/>
      <c r="C537" s="36"/>
      <c r="D537" s="36"/>
      <c r="E537" s="36"/>
      <c r="F537" s="36"/>
    </row>
    <row r="538" spans="1:6" ht="15.75" customHeight="1" x14ac:dyDescent="0.25">
      <c r="A538" s="7"/>
      <c r="B538" s="36"/>
      <c r="C538" s="36"/>
      <c r="D538" s="36"/>
      <c r="E538" s="36"/>
      <c r="F538" s="36"/>
    </row>
    <row r="539" spans="1:6" ht="15.75" customHeight="1" x14ac:dyDescent="0.25">
      <c r="A539" s="7"/>
      <c r="B539" s="36"/>
      <c r="C539" s="36"/>
      <c r="D539" s="36"/>
      <c r="E539" s="36"/>
      <c r="F539" s="36"/>
    </row>
    <row r="540" spans="1:6" ht="15.75" customHeight="1" x14ac:dyDescent="0.25">
      <c r="A540" s="7"/>
      <c r="B540" s="36"/>
      <c r="C540" s="36"/>
      <c r="D540" s="36"/>
      <c r="E540" s="36"/>
      <c r="F540" s="36"/>
    </row>
    <row r="541" spans="1:6" ht="15.75" customHeight="1" x14ac:dyDescent="0.25">
      <c r="A541" s="7"/>
      <c r="B541" s="36"/>
      <c r="C541" s="36"/>
      <c r="D541" s="36"/>
      <c r="E541" s="36"/>
      <c r="F541" s="36"/>
    </row>
    <row r="542" spans="1:6" ht="15.75" customHeight="1" x14ac:dyDescent="0.25">
      <c r="A542" s="7"/>
      <c r="B542" s="36"/>
      <c r="C542" s="36"/>
      <c r="D542" s="36"/>
      <c r="E542" s="36"/>
      <c r="F542" s="36"/>
    </row>
    <row r="543" spans="1:6" ht="15.75" customHeight="1" x14ac:dyDescent="0.25">
      <c r="A543" s="7"/>
      <c r="B543" s="36"/>
      <c r="C543" s="36"/>
      <c r="D543" s="36"/>
      <c r="E543" s="36"/>
      <c r="F543" s="36"/>
    </row>
    <row r="544" spans="1:6" ht="15.75" customHeight="1" x14ac:dyDescent="0.25">
      <c r="A544" s="7"/>
      <c r="B544" s="36"/>
      <c r="C544" s="36"/>
      <c r="D544" s="36"/>
      <c r="E544" s="36"/>
      <c r="F544" s="36"/>
    </row>
    <row r="545" spans="1:6" ht="15.75" customHeight="1" x14ac:dyDescent="0.25">
      <c r="A545" s="7"/>
      <c r="B545" s="36"/>
      <c r="C545" s="36"/>
      <c r="D545" s="36"/>
      <c r="E545" s="36"/>
      <c r="F545" s="36"/>
    </row>
    <row r="546" spans="1:6" ht="15.75" customHeight="1" x14ac:dyDescent="0.25">
      <c r="A546" s="7"/>
      <c r="B546" s="36"/>
      <c r="C546" s="36"/>
      <c r="D546" s="36"/>
      <c r="E546" s="36"/>
      <c r="F546" s="36"/>
    </row>
    <row r="547" spans="1:6" ht="15.75" customHeight="1" x14ac:dyDescent="0.25">
      <c r="A547" s="7"/>
      <c r="B547" s="36"/>
      <c r="C547" s="36"/>
      <c r="D547" s="36"/>
      <c r="E547" s="36"/>
      <c r="F547" s="36"/>
    </row>
    <row r="548" spans="1:6" ht="15.75" customHeight="1" x14ac:dyDescent="0.25">
      <c r="A548" s="7"/>
      <c r="B548" s="36"/>
      <c r="C548" s="36"/>
      <c r="D548" s="36"/>
      <c r="E548" s="36"/>
      <c r="F548" s="36"/>
    </row>
    <row r="549" spans="1:6" ht="15.75" customHeight="1" x14ac:dyDescent="0.25">
      <c r="A549" s="7"/>
      <c r="B549" s="36"/>
      <c r="C549" s="36"/>
      <c r="D549" s="36"/>
      <c r="E549" s="36"/>
      <c r="F549" s="36"/>
    </row>
    <row r="550" spans="1:6" ht="15.75" customHeight="1" x14ac:dyDescent="0.25">
      <c r="A550" s="7"/>
      <c r="B550" s="36"/>
      <c r="C550" s="36"/>
      <c r="D550" s="36"/>
      <c r="E550" s="36"/>
      <c r="F550" s="36"/>
    </row>
    <row r="551" spans="1:6" ht="15.75" customHeight="1" x14ac:dyDescent="0.25">
      <c r="A551" s="7"/>
      <c r="B551" s="36"/>
      <c r="C551" s="36"/>
      <c r="D551" s="36"/>
      <c r="E551" s="36"/>
      <c r="F551" s="36"/>
    </row>
    <row r="552" spans="1:6" ht="15.75" customHeight="1" x14ac:dyDescent="0.25">
      <c r="A552" s="7"/>
      <c r="B552" s="36"/>
      <c r="C552" s="36"/>
      <c r="D552" s="36"/>
      <c r="E552" s="36"/>
      <c r="F552" s="36"/>
    </row>
    <row r="553" spans="1:6" ht="15.75" customHeight="1" x14ac:dyDescent="0.25">
      <c r="A553" s="7"/>
      <c r="B553" s="36"/>
      <c r="C553" s="36"/>
      <c r="D553" s="36"/>
      <c r="E553" s="36"/>
      <c r="F553" s="36"/>
    </row>
    <row r="554" spans="1:6" ht="15.75" customHeight="1" x14ac:dyDescent="0.25">
      <c r="A554" s="7"/>
      <c r="B554" s="36"/>
      <c r="C554" s="36"/>
      <c r="D554" s="36"/>
      <c r="E554" s="36"/>
      <c r="F554" s="36"/>
    </row>
    <row r="555" spans="1:6" ht="15.75" customHeight="1" x14ac:dyDescent="0.25">
      <c r="A555" s="7"/>
      <c r="B555" s="36"/>
      <c r="C555" s="36"/>
      <c r="D555" s="36"/>
      <c r="E555" s="36"/>
      <c r="F555" s="36"/>
    </row>
    <row r="556" spans="1:6" ht="15.75" customHeight="1" x14ac:dyDescent="0.25">
      <c r="A556" s="7"/>
      <c r="B556" s="36"/>
      <c r="C556" s="36"/>
      <c r="D556" s="36"/>
      <c r="E556" s="36"/>
      <c r="F556" s="36"/>
    </row>
    <row r="557" spans="1:6" ht="15.75" customHeight="1" x14ac:dyDescent="0.25">
      <c r="A557" s="7"/>
      <c r="B557" s="36"/>
      <c r="C557" s="36"/>
      <c r="D557" s="36"/>
      <c r="E557" s="36"/>
      <c r="F557" s="36"/>
    </row>
    <row r="558" spans="1:6" ht="15.75" customHeight="1" x14ac:dyDescent="0.25">
      <c r="A558" s="7"/>
      <c r="B558" s="36"/>
      <c r="C558" s="36"/>
      <c r="D558" s="36"/>
      <c r="E558" s="36"/>
      <c r="F558" s="36"/>
    </row>
    <row r="559" spans="1:6" ht="15.75" customHeight="1" x14ac:dyDescent="0.25">
      <c r="A559" s="7"/>
      <c r="B559" s="36"/>
      <c r="C559" s="36"/>
      <c r="D559" s="36"/>
      <c r="E559" s="36"/>
      <c r="F559" s="36"/>
    </row>
    <row r="560" spans="1:6" ht="15.75" customHeight="1" x14ac:dyDescent="0.25">
      <c r="A560" s="7"/>
      <c r="B560" s="36"/>
      <c r="C560" s="36"/>
      <c r="D560" s="36"/>
      <c r="E560" s="36"/>
      <c r="F560" s="36"/>
    </row>
    <row r="561" spans="1:6" ht="15.75" customHeight="1" x14ac:dyDescent="0.25">
      <c r="A561" s="7"/>
      <c r="B561" s="36"/>
      <c r="C561" s="36"/>
      <c r="D561" s="36"/>
      <c r="E561" s="36"/>
      <c r="F561" s="36"/>
    </row>
    <row r="562" spans="1:6" ht="15.75" customHeight="1" x14ac:dyDescent="0.25">
      <c r="A562" s="7"/>
      <c r="B562" s="36"/>
      <c r="C562" s="36"/>
      <c r="D562" s="36"/>
      <c r="E562" s="36"/>
      <c r="F562" s="36"/>
    </row>
    <row r="563" spans="1:6" ht="15.75" customHeight="1" x14ac:dyDescent="0.25">
      <c r="A563" s="7"/>
      <c r="B563" s="36"/>
      <c r="C563" s="36"/>
      <c r="D563" s="36"/>
      <c r="E563" s="36"/>
      <c r="F563" s="36"/>
    </row>
    <row r="564" spans="1:6" ht="15.75" customHeight="1" x14ac:dyDescent="0.25">
      <c r="A564" s="7"/>
      <c r="B564" s="36"/>
      <c r="C564" s="36"/>
      <c r="D564" s="36"/>
      <c r="E564" s="36"/>
      <c r="F564" s="36"/>
    </row>
    <row r="565" spans="1:6" ht="15.75" customHeight="1" x14ac:dyDescent="0.25">
      <c r="A565" s="7"/>
      <c r="B565" s="36"/>
      <c r="C565" s="36"/>
      <c r="D565" s="36"/>
      <c r="E565" s="36"/>
      <c r="F565" s="36"/>
    </row>
    <row r="566" spans="1:6" ht="15.75" customHeight="1" x14ac:dyDescent="0.25">
      <c r="A566" s="7"/>
      <c r="B566" s="36"/>
      <c r="C566" s="36"/>
      <c r="D566" s="36"/>
      <c r="E566" s="36"/>
      <c r="F566" s="36"/>
    </row>
    <row r="567" spans="1:6" ht="15.75" customHeight="1" x14ac:dyDescent="0.25">
      <c r="A567" s="7"/>
      <c r="B567" s="36"/>
      <c r="C567" s="36"/>
      <c r="D567" s="36"/>
      <c r="E567" s="36"/>
      <c r="F567" s="36"/>
    </row>
    <row r="568" spans="1:6" ht="15.75" customHeight="1" x14ac:dyDescent="0.25">
      <c r="A568" s="7"/>
      <c r="B568" s="36"/>
      <c r="C568" s="36"/>
      <c r="D568" s="36"/>
      <c r="E568" s="36"/>
      <c r="F568" s="36"/>
    </row>
    <row r="569" spans="1:6" ht="15.75" customHeight="1" x14ac:dyDescent="0.25">
      <c r="A569" s="7"/>
      <c r="B569" s="36"/>
      <c r="C569" s="36"/>
      <c r="D569" s="36"/>
      <c r="E569" s="36"/>
      <c r="F569" s="36"/>
    </row>
    <row r="570" spans="1:6" ht="15.75" customHeight="1" x14ac:dyDescent="0.25">
      <c r="A570" s="7"/>
      <c r="B570" s="36"/>
      <c r="C570" s="36"/>
      <c r="D570" s="36"/>
      <c r="E570" s="36"/>
      <c r="F570" s="36"/>
    </row>
    <row r="571" spans="1:6" ht="15.75" customHeight="1" x14ac:dyDescent="0.25">
      <c r="A571" s="7"/>
      <c r="B571" s="36"/>
      <c r="C571" s="36"/>
      <c r="D571" s="36"/>
      <c r="E571" s="36"/>
      <c r="F571" s="36"/>
    </row>
    <row r="572" spans="1:6" ht="15.75" customHeight="1" x14ac:dyDescent="0.25">
      <c r="A572" s="7"/>
      <c r="B572" s="36"/>
      <c r="C572" s="36"/>
      <c r="D572" s="36"/>
      <c r="E572" s="36"/>
      <c r="F572" s="36"/>
    </row>
    <row r="573" spans="1:6" ht="15.75" customHeight="1" x14ac:dyDescent="0.25">
      <c r="A573" s="7"/>
      <c r="B573" s="36"/>
      <c r="C573" s="36"/>
      <c r="D573" s="36"/>
      <c r="E573" s="36"/>
      <c r="F573" s="36"/>
    </row>
    <row r="574" spans="1:6" ht="15.75" customHeight="1" x14ac:dyDescent="0.25">
      <c r="A574" s="7"/>
      <c r="B574" s="36"/>
      <c r="C574" s="36"/>
      <c r="D574" s="36"/>
      <c r="E574" s="36"/>
      <c r="F574" s="36"/>
    </row>
    <row r="575" spans="1:6" ht="15.75" customHeight="1" x14ac:dyDescent="0.25">
      <c r="A575" s="7"/>
      <c r="B575" s="36"/>
      <c r="C575" s="36"/>
      <c r="D575" s="36"/>
      <c r="E575" s="36"/>
      <c r="F575" s="36"/>
    </row>
    <row r="576" spans="1:6" ht="15.75" customHeight="1" x14ac:dyDescent="0.25">
      <c r="A576" s="7"/>
      <c r="B576" s="36"/>
      <c r="C576" s="36"/>
      <c r="D576" s="36"/>
      <c r="E576" s="36"/>
      <c r="F576" s="36"/>
    </row>
    <row r="577" spans="1:6" ht="15.75" customHeight="1" x14ac:dyDescent="0.25">
      <c r="A577" s="7"/>
      <c r="B577" s="36"/>
      <c r="C577" s="36"/>
      <c r="D577" s="36"/>
      <c r="E577" s="36"/>
      <c r="F577" s="36"/>
    </row>
    <row r="578" spans="1:6" ht="15.75" customHeight="1" x14ac:dyDescent="0.25">
      <c r="A578" s="7"/>
      <c r="B578" s="36"/>
      <c r="C578" s="36"/>
      <c r="D578" s="36"/>
      <c r="E578" s="36"/>
      <c r="F578" s="36"/>
    </row>
    <row r="579" spans="1:6" ht="15.75" customHeight="1" x14ac:dyDescent="0.25">
      <c r="A579" s="7"/>
      <c r="B579" s="36"/>
      <c r="C579" s="36"/>
      <c r="D579" s="36"/>
      <c r="E579" s="36"/>
      <c r="F579" s="36"/>
    </row>
    <row r="580" spans="1:6" ht="15.75" customHeight="1" x14ac:dyDescent="0.25">
      <c r="A580" s="7"/>
      <c r="B580" s="36"/>
      <c r="C580" s="36"/>
      <c r="D580" s="36"/>
      <c r="E580" s="36"/>
      <c r="F580" s="36"/>
    </row>
    <row r="581" spans="1:6" ht="15.75" customHeight="1" x14ac:dyDescent="0.25">
      <c r="A581" s="7"/>
      <c r="B581" s="36"/>
      <c r="C581" s="36"/>
      <c r="D581" s="36"/>
      <c r="E581" s="36"/>
      <c r="F581" s="36"/>
    </row>
    <row r="582" spans="1:6" ht="15.75" customHeight="1" x14ac:dyDescent="0.25">
      <c r="A582" s="7"/>
      <c r="B582" s="36"/>
      <c r="C582" s="36"/>
      <c r="D582" s="36"/>
      <c r="E582" s="36"/>
      <c r="F582" s="36"/>
    </row>
    <row r="583" spans="1:6" ht="15.75" customHeight="1" x14ac:dyDescent="0.25">
      <c r="A583" s="7"/>
      <c r="B583" s="36"/>
      <c r="C583" s="36"/>
      <c r="D583" s="36"/>
      <c r="E583" s="36"/>
      <c r="F583" s="36"/>
    </row>
    <row r="584" spans="1:6" ht="15.75" customHeight="1" x14ac:dyDescent="0.25">
      <c r="A584" s="7"/>
      <c r="B584" s="36"/>
      <c r="C584" s="36"/>
      <c r="D584" s="36"/>
      <c r="E584" s="36"/>
      <c r="F584" s="36"/>
    </row>
    <row r="585" spans="1:6" ht="15.75" customHeight="1" x14ac:dyDescent="0.25">
      <c r="A585" s="7"/>
      <c r="B585" s="36"/>
      <c r="C585" s="36"/>
      <c r="D585" s="36"/>
      <c r="E585" s="36"/>
      <c r="F585" s="36"/>
    </row>
    <row r="586" spans="1:6" ht="15.75" customHeight="1" x14ac:dyDescent="0.25">
      <c r="A586" s="7"/>
      <c r="B586" s="36"/>
      <c r="C586" s="36"/>
      <c r="D586" s="36"/>
      <c r="E586" s="36"/>
      <c r="F586" s="36"/>
    </row>
    <row r="587" spans="1:6" ht="15.75" customHeight="1" x14ac:dyDescent="0.25">
      <c r="A587" s="7"/>
      <c r="B587" s="36"/>
      <c r="C587" s="36"/>
      <c r="D587" s="36"/>
      <c r="E587" s="36"/>
      <c r="F587" s="36"/>
    </row>
    <row r="588" spans="1:6" ht="15.75" customHeight="1" x14ac:dyDescent="0.25">
      <c r="A588" s="7"/>
      <c r="B588" s="36"/>
      <c r="C588" s="36"/>
      <c r="D588" s="36"/>
      <c r="E588" s="36"/>
      <c r="F588" s="36"/>
    </row>
    <row r="589" spans="1:6" ht="15.75" customHeight="1" x14ac:dyDescent="0.25">
      <c r="A589" s="7"/>
      <c r="B589" s="36"/>
      <c r="C589" s="36"/>
      <c r="D589" s="36"/>
      <c r="E589" s="36"/>
      <c r="F589" s="36"/>
    </row>
    <row r="590" spans="1:6" ht="15.75" customHeight="1" x14ac:dyDescent="0.25">
      <c r="A590" s="7"/>
      <c r="B590" s="36"/>
      <c r="C590" s="36"/>
      <c r="D590" s="36"/>
      <c r="E590" s="36"/>
      <c r="F590" s="36"/>
    </row>
    <row r="591" spans="1:6" ht="15.75" customHeight="1" x14ac:dyDescent="0.25">
      <c r="A591" s="7"/>
      <c r="B591" s="36"/>
      <c r="C591" s="36"/>
      <c r="D591" s="36"/>
      <c r="E591" s="36"/>
      <c r="F591" s="36"/>
    </row>
    <row r="592" spans="1:6" ht="15.75" customHeight="1" x14ac:dyDescent="0.25">
      <c r="A592" s="7"/>
      <c r="B592" s="36"/>
      <c r="C592" s="36"/>
      <c r="D592" s="36"/>
      <c r="E592" s="36"/>
      <c r="F592" s="36"/>
    </row>
    <row r="593" spans="1:6" ht="15.75" customHeight="1" x14ac:dyDescent="0.25">
      <c r="A593" s="7"/>
      <c r="B593" s="36"/>
      <c r="C593" s="36"/>
      <c r="D593" s="36"/>
      <c r="E593" s="36"/>
      <c r="F593" s="36"/>
    </row>
    <row r="594" spans="1:6" ht="15.75" customHeight="1" x14ac:dyDescent="0.25">
      <c r="A594" s="7"/>
      <c r="B594" s="36"/>
      <c r="C594" s="36"/>
      <c r="D594" s="36"/>
      <c r="E594" s="36"/>
      <c r="F594" s="36"/>
    </row>
    <row r="595" spans="1:6" ht="15.75" customHeight="1" x14ac:dyDescent="0.25">
      <c r="A595" s="7"/>
      <c r="B595" s="36"/>
      <c r="C595" s="36"/>
      <c r="D595" s="36"/>
      <c r="E595" s="36"/>
      <c r="F595" s="36"/>
    </row>
    <row r="596" spans="1:6" ht="15.75" customHeight="1" x14ac:dyDescent="0.25">
      <c r="A596" s="7"/>
      <c r="B596" s="36"/>
      <c r="C596" s="36"/>
      <c r="D596" s="36"/>
      <c r="E596" s="36"/>
      <c r="F596" s="36"/>
    </row>
    <row r="597" spans="1:6" ht="15.75" customHeight="1" x14ac:dyDescent="0.25">
      <c r="A597" s="7"/>
      <c r="B597" s="36"/>
      <c r="C597" s="36"/>
      <c r="D597" s="36"/>
      <c r="E597" s="36"/>
      <c r="F597" s="36"/>
    </row>
    <row r="598" spans="1:6" ht="15.75" customHeight="1" x14ac:dyDescent="0.25">
      <c r="A598" s="7"/>
      <c r="B598" s="36"/>
      <c r="C598" s="36"/>
      <c r="D598" s="36"/>
      <c r="E598" s="36"/>
      <c r="F598" s="36"/>
    </row>
    <row r="599" spans="1:6" ht="15.75" customHeight="1" x14ac:dyDescent="0.25">
      <c r="A599" s="7"/>
      <c r="B599" s="36"/>
      <c r="C599" s="36"/>
      <c r="D599" s="36"/>
      <c r="E599" s="36"/>
      <c r="F599" s="36"/>
    </row>
    <row r="600" spans="1:6" ht="15.75" customHeight="1" x14ac:dyDescent="0.25">
      <c r="A600" s="7"/>
      <c r="B600" s="36"/>
      <c r="C600" s="36"/>
      <c r="D600" s="36"/>
      <c r="E600" s="36"/>
      <c r="F600" s="36"/>
    </row>
    <row r="601" spans="1:6" ht="15.75" customHeight="1" x14ac:dyDescent="0.25">
      <c r="A601" s="7"/>
      <c r="B601" s="36"/>
      <c r="C601" s="36"/>
      <c r="D601" s="36"/>
      <c r="E601" s="36"/>
      <c r="F601" s="36"/>
    </row>
    <row r="602" spans="1:6" ht="15.75" customHeight="1" x14ac:dyDescent="0.25">
      <c r="A602" s="7"/>
      <c r="B602" s="36"/>
      <c r="C602" s="36"/>
      <c r="D602" s="36"/>
      <c r="E602" s="36"/>
      <c r="F602" s="36"/>
    </row>
    <row r="603" spans="1:6" ht="15.75" customHeight="1" x14ac:dyDescent="0.25">
      <c r="A603" s="7"/>
      <c r="B603" s="36"/>
      <c r="C603" s="36"/>
      <c r="D603" s="36"/>
      <c r="E603" s="36"/>
      <c r="F603" s="36"/>
    </row>
    <row r="604" spans="1:6" ht="15.75" customHeight="1" x14ac:dyDescent="0.25">
      <c r="A604" s="7"/>
      <c r="B604" s="36"/>
      <c r="C604" s="36"/>
      <c r="D604" s="36"/>
      <c r="E604" s="36"/>
      <c r="F604" s="36"/>
    </row>
    <row r="605" spans="1:6" ht="15.75" customHeight="1" x14ac:dyDescent="0.25">
      <c r="A605" s="7"/>
      <c r="B605" s="36"/>
      <c r="C605" s="36"/>
      <c r="D605" s="36"/>
      <c r="E605" s="36"/>
      <c r="F605" s="36"/>
    </row>
    <row r="606" spans="1:6" ht="15.75" customHeight="1" x14ac:dyDescent="0.25">
      <c r="A606" s="7"/>
      <c r="B606" s="36"/>
      <c r="C606" s="36"/>
      <c r="D606" s="36"/>
      <c r="E606" s="36"/>
      <c r="F606" s="36"/>
    </row>
    <row r="607" spans="1:6" ht="15.75" customHeight="1" x14ac:dyDescent="0.25">
      <c r="A607" s="7"/>
      <c r="B607" s="36"/>
      <c r="C607" s="36"/>
      <c r="D607" s="36"/>
      <c r="E607" s="36"/>
      <c r="F607" s="36"/>
    </row>
    <row r="608" spans="1:6" ht="15.75" customHeight="1" x14ac:dyDescent="0.25">
      <c r="A608" s="7"/>
      <c r="B608" s="36"/>
      <c r="C608" s="36"/>
      <c r="D608" s="36"/>
      <c r="E608" s="36"/>
      <c r="F608" s="36"/>
    </row>
    <row r="609" spans="1:6" ht="15.75" customHeight="1" x14ac:dyDescent="0.25">
      <c r="A609" s="7"/>
      <c r="B609" s="36"/>
      <c r="C609" s="36"/>
      <c r="D609" s="36"/>
      <c r="E609" s="36"/>
      <c r="F609" s="36"/>
    </row>
    <row r="610" spans="1:6" ht="15.75" customHeight="1" x14ac:dyDescent="0.25">
      <c r="A610" s="7"/>
      <c r="B610" s="36"/>
      <c r="C610" s="36"/>
      <c r="D610" s="36"/>
      <c r="E610" s="36"/>
      <c r="F610" s="36"/>
    </row>
    <row r="611" spans="1:6" ht="15.75" customHeight="1" x14ac:dyDescent="0.25">
      <c r="A611" s="7"/>
      <c r="B611" s="36"/>
      <c r="C611" s="36"/>
      <c r="D611" s="36"/>
      <c r="E611" s="36"/>
      <c r="F611" s="36"/>
    </row>
    <row r="612" spans="1:6" ht="15.75" customHeight="1" x14ac:dyDescent="0.25">
      <c r="A612" s="7"/>
      <c r="B612" s="36"/>
      <c r="C612" s="36"/>
      <c r="D612" s="36"/>
      <c r="E612" s="36"/>
      <c r="F612" s="36"/>
    </row>
    <row r="613" spans="1:6" ht="15.75" customHeight="1" x14ac:dyDescent="0.25">
      <c r="A613" s="7"/>
      <c r="B613" s="36"/>
      <c r="C613" s="36"/>
      <c r="D613" s="36"/>
      <c r="E613" s="36"/>
      <c r="F613" s="36"/>
    </row>
    <row r="614" spans="1:6" ht="15.75" customHeight="1" x14ac:dyDescent="0.25">
      <c r="A614" s="7"/>
      <c r="B614" s="36"/>
      <c r="C614" s="36"/>
      <c r="D614" s="36"/>
      <c r="E614" s="36"/>
      <c r="F614" s="36"/>
    </row>
    <row r="615" spans="1:6" ht="15.75" customHeight="1" x14ac:dyDescent="0.25">
      <c r="A615" s="7"/>
      <c r="B615" s="36"/>
      <c r="C615" s="36"/>
      <c r="D615" s="36"/>
      <c r="E615" s="36"/>
      <c r="F615" s="36"/>
    </row>
    <row r="616" spans="1:6" ht="15.75" customHeight="1" x14ac:dyDescent="0.25">
      <c r="A616" s="7"/>
      <c r="B616" s="36"/>
      <c r="C616" s="36"/>
      <c r="D616" s="36"/>
      <c r="E616" s="36"/>
      <c r="F616" s="36"/>
    </row>
    <row r="617" spans="1:6" ht="15.75" customHeight="1" x14ac:dyDescent="0.25">
      <c r="A617" s="7"/>
      <c r="B617" s="36"/>
      <c r="C617" s="36"/>
      <c r="D617" s="36"/>
      <c r="E617" s="36"/>
      <c r="F617" s="36"/>
    </row>
    <row r="618" spans="1:6" ht="15.75" customHeight="1" x14ac:dyDescent="0.25">
      <c r="A618" s="7"/>
      <c r="B618" s="36"/>
      <c r="C618" s="36"/>
      <c r="D618" s="36"/>
      <c r="E618" s="36"/>
      <c r="F618" s="36"/>
    </row>
    <row r="619" spans="1:6" ht="15.75" customHeight="1" x14ac:dyDescent="0.25">
      <c r="A619" s="7"/>
      <c r="B619" s="36"/>
      <c r="C619" s="36"/>
      <c r="D619" s="36"/>
      <c r="E619" s="36"/>
      <c r="F619" s="36"/>
    </row>
    <row r="620" spans="1:6" ht="15.75" customHeight="1" x14ac:dyDescent="0.25">
      <c r="A620" s="7"/>
      <c r="B620" s="36"/>
      <c r="C620" s="36"/>
      <c r="D620" s="36"/>
      <c r="E620" s="36"/>
      <c r="F620" s="36"/>
    </row>
    <row r="621" spans="1:6" ht="15.75" customHeight="1" x14ac:dyDescent="0.25">
      <c r="A621" s="7"/>
      <c r="B621" s="36"/>
      <c r="C621" s="36"/>
      <c r="D621" s="36"/>
      <c r="E621" s="36"/>
      <c r="F621" s="36"/>
    </row>
    <row r="622" spans="1:6" ht="15.75" customHeight="1" x14ac:dyDescent="0.25">
      <c r="A622" s="7"/>
      <c r="B622" s="36"/>
      <c r="C622" s="36"/>
      <c r="D622" s="36"/>
      <c r="E622" s="36"/>
      <c r="F622" s="36"/>
    </row>
    <row r="623" spans="1:6" ht="15.75" customHeight="1" x14ac:dyDescent="0.25">
      <c r="A623" s="7"/>
      <c r="B623" s="36"/>
      <c r="C623" s="36"/>
      <c r="D623" s="36"/>
      <c r="E623" s="36"/>
      <c r="F623" s="36"/>
    </row>
    <row r="624" spans="1:6" ht="15.75" customHeight="1" x14ac:dyDescent="0.25">
      <c r="A624" s="7"/>
      <c r="B624" s="36"/>
      <c r="C624" s="36"/>
      <c r="D624" s="36"/>
      <c r="E624" s="36"/>
      <c r="F624" s="36"/>
    </row>
    <row r="625" spans="1:6" ht="15.75" customHeight="1" x14ac:dyDescent="0.25">
      <c r="A625" s="7"/>
      <c r="B625" s="36"/>
      <c r="C625" s="36"/>
      <c r="D625" s="36"/>
      <c r="E625" s="36"/>
      <c r="F625" s="36"/>
    </row>
    <row r="626" spans="1:6" ht="15.75" customHeight="1" x14ac:dyDescent="0.25">
      <c r="A626" s="7"/>
      <c r="B626" s="36"/>
      <c r="C626" s="36"/>
      <c r="D626" s="36"/>
      <c r="E626" s="36"/>
      <c r="F626" s="36"/>
    </row>
    <row r="627" spans="1:6" ht="15.75" customHeight="1" x14ac:dyDescent="0.25">
      <c r="A627" s="7"/>
      <c r="B627" s="36"/>
      <c r="C627" s="36"/>
      <c r="D627" s="36"/>
      <c r="E627" s="36"/>
      <c r="F627" s="36"/>
    </row>
    <row r="628" spans="1:6" ht="15.75" customHeight="1" x14ac:dyDescent="0.25">
      <c r="A628" s="7"/>
      <c r="B628" s="36"/>
      <c r="C628" s="36"/>
      <c r="D628" s="36"/>
      <c r="E628" s="36"/>
      <c r="F628" s="36"/>
    </row>
    <row r="629" spans="1:6" ht="15.75" customHeight="1" x14ac:dyDescent="0.25">
      <c r="A629" s="7"/>
      <c r="B629" s="36"/>
      <c r="C629" s="36"/>
      <c r="D629" s="36"/>
      <c r="E629" s="36"/>
      <c r="F629" s="36"/>
    </row>
    <row r="630" spans="1:6" ht="15.75" customHeight="1" x14ac:dyDescent="0.25">
      <c r="A630" s="7"/>
      <c r="B630" s="36"/>
      <c r="C630" s="36"/>
      <c r="D630" s="36"/>
      <c r="E630" s="36"/>
      <c r="F630" s="36"/>
    </row>
    <row r="631" spans="1:6" ht="15.75" customHeight="1" x14ac:dyDescent="0.25">
      <c r="A631" s="7"/>
      <c r="B631" s="36"/>
      <c r="C631" s="36"/>
      <c r="D631" s="36"/>
      <c r="E631" s="36"/>
      <c r="F631" s="36"/>
    </row>
    <row r="632" spans="1:6" ht="15.75" customHeight="1" x14ac:dyDescent="0.25">
      <c r="A632" s="7"/>
      <c r="B632" s="36"/>
      <c r="C632" s="36"/>
      <c r="D632" s="36"/>
      <c r="E632" s="36"/>
      <c r="F632" s="36"/>
    </row>
    <row r="633" spans="1:6" ht="15.75" customHeight="1" x14ac:dyDescent="0.25">
      <c r="A633" s="7"/>
      <c r="B633" s="36"/>
      <c r="C633" s="36"/>
      <c r="D633" s="36"/>
      <c r="E633" s="36"/>
      <c r="F633" s="36"/>
    </row>
    <row r="634" spans="1:6" ht="15.75" customHeight="1" x14ac:dyDescent="0.25">
      <c r="A634" s="7"/>
      <c r="B634" s="36"/>
      <c r="C634" s="36"/>
      <c r="D634" s="36"/>
      <c r="E634" s="36"/>
      <c r="F634" s="36"/>
    </row>
    <row r="635" spans="1:6" ht="15.75" customHeight="1" x14ac:dyDescent="0.25">
      <c r="A635" s="7"/>
      <c r="B635" s="36"/>
      <c r="C635" s="36"/>
      <c r="D635" s="36"/>
      <c r="E635" s="36"/>
      <c r="F635" s="36"/>
    </row>
    <row r="636" spans="1:6" ht="15.75" customHeight="1" x14ac:dyDescent="0.25">
      <c r="A636" s="7"/>
      <c r="B636" s="36"/>
      <c r="C636" s="36"/>
      <c r="D636" s="36"/>
      <c r="E636" s="36"/>
      <c r="F636" s="36"/>
    </row>
    <row r="637" spans="1:6" ht="15.75" customHeight="1" x14ac:dyDescent="0.25">
      <c r="A637" s="7"/>
      <c r="B637" s="36"/>
      <c r="C637" s="36"/>
      <c r="D637" s="36"/>
      <c r="E637" s="36"/>
      <c r="F637" s="36"/>
    </row>
    <row r="638" spans="1:6" ht="15.75" customHeight="1" x14ac:dyDescent="0.25">
      <c r="A638" s="7"/>
      <c r="B638" s="36"/>
      <c r="C638" s="36"/>
      <c r="D638" s="36"/>
      <c r="E638" s="36"/>
      <c r="F638" s="36"/>
    </row>
    <row r="639" spans="1:6" ht="15.75" customHeight="1" x14ac:dyDescent="0.25">
      <c r="A639" s="7"/>
      <c r="B639" s="36"/>
      <c r="C639" s="36"/>
      <c r="D639" s="36"/>
      <c r="E639" s="36"/>
      <c r="F639" s="36"/>
    </row>
    <row r="640" spans="1:6" ht="15.75" customHeight="1" x14ac:dyDescent="0.25">
      <c r="A640" s="7"/>
      <c r="B640" s="36"/>
      <c r="C640" s="36"/>
      <c r="D640" s="36"/>
      <c r="E640" s="36"/>
      <c r="F640" s="36"/>
    </row>
    <row r="641" spans="1:6" ht="15.75" customHeight="1" x14ac:dyDescent="0.25">
      <c r="A641" s="7"/>
      <c r="B641" s="36"/>
      <c r="C641" s="36"/>
      <c r="D641" s="36"/>
      <c r="E641" s="36"/>
      <c r="F641" s="36"/>
    </row>
    <row r="642" spans="1:6" ht="15.75" customHeight="1" x14ac:dyDescent="0.25">
      <c r="A642" s="7"/>
      <c r="B642" s="36"/>
      <c r="C642" s="36"/>
      <c r="D642" s="36"/>
      <c r="E642" s="36"/>
      <c r="F642" s="36"/>
    </row>
    <row r="643" spans="1:6" ht="15.75" customHeight="1" x14ac:dyDescent="0.25">
      <c r="A643" s="7"/>
      <c r="B643" s="36"/>
      <c r="C643" s="36"/>
      <c r="D643" s="36"/>
      <c r="E643" s="36"/>
      <c r="F643" s="36"/>
    </row>
    <row r="644" spans="1:6" ht="15.75" customHeight="1" x14ac:dyDescent="0.25">
      <c r="A644" s="7"/>
      <c r="B644" s="36"/>
      <c r="C644" s="36"/>
      <c r="D644" s="36"/>
      <c r="E644" s="36"/>
      <c r="F644" s="36"/>
    </row>
    <row r="645" spans="1:6" ht="15.75" customHeight="1" x14ac:dyDescent="0.25">
      <c r="A645" s="7"/>
      <c r="B645" s="36"/>
      <c r="C645" s="36"/>
      <c r="D645" s="36"/>
      <c r="E645" s="36"/>
      <c r="F645" s="36"/>
    </row>
    <row r="646" spans="1:6" ht="15.75" customHeight="1" x14ac:dyDescent="0.25">
      <c r="A646" s="7"/>
      <c r="B646" s="36"/>
      <c r="C646" s="36"/>
      <c r="D646" s="36"/>
      <c r="E646" s="36"/>
      <c r="F646" s="36"/>
    </row>
    <row r="647" spans="1:6" ht="15.75" customHeight="1" x14ac:dyDescent="0.25">
      <c r="A647" s="7"/>
      <c r="B647" s="36"/>
      <c r="C647" s="36"/>
      <c r="D647" s="36"/>
      <c r="E647" s="36"/>
      <c r="F647" s="36"/>
    </row>
    <row r="648" spans="1:6" ht="15.75" customHeight="1" x14ac:dyDescent="0.25">
      <c r="A648" s="7"/>
      <c r="B648" s="36"/>
      <c r="C648" s="36"/>
      <c r="D648" s="36"/>
      <c r="E648" s="36"/>
      <c r="F648" s="36"/>
    </row>
    <row r="649" spans="1:6" ht="15.75" customHeight="1" x14ac:dyDescent="0.25">
      <c r="A649" s="7"/>
      <c r="B649" s="36"/>
      <c r="C649" s="36"/>
      <c r="D649" s="36"/>
      <c r="E649" s="36"/>
      <c r="F649" s="36"/>
    </row>
    <row r="650" spans="1:6" ht="15.75" customHeight="1" x14ac:dyDescent="0.25">
      <c r="A650" s="7"/>
      <c r="B650" s="36"/>
      <c r="C650" s="36"/>
      <c r="D650" s="36"/>
      <c r="E650" s="36"/>
      <c r="F650" s="36"/>
    </row>
    <row r="651" spans="1:6" ht="15.75" customHeight="1" x14ac:dyDescent="0.25">
      <c r="A651" s="7"/>
      <c r="B651" s="36"/>
      <c r="C651" s="36"/>
      <c r="D651" s="36"/>
      <c r="E651" s="36"/>
      <c r="F651" s="36"/>
    </row>
    <row r="652" spans="1:6" ht="15.75" customHeight="1" x14ac:dyDescent="0.25">
      <c r="A652" s="7"/>
      <c r="B652" s="36"/>
      <c r="C652" s="36"/>
      <c r="D652" s="36"/>
      <c r="E652" s="36"/>
      <c r="F652" s="36"/>
    </row>
    <row r="653" spans="1:6" ht="15.75" customHeight="1" x14ac:dyDescent="0.25">
      <c r="A653" s="7"/>
      <c r="B653" s="36"/>
      <c r="C653" s="36"/>
      <c r="D653" s="36"/>
      <c r="E653" s="36"/>
      <c r="F653" s="36"/>
    </row>
    <row r="654" spans="1:6" ht="15.75" customHeight="1" x14ac:dyDescent="0.25">
      <c r="A654" s="7"/>
      <c r="B654" s="36"/>
      <c r="C654" s="36"/>
      <c r="D654" s="36"/>
      <c r="E654" s="36"/>
      <c r="F654" s="36"/>
    </row>
    <row r="655" spans="1:6" ht="15.75" customHeight="1" x14ac:dyDescent="0.25">
      <c r="A655" s="7"/>
      <c r="B655" s="36"/>
      <c r="C655" s="36"/>
      <c r="D655" s="36"/>
      <c r="E655" s="36"/>
      <c r="F655" s="36"/>
    </row>
    <row r="656" spans="1:6" ht="15.75" customHeight="1" x14ac:dyDescent="0.25">
      <c r="A656" s="7"/>
      <c r="B656" s="36"/>
      <c r="C656" s="36"/>
      <c r="D656" s="36"/>
      <c r="E656" s="36"/>
      <c r="F656" s="36"/>
    </row>
    <row r="657" spans="1:6" ht="15.75" customHeight="1" x14ac:dyDescent="0.25">
      <c r="A657" s="7"/>
      <c r="B657" s="36"/>
      <c r="C657" s="36"/>
      <c r="D657" s="36"/>
      <c r="E657" s="36"/>
      <c r="F657" s="36"/>
    </row>
    <row r="658" spans="1:6" ht="15.75" customHeight="1" x14ac:dyDescent="0.25">
      <c r="A658" s="7"/>
      <c r="B658" s="36"/>
      <c r="C658" s="36"/>
      <c r="D658" s="36"/>
      <c r="E658" s="36"/>
      <c r="F658" s="36"/>
    </row>
    <row r="659" spans="1:6" ht="15.75" customHeight="1" x14ac:dyDescent="0.25">
      <c r="A659" s="7"/>
      <c r="B659" s="36"/>
      <c r="C659" s="36"/>
      <c r="D659" s="36"/>
      <c r="E659" s="36"/>
      <c r="F659" s="36"/>
    </row>
    <row r="660" spans="1:6" ht="15.75" customHeight="1" x14ac:dyDescent="0.25">
      <c r="A660" s="7"/>
      <c r="B660" s="36"/>
      <c r="C660" s="36"/>
      <c r="D660" s="36"/>
      <c r="E660" s="36"/>
      <c r="F660" s="36"/>
    </row>
    <row r="661" spans="1:6" ht="15.75" customHeight="1" x14ac:dyDescent="0.25">
      <c r="A661" s="7"/>
      <c r="B661" s="36"/>
      <c r="C661" s="36"/>
      <c r="D661" s="36"/>
      <c r="E661" s="36"/>
      <c r="F661" s="36"/>
    </row>
    <row r="662" spans="1:6" ht="15.75" customHeight="1" x14ac:dyDescent="0.25">
      <c r="A662" s="7"/>
      <c r="B662" s="36"/>
      <c r="C662" s="36"/>
      <c r="D662" s="36"/>
      <c r="E662" s="36"/>
      <c r="F662" s="36"/>
    </row>
    <row r="663" spans="1:6" ht="15.75" customHeight="1" x14ac:dyDescent="0.25">
      <c r="A663" s="7"/>
      <c r="B663" s="36"/>
      <c r="C663" s="36"/>
      <c r="D663" s="36"/>
      <c r="E663" s="36"/>
      <c r="F663" s="36"/>
    </row>
    <row r="664" spans="1:6" ht="15.75" customHeight="1" x14ac:dyDescent="0.25">
      <c r="A664" s="7"/>
      <c r="B664" s="36"/>
      <c r="C664" s="36"/>
      <c r="D664" s="36"/>
      <c r="E664" s="36"/>
      <c r="F664" s="36"/>
    </row>
    <row r="665" spans="1:6" ht="15.75" customHeight="1" x14ac:dyDescent="0.25">
      <c r="A665" s="7"/>
      <c r="B665" s="36"/>
      <c r="C665" s="36"/>
      <c r="D665" s="36"/>
      <c r="E665" s="36"/>
      <c r="F665" s="36"/>
    </row>
    <row r="666" spans="1:6" ht="15.75" customHeight="1" x14ac:dyDescent="0.25">
      <c r="A666" s="7"/>
      <c r="B666" s="36"/>
      <c r="C666" s="36"/>
      <c r="D666" s="36"/>
      <c r="E666" s="36"/>
      <c r="F666" s="36"/>
    </row>
    <row r="667" spans="1:6" ht="15.75" customHeight="1" x14ac:dyDescent="0.25">
      <c r="A667" s="7"/>
      <c r="B667" s="36"/>
      <c r="C667" s="36"/>
      <c r="D667" s="36"/>
      <c r="E667" s="36"/>
      <c r="F667" s="36"/>
    </row>
    <row r="668" spans="1:6" ht="15.75" customHeight="1" x14ac:dyDescent="0.25">
      <c r="A668" s="7"/>
      <c r="B668" s="36"/>
      <c r="C668" s="36"/>
      <c r="D668" s="36"/>
      <c r="E668" s="36"/>
      <c r="F668" s="36"/>
    </row>
    <row r="669" spans="1:6" ht="15.75" customHeight="1" x14ac:dyDescent="0.25">
      <c r="A669" s="7"/>
      <c r="B669" s="36"/>
      <c r="C669" s="36"/>
      <c r="D669" s="36"/>
      <c r="E669" s="36"/>
      <c r="F669" s="36"/>
    </row>
    <row r="670" spans="1:6" ht="15.75" customHeight="1" x14ac:dyDescent="0.25">
      <c r="A670" s="7"/>
      <c r="B670" s="36"/>
      <c r="C670" s="36"/>
      <c r="D670" s="36"/>
      <c r="E670" s="36"/>
      <c r="F670" s="36"/>
    </row>
    <row r="671" spans="1:6" ht="15.75" customHeight="1" x14ac:dyDescent="0.25">
      <c r="A671" s="7"/>
      <c r="B671" s="36"/>
      <c r="C671" s="36"/>
      <c r="D671" s="36"/>
      <c r="E671" s="36"/>
      <c r="F671" s="36"/>
    </row>
    <row r="672" spans="1:6" ht="15.75" customHeight="1" x14ac:dyDescent="0.25">
      <c r="A672" s="7"/>
      <c r="B672" s="36"/>
      <c r="C672" s="36"/>
      <c r="D672" s="36"/>
      <c r="E672" s="36"/>
      <c r="F672" s="36"/>
    </row>
    <row r="673" spans="1:6" ht="15.75" customHeight="1" x14ac:dyDescent="0.25">
      <c r="A673" s="7"/>
      <c r="B673" s="36"/>
      <c r="C673" s="36"/>
      <c r="D673" s="36"/>
      <c r="E673" s="36"/>
      <c r="F673" s="36"/>
    </row>
    <row r="674" spans="1:6" ht="15.75" customHeight="1" x14ac:dyDescent="0.25">
      <c r="A674" s="7"/>
      <c r="B674" s="36"/>
      <c r="C674" s="36"/>
      <c r="D674" s="36"/>
      <c r="E674" s="36"/>
      <c r="F674" s="36"/>
    </row>
    <row r="675" spans="1:6" ht="15.75" customHeight="1" x14ac:dyDescent="0.25">
      <c r="A675" s="7"/>
      <c r="B675" s="36"/>
      <c r="C675" s="36"/>
      <c r="D675" s="36"/>
      <c r="E675" s="36"/>
      <c r="F675" s="36"/>
    </row>
    <row r="676" spans="1:6" ht="15.75" customHeight="1" x14ac:dyDescent="0.25">
      <c r="A676" s="7"/>
      <c r="B676" s="36"/>
      <c r="C676" s="36"/>
      <c r="D676" s="36"/>
      <c r="E676" s="36"/>
      <c r="F676" s="36"/>
    </row>
    <row r="677" spans="1:6" ht="15.75" customHeight="1" x14ac:dyDescent="0.25">
      <c r="A677" s="7"/>
      <c r="B677" s="36"/>
      <c r="C677" s="36"/>
      <c r="D677" s="36"/>
      <c r="E677" s="36"/>
      <c r="F677" s="36"/>
    </row>
    <row r="678" spans="1:6" ht="15.75" customHeight="1" x14ac:dyDescent="0.25">
      <c r="A678" s="7"/>
      <c r="B678" s="36"/>
      <c r="C678" s="36"/>
      <c r="D678" s="36"/>
      <c r="E678" s="36"/>
      <c r="F678" s="36"/>
    </row>
    <row r="679" spans="1:6" ht="15.75" customHeight="1" x14ac:dyDescent="0.25">
      <c r="A679" s="7"/>
      <c r="B679" s="36"/>
      <c r="C679" s="36"/>
      <c r="D679" s="36"/>
      <c r="E679" s="36"/>
      <c r="F679" s="36"/>
    </row>
    <row r="680" spans="1:6" ht="15.75" customHeight="1" x14ac:dyDescent="0.25">
      <c r="A680" s="7"/>
      <c r="B680" s="36"/>
      <c r="C680" s="36"/>
      <c r="D680" s="36"/>
      <c r="E680" s="36"/>
      <c r="F680" s="36"/>
    </row>
    <row r="681" spans="1:6" ht="15.75" customHeight="1" x14ac:dyDescent="0.25">
      <c r="A681" s="7"/>
      <c r="B681" s="36"/>
      <c r="C681" s="36"/>
      <c r="D681" s="36"/>
      <c r="E681" s="36"/>
      <c r="F681" s="36"/>
    </row>
    <row r="682" spans="1:6" ht="15.75" customHeight="1" x14ac:dyDescent="0.25">
      <c r="A682" s="7"/>
      <c r="B682" s="36"/>
      <c r="C682" s="36"/>
      <c r="D682" s="36"/>
      <c r="E682" s="36"/>
      <c r="F682" s="36"/>
    </row>
    <row r="683" spans="1:6" ht="15.75" customHeight="1" x14ac:dyDescent="0.25">
      <c r="A683" s="7"/>
      <c r="B683" s="36"/>
      <c r="C683" s="36"/>
      <c r="D683" s="36"/>
      <c r="E683" s="36"/>
      <c r="F683" s="36"/>
    </row>
    <row r="684" spans="1:6" ht="15.75" customHeight="1" x14ac:dyDescent="0.25">
      <c r="A684" s="7"/>
      <c r="B684" s="36"/>
      <c r="C684" s="36"/>
      <c r="D684" s="36"/>
      <c r="E684" s="36"/>
      <c r="F684" s="36"/>
    </row>
    <row r="685" spans="1:6" ht="15.75" customHeight="1" x14ac:dyDescent="0.25">
      <c r="A685" s="7"/>
      <c r="B685" s="36"/>
      <c r="C685" s="36"/>
      <c r="D685" s="36"/>
      <c r="E685" s="36"/>
      <c r="F685" s="36"/>
    </row>
    <row r="686" spans="1:6" ht="15.75" customHeight="1" x14ac:dyDescent="0.25">
      <c r="A686" s="7"/>
      <c r="B686" s="36"/>
      <c r="C686" s="36"/>
      <c r="D686" s="36"/>
      <c r="E686" s="36"/>
      <c r="F686" s="36"/>
    </row>
    <row r="687" spans="1:6" ht="15.75" customHeight="1" x14ac:dyDescent="0.25">
      <c r="A687" s="7"/>
      <c r="B687" s="36"/>
      <c r="C687" s="36"/>
      <c r="D687" s="36"/>
      <c r="E687" s="36"/>
      <c r="F687" s="36"/>
    </row>
    <row r="688" spans="1:6" ht="15.75" customHeight="1" x14ac:dyDescent="0.25">
      <c r="A688" s="7"/>
      <c r="B688" s="36"/>
      <c r="C688" s="36"/>
      <c r="D688" s="36"/>
      <c r="E688" s="36"/>
      <c r="F688" s="36"/>
    </row>
    <row r="689" spans="1:6" ht="15.75" customHeight="1" x14ac:dyDescent="0.25">
      <c r="A689" s="7"/>
      <c r="B689" s="36"/>
      <c r="C689" s="36"/>
      <c r="D689" s="36"/>
      <c r="E689" s="36"/>
      <c r="F689" s="36"/>
    </row>
    <row r="690" spans="1:6" ht="15.75" customHeight="1" x14ac:dyDescent="0.25">
      <c r="A690" s="7"/>
      <c r="B690" s="36"/>
      <c r="C690" s="36"/>
      <c r="D690" s="36"/>
      <c r="E690" s="36"/>
      <c r="F690" s="36"/>
    </row>
    <row r="691" spans="1:6" ht="15.75" customHeight="1" x14ac:dyDescent="0.25">
      <c r="A691" s="7"/>
      <c r="B691" s="36"/>
      <c r="C691" s="36"/>
      <c r="D691" s="36"/>
      <c r="E691" s="36"/>
      <c r="F691" s="36"/>
    </row>
    <row r="692" spans="1:6" ht="15.75" customHeight="1" x14ac:dyDescent="0.25">
      <c r="A692" s="7"/>
      <c r="B692" s="36"/>
      <c r="C692" s="36"/>
      <c r="D692" s="36"/>
      <c r="E692" s="36"/>
      <c r="F692" s="36"/>
    </row>
    <row r="693" spans="1:6" ht="15.75" customHeight="1" x14ac:dyDescent="0.25">
      <c r="A693" s="7"/>
      <c r="B693" s="36"/>
      <c r="C693" s="36"/>
      <c r="D693" s="36"/>
      <c r="E693" s="36"/>
      <c r="F693" s="36"/>
    </row>
    <row r="694" spans="1:6" ht="15.75" customHeight="1" x14ac:dyDescent="0.25">
      <c r="A694" s="7"/>
      <c r="B694" s="36"/>
      <c r="C694" s="36"/>
      <c r="D694" s="36"/>
      <c r="E694" s="36"/>
      <c r="F694" s="36"/>
    </row>
    <row r="695" spans="1:6" ht="15.75" customHeight="1" x14ac:dyDescent="0.25">
      <c r="A695" s="7"/>
      <c r="B695" s="36"/>
      <c r="C695" s="36"/>
      <c r="D695" s="36"/>
      <c r="E695" s="36"/>
      <c r="F695" s="36"/>
    </row>
    <row r="696" spans="1:6" ht="15.75" customHeight="1" x14ac:dyDescent="0.25">
      <c r="A696" s="7"/>
      <c r="B696" s="36"/>
      <c r="C696" s="36"/>
      <c r="D696" s="36"/>
      <c r="E696" s="36"/>
      <c r="F696" s="36"/>
    </row>
    <row r="697" spans="1:6" ht="15.75" customHeight="1" x14ac:dyDescent="0.25">
      <c r="A697" s="7"/>
      <c r="B697" s="36"/>
      <c r="C697" s="36"/>
      <c r="D697" s="36"/>
      <c r="E697" s="36"/>
      <c r="F697" s="36"/>
    </row>
    <row r="698" spans="1:6" ht="15.75" customHeight="1" x14ac:dyDescent="0.25">
      <c r="A698" s="7"/>
      <c r="B698" s="36"/>
      <c r="C698" s="36"/>
      <c r="D698" s="36"/>
      <c r="E698" s="36"/>
      <c r="F698" s="36"/>
    </row>
    <row r="699" spans="1:6" ht="15.75" customHeight="1" x14ac:dyDescent="0.25">
      <c r="A699" s="7"/>
      <c r="B699" s="36"/>
      <c r="C699" s="36"/>
      <c r="D699" s="36"/>
      <c r="E699" s="36"/>
      <c r="F699" s="36"/>
    </row>
    <row r="700" spans="1:6" ht="15.75" customHeight="1" x14ac:dyDescent="0.25">
      <c r="A700" s="7"/>
      <c r="B700" s="36"/>
      <c r="C700" s="36"/>
      <c r="D700" s="36"/>
      <c r="E700" s="36"/>
      <c r="F700" s="36"/>
    </row>
    <row r="701" spans="1:6" ht="15.75" customHeight="1" x14ac:dyDescent="0.25">
      <c r="A701" s="7"/>
      <c r="B701" s="36"/>
      <c r="C701" s="36"/>
      <c r="D701" s="36"/>
      <c r="E701" s="36"/>
      <c r="F701" s="36"/>
    </row>
    <row r="702" spans="1:6" ht="15.75" customHeight="1" x14ac:dyDescent="0.25">
      <c r="A702" s="7"/>
      <c r="B702" s="36"/>
      <c r="C702" s="36"/>
      <c r="D702" s="36"/>
      <c r="E702" s="36"/>
      <c r="F702" s="36"/>
    </row>
    <row r="703" spans="1:6" ht="15.75" customHeight="1" x14ac:dyDescent="0.25">
      <c r="A703" s="7"/>
      <c r="B703" s="36"/>
      <c r="C703" s="36"/>
      <c r="D703" s="36"/>
      <c r="E703" s="36"/>
      <c r="F703" s="36"/>
    </row>
    <row r="704" spans="1:6" ht="15.75" customHeight="1" x14ac:dyDescent="0.25">
      <c r="A704" s="7"/>
      <c r="B704" s="36"/>
      <c r="C704" s="36"/>
      <c r="D704" s="36"/>
      <c r="E704" s="36"/>
      <c r="F704" s="36"/>
    </row>
    <row r="705" spans="1:6" ht="15.75" customHeight="1" x14ac:dyDescent="0.25">
      <c r="A705" s="7"/>
      <c r="B705" s="36"/>
      <c r="C705" s="36"/>
      <c r="D705" s="36"/>
      <c r="E705" s="36"/>
      <c r="F705" s="36"/>
    </row>
    <row r="706" spans="1:6" ht="15.75" customHeight="1" x14ac:dyDescent="0.25">
      <c r="A706" s="7"/>
      <c r="B706" s="36"/>
      <c r="C706" s="36"/>
      <c r="D706" s="36"/>
      <c r="E706" s="36"/>
      <c r="F706" s="36"/>
    </row>
    <row r="707" spans="1:6" ht="15.75" customHeight="1" x14ac:dyDescent="0.25">
      <c r="A707" s="7"/>
      <c r="B707" s="36"/>
      <c r="C707" s="36"/>
      <c r="D707" s="36"/>
      <c r="E707" s="36"/>
      <c r="F707" s="36"/>
    </row>
    <row r="708" spans="1:6" ht="15.75" customHeight="1" x14ac:dyDescent="0.25">
      <c r="A708" s="7"/>
      <c r="B708" s="36"/>
      <c r="C708" s="36"/>
      <c r="D708" s="36"/>
      <c r="E708" s="36"/>
      <c r="F708" s="36"/>
    </row>
    <row r="709" spans="1:6" ht="15.75" customHeight="1" x14ac:dyDescent="0.25">
      <c r="A709" s="7"/>
      <c r="B709" s="36"/>
      <c r="C709" s="36"/>
      <c r="D709" s="36"/>
      <c r="E709" s="36"/>
      <c r="F709" s="36"/>
    </row>
    <row r="710" spans="1:6" ht="15.75" customHeight="1" x14ac:dyDescent="0.25">
      <c r="A710" s="7"/>
      <c r="B710" s="36"/>
      <c r="C710" s="36"/>
      <c r="D710" s="36"/>
      <c r="E710" s="36"/>
      <c r="F710" s="36"/>
    </row>
    <row r="711" spans="1:6" ht="15.75" customHeight="1" x14ac:dyDescent="0.25">
      <c r="A711" s="7"/>
      <c r="B711" s="36"/>
      <c r="C711" s="36"/>
      <c r="D711" s="36"/>
      <c r="E711" s="36"/>
      <c r="F711" s="36"/>
    </row>
    <row r="712" spans="1:6" ht="15.75" customHeight="1" x14ac:dyDescent="0.25">
      <c r="A712" s="7"/>
      <c r="B712" s="36"/>
      <c r="C712" s="36"/>
      <c r="D712" s="36"/>
      <c r="E712" s="36"/>
      <c r="F712" s="36"/>
    </row>
    <row r="713" spans="1:6" ht="15.75" customHeight="1" x14ac:dyDescent="0.25">
      <c r="A713" s="7"/>
      <c r="B713" s="36"/>
      <c r="C713" s="36"/>
      <c r="D713" s="36"/>
      <c r="E713" s="36"/>
      <c r="F713" s="36"/>
    </row>
    <row r="714" spans="1:6" ht="15.75" customHeight="1" x14ac:dyDescent="0.25">
      <c r="A714" s="7"/>
      <c r="B714" s="36"/>
      <c r="C714" s="36"/>
      <c r="D714" s="36"/>
      <c r="E714" s="36"/>
      <c r="F714" s="36"/>
    </row>
    <row r="715" spans="1:6" ht="15.75" customHeight="1" x14ac:dyDescent="0.25">
      <c r="A715" s="7"/>
      <c r="B715" s="36"/>
      <c r="C715" s="36"/>
      <c r="D715" s="36"/>
      <c r="E715" s="36"/>
      <c r="F715" s="36"/>
    </row>
    <row r="716" spans="1:6" ht="15.75" customHeight="1" x14ac:dyDescent="0.25">
      <c r="A716" s="7"/>
      <c r="B716" s="36"/>
      <c r="C716" s="36"/>
      <c r="D716" s="36"/>
      <c r="E716" s="36"/>
      <c r="F716" s="36"/>
    </row>
    <row r="717" spans="1:6" ht="15.75" customHeight="1" x14ac:dyDescent="0.25">
      <c r="A717" s="7"/>
      <c r="B717" s="36"/>
      <c r="C717" s="36"/>
      <c r="D717" s="36"/>
      <c r="E717" s="36"/>
      <c r="F717" s="36"/>
    </row>
    <row r="718" spans="1:6" ht="15.75" customHeight="1" x14ac:dyDescent="0.25">
      <c r="A718" s="7"/>
      <c r="B718" s="36"/>
      <c r="C718" s="36"/>
      <c r="D718" s="36"/>
      <c r="E718" s="36"/>
      <c r="F718" s="36"/>
    </row>
    <row r="719" spans="1:6" ht="15.75" customHeight="1" x14ac:dyDescent="0.25">
      <c r="A719" s="7"/>
      <c r="B719" s="36"/>
      <c r="C719" s="36"/>
      <c r="D719" s="36"/>
      <c r="E719" s="36"/>
      <c r="F719" s="36"/>
    </row>
    <row r="720" spans="1:6" ht="15.75" customHeight="1" x14ac:dyDescent="0.25">
      <c r="A720" s="7"/>
      <c r="B720" s="36"/>
      <c r="C720" s="36"/>
      <c r="D720" s="36"/>
      <c r="E720" s="36"/>
      <c r="F720" s="36"/>
    </row>
    <row r="721" spans="1:6" ht="15.75" customHeight="1" x14ac:dyDescent="0.25">
      <c r="A721" s="7"/>
      <c r="B721" s="36"/>
      <c r="C721" s="36"/>
      <c r="D721" s="36"/>
      <c r="E721" s="36"/>
      <c r="F721" s="36"/>
    </row>
    <row r="722" spans="1:6" ht="15.75" customHeight="1" x14ac:dyDescent="0.25">
      <c r="A722" s="7"/>
      <c r="B722" s="36"/>
      <c r="C722" s="36"/>
      <c r="D722" s="36"/>
      <c r="E722" s="36"/>
      <c r="F722" s="36"/>
    </row>
    <row r="723" spans="1:6" ht="15.75" customHeight="1" x14ac:dyDescent="0.25">
      <c r="A723" s="7"/>
      <c r="B723" s="36"/>
      <c r="C723" s="36"/>
      <c r="D723" s="36"/>
      <c r="E723" s="36"/>
      <c r="F723" s="36"/>
    </row>
    <row r="724" spans="1:6" ht="15.75" customHeight="1" x14ac:dyDescent="0.25">
      <c r="A724" s="7"/>
      <c r="B724" s="36"/>
      <c r="C724" s="36"/>
      <c r="D724" s="36"/>
      <c r="E724" s="36"/>
      <c r="F724" s="36"/>
    </row>
    <row r="725" spans="1:6" ht="15.75" customHeight="1" x14ac:dyDescent="0.25">
      <c r="A725" s="7"/>
      <c r="B725" s="36"/>
      <c r="C725" s="36"/>
      <c r="D725" s="36"/>
      <c r="E725" s="36"/>
      <c r="F725" s="36"/>
    </row>
    <row r="726" spans="1:6" ht="15.75" customHeight="1" x14ac:dyDescent="0.25">
      <c r="A726" s="7"/>
      <c r="B726" s="36"/>
      <c r="C726" s="36"/>
      <c r="D726" s="36"/>
      <c r="E726" s="36"/>
      <c r="F726" s="36"/>
    </row>
    <row r="727" spans="1:6" ht="15.75" customHeight="1" x14ac:dyDescent="0.25">
      <c r="A727" s="7"/>
      <c r="B727" s="36"/>
      <c r="C727" s="36"/>
      <c r="D727" s="36"/>
      <c r="E727" s="36"/>
      <c r="F727" s="36"/>
    </row>
    <row r="728" spans="1:6" ht="15.75" customHeight="1" x14ac:dyDescent="0.25">
      <c r="A728" s="7"/>
      <c r="B728" s="36"/>
      <c r="C728" s="36"/>
      <c r="D728" s="36"/>
      <c r="E728" s="36"/>
      <c r="F728" s="36"/>
    </row>
    <row r="729" spans="1:6" ht="15.75" customHeight="1" x14ac:dyDescent="0.25">
      <c r="A729" s="7"/>
      <c r="B729" s="36"/>
      <c r="C729" s="36"/>
      <c r="D729" s="36"/>
      <c r="E729" s="36"/>
      <c r="F729" s="36"/>
    </row>
    <row r="730" spans="1:6" ht="15.75" customHeight="1" x14ac:dyDescent="0.25">
      <c r="A730" s="7"/>
      <c r="B730" s="36"/>
      <c r="C730" s="36"/>
      <c r="D730" s="36"/>
      <c r="E730" s="36"/>
      <c r="F730" s="36"/>
    </row>
    <row r="731" spans="1:6" ht="15.75" customHeight="1" x14ac:dyDescent="0.25">
      <c r="A731" s="7"/>
      <c r="B731" s="36"/>
      <c r="C731" s="36"/>
      <c r="D731" s="36"/>
      <c r="E731" s="36"/>
      <c r="F731" s="36"/>
    </row>
    <row r="732" spans="1:6" ht="15.75" customHeight="1" x14ac:dyDescent="0.25">
      <c r="A732" s="7"/>
      <c r="B732" s="36"/>
      <c r="C732" s="36"/>
      <c r="D732" s="36"/>
      <c r="E732" s="36"/>
      <c r="F732" s="36"/>
    </row>
    <row r="733" spans="1:6" ht="15.75" customHeight="1" x14ac:dyDescent="0.25">
      <c r="A733" s="7"/>
      <c r="B733" s="36"/>
      <c r="C733" s="36"/>
      <c r="D733" s="36"/>
      <c r="E733" s="36"/>
      <c r="F733" s="36"/>
    </row>
    <row r="734" spans="1:6" ht="15.75" customHeight="1" x14ac:dyDescent="0.25">
      <c r="A734" s="7"/>
      <c r="B734" s="36"/>
      <c r="C734" s="36"/>
      <c r="D734" s="36"/>
      <c r="E734" s="36"/>
      <c r="F734" s="36"/>
    </row>
    <row r="735" spans="1:6" ht="15.75" customHeight="1" x14ac:dyDescent="0.25">
      <c r="A735" s="7"/>
      <c r="B735" s="36"/>
      <c r="C735" s="36"/>
      <c r="D735" s="36"/>
      <c r="E735" s="36"/>
      <c r="F735" s="36"/>
    </row>
    <row r="736" spans="1:6" ht="15.75" customHeight="1" x14ac:dyDescent="0.25">
      <c r="A736" s="7"/>
      <c r="B736" s="36"/>
      <c r="C736" s="36"/>
      <c r="D736" s="36"/>
      <c r="E736" s="36"/>
      <c r="F736" s="36"/>
    </row>
    <row r="737" spans="1:6" ht="15.75" customHeight="1" x14ac:dyDescent="0.25">
      <c r="A737" s="7"/>
      <c r="B737" s="36"/>
      <c r="C737" s="36"/>
      <c r="D737" s="36"/>
      <c r="E737" s="36"/>
      <c r="F737" s="36"/>
    </row>
    <row r="738" spans="1:6" ht="15.75" customHeight="1" x14ac:dyDescent="0.25">
      <c r="A738" s="7"/>
      <c r="B738" s="36"/>
      <c r="C738" s="36"/>
      <c r="D738" s="36"/>
      <c r="E738" s="36"/>
      <c r="F738" s="36"/>
    </row>
    <row r="739" spans="1:6" ht="15.75" customHeight="1" x14ac:dyDescent="0.25">
      <c r="A739" s="7"/>
      <c r="B739" s="36"/>
      <c r="C739" s="36"/>
      <c r="D739" s="36"/>
      <c r="E739" s="36"/>
      <c r="F739" s="36"/>
    </row>
    <row r="740" spans="1:6" ht="15.75" customHeight="1" x14ac:dyDescent="0.25">
      <c r="A740" s="7"/>
      <c r="B740" s="36"/>
      <c r="C740" s="36"/>
      <c r="D740" s="36"/>
      <c r="E740" s="36"/>
      <c r="F740" s="36"/>
    </row>
    <row r="741" spans="1:6" ht="15.75" customHeight="1" x14ac:dyDescent="0.25">
      <c r="A741" s="7"/>
      <c r="B741" s="36"/>
      <c r="C741" s="36"/>
      <c r="D741" s="36"/>
      <c r="E741" s="36"/>
      <c r="F741" s="36"/>
    </row>
    <row r="742" spans="1:6" ht="15.75" customHeight="1" x14ac:dyDescent="0.25">
      <c r="A742" s="7"/>
      <c r="B742" s="36"/>
      <c r="C742" s="36"/>
      <c r="D742" s="36"/>
      <c r="E742" s="36"/>
      <c r="F742" s="36"/>
    </row>
    <row r="743" spans="1:6" ht="15.75" customHeight="1" x14ac:dyDescent="0.25">
      <c r="A743" s="7"/>
      <c r="B743" s="36"/>
      <c r="C743" s="36"/>
      <c r="D743" s="36"/>
      <c r="E743" s="36"/>
      <c r="F743" s="36"/>
    </row>
    <row r="744" spans="1:6" ht="15.75" customHeight="1" x14ac:dyDescent="0.25">
      <c r="A744" s="7"/>
      <c r="B744" s="36"/>
      <c r="C744" s="36"/>
      <c r="D744" s="36"/>
      <c r="E744" s="36"/>
      <c r="F744" s="36"/>
    </row>
    <row r="745" spans="1:6" ht="15.75" customHeight="1" x14ac:dyDescent="0.25">
      <c r="A745" s="7"/>
      <c r="B745" s="36"/>
      <c r="C745" s="36"/>
      <c r="D745" s="36"/>
      <c r="E745" s="36"/>
      <c r="F745" s="36"/>
    </row>
    <row r="746" spans="1:6" ht="15.75" customHeight="1" x14ac:dyDescent="0.25">
      <c r="A746" s="7"/>
      <c r="B746" s="36"/>
      <c r="C746" s="36"/>
      <c r="D746" s="36"/>
      <c r="E746" s="36"/>
      <c r="F746" s="36"/>
    </row>
    <row r="747" spans="1:6" ht="15.75" customHeight="1" x14ac:dyDescent="0.25">
      <c r="A747" s="7"/>
      <c r="B747" s="36"/>
      <c r="C747" s="36"/>
      <c r="D747" s="36"/>
      <c r="E747" s="36"/>
      <c r="F747" s="36"/>
    </row>
    <row r="748" spans="1:6" ht="15.75" customHeight="1" x14ac:dyDescent="0.25">
      <c r="A748" s="7"/>
      <c r="B748" s="36"/>
      <c r="C748" s="36"/>
      <c r="D748" s="36"/>
      <c r="E748" s="36"/>
      <c r="F748" s="36"/>
    </row>
    <row r="749" spans="1:6" ht="15.75" customHeight="1" x14ac:dyDescent="0.25">
      <c r="A749" s="7"/>
      <c r="B749" s="36"/>
      <c r="C749" s="36"/>
      <c r="D749" s="36"/>
      <c r="E749" s="36"/>
      <c r="F749" s="36"/>
    </row>
    <row r="750" spans="1:6" ht="15.75" customHeight="1" x14ac:dyDescent="0.25">
      <c r="A750" s="7"/>
      <c r="B750" s="36"/>
      <c r="C750" s="36"/>
      <c r="D750" s="36"/>
      <c r="E750" s="36"/>
      <c r="F750" s="36"/>
    </row>
    <row r="751" spans="1:6" ht="15.75" customHeight="1" x14ac:dyDescent="0.25">
      <c r="A751" s="7"/>
      <c r="B751" s="36"/>
      <c r="C751" s="36"/>
      <c r="D751" s="36"/>
      <c r="E751" s="36"/>
      <c r="F751" s="36"/>
    </row>
    <row r="752" spans="1:6" ht="15.75" customHeight="1" x14ac:dyDescent="0.25">
      <c r="A752" s="7"/>
      <c r="B752" s="36"/>
      <c r="C752" s="36"/>
      <c r="D752" s="36"/>
      <c r="E752" s="36"/>
      <c r="F752" s="36"/>
    </row>
    <row r="753" spans="1:6" ht="15.75" customHeight="1" x14ac:dyDescent="0.25">
      <c r="A753" s="7"/>
      <c r="B753" s="36"/>
      <c r="C753" s="36"/>
      <c r="D753" s="36"/>
      <c r="E753" s="36"/>
      <c r="F753" s="36"/>
    </row>
    <row r="754" spans="1:6" ht="15.75" customHeight="1" x14ac:dyDescent="0.25">
      <c r="A754" s="7"/>
      <c r="B754" s="36"/>
      <c r="C754" s="36"/>
      <c r="D754" s="36"/>
      <c r="E754" s="36"/>
      <c r="F754" s="36"/>
    </row>
    <row r="755" spans="1:6" ht="15.75" customHeight="1" x14ac:dyDescent="0.25">
      <c r="A755" s="7"/>
      <c r="B755" s="36"/>
      <c r="C755" s="36"/>
      <c r="D755" s="36"/>
      <c r="E755" s="36"/>
      <c r="F755" s="36"/>
    </row>
    <row r="756" spans="1:6" ht="15.75" customHeight="1" x14ac:dyDescent="0.25">
      <c r="A756" s="7"/>
      <c r="B756" s="36"/>
      <c r="C756" s="36"/>
      <c r="D756" s="36"/>
      <c r="E756" s="36"/>
      <c r="F756" s="36"/>
    </row>
    <row r="757" spans="1:6" ht="15.75" customHeight="1" x14ac:dyDescent="0.25">
      <c r="A757" s="7"/>
      <c r="B757" s="36"/>
      <c r="C757" s="36"/>
      <c r="D757" s="36"/>
      <c r="E757" s="36"/>
      <c r="F757" s="36"/>
    </row>
    <row r="758" spans="1:6" ht="15.75" customHeight="1" x14ac:dyDescent="0.25">
      <c r="A758" s="7"/>
      <c r="B758" s="36"/>
      <c r="C758" s="36"/>
      <c r="D758" s="36"/>
      <c r="E758" s="36"/>
      <c r="F758" s="36"/>
    </row>
    <row r="759" spans="1:6" ht="15.75" customHeight="1" x14ac:dyDescent="0.25">
      <c r="A759" s="7"/>
      <c r="B759" s="36"/>
      <c r="C759" s="36"/>
      <c r="D759" s="36"/>
      <c r="E759" s="36"/>
      <c r="F759" s="36"/>
    </row>
    <row r="760" spans="1:6" ht="15.75" customHeight="1" x14ac:dyDescent="0.25">
      <c r="A760" s="7"/>
      <c r="B760" s="36"/>
      <c r="C760" s="36"/>
      <c r="D760" s="36"/>
      <c r="E760" s="36"/>
      <c r="F760" s="36"/>
    </row>
    <row r="761" spans="1:6" ht="15.75" customHeight="1" x14ac:dyDescent="0.25">
      <c r="A761" s="7"/>
      <c r="B761" s="36"/>
      <c r="C761" s="36"/>
      <c r="D761" s="36"/>
      <c r="E761" s="36"/>
      <c r="F761" s="36"/>
    </row>
    <row r="762" spans="1:6" ht="15.75" customHeight="1" x14ac:dyDescent="0.25">
      <c r="A762" s="7"/>
      <c r="B762" s="36"/>
      <c r="C762" s="36"/>
      <c r="D762" s="36"/>
      <c r="E762" s="36"/>
      <c r="F762" s="36"/>
    </row>
    <row r="763" spans="1:6" ht="15.75" customHeight="1" x14ac:dyDescent="0.25">
      <c r="A763" s="7"/>
      <c r="B763" s="36"/>
      <c r="C763" s="36"/>
      <c r="D763" s="36"/>
      <c r="E763" s="36"/>
      <c r="F763" s="36"/>
    </row>
    <row r="764" spans="1:6" ht="15.75" customHeight="1" x14ac:dyDescent="0.25">
      <c r="A764" s="7"/>
      <c r="B764" s="36"/>
      <c r="C764" s="36"/>
      <c r="D764" s="36"/>
      <c r="E764" s="36"/>
      <c r="F764" s="36"/>
    </row>
    <row r="765" spans="1:6" ht="15.75" customHeight="1" x14ac:dyDescent="0.25">
      <c r="A765" s="7"/>
      <c r="B765" s="36"/>
      <c r="C765" s="36"/>
      <c r="D765" s="36"/>
      <c r="E765" s="36"/>
      <c r="F765" s="36"/>
    </row>
    <row r="766" spans="1:6" ht="15.75" customHeight="1" x14ac:dyDescent="0.25">
      <c r="A766" s="7"/>
      <c r="B766" s="36"/>
      <c r="C766" s="36"/>
      <c r="D766" s="36"/>
      <c r="E766" s="36"/>
      <c r="F766" s="36"/>
    </row>
    <row r="767" spans="1:6" ht="15.75" customHeight="1" x14ac:dyDescent="0.25">
      <c r="A767" s="7"/>
      <c r="B767" s="36"/>
      <c r="C767" s="36"/>
      <c r="D767" s="36"/>
      <c r="E767" s="36"/>
      <c r="F767" s="36"/>
    </row>
    <row r="768" spans="1:6" ht="15.75" customHeight="1" x14ac:dyDescent="0.25">
      <c r="A768" s="7"/>
      <c r="B768" s="36"/>
      <c r="C768" s="36"/>
      <c r="D768" s="36"/>
      <c r="E768" s="36"/>
      <c r="F768" s="36"/>
    </row>
    <row r="769" spans="1:6" ht="15.75" customHeight="1" x14ac:dyDescent="0.25">
      <c r="A769" s="7"/>
      <c r="B769" s="36"/>
      <c r="C769" s="36"/>
      <c r="D769" s="36"/>
      <c r="E769" s="36"/>
      <c r="F769" s="36"/>
    </row>
    <row r="770" spans="1:6" ht="15.75" customHeight="1" x14ac:dyDescent="0.25">
      <c r="A770" s="7"/>
      <c r="B770" s="36"/>
      <c r="C770" s="36"/>
      <c r="D770" s="36"/>
      <c r="E770" s="36"/>
      <c r="F770" s="36"/>
    </row>
    <row r="771" spans="1:6" ht="15.75" customHeight="1" x14ac:dyDescent="0.25">
      <c r="A771" s="7"/>
      <c r="B771" s="36"/>
      <c r="C771" s="36"/>
      <c r="D771" s="36"/>
      <c r="E771" s="36"/>
      <c r="F771" s="36"/>
    </row>
    <row r="772" spans="1:6" ht="15.75" customHeight="1" x14ac:dyDescent="0.25">
      <c r="A772" s="7"/>
      <c r="B772" s="36"/>
      <c r="C772" s="36"/>
      <c r="D772" s="36"/>
      <c r="E772" s="36"/>
      <c r="F772" s="36"/>
    </row>
    <row r="773" spans="1:6" ht="15.75" customHeight="1" x14ac:dyDescent="0.25">
      <c r="A773" s="7"/>
      <c r="B773" s="36"/>
      <c r="C773" s="36"/>
      <c r="D773" s="36"/>
      <c r="E773" s="36"/>
      <c r="F773" s="36"/>
    </row>
    <row r="774" spans="1:6" ht="15.75" customHeight="1" x14ac:dyDescent="0.25">
      <c r="A774" s="7"/>
      <c r="B774" s="36"/>
      <c r="C774" s="36"/>
      <c r="D774" s="36"/>
      <c r="E774" s="36"/>
      <c r="F774" s="36"/>
    </row>
    <row r="775" spans="1:6" ht="15.75" customHeight="1" x14ac:dyDescent="0.25">
      <c r="A775" s="7"/>
      <c r="B775" s="36"/>
      <c r="C775" s="36"/>
      <c r="D775" s="36"/>
      <c r="E775" s="36"/>
      <c r="F775" s="36"/>
    </row>
    <row r="776" spans="1:6" ht="15.75" customHeight="1" x14ac:dyDescent="0.25">
      <c r="A776" s="7"/>
      <c r="B776" s="36"/>
      <c r="C776" s="36"/>
      <c r="D776" s="36"/>
      <c r="E776" s="36"/>
      <c r="F776" s="36"/>
    </row>
    <row r="777" spans="1:6" ht="15.75" customHeight="1" x14ac:dyDescent="0.25">
      <c r="A777" s="7"/>
      <c r="B777" s="36"/>
      <c r="C777" s="36"/>
      <c r="D777" s="36"/>
      <c r="E777" s="36"/>
      <c r="F777" s="36"/>
    </row>
    <row r="778" spans="1:6" ht="15.75" customHeight="1" x14ac:dyDescent="0.25">
      <c r="A778" s="7"/>
      <c r="B778" s="36"/>
      <c r="C778" s="36"/>
      <c r="D778" s="36"/>
      <c r="E778" s="36"/>
      <c r="F778" s="36"/>
    </row>
    <row r="779" spans="1:6" ht="15.75" customHeight="1" x14ac:dyDescent="0.25">
      <c r="A779" s="7"/>
      <c r="B779" s="36"/>
      <c r="C779" s="36"/>
      <c r="D779" s="36"/>
      <c r="E779" s="36"/>
      <c r="F779" s="36"/>
    </row>
    <row r="780" spans="1:6" ht="15.75" customHeight="1" x14ac:dyDescent="0.25">
      <c r="A780" s="7"/>
      <c r="B780" s="36"/>
      <c r="C780" s="36"/>
      <c r="D780" s="36"/>
      <c r="E780" s="36"/>
      <c r="F780" s="36"/>
    </row>
    <row r="781" spans="1:6" ht="15.75" customHeight="1" x14ac:dyDescent="0.25">
      <c r="A781" s="7"/>
      <c r="B781" s="36"/>
      <c r="C781" s="36"/>
      <c r="D781" s="36"/>
      <c r="E781" s="36"/>
      <c r="F781" s="36"/>
    </row>
    <row r="782" spans="1:6" ht="15.75" customHeight="1" x14ac:dyDescent="0.25">
      <c r="A782" s="7"/>
      <c r="B782" s="36"/>
      <c r="C782" s="36"/>
      <c r="D782" s="36"/>
      <c r="E782" s="36"/>
      <c r="F782" s="36"/>
    </row>
    <row r="783" spans="1:6" ht="15.75" customHeight="1" x14ac:dyDescent="0.25">
      <c r="A783" s="7"/>
      <c r="B783" s="36"/>
      <c r="C783" s="36"/>
      <c r="D783" s="36"/>
      <c r="E783" s="36"/>
      <c r="F783" s="36"/>
    </row>
    <row r="784" spans="1:6" ht="15.75" customHeight="1" x14ac:dyDescent="0.25">
      <c r="A784" s="7"/>
      <c r="B784" s="36"/>
      <c r="C784" s="36"/>
      <c r="D784" s="36"/>
      <c r="E784" s="36"/>
      <c r="F784" s="36"/>
    </row>
    <row r="785" spans="1:6" ht="15.75" customHeight="1" x14ac:dyDescent="0.25">
      <c r="A785" s="7"/>
      <c r="B785" s="36"/>
      <c r="C785" s="36"/>
      <c r="D785" s="36"/>
      <c r="E785" s="36"/>
      <c r="F785" s="36"/>
    </row>
    <row r="786" spans="1:6" ht="15.75" customHeight="1" x14ac:dyDescent="0.25">
      <c r="A786" s="7"/>
      <c r="B786" s="36"/>
      <c r="C786" s="36"/>
      <c r="D786" s="36"/>
      <c r="E786" s="36"/>
      <c r="F786" s="36"/>
    </row>
    <row r="787" spans="1:6" ht="15.75" customHeight="1" x14ac:dyDescent="0.25">
      <c r="A787" s="7"/>
      <c r="B787" s="36"/>
      <c r="C787" s="36"/>
      <c r="D787" s="36"/>
      <c r="E787" s="36"/>
      <c r="F787" s="36"/>
    </row>
    <row r="788" spans="1:6" ht="15.75" customHeight="1" x14ac:dyDescent="0.25">
      <c r="A788" s="7"/>
      <c r="B788" s="36"/>
      <c r="C788" s="36"/>
      <c r="D788" s="36"/>
      <c r="E788" s="36"/>
      <c r="F788" s="36"/>
    </row>
    <row r="789" spans="1:6" ht="15.75" customHeight="1" x14ac:dyDescent="0.25">
      <c r="A789" s="7"/>
      <c r="B789" s="36"/>
      <c r="C789" s="36"/>
      <c r="D789" s="36"/>
      <c r="E789" s="36"/>
      <c r="F789" s="36"/>
    </row>
    <row r="790" spans="1:6" ht="15.75" customHeight="1" x14ac:dyDescent="0.25">
      <c r="A790" s="7"/>
      <c r="B790" s="36"/>
      <c r="C790" s="36"/>
      <c r="D790" s="36"/>
      <c r="E790" s="36"/>
      <c r="F790" s="36"/>
    </row>
    <row r="791" spans="1:6" ht="15.75" customHeight="1" x14ac:dyDescent="0.25">
      <c r="A791" s="7"/>
      <c r="B791" s="36"/>
      <c r="C791" s="36"/>
      <c r="D791" s="36"/>
      <c r="E791" s="36"/>
      <c r="F791" s="36"/>
    </row>
    <row r="792" spans="1:6" ht="15.75" customHeight="1" x14ac:dyDescent="0.25">
      <c r="A792" s="7"/>
      <c r="B792" s="36"/>
      <c r="C792" s="36"/>
      <c r="D792" s="36"/>
      <c r="E792" s="36"/>
      <c r="F792" s="36"/>
    </row>
    <row r="793" spans="1:6" ht="15.75" customHeight="1" x14ac:dyDescent="0.25">
      <c r="A793" s="7"/>
      <c r="B793" s="36"/>
      <c r="C793" s="36"/>
      <c r="D793" s="36"/>
      <c r="E793" s="36"/>
      <c r="F793" s="36"/>
    </row>
    <row r="794" spans="1:6" ht="15.75" customHeight="1" x14ac:dyDescent="0.25">
      <c r="A794" s="7"/>
      <c r="B794" s="36"/>
      <c r="C794" s="36"/>
      <c r="D794" s="36"/>
      <c r="E794" s="36"/>
      <c r="F794" s="36"/>
    </row>
    <row r="795" spans="1:6" ht="15.75" customHeight="1" x14ac:dyDescent="0.25">
      <c r="A795" s="7"/>
      <c r="B795" s="36"/>
      <c r="C795" s="36"/>
      <c r="D795" s="36"/>
      <c r="E795" s="36"/>
      <c r="F795" s="36"/>
    </row>
    <row r="796" spans="1:6" ht="15.75" customHeight="1" x14ac:dyDescent="0.25">
      <c r="A796" s="7"/>
      <c r="B796" s="36"/>
      <c r="C796" s="36"/>
      <c r="D796" s="36"/>
      <c r="E796" s="36"/>
      <c r="F796" s="36"/>
    </row>
    <row r="797" spans="1:6" ht="15.75" customHeight="1" x14ac:dyDescent="0.25">
      <c r="A797" s="7"/>
      <c r="B797" s="36"/>
      <c r="C797" s="36"/>
      <c r="D797" s="36"/>
      <c r="E797" s="36"/>
      <c r="F797" s="36"/>
    </row>
    <row r="798" spans="1:6" ht="15.75" customHeight="1" x14ac:dyDescent="0.25">
      <c r="A798" s="7"/>
      <c r="B798" s="36"/>
      <c r="C798" s="36"/>
      <c r="D798" s="36"/>
      <c r="E798" s="36"/>
      <c r="F798" s="36"/>
    </row>
    <row r="799" spans="1:6" ht="15.75" customHeight="1" x14ac:dyDescent="0.25">
      <c r="A799" s="7"/>
      <c r="B799" s="36"/>
      <c r="C799" s="36"/>
      <c r="D799" s="36"/>
      <c r="E799" s="36"/>
      <c r="F799" s="36"/>
    </row>
    <row r="800" spans="1:6" ht="15.75" customHeight="1" x14ac:dyDescent="0.25">
      <c r="A800" s="7"/>
      <c r="B800" s="36"/>
      <c r="C800" s="36"/>
      <c r="D800" s="36"/>
      <c r="E800" s="36"/>
      <c r="F800" s="36"/>
    </row>
    <row r="801" spans="1:6" ht="15.75" customHeight="1" x14ac:dyDescent="0.25">
      <c r="A801" s="7"/>
      <c r="B801" s="36"/>
      <c r="C801" s="36"/>
      <c r="D801" s="36"/>
      <c r="E801" s="36"/>
      <c r="F801" s="36"/>
    </row>
    <row r="802" spans="1:6" ht="15.75" customHeight="1" x14ac:dyDescent="0.25">
      <c r="A802" s="7"/>
      <c r="B802" s="36"/>
      <c r="C802" s="36"/>
      <c r="D802" s="36"/>
      <c r="E802" s="36"/>
      <c r="F802" s="36"/>
    </row>
    <row r="803" spans="1:6" ht="15.75" customHeight="1" x14ac:dyDescent="0.25">
      <c r="A803" s="7"/>
      <c r="B803" s="36"/>
      <c r="C803" s="36"/>
      <c r="D803" s="36"/>
      <c r="E803" s="36"/>
      <c r="F803" s="36"/>
    </row>
    <row r="804" spans="1:6" ht="15.75" customHeight="1" x14ac:dyDescent="0.25">
      <c r="A804" s="7"/>
      <c r="B804" s="36"/>
      <c r="C804" s="36"/>
      <c r="D804" s="36"/>
      <c r="E804" s="36"/>
      <c r="F804" s="36"/>
    </row>
    <row r="805" spans="1:6" ht="15.75" customHeight="1" x14ac:dyDescent="0.25">
      <c r="A805" s="7"/>
      <c r="B805" s="36"/>
      <c r="C805" s="36"/>
      <c r="D805" s="36"/>
      <c r="E805" s="36"/>
      <c r="F805" s="36"/>
    </row>
    <row r="806" spans="1:6" ht="15.75" customHeight="1" x14ac:dyDescent="0.25">
      <c r="A806" s="7"/>
      <c r="B806" s="36"/>
      <c r="C806" s="36"/>
      <c r="D806" s="36"/>
      <c r="E806" s="36"/>
      <c r="F806" s="36"/>
    </row>
    <row r="807" spans="1:6" ht="15.75" customHeight="1" x14ac:dyDescent="0.25">
      <c r="A807" s="7"/>
      <c r="B807" s="36"/>
      <c r="C807" s="36"/>
      <c r="D807" s="36"/>
      <c r="E807" s="36"/>
      <c r="F807" s="36"/>
    </row>
    <row r="808" spans="1:6" ht="15.75" customHeight="1" x14ac:dyDescent="0.25">
      <c r="A808" s="7"/>
      <c r="B808" s="36"/>
      <c r="C808" s="36"/>
      <c r="D808" s="36"/>
      <c r="E808" s="36"/>
      <c r="F808" s="36"/>
    </row>
    <row r="809" spans="1:6" ht="15.75" customHeight="1" x14ac:dyDescent="0.25">
      <c r="A809" s="7"/>
      <c r="B809" s="36"/>
      <c r="C809" s="36"/>
      <c r="D809" s="36"/>
      <c r="E809" s="36"/>
      <c r="F809" s="36"/>
    </row>
    <row r="810" spans="1:6" ht="15.75" customHeight="1" x14ac:dyDescent="0.25">
      <c r="A810" s="7"/>
      <c r="B810" s="36"/>
      <c r="C810" s="36"/>
      <c r="D810" s="36"/>
      <c r="E810" s="36"/>
      <c r="F810" s="36"/>
    </row>
    <row r="811" spans="1:6" ht="15.75" customHeight="1" x14ac:dyDescent="0.25">
      <c r="A811" s="7"/>
      <c r="B811" s="36"/>
      <c r="C811" s="36"/>
      <c r="D811" s="36"/>
      <c r="E811" s="36"/>
      <c r="F811" s="36"/>
    </row>
    <row r="812" spans="1:6" ht="15.75" customHeight="1" x14ac:dyDescent="0.25">
      <c r="A812" s="7"/>
      <c r="B812" s="36"/>
      <c r="C812" s="36"/>
      <c r="D812" s="36"/>
      <c r="E812" s="36"/>
      <c r="F812" s="36"/>
    </row>
    <row r="813" spans="1:6" ht="15.75" customHeight="1" x14ac:dyDescent="0.25">
      <c r="A813" s="7"/>
      <c r="B813" s="36"/>
      <c r="C813" s="36"/>
      <c r="D813" s="36"/>
      <c r="E813" s="36"/>
      <c r="F813" s="36"/>
    </row>
    <row r="814" spans="1:6" ht="15.75" customHeight="1" x14ac:dyDescent="0.25">
      <c r="A814" s="7"/>
      <c r="B814" s="36"/>
      <c r="C814" s="36"/>
      <c r="D814" s="36"/>
      <c r="E814" s="36"/>
      <c r="F814" s="36"/>
    </row>
    <row r="815" spans="1:6" ht="15.75" customHeight="1" x14ac:dyDescent="0.25">
      <c r="A815" s="7"/>
      <c r="B815" s="36"/>
      <c r="C815" s="36"/>
      <c r="D815" s="36"/>
      <c r="E815" s="36"/>
      <c r="F815" s="36"/>
    </row>
    <row r="816" spans="1:6" ht="15.75" customHeight="1" x14ac:dyDescent="0.25">
      <c r="A816" s="7"/>
      <c r="B816" s="36"/>
      <c r="C816" s="36"/>
      <c r="D816" s="36"/>
      <c r="E816" s="36"/>
      <c r="F816" s="36"/>
    </row>
    <row r="817" spans="1:6" ht="15.75" customHeight="1" x14ac:dyDescent="0.25">
      <c r="A817" s="7"/>
      <c r="B817" s="36"/>
      <c r="C817" s="36"/>
      <c r="D817" s="36"/>
      <c r="E817" s="36"/>
      <c r="F817" s="36"/>
    </row>
    <row r="818" spans="1:6" ht="15.75" customHeight="1" x14ac:dyDescent="0.25">
      <c r="A818" s="7"/>
      <c r="B818" s="36"/>
      <c r="C818" s="36"/>
      <c r="D818" s="36"/>
      <c r="E818" s="36"/>
      <c r="F818" s="36"/>
    </row>
    <row r="819" spans="1:6" ht="15.75" customHeight="1" x14ac:dyDescent="0.25">
      <c r="A819" s="7"/>
      <c r="B819" s="36"/>
      <c r="C819" s="36"/>
      <c r="D819" s="36"/>
      <c r="E819" s="36"/>
      <c r="F819" s="36"/>
    </row>
    <row r="820" spans="1:6" ht="15.75" customHeight="1" x14ac:dyDescent="0.25">
      <c r="A820" s="7"/>
      <c r="B820" s="36"/>
      <c r="C820" s="36"/>
      <c r="D820" s="36"/>
      <c r="E820" s="36"/>
      <c r="F820" s="36"/>
    </row>
    <row r="821" spans="1:6" ht="15.75" customHeight="1" x14ac:dyDescent="0.25">
      <c r="A821" s="7"/>
      <c r="B821" s="36"/>
      <c r="C821" s="36"/>
      <c r="D821" s="36"/>
      <c r="E821" s="36"/>
      <c r="F821" s="36"/>
    </row>
    <row r="822" spans="1:6" ht="15.75" customHeight="1" x14ac:dyDescent="0.25">
      <c r="A822" s="7"/>
      <c r="B822" s="36"/>
      <c r="C822" s="36"/>
      <c r="D822" s="36"/>
      <c r="E822" s="36"/>
      <c r="F822" s="36"/>
    </row>
    <row r="823" spans="1:6" ht="15.75" customHeight="1" x14ac:dyDescent="0.25">
      <c r="A823" s="7"/>
      <c r="B823" s="36"/>
      <c r="C823" s="36"/>
      <c r="D823" s="36"/>
      <c r="E823" s="36"/>
      <c r="F823" s="36"/>
    </row>
    <row r="824" spans="1:6" ht="15.75" customHeight="1" x14ac:dyDescent="0.25">
      <c r="A824" s="7"/>
      <c r="B824" s="36"/>
      <c r="C824" s="36"/>
      <c r="D824" s="36"/>
      <c r="E824" s="36"/>
      <c r="F824" s="36"/>
    </row>
    <row r="825" spans="1:6" ht="15.75" customHeight="1" x14ac:dyDescent="0.25">
      <c r="A825" s="7"/>
      <c r="B825" s="36"/>
      <c r="C825" s="36"/>
      <c r="D825" s="36"/>
      <c r="E825" s="36"/>
      <c r="F825" s="36"/>
    </row>
    <row r="826" spans="1:6" ht="15.75" customHeight="1" x14ac:dyDescent="0.25">
      <c r="A826" s="7"/>
      <c r="B826" s="36"/>
      <c r="C826" s="36"/>
      <c r="D826" s="36"/>
      <c r="E826" s="36"/>
      <c r="F826" s="36"/>
    </row>
    <row r="827" spans="1:6" ht="15.75" customHeight="1" x14ac:dyDescent="0.25">
      <c r="A827" s="7"/>
      <c r="B827" s="36"/>
      <c r="C827" s="36"/>
      <c r="D827" s="36"/>
      <c r="E827" s="36"/>
      <c r="F827" s="36"/>
    </row>
    <row r="828" spans="1:6" ht="15.75" customHeight="1" x14ac:dyDescent="0.25">
      <c r="A828" s="7"/>
      <c r="B828" s="36"/>
      <c r="C828" s="36"/>
      <c r="D828" s="36"/>
      <c r="E828" s="36"/>
      <c r="F828" s="36"/>
    </row>
    <row r="829" spans="1:6" ht="15.75" customHeight="1" x14ac:dyDescent="0.25">
      <c r="A829" s="7"/>
      <c r="B829" s="36"/>
      <c r="C829" s="36"/>
      <c r="D829" s="36"/>
      <c r="E829" s="36"/>
      <c r="F829" s="36"/>
    </row>
    <row r="830" spans="1:6" ht="15.75" customHeight="1" x14ac:dyDescent="0.25">
      <c r="A830" s="7"/>
      <c r="B830" s="36"/>
      <c r="C830" s="36"/>
      <c r="D830" s="36"/>
      <c r="E830" s="36"/>
      <c r="F830" s="36"/>
    </row>
    <row r="831" spans="1:6" ht="15.75" customHeight="1" x14ac:dyDescent="0.25">
      <c r="A831" s="7"/>
      <c r="B831" s="36"/>
      <c r="C831" s="36"/>
      <c r="D831" s="36"/>
      <c r="E831" s="36"/>
      <c r="F831" s="36"/>
    </row>
    <row r="832" spans="1:6" ht="15.75" customHeight="1" x14ac:dyDescent="0.25">
      <c r="A832" s="7"/>
      <c r="B832" s="36"/>
      <c r="C832" s="36"/>
      <c r="D832" s="36"/>
      <c r="E832" s="36"/>
      <c r="F832" s="36"/>
    </row>
    <row r="833" spans="1:6" ht="15.75" customHeight="1" x14ac:dyDescent="0.25">
      <c r="A833" s="7"/>
      <c r="B833" s="36"/>
      <c r="C833" s="36"/>
      <c r="D833" s="36"/>
      <c r="E833" s="36"/>
      <c r="F833" s="36"/>
    </row>
    <row r="834" spans="1:6" ht="15.75" customHeight="1" x14ac:dyDescent="0.25">
      <c r="A834" s="7"/>
      <c r="B834" s="36"/>
      <c r="C834" s="36"/>
      <c r="D834" s="36"/>
      <c r="E834" s="36"/>
      <c r="F834" s="36"/>
    </row>
    <row r="835" spans="1:6" ht="15.75" customHeight="1" x14ac:dyDescent="0.25">
      <c r="A835" s="7"/>
      <c r="B835" s="36"/>
      <c r="C835" s="36"/>
      <c r="D835" s="36"/>
      <c r="E835" s="36"/>
      <c r="F835" s="36"/>
    </row>
    <row r="836" spans="1:6" ht="15.75" customHeight="1" x14ac:dyDescent="0.25">
      <c r="A836" s="7"/>
      <c r="B836" s="36"/>
      <c r="C836" s="36"/>
      <c r="D836" s="36"/>
      <c r="E836" s="36"/>
      <c r="F836" s="36"/>
    </row>
    <row r="837" spans="1:6" ht="15.75" customHeight="1" x14ac:dyDescent="0.25">
      <c r="A837" s="7"/>
      <c r="B837" s="36"/>
      <c r="C837" s="36"/>
      <c r="D837" s="36"/>
      <c r="E837" s="36"/>
      <c r="F837" s="36"/>
    </row>
    <row r="838" spans="1:6" ht="15.75" customHeight="1" x14ac:dyDescent="0.25">
      <c r="A838" s="7"/>
      <c r="B838" s="36"/>
      <c r="C838" s="36"/>
      <c r="D838" s="36"/>
      <c r="E838" s="36"/>
      <c r="F838" s="36"/>
    </row>
    <row r="839" spans="1:6" ht="15.75" customHeight="1" x14ac:dyDescent="0.25">
      <c r="A839" s="7"/>
      <c r="B839" s="36"/>
      <c r="C839" s="36"/>
      <c r="D839" s="36"/>
      <c r="E839" s="36"/>
      <c r="F839" s="36"/>
    </row>
    <row r="840" spans="1:6" ht="15.75" customHeight="1" x14ac:dyDescent="0.25">
      <c r="A840" s="7"/>
      <c r="B840" s="36"/>
      <c r="C840" s="36"/>
      <c r="D840" s="36"/>
      <c r="E840" s="36"/>
      <c r="F840" s="36"/>
    </row>
    <row r="841" spans="1:6" ht="15.75" customHeight="1" x14ac:dyDescent="0.25">
      <c r="A841" s="7"/>
      <c r="B841" s="36"/>
      <c r="C841" s="36"/>
      <c r="D841" s="36"/>
      <c r="E841" s="36"/>
      <c r="F841" s="36"/>
    </row>
    <row r="842" spans="1:6" ht="15.75" customHeight="1" x14ac:dyDescent="0.25">
      <c r="A842" s="7"/>
      <c r="B842" s="36"/>
      <c r="C842" s="36"/>
      <c r="D842" s="36"/>
      <c r="E842" s="36"/>
      <c r="F842" s="36"/>
    </row>
    <row r="843" spans="1:6" ht="15.75" customHeight="1" x14ac:dyDescent="0.25">
      <c r="A843" s="7"/>
      <c r="B843" s="36"/>
      <c r="C843" s="36"/>
      <c r="D843" s="36"/>
      <c r="E843" s="36"/>
      <c r="F843" s="36"/>
    </row>
    <row r="844" spans="1:6" ht="15.75" customHeight="1" x14ac:dyDescent="0.25">
      <c r="A844" s="7"/>
      <c r="B844" s="36"/>
      <c r="C844" s="36"/>
      <c r="D844" s="36"/>
      <c r="E844" s="36"/>
      <c r="F844" s="36"/>
    </row>
    <row r="845" spans="1:6" ht="15.75" customHeight="1" x14ac:dyDescent="0.25">
      <c r="A845" s="7"/>
      <c r="B845" s="36"/>
      <c r="C845" s="36"/>
      <c r="D845" s="36"/>
      <c r="E845" s="36"/>
      <c r="F845" s="36"/>
    </row>
    <row r="846" spans="1:6" ht="15.75" customHeight="1" x14ac:dyDescent="0.25">
      <c r="A846" s="7"/>
      <c r="B846" s="36"/>
      <c r="C846" s="36"/>
      <c r="D846" s="36"/>
      <c r="E846" s="36"/>
      <c r="F846" s="36"/>
    </row>
    <row r="847" spans="1:6" ht="15.75" customHeight="1" x14ac:dyDescent="0.25">
      <c r="A847" s="7"/>
      <c r="B847" s="36"/>
      <c r="C847" s="36"/>
      <c r="D847" s="36"/>
      <c r="E847" s="36"/>
      <c r="F847" s="36"/>
    </row>
    <row r="848" spans="1:6" ht="15.75" customHeight="1" x14ac:dyDescent="0.25">
      <c r="A848" s="7"/>
      <c r="B848" s="36"/>
      <c r="C848" s="36"/>
      <c r="D848" s="36"/>
      <c r="E848" s="36"/>
      <c r="F848" s="36"/>
    </row>
    <row r="849" spans="1:6" ht="15.75" customHeight="1" x14ac:dyDescent="0.25">
      <c r="A849" s="7"/>
      <c r="B849" s="36"/>
      <c r="C849" s="36"/>
      <c r="D849" s="36"/>
      <c r="E849" s="36"/>
      <c r="F849" s="36"/>
    </row>
    <row r="850" spans="1:6" ht="15.75" customHeight="1" x14ac:dyDescent="0.25">
      <c r="A850" s="7"/>
      <c r="B850" s="36"/>
      <c r="C850" s="36"/>
      <c r="D850" s="36"/>
      <c r="E850" s="36"/>
      <c r="F850" s="36"/>
    </row>
    <row r="851" spans="1:6" ht="15.75" customHeight="1" x14ac:dyDescent="0.25">
      <c r="A851" s="7"/>
      <c r="B851" s="36"/>
      <c r="C851" s="36"/>
      <c r="D851" s="36"/>
      <c r="E851" s="36"/>
      <c r="F851" s="36"/>
    </row>
    <row r="852" spans="1:6" ht="15.75" customHeight="1" x14ac:dyDescent="0.25">
      <c r="A852" s="7"/>
      <c r="B852" s="36"/>
      <c r="C852" s="36"/>
      <c r="D852" s="36"/>
      <c r="E852" s="36"/>
      <c r="F852" s="36"/>
    </row>
    <row r="853" spans="1:6" ht="15.75" customHeight="1" x14ac:dyDescent="0.25">
      <c r="A853" s="7"/>
      <c r="B853" s="36"/>
      <c r="C853" s="36"/>
      <c r="D853" s="36"/>
      <c r="E853" s="36"/>
      <c r="F853" s="36"/>
    </row>
    <row r="854" spans="1:6" ht="15.75" customHeight="1" x14ac:dyDescent="0.25">
      <c r="A854" s="7"/>
      <c r="B854" s="36"/>
      <c r="C854" s="36"/>
      <c r="D854" s="36"/>
      <c r="E854" s="36"/>
      <c r="F854" s="36"/>
    </row>
    <row r="855" spans="1:6" ht="15.75" customHeight="1" x14ac:dyDescent="0.25">
      <c r="A855" s="7"/>
      <c r="B855" s="36"/>
      <c r="C855" s="36"/>
      <c r="D855" s="36"/>
      <c r="E855" s="36"/>
      <c r="F855" s="36"/>
    </row>
    <row r="856" spans="1:6" ht="15.75" customHeight="1" x14ac:dyDescent="0.25">
      <c r="A856" s="7"/>
      <c r="B856" s="36"/>
      <c r="C856" s="36"/>
      <c r="D856" s="36"/>
      <c r="E856" s="36"/>
      <c r="F856" s="36"/>
    </row>
    <row r="857" spans="1:6" ht="15.75" customHeight="1" x14ac:dyDescent="0.25">
      <c r="A857" s="7"/>
      <c r="B857" s="36"/>
      <c r="C857" s="36"/>
      <c r="D857" s="36"/>
      <c r="E857" s="36"/>
      <c r="F857" s="36"/>
    </row>
    <row r="858" spans="1:6" ht="15.75" customHeight="1" x14ac:dyDescent="0.25">
      <c r="A858" s="7"/>
      <c r="B858" s="36"/>
      <c r="C858" s="36"/>
      <c r="D858" s="36"/>
      <c r="E858" s="36"/>
      <c r="F858" s="36"/>
    </row>
    <row r="859" spans="1:6" ht="15.75" customHeight="1" x14ac:dyDescent="0.25">
      <c r="A859" s="7"/>
      <c r="B859" s="36"/>
      <c r="C859" s="36"/>
      <c r="D859" s="36"/>
      <c r="E859" s="36"/>
      <c r="F859" s="36"/>
    </row>
    <row r="860" spans="1:6" ht="15.75" customHeight="1" x14ac:dyDescent="0.25">
      <c r="A860" s="7"/>
      <c r="B860" s="36"/>
      <c r="C860" s="36"/>
      <c r="D860" s="36"/>
      <c r="E860" s="36"/>
      <c r="F860" s="36"/>
    </row>
    <row r="861" spans="1:6" ht="15.75" customHeight="1" x14ac:dyDescent="0.25">
      <c r="A861" s="7"/>
      <c r="B861" s="36"/>
      <c r="C861" s="36"/>
      <c r="D861" s="36"/>
      <c r="E861" s="36"/>
      <c r="F861" s="36"/>
    </row>
    <row r="862" spans="1:6" ht="15.75" customHeight="1" x14ac:dyDescent="0.25">
      <c r="A862" s="7"/>
      <c r="B862" s="36"/>
      <c r="C862" s="36"/>
      <c r="D862" s="36"/>
      <c r="E862" s="36"/>
      <c r="F862" s="36"/>
    </row>
    <row r="863" spans="1:6" ht="15.75" customHeight="1" x14ac:dyDescent="0.25">
      <c r="A863" s="7"/>
      <c r="B863" s="36"/>
      <c r="C863" s="36"/>
      <c r="D863" s="36"/>
      <c r="E863" s="36"/>
      <c r="F863" s="36"/>
    </row>
    <row r="864" spans="1:6" ht="15.75" customHeight="1" x14ac:dyDescent="0.25">
      <c r="A864" s="7"/>
      <c r="B864" s="36"/>
      <c r="C864" s="36"/>
      <c r="D864" s="36"/>
      <c r="E864" s="36"/>
      <c r="F864" s="36"/>
    </row>
    <row r="865" spans="1:6" ht="15.75" customHeight="1" x14ac:dyDescent="0.25">
      <c r="A865" s="7"/>
      <c r="B865" s="36"/>
      <c r="C865" s="36"/>
      <c r="D865" s="36"/>
      <c r="E865" s="36"/>
      <c r="F865" s="36"/>
    </row>
    <row r="866" spans="1:6" ht="15.75" customHeight="1" x14ac:dyDescent="0.25">
      <c r="A866" s="7"/>
      <c r="B866" s="36"/>
      <c r="C866" s="36"/>
      <c r="D866" s="36"/>
      <c r="E866" s="36"/>
      <c r="F866" s="36"/>
    </row>
    <row r="867" spans="1:6" ht="15.75" customHeight="1" x14ac:dyDescent="0.25">
      <c r="A867" s="7"/>
      <c r="B867" s="36"/>
      <c r="C867" s="36"/>
      <c r="D867" s="36"/>
      <c r="E867" s="36"/>
      <c r="F867" s="36"/>
    </row>
    <row r="868" spans="1:6" ht="15.75" customHeight="1" x14ac:dyDescent="0.25">
      <c r="A868" s="7"/>
      <c r="B868" s="36"/>
      <c r="C868" s="36"/>
      <c r="D868" s="36"/>
      <c r="E868" s="36"/>
      <c r="F868" s="36"/>
    </row>
    <row r="869" spans="1:6" ht="15.75" customHeight="1" x14ac:dyDescent="0.25">
      <c r="A869" s="7"/>
      <c r="B869" s="36"/>
      <c r="C869" s="36"/>
      <c r="D869" s="36"/>
      <c r="E869" s="36"/>
      <c r="F869" s="36"/>
    </row>
    <row r="870" spans="1:6" ht="15.75" customHeight="1" x14ac:dyDescent="0.25">
      <c r="A870" s="7"/>
      <c r="B870" s="36"/>
      <c r="C870" s="36"/>
      <c r="D870" s="36"/>
      <c r="E870" s="36"/>
      <c r="F870" s="36"/>
    </row>
    <row r="871" spans="1:6" ht="15.75" customHeight="1" x14ac:dyDescent="0.25">
      <c r="A871" s="7"/>
      <c r="B871" s="36"/>
      <c r="C871" s="36"/>
      <c r="D871" s="36"/>
      <c r="E871" s="36"/>
      <c r="F871" s="36"/>
    </row>
    <row r="872" spans="1:6" ht="15.75" customHeight="1" x14ac:dyDescent="0.25">
      <c r="A872" s="7"/>
      <c r="B872" s="36"/>
      <c r="C872" s="36"/>
      <c r="D872" s="36"/>
      <c r="E872" s="36"/>
      <c r="F872" s="36"/>
    </row>
    <row r="873" spans="1:6" ht="15.75" customHeight="1" x14ac:dyDescent="0.25">
      <c r="A873" s="7"/>
      <c r="B873" s="36"/>
      <c r="C873" s="36"/>
      <c r="D873" s="36"/>
      <c r="E873" s="36"/>
      <c r="F873" s="36"/>
    </row>
    <row r="874" spans="1:6" ht="15.75" customHeight="1" x14ac:dyDescent="0.25">
      <c r="A874" s="7"/>
      <c r="B874" s="36"/>
      <c r="C874" s="36"/>
      <c r="D874" s="36"/>
      <c r="E874" s="36"/>
      <c r="F874" s="36"/>
    </row>
    <row r="875" spans="1:6" ht="15.75" customHeight="1" x14ac:dyDescent="0.25">
      <c r="A875" s="7"/>
      <c r="B875" s="36"/>
      <c r="C875" s="36"/>
      <c r="D875" s="36"/>
      <c r="E875" s="36"/>
      <c r="F875" s="36"/>
    </row>
    <row r="876" spans="1:6" ht="15.75" customHeight="1" x14ac:dyDescent="0.25">
      <c r="A876" s="7"/>
      <c r="B876" s="36"/>
      <c r="C876" s="36"/>
      <c r="D876" s="36"/>
      <c r="E876" s="36"/>
      <c r="F876" s="36"/>
    </row>
    <row r="877" spans="1:6" ht="15.75" customHeight="1" x14ac:dyDescent="0.25">
      <c r="A877" s="7"/>
      <c r="B877" s="36"/>
      <c r="C877" s="36"/>
      <c r="D877" s="36"/>
      <c r="E877" s="36"/>
      <c r="F877" s="36"/>
    </row>
    <row r="878" spans="1:6" ht="15.75" customHeight="1" x14ac:dyDescent="0.25">
      <c r="A878" s="7"/>
      <c r="B878" s="36"/>
      <c r="C878" s="36"/>
      <c r="D878" s="36"/>
      <c r="E878" s="36"/>
      <c r="F878" s="36"/>
    </row>
    <row r="879" spans="1:6" ht="15.75" customHeight="1" x14ac:dyDescent="0.25">
      <c r="A879" s="7"/>
      <c r="B879" s="36"/>
      <c r="C879" s="36"/>
      <c r="D879" s="36"/>
      <c r="E879" s="36"/>
      <c r="F879" s="36"/>
    </row>
    <row r="880" spans="1:6" ht="15.75" customHeight="1" x14ac:dyDescent="0.25">
      <c r="A880" s="7"/>
      <c r="B880" s="36"/>
      <c r="C880" s="36"/>
      <c r="D880" s="36"/>
      <c r="E880" s="36"/>
      <c r="F880" s="36"/>
    </row>
    <row r="881" spans="1:6" ht="15.75" customHeight="1" x14ac:dyDescent="0.25">
      <c r="A881" s="7"/>
      <c r="B881" s="36"/>
      <c r="C881" s="36"/>
      <c r="D881" s="36"/>
      <c r="E881" s="36"/>
      <c r="F881" s="36"/>
    </row>
    <row r="882" spans="1:6" ht="15.75" customHeight="1" x14ac:dyDescent="0.25">
      <c r="A882" s="7"/>
      <c r="B882" s="36"/>
      <c r="C882" s="36"/>
      <c r="D882" s="36"/>
      <c r="E882" s="36"/>
      <c r="F882" s="36"/>
    </row>
    <row r="883" spans="1:6" ht="15.75" customHeight="1" x14ac:dyDescent="0.25">
      <c r="A883" s="7"/>
      <c r="B883" s="36"/>
      <c r="C883" s="36"/>
      <c r="D883" s="36"/>
      <c r="E883" s="36"/>
      <c r="F883" s="36"/>
    </row>
    <row r="884" spans="1:6" ht="15.75" customHeight="1" x14ac:dyDescent="0.25">
      <c r="A884" s="7"/>
      <c r="B884" s="36"/>
      <c r="C884" s="36"/>
      <c r="D884" s="36"/>
      <c r="E884" s="36"/>
      <c r="F884" s="36"/>
    </row>
    <row r="885" spans="1:6" ht="15.75" customHeight="1" x14ac:dyDescent="0.25">
      <c r="A885" s="7"/>
      <c r="B885" s="36"/>
      <c r="C885" s="36"/>
      <c r="D885" s="36"/>
      <c r="E885" s="36"/>
      <c r="F885" s="36"/>
    </row>
    <row r="886" spans="1:6" ht="15.75" customHeight="1" x14ac:dyDescent="0.25">
      <c r="A886" s="7"/>
      <c r="B886" s="36"/>
      <c r="C886" s="36"/>
      <c r="D886" s="36"/>
      <c r="E886" s="36"/>
      <c r="F886" s="36"/>
    </row>
    <row r="887" spans="1:6" ht="15.75" customHeight="1" x14ac:dyDescent="0.25">
      <c r="A887" s="7"/>
      <c r="B887" s="36"/>
      <c r="C887" s="36"/>
      <c r="D887" s="36"/>
      <c r="E887" s="36"/>
      <c r="F887" s="36"/>
    </row>
    <row r="888" spans="1:6" ht="15.75" customHeight="1" x14ac:dyDescent="0.25">
      <c r="A888" s="7"/>
      <c r="B888" s="36"/>
      <c r="C888" s="36"/>
      <c r="D888" s="36"/>
      <c r="E888" s="36"/>
      <c r="F888" s="36"/>
    </row>
    <row r="889" spans="1:6" ht="15.75" customHeight="1" x14ac:dyDescent="0.25">
      <c r="A889" s="7"/>
      <c r="B889" s="36"/>
      <c r="C889" s="36"/>
      <c r="D889" s="36"/>
      <c r="E889" s="36"/>
      <c r="F889" s="36"/>
    </row>
    <row r="890" spans="1:6" ht="15.75" customHeight="1" x14ac:dyDescent="0.25">
      <c r="A890" s="7"/>
      <c r="B890" s="36"/>
      <c r="C890" s="36"/>
      <c r="D890" s="36"/>
      <c r="E890" s="36"/>
      <c r="F890" s="36"/>
    </row>
    <row r="891" spans="1:6" ht="15.75" customHeight="1" x14ac:dyDescent="0.25">
      <c r="A891" s="7"/>
      <c r="B891" s="36"/>
      <c r="C891" s="36"/>
      <c r="D891" s="36"/>
      <c r="E891" s="36"/>
      <c r="F891" s="36"/>
    </row>
    <row r="892" spans="1:6" ht="15.75" customHeight="1" x14ac:dyDescent="0.25">
      <c r="A892" s="7"/>
      <c r="B892" s="36"/>
      <c r="C892" s="36"/>
      <c r="D892" s="36"/>
      <c r="E892" s="36"/>
      <c r="F892" s="36"/>
    </row>
    <row r="893" spans="1:6" ht="15.75" customHeight="1" x14ac:dyDescent="0.25">
      <c r="A893" s="7"/>
      <c r="B893" s="36"/>
      <c r="C893" s="36"/>
      <c r="D893" s="36"/>
      <c r="E893" s="36"/>
      <c r="F893" s="36"/>
    </row>
    <row r="894" spans="1:6" ht="15.75" customHeight="1" x14ac:dyDescent="0.25">
      <c r="A894" s="7"/>
      <c r="B894" s="36"/>
      <c r="C894" s="36"/>
      <c r="D894" s="36"/>
      <c r="E894" s="36"/>
      <c r="F894" s="36"/>
    </row>
    <row r="895" spans="1:6" ht="15.75" customHeight="1" x14ac:dyDescent="0.25">
      <c r="A895" s="7"/>
      <c r="B895" s="36"/>
      <c r="C895" s="36"/>
      <c r="D895" s="36"/>
      <c r="E895" s="36"/>
      <c r="F895" s="36"/>
    </row>
    <row r="896" spans="1:6" ht="15.75" customHeight="1" x14ac:dyDescent="0.25">
      <c r="A896" s="7"/>
      <c r="B896" s="36"/>
      <c r="C896" s="36"/>
      <c r="D896" s="36"/>
      <c r="E896" s="36"/>
      <c r="F896" s="36"/>
    </row>
    <row r="897" spans="1:6" ht="15.75" customHeight="1" x14ac:dyDescent="0.25">
      <c r="A897" s="7"/>
      <c r="B897" s="36"/>
      <c r="C897" s="36"/>
      <c r="D897" s="36"/>
      <c r="E897" s="36"/>
      <c r="F897" s="36"/>
    </row>
    <row r="898" spans="1:6" ht="15.75" customHeight="1" x14ac:dyDescent="0.25">
      <c r="A898" s="7"/>
      <c r="B898" s="36"/>
      <c r="C898" s="36"/>
      <c r="D898" s="36"/>
      <c r="E898" s="36"/>
      <c r="F898" s="36"/>
    </row>
    <row r="899" spans="1:6" ht="15.75" customHeight="1" x14ac:dyDescent="0.25">
      <c r="A899" s="7"/>
      <c r="B899" s="36"/>
      <c r="C899" s="36"/>
      <c r="D899" s="36"/>
      <c r="E899" s="36"/>
      <c r="F899" s="36"/>
    </row>
    <row r="900" spans="1:6" ht="15.75" customHeight="1" x14ac:dyDescent="0.25">
      <c r="A900" s="7"/>
      <c r="B900" s="36"/>
      <c r="C900" s="36"/>
      <c r="D900" s="36"/>
      <c r="E900" s="36"/>
      <c r="F900" s="36"/>
    </row>
    <row r="901" spans="1:6" ht="15.75" customHeight="1" x14ac:dyDescent="0.25">
      <c r="A901" s="7"/>
      <c r="B901" s="36"/>
      <c r="C901" s="36"/>
      <c r="D901" s="36"/>
      <c r="E901" s="36"/>
      <c r="F901" s="36"/>
    </row>
    <row r="902" spans="1:6" ht="15.75" customHeight="1" x14ac:dyDescent="0.25">
      <c r="A902" s="7"/>
      <c r="B902" s="36"/>
      <c r="C902" s="36"/>
      <c r="D902" s="36"/>
      <c r="E902" s="36"/>
      <c r="F902" s="36"/>
    </row>
    <row r="903" spans="1:6" ht="15.75" customHeight="1" x14ac:dyDescent="0.25">
      <c r="A903" s="7"/>
      <c r="B903" s="36"/>
      <c r="C903" s="36"/>
      <c r="D903" s="36"/>
      <c r="E903" s="36"/>
      <c r="F903" s="36"/>
    </row>
    <row r="904" spans="1:6" ht="15.75" customHeight="1" x14ac:dyDescent="0.25">
      <c r="A904" s="7"/>
      <c r="B904" s="36"/>
      <c r="C904" s="36"/>
      <c r="D904" s="36"/>
      <c r="E904" s="36"/>
      <c r="F904" s="36"/>
    </row>
    <row r="905" spans="1:6" ht="15.75" customHeight="1" x14ac:dyDescent="0.25">
      <c r="A905" s="7"/>
      <c r="B905" s="36"/>
      <c r="C905" s="36"/>
      <c r="D905" s="36"/>
      <c r="E905" s="36"/>
      <c r="F905" s="36"/>
    </row>
    <row r="906" spans="1:6" ht="15.75" customHeight="1" x14ac:dyDescent="0.25">
      <c r="A906" s="7"/>
      <c r="B906" s="36"/>
      <c r="C906" s="36"/>
      <c r="D906" s="36"/>
      <c r="E906" s="36"/>
      <c r="F906" s="36"/>
    </row>
    <row r="907" spans="1:6" ht="15.75" customHeight="1" x14ac:dyDescent="0.25">
      <c r="A907" s="7"/>
      <c r="B907" s="36"/>
      <c r="C907" s="36"/>
      <c r="D907" s="36"/>
      <c r="E907" s="36"/>
      <c r="F907" s="36"/>
    </row>
    <row r="908" spans="1:6" ht="15.75" customHeight="1" x14ac:dyDescent="0.25">
      <c r="A908" s="7"/>
      <c r="B908" s="36"/>
      <c r="C908" s="36"/>
      <c r="D908" s="36"/>
      <c r="E908" s="36"/>
      <c r="F908" s="36"/>
    </row>
    <row r="909" spans="1:6" ht="15.75" customHeight="1" x14ac:dyDescent="0.25">
      <c r="A909" s="7"/>
      <c r="B909" s="36"/>
      <c r="C909" s="36"/>
      <c r="D909" s="36"/>
      <c r="E909" s="36"/>
      <c r="F909" s="36"/>
    </row>
    <row r="910" spans="1:6" ht="15.75" customHeight="1" x14ac:dyDescent="0.25">
      <c r="A910" s="7"/>
      <c r="B910" s="36"/>
      <c r="C910" s="36"/>
      <c r="D910" s="36"/>
      <c r="E910" s="36"/>
      <c r="F910" s="36"/>
    </row>
    <row r="911" spans="1:6" ht="15.75" customHeight="1" x14ac:dyDescent="0.25">
      <c r="A911" s="7"/>
      <c r="B911" s="36"/>
      <c r="C911" s="36"/>
      <c r="D911" s="36"/>
      <c r="E911" s="36"/>
      <c r="F911" s="36"/>
    </row>
    <row r="912" spans="1:6" ht="15.75" customHeight="1" x14ac:dyDescent="0.25">
      <c r="A912" s="7"/>
      <c r="B912" s="36"/>
      <c r="C912" s="36"/>
      <c r="D912" s="36"/>
      <c r="E912" s="36"/>
      <c r="F912" s="36"/>
    </row>
    <row r="913" spans="1:6" ht="15.75" customHeight="1" x14ac:dyDescent="0.25">
      <c r="A913" s="7"/>
      <c r="B913" s="36"/>
      <c r="C913" s="36"/>
      <c r="D913" s="36"/>
      <c r="E913" s="36"/>
      <c r="F913" s="36"/>
    </row>
    <row r="914" spans="1:6" ht="15.75" customHeight="1" x14ac:dyDescent="0.25">
      <c r="A914" s="7"/>
      <c r="B914" s="36"/>
      <c r="C914" s="36"/>
      <c r="D914" s="36"/>
      <c r="E914" s="36"/>
      <c r="F914" s="36"/>
    </row>
    <row r="915" spans="1:6" ht="15.75" customHeight="1" x14ac:dyDescent="0.25">
      <c r="A915" s="7"/>
      <c r="B915" s="36"/>
      <c r="C915" s="36"/>
      <c r="D915" s="36"/>
      <c r="E915" s="36"/>
      <c r="F915" s="36"/>
    </row>
    <row r="916" spans="1:6" ht="15.75" customHeight="1" x14ac:dyDescent="0.25">
      <c r="A916" s="7"/>
      <c r="B916" s="36"/>
      <c r="C916" s="36"/>
      <c r="D916" s="36"/>
      <c r="E916" s="36"/>
      <c r="F916" s="36"/>
    </row>
    <row r="917" spans="1:6" ht="15.75" customHeight="1" x14ac:dyDescent="0.25">
      <c r="A917" s="7"/>
      <c r="B917" s="36"/>
      <c r="C917" s="36"/>
      <c r="D917" s="36"/>
      <c r="E917" s="36"/>
      <c r="F917" s="36"/>
    </row>
    <row r="918" spans="1:6" ht="15.75" customHeight="1" x14ac:dyDescent="0.25">
      <c r="A918" s="7"/>
      <c r="B918" s="36"/>
      <c r="C918" s="36"/>
      <c r="D918" s="36"/>
      <c r="E918" s="36"/>
      <c r="F918" s="36"/>
    </row>
    <row r="919" spans="1:6" ht="15.75" customHeight="1" x14ac:dyDescent="0.25">
      <c r="A919" s="7"/>
      <c r="B919" s="36"/>
      <c r="C919" s="36"/>
      <c r="D919" s="36"/>
      <c r="E919" s="36"/>
      <c r="F919" s="36"/>
    </row>
    <row r="920" spans="1:6" ht="15.75" customHeight="1" x14ac:dyDescent="0.25">
      <c r="A920" s="7"/>
      <c r="B920" s="36"/>
      <c r="C920" s="36"/>
      <c r="D920" s="36"/>
      <c r="E920" s="36"/>
      <c r="F920" s="36"/>
    </row>
    <row r="921" spans="1:6" ht="15.75" customHeight="1" x14ac:dyDescent="0.25">
      <c r="A921" s="7"/>
      <c r="B921" s="36"/>
      <c r="C921" s="36"/>
      <c r="D921" s="36"/>
      <c r="E921" s="36"/>
      <c r="F921" s="36"/>
    </row>
    <row r="922" spans="1:6" ht="15.75" customHeight="1" x14ac:dyDescent="0.25">
      <c r="A922" s="7"/>
      <c r="B922" s="36"/>
      <c r="C922" s="36"/>
      <c r="D922" s="36"/>
      <c r="E922" s="36"/>
      <c r="F922" s="36"/>
    </row>
    <row r="923" spans="1:6" ht="15.75" customHeight="1" x14ac:dyDescent="0.25">
      <c r="A923" s="7"/>
      <c r="B923" s="36"/>
      <c r="C923" s="36"/>
      <c r="D923" s="36"/>
      <c r="E923" s="36"/>
      <c r="F923" s="36"/>
    </row>
    <row r="924" spans="1:6" ht="15.75" customHeight="1" x14ac:dyDescent="0.25">
      <c r="A924" s="7"/>
      <c r="B924" s="36"/>
      <c r="C924" s="36"/>
      <c r="D924" s="36"/>
      <c r="E924" s="36"/>
      <c r="F924" s="36"/>
    </row>
    <row r="925" spans="1:6" ht="15.75" customHeight="1" x14ac:dyDescent="0.25">
      <c r="A925" s="7"/>
      <c r="B925" s="36"/>
      <c r="C925" s="36"/>
      <c r="D925" s="36"/>
      <c r="E925" s="36"/>
      <c r="F925" s="36"/>
    </row>
    <row r="926" spans="1:6" ht="15.75" customHeight="1" x14ac:dyDescent="0.25">
      <c r="A926" s="7"/>
      <c r="B926" s="36"/>
      <c r="C926" s="36"/>
      <c r="D926" s="36"/>
      <c r="E926" s="36"/>
      <c r="F926" s="36"/>
    </row>
    <row r="927" spans="1:6" ht="15.75" customHeight="1" x14ac:dyDescent="0.25">
      <c r="A927" s="7"/>
      <c r="B927" s="36"/>
      <c r="C927" s="36"/>
      <c r="D927" s="36"/>
      <c r="E927" s="36"/>
      <c r="F927" s="36"/>
    </row>
    <row r="928" spans="1:6" ht="15.75" customHeight="1" x14ac:dyDescent="0.25">
      <c r="A928" s="7"/>
      <c r="B928" s="36"/>
      <c r="C928" s="36"/>
      <c r="D928" s="36"/>
      <c r="E928" s="36"/>
      <c r="F928" s="36"/>
    </row>
    <row r="929" spans="1:6" ht="15.75" customHeight="1" x14ac:dyDescent="0.25">
      <c r="A929" s="7"/>
      <c r="B929" s="36"/>
      <c r="C929" s="36"/>
      <c r="D929" s="36"/>
      <c r="E929" s="36"/>
      <c r="F929" s="36"/>
    </row>
    <row r="930" spans="1:6" ht="15.75" customHeight="1" x14ac:dyDescent="0.25">
      <c r="A930" s="7"/>
      <c r="B930" s="36"/>
      <c r="C930" s="36"/>
      <c r="D930" s="36"/>
      <c r="E930" s="36"/>
      <c r="F930" s="36"/>
    </row>
    <row r="931" spans="1:6" ht="15.75" customHeight="1" x14ac:dyDescent="0.25">
      <c r="A931" s="7"/>
      <c r="B931" s="36"/>
      <c r="C931" s="36"/>
      <c r="D931" s="36"/>
      <c r="E931" s="36"/>
      <c r="F931" s="36"/>
    </row>
    <row r="932" spans="1:6" ht="15.75" customHeight="1" x14ac:dyDescent="0.25">
      <c r="A932" s="7"/>
      <c r="B932" s="36"/>
      <c r="C932" s="36"/>
      <c r="D932" s="36"/>
      <c r="E932" s="36"/>
      <c r="F932" s="36"/>
    </row>
    <row r="933" spans="1:6" ht="15.75" customHeight="1" x14ac:dyDescent="0.25">
      <c r="A933" s="7"/>
      <c r="B933" s="36"/>
      <c r="C933" s="36"/>
      <c r="D933" s="36"/>
      <c r="E933" s="36"/>
      <c r="F933" s="36"/>
    </row>
    <row r="934" spans="1:6" ht="15.75" customHeight="1" x14ac:dyDescent="0.25">
      <c r="A934" s="7"/>
      <c r="B934" s="36"/>
      <c r="C934" s="36"/>
      <c r="D934" s="36"/>
      <c r="E934" s="36"/>
      <c r="F934" s="36"/>
    </row>
    <row r="935" spans="1:6" ht="15.75" customHeight="1" x14ac:dyDescent="0.25">
      <c r="A935" s="7"/>
      <c r="B935" s="36"/>
      <c r="C935" s="36"/>
      <c r="D935" s="36"/>
      <c r="E935" s="36"/>
      <c r="F935" s="36"/>
    </row>
    <row r="936" spans="1:6" ht="15.75" customHeight="1" x14ac:dyDescent="0.25">
      <c r="A936" s="7"/>
      <c r="B936" s="36"/>
      <c r="C936" s="36"/>
      <c r="D936" s="36"/>
      <c r="E936" s="36"/>
      <c r="F936" s="36"/>
    </row>
    <row r="937" spans="1:6" ht="15.75" customHeight="1" x14ac:dyDescent="0.25">
      <c r="A937" s="7"/>
      <c r="B937" s="36"/>
      <c r="C937" s="36"/>
      <c r="D937" s="36"/>
      <c r="E937" s="36"/>
      <c r="F937" s="36"/>
    </row>
    <row r="938" spans="1:6" ht="15.75" customHeight="1" x14ac:dyDescent="0.25">
      <c r="A938" s="7"/>
      <c r="B938" s="36"/>
      <c r="C938" s="36"/>
      <c r="D938" s="36"/>
      <c r="E938" s="36"/>
      <c r="F938" s="36"/>
    </row>
    <row r="939" spans="1:6" ht="15.75" customHeight="1" x14ac:dyDescent="0.25">
      <c r="A939" s="7"/>
      <c r="B939" s="36"/>
      <c r="C939" s="36"/>
      <c r="D939" s="36"/>
      <c r="E939" s="36"/>
      <c r="F939" s="36"/>
    </row>
    <row r="940" spans="1:6" ht="15.75" customHeight="1" x14ac:dyDescent="0.25">
      <c r="A940" s="7"/>
      <c r="B940" s="36"/>
      <c r="C940" s="36"/>
      <c r="D940" s="36"/>
      <c r="E940" s="36"/>
      <c r="F940" s="36"/>
    </row>
    <row r="941" spans="1:6" ht="15.75" customHeight="1" x14ac:dyDescent="0.25">
      <c r="A941" s="7"/>
      <c r="B941" s="36"/>
      <c r="C941" s="36"/>
      <c r="D941" s="36"/>
      <c r="E941" s="36"/>
      <c r="F941" s="36"/>
    </row>
    <row r="942" spans="1:6" ht="15.75" customHeight="1" x14ac:dyDescent="0.25">
      <c r="A942" s="7"/>
      <c r="B942" s="36"/>
      <c r="C942" s="36"/>
      <c r="D942" s="36"/>
      <c r="E942" s="36"/>
      <c r="F942" s="36"/>
    </row>
    <row r="943" spans="1:6" ht="15.75" customHeight="1" x14ac:dyDescent="0.25">
      <c r="A943" s="7"/>
      <c r="B943" s="36"/>
      <c r="C943" s="36"/>
      <c r="D943" s="36"/>
      <c r="E943" s="36"/>
      <c r="F943" s="36"/>
    </row>
    <row r="944" spans="1:6" ht="15.75" customHeight="1" x14ac:dyDescent="0.25">
      <c r="A944" s="7"/>
      <c r="B944" s="36"/>
      <c r="C944" s="36"/>
      <c r="D944" s="36"/>
      <c r="E944" s="36"/>
      <c r="F944" s="36"/>
    </row>
    <row r="945" spans="1:6" ht="15.75" customHeight="1" x14ac:dyDescent="0.25">
      <c r="A945" s="7"/>
      <c r="B945" s="36"/>
      <c r="C945" s="36"/>
      <c r="D945" s="36"/>
      <c r="E945" s="36"/>
      <c r="F945" s="36"/>
    </row>
    <row r="946" spans="1:6" ht="15.75" customHeight="1" x14ac:dyDescent="0.25">
      <c r="A946" s="7"/>
      <c r="B946" s="36"/>
      <c r="C946" s="36"/>
      <c r="D946" s="36"/>
      <c r="E946" s="36"/>
      <c r="F946" s="36"/>
    </row>
    <row r="947" spans="1:6" ht="15.75" customHeight="1" x14ac:dyDescent="0.25">
      <c r="A947" s="7"/>
      <c r="B947" s="36"/>
      <c r="C947" s="36"/>
      <c r="D947" s="36"/>
      <c r="E947" s="36"/>
      <c r="F947" s="36"/>
    </row>
    <row r="948" spans="1:6" ht="15.75" customHeight="1" x14ac:dyDescent="0.25">
      <c r="A948" s="7"/>
      <c r="B948" s="36"/>
      <c r="C948" s="36"/>
      <c r="D948" s="36"/>
      <c r="E948" s="36"/>
      <c r="F948" s="36"/>
    </row>
    <row r="949" spans="1:6" ht="15.75" customHeight="1" x14ac:dyDescent="0.25">
      <c r="A949" s="7"/>
      <c r="B949" s="36"/>
      <c r="C949" s="36"/>
      <c r="D949" s="36"/>
      <c r="E949" s="36"/>
      <c r="F949" s="36"/>
    </row>
    <row r="950" spans="1:6" ht="15.75" customHeight="1" x14ac:dyDescent="0.25">
      <c r="A950" s="7"/>
      <c r="B950" s="36"/>
      <c r="C950" s="36"/>
      <c r="D950" s="36"/>
      <c r="E950" s="36"/>
      <c r="F950" s="36"/>
    </row>
    <row r="951" spans="1:6" ht="15.75" customHeight="1" x14ac:dyDescent="0.25">
      <c r="A951" s="7"/>
      <c r="B951" s="36"/>
      <c r="C951" s="36"/>
      <c r="D951" s="36"/>
      <c r="E951" s="36"/>
      <c r="F951" s="36"/>
    </row>
    <row r="952" spans="1:6" ht="15.75" customHeight="1" x14ac:dyDescent="0.25">
      <c r="A952" s="7"/>
      <c r="B952" s="36"/>
      <c r="C952" s="36"/>
      <c r="D952" s="36"/>
      <c r="E952" s="36"/>
      <c r="F952" s="36"/>
    </row>
    <row r="953" spans="1:6" ht="15.75" customHeight="1" x14ac:dyDescent="0.25">
      <c r="A953" s="7"/>
      <c r="B953" s="36"/>
      <c r="C953" s="36"/>
      <c r="D953" s="36"/>
      <c r="E953" s="36"/>
      <c r="F953" s="36"/>
    </row>
    <row r="954" spans="1:6" ht="15.75" customHeight="1" x14ac:dyDescent="0.25">
      <c r="A954" s="7"/>
      <c r="B954" s="36"/>
      <c r="C954" s="36"/>
      <c r="D954" s="36"/>
      <c r="E954" s="36"/>
      <c r="F954" s="36"/>
    </row>
    <row r="955" spans="1:6" ht="15.75" customHeight="1" x14ac:dyDescent="0.25">
      <c r="A955" s="7"/>
      <c r="B955" s="36"/>
      <c r="C955" s="36"/>
      <c r="D955" s="36"/>
      <c r="E955" s="36"/>
      <c r="F955" s="36"/>
    </row>
    <row r="956" spans="1:6" ht="15.75" customHeight="1" x14ac:dyDescent="0.25">
      <c r="A956" s="7"/>
      <c r="B956" s="36"/>
      <c r="C956" s="36"/>
      <c r="D956" s="36"/>
      <c r="E956" s="36"/>
      <c r="F956" s="36"/>
    </row>
    <row r="957" spans="1:6" ht="15.75" customHeight="1" x14ac:dyDescent="0.25">
      <c r="A957" s="7"/>
      <c r="B957" s="36"/>
      <c r="C957" s="36"/>
      <c r="D957" s="36"/>
      <c r="E957" s="36"/>
      <c r="F957" s="36"/>
    </row>
    <row r="958" spans="1:6" ht="15.75" customHeight="1" x14ac:dyDescent="0.25">
      <c r="A958" s="7"/>
      <c r="B958" s="36"/>
      <c r="C958" s="36"/>
      <c r="D958" s="36"/>
      <c r="E958" s="36"/>
      <c r="F958" s="36"/>
    </row>
    <row r="959" spans="1:6" ht="15.75" customHeight="1" x14ac:dyDescent="0.25">
      <c r="A959" s="7"/>
      <c r="B959" s="36"/>
      <c r="C959" s="36"/>
      <c r="D959" s="36"/>
      <c r="E959" s="36"/>
      <c r="F959" s="36"/>
    </row>
    <row r="960" spans="1:6" ht="15.75" customHeight="1" x14ac:dyDescent="0.25">
      <c r="A960" s="7"/>
      <c r="B960" s="36"/>
      <c r="C960" s="36"/>
      <c r="D960" s="36"/>
      <c r="E960" s="36"/>
      <c r="F960" s="36"/>
    </row>
    <row r="961" spans="1:6" ht="15.75" customHeight="1" x14ac:dyDescent="0.25">
      <c r="A961" s="7"/>
      <c r="B961" s="36"/>
      <c r="C961" s="36"/>
      <c r="D961" s="36"/>
      <c r="E961" s="36"/>
      <c r="F961" s="36"/>
    </row>
    <row r="962" spans="1:6" ht="15.75" customHeight="1" x14ac:dyDescent="0.25">
      <c r="A962" s="7"/>
      <c r="B962" s="36"/>
      <c r="C962" s="36"/>
      <c r="D962" s="36"/>
      <c r="E962" s="36"/>
      <c r="F962" s="36"/>
    </row>
    <row r="963" spans="1:6" ht="15.75" customHeight="1" x14ac:dyDescent="0.25">
      <c r="A963" s="7"/>
      <c r="B963" s="36"/>
      <c r="C963" s="36"/>
      <c r="D963" s="36"/>
      <c r="E963" s="36"/>
      <c r="F963" s="36"/>
    </row>
    <row r="964" spans="1:6" ht="15.75" customHeight="1" x14ac:dyDescent="0.25">
      <c r="A964" s="7"/>
      <c r="B964" s="36"/>
      <c r="C964" s="36"/>
      <c r="D964" s="36"/>
      <c r="E964" s="36"/>
      <c r="F964" s="36"/>
    </row>
    <row r="965" spans="1:6" ht="15.75" customHeight="1" x14ac:dyDescent="0.25">
      <c r="A965" s="7"/>
      <c r="B965" s="36"/>
      <c r="C965" s="36"/>
      <c r="D965" s="36"/>
      <c r="E965" s="36"/>
      <c r="F965" s="36"/>
    </row>
    <row r="966" spans="1:6" ht="15.75" customHeight="1" x14ac:dyDescent="0.25">
      <c r="A966" s="7"/>
      <c r="B966" s="36"/>
      <c r="C966" s="36"/>
      <c r="D966" s="36"/>
      <c r="E966" s="36"/>
      <c r="F966" s="36"/>
    </row>
    <row r="967" spans="1:6" ht="15.75" customHeight="1" x14ac:dyDescent="0.25">
      <c r="A967" s="7"/>
      <c r="B967" s="36"/>
      <c r="C967" s="36"/>
      <c r="D967" s="36"/>
      <c r="E967" s="36"/>
      <c r="F967" s="36"/>
    </row>
    <row r="968" spans="1:6" ht="15.75" customHeight="1" x14ac:dyDescent="0.25">
      <c r="A968" s="7"/>
      <c r="B968" s="36"/>
      <c r="C968" s="36"/>
      <c r="D968" s="36"/>
      <c r="E968" s="36"/>
      <c r="F968" s="36"/>
    </row>
    <row r="969" spans="1:6" ht="15.75" customHeight="1" x14ac:dyDescent="0.25">
      <c r="A969" s="7"/>
      <c r="B969" s="36"/>
      <c r="C969" s="36"/>
      <c r="D969" s="36"/>
      <c r="E969" s="36"/>
      <c r="F969" s="36"/>
    </row>
    <row r="970" spans="1:6" ht="15.75" customHeight="1" x14ac:dyDescent="0.25">
      <c r="A970" s="7"/>
      <c r="B970" s="36"/>
      <c r="C970" s="36"/>
      <c r="D970" s="36"/>
      <c r="E970" s="36"/>
      <c r="F970" s="36"/>
    </row>
    <row r="971" spans="1:6" ht="15.75" customHeight="1" x14ac:dyDescent="0.25">
      <c r="A971" s="7"/>
      <c r="B971" s="36"/>
      <c r="C971" s="36"/>
      <c r="D971" s="36"/>
      <c r="E971" s="36"/>
      <c r="F971" s="36"/>
    </row>
    <row r="972" spans="1:6" ht="15.75" customHeight="1" x14ac:dyDescent="0.25">
      <c r="A972" s="7"/>
      <c r="B972" s="36"/>
      <c r="C972" s="36"/>
      <c r="D972" s="36"/>
      <c r="E972" s="36"/>
      <c r="F972" s="36"/>
    </row>
    <row r="973" spans="1:6" ht="15.75" customHeight="1" x14ac:dyDescent="0.25">
      <c r="A973" s="7"/>
      <c r="B973" s="36"/>
      <c r="C973" s="36"/>
      <c r="D973" s="36"/>
      <c r="E973" s="36"/>
      <c r="F973" s="36"/>
    </row>
    <row r="974" spans="1:6" ht="15.75" customHeight="1" x14ac:dyDescent="0.25">
      <c r="A974" s="7"/>
      <c r="B974" s="36"/>
      <c r="C974" s="36"/>
      <c r="D974" s="36"/>
      <c r="E974" s="36"/>
      <c r="F974" s="36"/>
    </row>
    <row r="975" spans="1:6" ht="15.75" customHeight="1" x14ac:dyDescent="0.25">
      <c r="A975" s="7"/>
      <c r="B975" s="36"/>
      <c r="C975" s="36"/>
      <c r="D975" s="36"/>
      <c r="E975" s="36"/>
      <c r="F975" s="36"/>
    </row>
    <row r="976" spans="1:6" ht="15.75" customHeight="1" x14ac:dyDescent="0.25">
      <c r="A976" s="7"/>
      <c r="B976" s="36"/>
      <c r="C976" s="36"/>
      <c r="D976" s="36"/>
      <c r="E976" s="36"/>
      <c r="F976" s="36"/>
    </row>
    <row r="977" spans="1:6" ht="15.75" customHeight="1" x14ac:dyDescent="0.25">
      <c r="A977" s="7"/>
      <c r="B977" s="36"/>
      <c r="C977" s="36"/>
      <c r="D977" s="36"/>
      <c r="E977" s="36"/>
      <c r="F977" s="36"/>
    </row>
    <row r="978" spans="1:6" ht="15.75" customHeight="1" x14ac:dyDescent="0.25">
      <c r="A978" s="7"/>
      <c r="B978" s="36"/>
      <c r="C978" s="36"/>
      <c r="D978" s="36"/>
      <c r="E978" s="36"/>
      <c r="F978" s="36"/>
    </row>
    <row r="979" spans="1:6" ht="15.75" customHeight="1" x14ac:dyDescent="0.25">
      <c r="A979" s="7"/>
      <c r="B979" s="36"/>
      <c r="C979" s="36"/>
      <c r="D979" s="36"/>
      <c r="E979" s="36"/>
      <c r="F979" s="36"/>
    </row>
    <row r="980" spans="1:6" ht="15.75" customHeight="1" x14ac:dyDescent="0.25">
      <c r="A980" s="7"/>
      <c r="B980" s="36"/>
      <c r="C980" s="36"/>
      <c r="D980" s="36"/>
      <c r="E980" s="36"/>
      <c r="F980" s="36"/>
    </row>
    <row r="981" spans="1:6" ht="15.75" customHeight="1" x14ac:dyDescent="0.25">
      <c r="A981" s="7"/>
      <c r="B981" s="36"/>
      <c r="C981" s="36"/>
      <c r="D981" s="36"/>
      <c r="E981" s="36"/>
      <c r="F981" s="36"/>
    </row>
    <row r="982" spans="1:6" ht="15.75" customHeight="1" x14ac:dyDescent="0.25">
      <c r="A982" s="7"/>
      <c r="B982" s="36"/>
      <c r="C982" s="36"/>
      <c r="D982" s="36"/>
      <c r="E982" s="36"/>
      <c r="F982" s="36"/>
    </row>
    <row r="983" spans="1:6" ht="15.75" customHeight="1" x14ac:dyDescent="0.25">
      <c r="A983" s="7"/>
      <c r="B983" s="36"/>
      <c r="C983" s="36"/>
      <c r="D983" s="36"/>
      <c r="E983" s="36"/>
      <c r="F983" s="36"/>
    </row>
    <row r="984" spans="1:6" ht="15.75" customHeight="1" x14ac:dyDescent="0.25">
      <c r="A984" s="7"/>
      <c r="B984" s="36"/>
      <c r="C984" s="36"/>
      <c r="D984" s="36"/>
      <c r="E984" s="36"/>
      <c r="F984" s="36"/>
    </row>
    <row r="985" spans="1:6" ht="15.75" customHeight="1" x14ac:dyDescent="0.25">
      <c r="A985" s="7"/>
      <c r="B985" s="36"/>
      <c r="C985" s="36"/>
      <c r="D985" s="36"/>
      <c r="E985" s="36"/>
      <c r="F985" s="36"/>
    </row>
    <row r="986" spans="1:6" ht="15.75" customHeight="1" x14ac:dyDescent="0.25">
      <c r="A986" s="7"/>
      <c r="B986" s="36"/>
      <c r="C986" s="36"/>
      <c r="D986" s="36"/>
      <c r="E986" s="36"/>
      <c r="F986" s="36"/>
    </row>
    <row r="987" spans="1:6" ht="15.75" customHeight="1" x14ac:dyDescent="0.25">
      <c r="A987" s="7"/>
      <c r="B987" s="36"/>
      <c r="C987" s="36"/>
      <c r="D987" s="36"/>
      <c r="E987" s="36"/>
      <c r="F987" s="36"/>
    </row>
    <row r="988" spans="1:6" ht="15.75" customHeight="1" x14ac:dyDescent="0.25">
      <c r="A988" s="7"/>
      <c r="B988" s="36"/>
      <c r="C988" s="36"/>
      <c r="D988" s="36"/>
      <c r="E988" s="36"/>
      <c r="F988" s="36"/>
    </row>
    <row r="989" spans="1:6" ht="15.75" customHeight="1" x14ac:dyDescent="0.25">
      <c r="A989" s="7"/>
      <c r="B989" s="36"/>
      <c r="C989" s="36"/>
      <c r="D989" s="36"/>
      <c r="E989" s="36"/>
      <c r="F989" s="36"/>
    </row>
    <row r="990" spans="1:6" ht="15.75" customHeight="1" x14ac:dyDescent="0.25">
      <c r="A990" s="7"/>
      <c r="B990" s="36"/>
      <c r="C990" s="36"/>
      <c r="D990" s="36"/>
      <c r="E990" s="36"/>
      <c r="F990" s="36"/>
    </row>
    <row r="991" spans="1:6" ht="15.75" customHeight="1" x14ac:dyDescent="0.25">
      <c r="A991" s="7"/>
      <c r="B991" s="36"/>
      <c r="C991" s="36"/>
      <c r="D991" s="36"/>
      <c r="E991" s="36"/>
      <c r="F991" s="36"/>
    </row>
    <row r="992" spans="1:6" ht="15.75" customHeight="1" x14ac:dyDescent="0.25">
      <c r="A992" s="7"/>
      <c r="B992" s="36"/>
      <c r="C992" s="36"/>
      <c r="D992" s="36"/>
      <c r="E992" s="36"/>
      <c r="F992" s="36"/>
    </row>
    <row r="993" spans="1:6" ht="15.75" customHeight="1" x14ac:dyDescent="0.25">
      <c r="A993" s="7"/>
      <c r="B993" s="36"/>
      <c r="C993" s="36"/>
      <c r="D993" s="36"/>
      <c r="E993" s="36"/>
      <c r="F993" s="36"/>
    </row>
    <row r="994" spans="1:6" ht="15.75" customHeight="1" x14ac:dyDescent="0.25">
      <c r="A994" s="7"/>
      <c r="B994" s="36"/>
      <c r="C994" s="36"/>
      <c r="D994" s="36"/>
      <c r="E994" s="36"/>
      <c r="F994" s="36"/>
    </row>
    <row r="995" spans="1:6" ht="15.75" customHeight="1" x14ac:dyDescent="0.25">
      <c r="A995" s="7"/>
      <c r="B995" s="36"/>
      <c r="C995" s="36"/>
      <c r="D995" s="36"/>
      <c r="E995" s="36"/>
      <c r="F995" s="36"/>
    </row>
    <row r="996" spans="1:6" ht="15.75" customHeight="1" x14ac:dyDescent="0.25">
      <c r="A996" s="7"/>
      <c r="B996" s="36"/>
      <c r="C996" s="36"/>
      <c r="D996" s="36"/>
      <c r="E996" s="36"/>
      <c r="F996" s="36"/>
    </row>
    <row r="997" spans="1:6" ht="15.75" customHeight="1" x14ac:dyDescent="0.25">
      <c r="A997" s="7"/>
      <c r="B997" s="36"/>
      <c r="C997" s="36"/>
      <c r="D997" s="36"/>
      <c r="E997" s="36"/>
      <c r="F997" s="36"/>
    </row>
    <row r="998" spans="1:6" ht="15.75" customHeight="1" x14ac:dyDescent="0.25">
      <c r="A998" s="7"/>
      <c r="B998" s="36"/>
      <c r="C998" s="36"/>
      <c r="D998" s="36"/>
      <c r="E998" s="36"/>
      <c r="F998" s="36"/>
    </row>
    <row r="999" spans="1:6" ht="15.75" customHeight="1" x14ac:dyDescent="0.25">
      <c r="A999" s="7"/>
      <c r="B999" s="36"/>
      <c r="C999" s="36"/>
      <c r="D999" s="36"/>
      <c r="E999" s="36"/>
      <c r="F999" s="36"/>
    </row>
    <row r="1000" spans="1:6" ht="15.75" customHeight="1" x14ac:dyDescent="0.25">
      <c r="A1000" s="7"/>
      <c r="B1000" s="36"/>
      <c r="C1000" s="36"/>
      <c r="D1000" s="36"/>
      <c r="E1000" s="36"/>
      <c r="F1000" s="36"/>
    </row>
    <row r="1001" spans="1:6" ht="15.75" customHeight="1" x14ac:dyDescent="0.25">
      <c r="A1001" s="7"/>
      <c r="B1001" s="36"/>
      <c r="C1001" s="36"/>
      <c r="D1001" s="36"/>
      <c r="E1001" s="36"/>
      <c r="F1001"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Articles</vt:lpstr>
      <vt:lpstr>Sources</vt:lpstr>
      <vt:lpstr>Publishers</vt:lpstr>
      <vt:lpstr>Deals_master</vt:lpstr>
      <vt:lpstr>PlumX_snapshot</vt:lpstr>
      <vt:lpstr>PlumX_aggregation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Paula Schirrmacher</cp:lastModifiedBy>
  <dcterms:modified xsi:type="dcterms:W3CDTF">2023-06-02T15:20:32Z</dcterms:modified>
</cp:coreProperties>
</file>