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-15" windowWidth="12000" windowHeight="10035" tabRatio="845" firstSheet="33" activeTab="10"/>
  </bookViews>
  <sheets>
    <sheet name="Calls for service" sheetId="24" r:id="rId1"/>
    <sheet name="Last Week" sheetId="29" r:id="rId2"/>
    <sheet name="Previous Week" sheetId="30" r:id="rId3"/>
    <sheet name="3 weeks ago" sheetId="31" r:id="rId4"/>
    <sheet name="4 weeks ago" sheetId="32" r:id="rId5"/>
    <sheet name="YTD 2017" sheetId="33" r:id="rId6"/>
    <sheet name="YTD 2016" sheetId="34" r:id="rId7"/>
    <sheet name="YTD 2015" sheetId="35" r:id="rId8"/>
    <sheet name="Previous 28 Days" sheetId="65" r:id="rId9"/>
    <sheet name="Unincorporated" sheetId="68" r:id="rId10"/>
    <sheet name="Total Jurisdiction" sheetId="8" r:id="rId11"/>
    <sheet name="County West" sheetId="69" state="hidden" r:id="rId12"/>
    <sheet name="County Islands" sheetId="70" state="hidden" r:id="rId13"/>
    <sheet name="County Other" sheetId="71" state="hidden" r:id="rId14"/>
    <sheet name="County Total" sheetId="72" r:id="rId15"/>
    <sheet name="City Only" sheetId="74" r:id="rId16"/>
    <sheet name="West Chatham" sheetId="1" r:id="rId17"/>
    <sheet name="Beat 11" sheetId="28" r:id="rId18"/>
    <sheet name="Beat 12" sheetId="36" r:id="rId19"/>
    <sheet name="Beat 13" sheetId="37" r:id="rId20"/>
    <sheet name="Beat 14" sheetId="38" r:id="rId21"/>
    <sheet name="Beat 15" sheetId="39" r:id="rId22"/>
    <sheet name="Beat 16" sheetId="40" r:id="rId23"/>
    <sheet name="Downtown" sheetId="5" r:id="rId24"/>
    <sheet name="Beat 21" sheetId="41" r:id="rId25"/>
    <sheet name="Beat 22" sheetId="42" r:id="rId26"/>
    <sheet name="Beat 23" sheetId="43" r:id="rId27"/>
    <sheet name="Beat 24" sheetId="44" r:id="rId28"/>
    <sheet name="Beat 25" sheetId="45" r:id="rId29"/>
    <sheet name="Beat 26" sheetId="46" r:id="rId30"/>
    <sheet name="Central" sheetId="6" r:id="rId31"/>
    <sheet name="Beat 31" sheetId="47" r:id="rId32"/>
    <sheet name="Beat 32" sheetId="48" r:id="rId33"/>
    <sheet name="Beat 33" sheetId="49" r:id="rId34"/>
    <sheet name="Beat 34" sheetId="50" r:id="rId35"/>
    <sheet name="Beat 35" sheetId="51" r:id="rId36"/>
    <sheet name="Beat 37" sheetId="52" r:id="rId37"/>
    <sheet name="Southside" sheetId="7" r:id="rId38"/>
    <sheet name="Beat 41" sheetId="53" r:id="rId39"/>
    <sheet name="Beat 42" sheetId="54" r:id="rId40"/>
    <sheet name="Beat 43" sheetId="55" r:id="rId41"/>
    <sheet name="Beat 44" sheetId="56" r:id="rId42"/>
    <sheet name="Beat 45" sheetId="57" r:id="rId43"/>
    <sheet name="Beat 46" sheetId="58" r:id="rId44"/>
    <sheet name="Islands" sheetId="9" r:id="rId45"/>
    <sheet name="Beat 51" sheetId="59" r:id="rId46"/>
    <sheet name="Beat 52" sheetId="60" r:id="rId47"/>
    <sheet name="Beat 53" sheetId="61" r:id="rId48"/>
    <sheet name="Beat 54" sheetId="62" r:id="rId49"/>
    <sheet name="Beat 55" sheetId="63" r:id="rId50"/>
    <sheet name="Beat 56" sheetId="64" r:id="rId51"/>
    <sheet name="2016 Data" sheetId="66" state="hidden" r:id="rId52"/>
  </sheets>
  <definedNames>
    <definedName name="_xlnm.Print_Area" localSheetId="37">Southside!$A$1:$N$45</definedName>
  </definedNames>
  <calcPr calcId="145621" calcMode="manual"/>
</workbook>
</file>

<file path=xl/calcChain.xml><?xml version="1.0" encoding="utf-8"?>
<calcChain xmlns="http://schemas.openxmlformats.org/spreadsheetml/2006/main">
  <c r="B6" i="24" l="1"/>
  <c r="B5" i="24"/>
  <c r="B4" i="24"/>
  <c r="K6" i="24"/>
  <c r="K5" i="24"/>
  <c r="K4" i="24"/>
  <c r="T22" i="24"/>
  <c r="T21" i="24"/>
  <c r="T20" i="24"/>
  <c r="X14" i="24" l="1"/>
  <c r="T14" i="24"/>
  <c r="T13" i="24"/>
  <c r="T12" i="24"/>
  <c r="T6" i="24"/>
  <c r="T5" i="24"/>
  <c r="T4" i="24"/>
  <c r="B14" i="24"/>
  <c r="B13" i="24"/>
  <c r="B12" i="24"/>
  <c r="K14" i="24"/>
  <c r="K13" i="24"/>
  <c r="K12" i="24"/>
  <c r="H40" i="74" l="1"/>
  <c r="H39" i="74"/>
  <c r="E39" i="74"/>
  <c r="E40" i="72"/>
  <c r="E40" i="74" s="1"/>
  <c r="E39" i="72"/>
  <c r="K40" i="72"/>
  <c r="K39" i="72"/>
  <c r="J40" i="72"/>
  <c r="J39" i="72"/>
  <c r="I40" i="72"/>
  <c r="I39" i="72"/>
  <c r="G40" i="72"/>
  <c r="G39" i="72"/>
  <c r="F40" i="72"/>
  <c r="F39" i="72"/>
  <c r="D40" i="72"/>
  <c r="D39" i="72"/>
  <c r="C40" i="72"/>
  <c r="C39" i="72"/>
  <c r="M40" i="72" l="1"/>
  <c r="M39" i="72"/>
  <c r="L39" i="72"/>
  <c r="L40" i="72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B50" i="68" l="1"/>
  <c r="B51" i="68"/>
  <c r="H6" i="24" l="1"/>
  <c r="J28" i="69" l="1"/>
  <c r="P12" i="5" l="1"/>
  <c r="V29" i="74" l="1"/>
  <c r="Z28" i="74"/>
  <c r="V28" i="74"/>
  <c r="U28" i="74"/>
  <c r="R28" i="74" s="1"/>
  <c r="T28" i="74"/>
  <c r="Q28" i="74" s="1"/>
  <c r="P28" i="74"/>
  <c r="Z27" i="74"/>
  <c r="U27" i="74"/>
  <c r="R27" i="74" s="1"/>
  <c r="T27" i="74"/>
  <c r="Q27" i="74" s="1"/>
  <c r="P27" i="74"/>
  <c r="Z26" i="74"/>
  <c r="R26" i="74"/>
  <c r="Q26" i="74"/>
  <c r="P26" i="74"/>
  <c r="Z25" i="74"/>
  <c r="R25" i="74"/>
  <c r="Q25" i="74"/>
  <c r="P25" i="74"/>
  <c r="Z24" i="74"/>
  <c r="U24" i="74"/>
  <c r="T24" i="74"/>
  <c r="Q24" i="74" s="1"/>
  <c r="R24" i="74"/>
  <c r="P24" i="74"/>
  <c r="Z23" i="74"/>
  <c r="X23" i="74"/>
  <c r="X28" i="74" s="1"/>
  <c r="W23" i="74"/>
  <c r="W28" i="74" s="1"/>
  <c r="Z22" i="74"/>
  <c r="U22" i="74"/>
  <c r="R22" i="74" s="1"/>
  <c r="T22" i="74"/>
  <c r="Q22" i="74" s="1"/>
  <c r="P22" i="74"/>
  <c r="Z21" i="74"/>
  <c r="U21" i="74"/>
  <c r="T21" i="74"/>
  <c r="Q21" i="74" s="1"/>
  <c r="R21" i="74"/>
  <c r="P21" i="74"/>
  <c r="Z20" i="74"/>
  <c r="U20" i="74"/>
  <c r="R20" i="74" s="1"/>
  <c r="T20" i="74"/>
  <c r="Q20" i="74" s="1"/>
  <c r="P20" i="74"/>
  <c r="Z17" i="74"/>
  <c r="U17" i="74"/>
  <c r="R17" i="74" s="1"/>
  <c r="T17" i="74"/>
  <c r="Q17" i="74" s="1"/>
  <c r="P17" i="74"/>
  <c r="Z16" i="74"/>
  <c r="U16" i="74"/>
  <c r="R16" i="74" s="1"/>
  <c r="T16" i="74"/>
  <c r="Q16" i="74"/>
  <c r="Z15" i="74"/>
  <c r="U15" i="74"/>
  <c r="R15" i="74" s="1"/>
  <c r="T15" i="74"/>
  <c r="Q15" i="74"/>
  <c r="P15" i="74"/>
  <c r="Z14" i="74"/>
  <c r="U14" i="74"/>
  <c r="R14" i="74" s="1"/>
  <c r="T14" i="74"/>
  <c r="Q14" i="74" s="1"/>
  <c r="P14" i="74"/>
  <c r="Z13" i="74"/>
  <c r="U13" i="74"/>
  <c r="T13" i="74"/>
  <c r="Q13" i="74" s="1"/>
  <c r="R13" i="74"/>
  <c r="P13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29" i="74" l="1"/>
  <c r="X29" i="74"/>
  <c r="T23" i="24" l="1"/>
  <c r="T15" i="24"/>
  <c r="T7" i="24"/>
  <c r="P84" i="68" l="1"/>
  <c r="P83" i="68"/>
  <c r="O84" i="68"/>
  <c r="O83" i="68"/>
  <c r="Q84" i="68"/>
  <c r="Q83" i="68"/>
  <c r="K15" i="70"/>
  <c r="K14" i="70"/>
  <c r="K15" i="69"/>
  <c r="K14" i="69"/>
  <c r="B7" i="24" l="1"/>
  <c r="F39" i="46" l="1"/>
  <c r="F39" i="45"/>
  <c r="F39" i="44"/>
  <c r="F39" i="43"/>
  <c r="F39" i="42"/>
  <c r="F39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Q29" i="68"/>
  <c r="P29" i="68"/>
  <c r="O29" i="68"/>
  <c r="N29" i="68"/>
  <c r="M29" i="68"/>
  <c r="L29" i="68"/>
  <c r="K29" i="68"/>
  <c r="J29" i="68"/>
  <c r="I29" i="68"/>
  <c r="H29" i="68"/>
  <c r="G29" i="68"/>
  <c r="F29" i="68"/>
  <c r="E29" i="68"/>
  <c r="D29" i="68"/>
  <c r="C29" i="68"/>
  <c r="Q28" i="68"/>
  <c r="P28" i="68"/>
  <c r="O28" i="68"/>
  <c r="N28" i="68"/>
  <c r="M28" i="68"/>
  <c r="L28" i="68"/>
  <c r="K28" i="68"/>
  <c r="J28" i="68"/>
  <c r="I28" i="68"/>
  <c r="H28" i="68"/>
  <c r="G28" i="68"/>
  <c r="F28" i="68"/>
  <c r="E28" i="68"/>
  <c r="D28" i="68"/>
  <c r="C28" i="68"/>
  <c r="B28" i="68"/>
  <c r="B29" i="68"/>
  <c r="C7" i="24" l="1"/>
  <c r="H28" i="72" l="1"/>
  <c r="H27" i="72"/>
  <c r="H26" i="72"/>
  <c r="H25" i="72"/>
  <c r="H24" i="72"/>
  <c r="H23" i="72"/>
  <c r="H22" i="72"/>
  <c r="H21" i="72"/>
  <c r="H20" i="72"/>
  <c r="H17" i="72"/>
  <c r="H16" i="72"/>
  <c r="H15" i="72"/>
  <c r="H14" i="72"/>
  <c r="H13" i="72"/>
  <c r="H12" i="72"/>
  <c r="H11" i="72"/>
  <c r="N84" i="68"/>
  <c r="M84" i="68"/>
  <c r="L84" i="68"/>
  <c r="K84" i="68"/>
  <c r="J84" i="68"/>
  <c r="I84" i="68"/>
  <c r="H84" i="68"/>
  <c r="G84" i="68"/>
  <c r="F84" i="68"/>
  <c r="E84" i="68"/>
  <c r="D84" i="68"/>
  <c r="C84" i="68"/>
  <c r="B84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Q62" i="68"/>
  <c r="P62" i="68"/>
  <c r="O62" i="68"/>
  <c r="N62" i="68"/>
  <c r="M62" i="68"/>
  <c r="L62" i="68"/>
  <c r="K62" i="68"/>
  <c r="J62" i="68"/>
  <c r="I62" i="68"/>
  <c r="H62" i="68"/>
  <c r="G62" i="68"/>
  <c r="F62" i="68"/>
  <c r="E62" i="68"/>
  <c r="D62" i="68"/>
  <c r="C62" i="68"/>
  <c r="B62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D14" i="72"/>
  <c r="D23" i="72"/>
  <c r="D15" i="72"/>
  <c r="D21" i="72"/>
  <c r="D12" i="72"/>
  <c r="D22" i="72"/>
  <c r="D27" i="72"/>
  <c r="D17" i="72"/>
  <c r="D25" i="72"/>
  <c r="D26" i="72"/>
  <c r="D24" i="72"/>
  <c r="D11" i="72"/>
  <c r="D16" i="72"/>
  <c r="D13" i="72"/>
  <c r="D20" i="72"/>
  <c r="D28" i="72"/>
  <c r="C17" i="72"/>
  <c r="C14" i="72"/>
  <c r="C23" i="72"/>
  <c r="C15" i="72"/>
  <c r="C21" i="72"/>
  <c r="C12" i="72"/>
  <c r="C22" i="72"/>
  <c r="C27" i="72"/>
  <c r="C25" i="72"/>
  <c r="C26" i="72"/>
  <c r="C24" i="72"/>
  <c r="C11" i="72"/>
  <c r="C16" i="72"/>
  <c r="C13" i="72"/>
  <c r="C20" i="72"/>
  <c r="C28" i="72"/>
  <c r="X29" i="72"/>
  <c r="W29" i="72"/>
  <c r="V29" i="72"/>
  <c r="X28" i="72"/>
  <c r="W28" i="72"/>
  <c r="V28" i="72"/>
  <c r="R28" i="72"/>
  <c r="Q28" i="72"/>
  <c r="P28" i="72"/>
  <c r="R27" i="72"/>
  <c r="Q27" i="72"/>
  <c r="P27" i="72"/>
  <c r="R26" i="72"/>
  <c r="Q26" i="72"/>
  <c r="P26" i="72"/>
  <c r="R25" i="72"/>
  <c r="Q25" i="72"/>
  <c r="P25" i="72"/>
  <c r="Q24" i="72"/>
  <c r="P24" i="72"/>
  <c r="E24" i="72"/>
  <c r="R23" i="72"/>
  <c r="Q21" i="72"/>
  <c r="P21" i="72"/>
  <c r="R20" i="72"/>
  <c r="Q20" i="72"/>
  <c r="P20" i="72"/>
  <c r="R17" i="72"/>
  <c r="Q17" i="72"/>
  <c r="P17" i="72"/>
  <c r="AA16" i="72"/>
  <c r="Z16" i="72"/>
  <c r="Y16" i="72"/>
  <c r="X16" i="72"/>
  <c r="W16" i="72"/>
  <c r="V16" i="72"/>
  <c r="R15" i="72"/>
  <c r="Q15" i="72"/>
  <c r="P15" i="72"/>
  <c r="R14" i="72"/>
  <c r="Q14" i="72"/>
  <c r="P14" i="72"/>
  <c r="R13" i="72"/>
  <c r="Q13" i="72"/>
  <c r="P13" i="72"/>
  <c r="R12" i="72"/>
  <c r="Q12" i="72"/>
  <c r="P12" i="72"/>
  <c r="R11" i="72"/>
  <c r="Q11" i="72"/>
  <c r="P11" i="72"/>
  <c r="P4" i="72"/>
  <c r="P3" i="72"/>
  <c r="K14" i="71"/>
  <c r="K23" i="71"/>
  <c r="K15" i="71"/>
  <c r="N83" i="68"/>
  <c r="K21" i="71" s="1"/>
  <c r="M83" i="68"/>
  <c r="K12" i="71" s="1"/>
  <c r="L83" i="68"/>
  <c r="K22" i="71" s="1"/>
  <c r="K83" i="68"/>
  <c r="K27" i="71" s="1"/>
  <c r="J83" i="68"/>
  <c r="K17" i="71" s="1"/>
  <c r="I83" i="68"/>
  <c r="K25" i="71" s="1"/>
  <c r="H83" i="68"/>
  <c r="K26" i="71" s="1"/>
  <c r="G83" i="68"/>
  <c r="K24" i="71" s="1"/>
  <c r="F83" i="68"/>
  <c r="K11" i="71" s="1"/>
  <c r="E83" i="68"/>
  <c r="K16" i="71" s="1"/>
  <c r="D83" i="68"/>
  <c r="K13" i="71" s="1"/>
  <c r="C83" i="68"/>
  <c r="K20" i="71" s="1"/>
  <c r="B83" i="68"/>
  <c r="K28" i="71" s="1"/>
  <c r="Q72" i="68"/>
  <c r="J14" i="71" s="1"/>
  <c r="P72" i="68"/>
  <c r="J23" i="71" s="1"/>
  <c r="O72" i="68"/>
  <c r="J15" i="71" s="1"/>
  <c r="N72" i="68"/>
  <c r="J21" i="71" s="1"/>
  <c r="M72" i="68"/>
  <c r="J12" i="71" s="1"/>
  <c r="L72" i="68"/>
  <c r="J22" i="71" s="1"/>
  <c r="K72" i="68"/>
  <c r="J27" i="71" s="1"/>
  <c r="J72" i="68"/>
  <c r="J17" i="71" s="1"/>
  <c r="I72" i="68"/>
  <c r="J25" i="71" s="1"/>
  <c r="H72" i="68"/>
  <c r="J26" i="71" s="1"/>
  <c r="G72" i="68"/>
  <c r="J24" i="71" s="1"/>
  <c r="F72" i="68"/>
  <c r="J11" i="71" s="1"/>
  <c r="E72" i="68"/>
  <c r="J16" i="71" s="1"/>
  <c r="D72" i="68"/>
  <c r="J13" i="71" s="1"/>
  <c r="C72" i="68"/>
  <c r="J20" i="71" s="1"/>
  <c r="B72" i="68"/>
  <c r="J28" i="71" s="1"/>
  <c r="Q61" i="68"/>
  <c r="I14" i="71" s="1"/>
  <c r="P61" i="68"/>
  <c r="I23" i="71" s="1"/>
  <c r="O61" i="68"/>
  <c r="I15" i="71" s="1"/>
  <c r="N61" i="68"/>
  <c r="I21" i="71" s="1"/>
  <c r="M61" i="68"/>
  <c r="I12" i="71" s="1"/>
  <c r="L61" i="68"/>
  <c r="I22" i="71" s="1"/>
  <c r="K61" i="68"/>
  <c r="I27" i="71" s="1"/>
  <c r="J61" i="68"/>
  <c r="I17" i="71" s="1"/>
  <c r="I61" i="68"/>
  <c r="I25" i="71" s="1"/>
  <c r="H61" i="68"/>
  <c r="I26" i="71" s="1"/>
  <c r="G61" i="68"/>
  <c r="I24" i="71" s="1"/>
  <c r="F61" i="68"/>
  <c r="I11" i="71" s="1"/>
  <c r="E61" i="68"/>
  <c r="I16" i="71" s="1"/>
  <c r="D61" i="68"/>
  <c r="I13" i="71" s="1"/>
  <c r="C61" i="68"/>
  <c r="I20" i="71" s="1"/>
  <c r="B61" i="68"/>
  <c r="I28" i="71" s="1"/>
  <c r="Q50" i="68"/>
  <c r="G14" i="71" s="1"/>
  <c r="P50" i="68"/>
  <c r="G23" i="71" s="1"/>
  <c r="O50" i="68"/>
  <c r="G15" i="71" s="1"/>
  <c r="N50" i="68"/>
  <c r="G21" i="71" s="1"/>
  <c r="M50" i="68"/>
  <c r="G12" i="71" s="1"/>
  <c r="L50" i="68"/>
  <c r="G22" i="71" s="1"/>
  <c r="K50" i="68"/>
  <c r="G27" i="71" s="1"/>
  <c r="J50" i="68"/>
  <c r="G17" i="71" s="1"/>
  <c r="I50" i="68"/>
  <c r="G25" i="71" s="1"/>
  <c r="H50" i="68"/>
  <c r="G26" i="71" s="1"/>
  <c r="G50" i="68"/>
  <c r="G24" i="71" s="1"/>
  <c r="F50" i="68"/>
  <c r="G11" i="71" s="1"/>
  <c r="E50" i="68"/>
  <c r="G16" i="71" s="1"/>
  <c r="D50" i="68"/>
  <c r="G13" i="71" s="1"/>
  <c r="C50" i="68"/>
  <c r="G20" i="71" s="1"/>
  <c r="G28" i="71"/>
  <c r="Q39" i="68"/>
  <c r="F14" i="71" s="1"/>
  <c r="P39" i="68"/>
  <c r="F23" i="71" s="1"/>
  <c r="O39" i="68"/>
  <c r="F15" i="71" s="1"/>
  <c r="N39" i="68"/>
  <c r="F21" i="71" s="1"/>
  <c r="M39" i="68"/>
  <c r="F12" i="71" s="1"/>
  <c r="L39" i="68"/>
  <c r="F22" i="71" s="1"/>
  <c r="K39" i="68"/>
  <c r="F27" i="71" s="1"/>
  <c r="J39" i="68"/>
  <c r="F17" i="71" s="1"/>
  <c r="I39" i="68"/>
  <c r="F25" i="71" s="1"/>
  <c r="H39" i="68"/>
  <c r="F26" i="71" s="1"/>
  <c r="G39" i="68"/>
  <c r="F24" i="71" s="1"/>
  <c r="F39" i="68"/>
  <c r="F11" i="71" s="1"/>
  <c r="E39" i="68"/>
  <c r="F16" i="71" s="1"/>
  <c r="D39" i="68"/>
  <c r="F13" i="71" s="1"/>
  <c r="C39" i="68"/>
  <c r="F20" i="71" s="1"/>
  <c r="B39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5" i="72"/>
  <c r="E25" i="72"/>
  <c r="E12" i="72"/>
  <c r="E16" i="72"/>
  <c r="E13" i="72"/>
  <c r="E17" i="72"/>
  <c r="E23" i="72"/>
  <c r="E27" i="72"/>
  <c r="E21" i="72"/>
  <c r="E22" i="72"/>
  <c r="E26" i="72"/>
  <c r="E14" i="72"/>
  <c r="E20" i="72"/>
  <c r="E28" i="72"/>
  <c r="L15" i="70"/>
  <c r="M11" i="69"/>
  <c r="L24" i="70"/>
  <c r="M17" i="70"/>
  <c r="M27" i="70"/>
  <c r="M28" i="70"/>
  <c r="M21" i="70"/>
  <c r="M16" i="70"/>
  <c r="M22" i="70"/>
  <c r="H29" i="72"/>
  <c r="K11" i="72"/>
  <c r="K21" i="72"/>
  <c r="K20" i="72"/>
  <c r="K24" i="72"/>
  <c r="K27" i="72"/>
  <c r="K15" i="72"/>
  <c r="K13" i="72"/>
  <c r="K26" i="72"/>
  <c r="K22" i="72"/>
  <c r="K23" i="72"/>
  <c r="K28" i="72"/>
  <c r="K17" i="72"/>
  <c r="K16" i="72"/>
  <c r="K25" i="72"/>
  <c r="K12" i="72"/>
  <c r="K14" i="72"/>
  <c r="J13" i="72"/>
  <c r="J26" i="72"/>
  <c r="J23" i="72"/>
  <c r="J28" i="72"/>
  <c r="J11" i="72"/>
  <c r="J17" i="72"/>
  <c r="J21" i="72"/>
  <c r="J20" i="72"/>
  <c r="J24" i="72"/>
  <c r="J27" i="72"/>
  <c r="J15" i="72"/>
  <c r="J22" i="72"/>
  <c r="J16" i="72"/>
  <c r="J25" i="72"/>
  <c r="J12" i="72"/>
  <c r="J14" i="72"/>
  <c r="I28" i="72"/>
  <c r="I11" i="72"/>
  <c r="I17" i="72"/>
  <c r="I21" i="72"/>
  <c r="I20" i="72"/>
  <c r="I24" i="72"/>
  <c r="I27" i="72"/>
  <c r="I15" i="72"/>
  <c r="I13" i="72"/>
  <c r="I26" i="72"/>
  <c r="I22" i="72"/>
  <c r="I23" i="72"/>
  <c r="I16" i="72"/>
  <c r="I25" i="72"/>
  <c r="I12" i="72"/>
  <c r="I14" i="72"/>
  <c r="M14" i="72" s="1"/>
  <c r="F26" i="72"/>
  <c r="F28" i="72"/>
  <c r="F17" i="72"/>
  <c r="F21" i="72"/>
  <c r="F20" i="72"/>
  <c r="F24" i="72"/>
  <c r="F27" i="72"/>
  <c r="F15" i="72"/>
  <c r="F13" i="72"/>
  <c r="F22" i="72"/>
  <c r="F23" i="72"/>
  <c r="F16" i="72"/>
  <c r="F25" i="72"/>
  <c r="F12" i="72"/>
  <c r="F14" i="72"/>
  <c r="F11" i="72"/>
  <c r="G28" i="72"/>
  <c r="G11" i="72"/>
  <c r="G17" i="72"/>
  <c r="G21" i="72"/>
  <c r="G20" i="72"/>
  <c r="G24" i="72"/>
  <c r="G27" i="72"/>
  <c r="G15" i="72"/>
  <c r="G13" i="72"/>
  <c r="G26" i="72"/>
  <c r="G22" i="72"/>
  <c r="G23" i="72"/>
  <c r="G16" i="72"/>
  <c r="G25" i="72"/>
  <c r="G12" i="72"/>
  <c r="G14" i="72"/>
  <c r="M27" i="69"/>
  <c r="L26" i="70"/>
  <c r="M28" i="71"/>
  <c r="L23" i="70"/>
  <c r="M25" i="70"/>
  <c r="D18" i="72"/>
  <c r="C18" i="72"/>
  <c r="C29" i="72"/>
  <c r="H18" i="72"/>
  <c r="H30" i="71"/>
  <c r="M13" i="69"/>
  <c r="L17" i="69"/>
  <c r="L23" i="69"/>
  <c r="D29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8" i="72" l="1"/>
  <c r="H30" i="72"/>
  <c r="E29" i="72"/>
  <c r="L13" i="72"/>
  <c r="M16" i="72"/>
  <c r="L26" i="72"/>
  <c r="M25" i="72"/>
  <c r="M12" i="72"/>
  <c r="M24" i="72"/>
  <c r="M21" i="72"/>
  <c r="L27" i="72"/>
  <c r="I18" i="72"/>
  <c r="L25" i="72"/>
  <c r="M23" i="72"/>
  <c r="M26" i="72"/>
  <c r="M15" i="72"/>
  <c r="L24" i="72"/>
  <c r="G18" i="72"/>
  <c r="G29" i="72"/>
  <c r="F18" i="72"/>
  <c r="F29" i="72"/>
  <c r="I29" i="72"/>
  <c r="L12" i="72"/>
  <c r="L16" i="72"/>
  <c r="L15" i="72"/>
  <c r="L21" i="72"/>
  <c r="L11" i="72"/>
  <c r="L23" i="72"/>
  <c r="M22" i="72"/>
  <c r="M27" i="72"/>
  <c r="L14" i="72"/>
  <c r="K29" i="72"/>
  <c r="K18" i="72"/>
  <c r="L22" i="72"/>
  <c r="L17" i="72"/>
  <c r="L28" i="72"/>
  <c r="J18" i="72"/>
  <c r="M20" i="72"/>
  <c r="M11" i="72"/>
  <c r="J29" i="72"/>
  <c r="L20" i="72"/>
  <c r="M17" i="72"/>
  <c r="M28" i="72"/>
  <c r="M13" i="72"/>
  <c r="J30" i="70"/>
  <c r="D30" i="70"/>
  <c r="D30" i="72"/>
  <c r="C30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0" i="72" l="1"/>
  <c r="L18" i="72"/>
  <c r="M18" i="72"/>
  <c r="F30" i="72"/>
  <c r="G30" i="72"/>
  <c r="I30" i="72"/>
  <c r="K30" i="72"/>
  <c r="M29" i="72"/>
  <c r="J30" i="72"/>
  <c r="L29" i="72"/>
  <c r="I32" i="70"/>
  <c r="I32" i="69"/>
  <c r="L30" i="70"/>
  <c r="M30" i="70"/>
  <c r="L30" i="69"/>
  <c r="M30" i="69"/>
  <c r="I32" i="71"/>
  <c r="M30" i="71"/>
  <c r="L30" i="71"/>
  <c r="L30" i="72" l="1"/>
  <c r="M30" i="72"/>
  <c r="I32" i="72"/>
  <c r="F40" i="64"/>
  <c r="F40" i="63"/>
  <c r="F40" i="62"/>
  <c r="F40" i="61"/>
  <c r="F40" i="60"/>
  <c r="F40" i="59"/>
  <c r="F40" i="58"/>
  <c r="F40" i="57"/>
  <c r="F40" i="56"/>
  <c r="F40" i="55"/>
  <c r="F40" i="54"/>
  <c r="F40" i="53"/>
  <c r="F40" i="52"/>
  <c r="F40" i="51"/>
  <c r="F40" i="50"/>
  <c r="F40" i="49"/>
  <c r="F40" i="48"/>
  <c r="F40" i="47"/>
  <c r="F40" i="46"/>
  <c r="F40" i="45"/>
  <c r="F40" i="44"/>
  <c r="F40" i="43"/>
  <c r="F40" i="42"/>
  <c r="F40" i="41"/>
  <c r="F40" i="40"/>
  <c r="F40" i="39"/>
  <c r="F40" i="38"/>
  <c r="F40" i="37"/>
  <c r="F40" i="36"/>
  <c r="F40" i="28"/>
  <c r="I40" i="64" l="1"/>
  <c r="I40" i="63"/>
  <c r="I40" i="62"/>
  <c r="I40" i="61"/>
  <c r="I40" i="60"/>
  <c r="I40" i="59"/>
  <c r="I40" i="58"/>
  <c r="I40" i="57"/>
  <c r="I40" i="56"/>
  <c r="I40" i="55"/>
  <c r="I40" i="54"/>
  <c r="I40" i="53"/>
  <c r="I40" i="52"/>
  <c r="I40" i="51"/>
  <c r="I40" i="50"/>
  <c r="I40" i="49"/>
  <c r="I40" i="48"/>
  <c r="I40" i="47"/>
  <c r="I40" i="46"/>
  <c r="I40" i="45"/>
  <c r="I40" i="44"/>
  <c r="I40" i="43"/>
  <c r="I40" i="42"/>
  <c r="I40" i="41"/>
  <c r="I40" i="40"/>
  <c r="I40" i="39"/>
  <c r="I40" i="38"/>
  <c r="I40" i="37"/>
  <c r="I40" i="36"/>
  <c r="I40" i="28"/>
  <c r="G44" i="9" l="1"/>
  <c r="G43" i="9"/>
  <c r="G44" i="7"/>
  <c r="G43" i="7"/>
  <c r="G44" i="6"/>
  <c r="G43" i="6"/>
  <c r="G44" i="5"/>
  <c r="G43" i="5"/>
  <c r="G44" i="1"/>
  <c r="G43" i="1"/>
  <c r="S64" i="66"/>
  <c r="H40" i="63" s="1"/>
  <c r="S60" i="66"/>
  <c r="H40" i="59" s="1"/>
  <c r="S56" i="66"/>
  <c r="H40" i="55" s="1"/>
  <c r="S52" i="66"/>
  <c r="H40" i="51" s="1"/>
  <c r="S48" i="66"/>
  <c r="H40" i="47" s="1"/>
  <c r="S44" i="66"/>
  <c r="H40" i="43" s="1"/>
  <c r="S40" i="66"/>
  <c r="H40" i="39" s="1"/>
  <c r="S36" i="66"/>
  <c r="H40" i="28" s="1"/>
  <c r="S65" i="66"/>
  <c r="H40" i="64" s="1"/>
  <c r="R65" i="66"/>
  <c r="H39" i="64" s="1"/>
  <c r="R64" i="66"/>
  <c r="H39" i="63" s="1"/>
  <c r="S63" i="66"/>
  <c r="H40" i="62" s="1"/>
  <c r="R63" i="66"/>
  <c r="H39" i="62" s="1"/>
  <c r="S62" i="66"/>
  <c r="H40" i="61" s="1"/>
  <c r="R62" i="66"/>
  <c r="H39" i="61" s="1"/>
  <c r="S61" i="66"/>
  <c r="H40" i="60" s="1"/>
  <c r="R61" i="66"/>
  <c r="H39" i="60" s="1"/>
  <c r="R60" i="66"/>
  <c r="H39" i="59" s="1"/>
  <c r="S59" i="66"/>
  <c r="H40" i="58" s="1"/>
  <c r="R59" i="66"/>
  <c r="H39" i="58" s="1"/>
  <c r="S58" i="66"/>
  <c r="H40" i="57" s="1"/>
  <c r="R58" i="66"/>
  <c r="H39" i="57" s="1"/>
  <c r="S57" i="66"/>
  <c r="H40" i="56" s="1"/>
  <c r="R57" i="66"/>
  <c r="H39" i="56" s="1"/>
  <c r="R56" i="66"/>
  <c r="H39" i="55" s="1"/>
  <c r="S55" i="66"/>
  <c r="H40" i="54" s="1"/>
  <c r="R55" i="66"/>
  <c r="H39" i="54" s="1"/>
  <c r="S54" i="66"/>
  <c r="H40" i="53" s="1"/>
  <c r="R54" i="66"/>
  <c r="H39" i="53" s="1"/>
  <c r="S53" i="66"/>
  <c r="H40" i="52" s="1"/>
  <c r="R53" i="66"/>
  <c r="H39" i="52" s="1"/>
  <c r="R52" i="66"/>
  <c r="H39" i="51" s="1"/>
  <c r="S51" i="66"/>
  <c r="H40" i="50" s="1"/>
  <c r="R51" i="66"/>
  <c r="H39" i="50" s="1"/>
  <c r="S50" i="66"/>
  <c r="H40" i="49" s="1"/>
  <c r="R50" i="66"/>
  <c r="H39" i="49" s="1"/>
  <c r="S49" i="66"/>
  <c r="H40" i="48" s="1"/>
  <c r="R49" i="66"/>
  <c r="H39" i="48" s="1"/>
  <c r="R48" i="66"/>
  <c r="H39" i="47" s="1"/>
  <c r="S47" i="66"/>
  <c r="H40" i="46" s="1"/>
  <c r="R47" i="66"/>
  <c r="H39" i="46" s="1"/>
  <c r="S46" i="66"/>
  <c r="H40" i="45" s="1"/>
  <c r="R46" i="66"/>
  <c r="H39" i="45" s="1"/>
  <c r="S45" i="66"/>
  <c r="H40" i="44" s="1"/>
  <c r="R45" i="66"/>
  <c r="H39" i="44" s="1"/>
  <c r="R44" i="66"/>
  <c r="H39" i="43" s="1"/>
  <c r="S43" i="66"/>
  <c r="H40" i="42" s="1"/>
  <c r="R43" i="66"/>
  <c r="H39" i="42" s="1"/>
  <c r="S42" i="66"/>
  <c r="H40" i="41" s="1"/>
  <c r="R42" i="66"/>
  <c r="H39" i="41" s="1"/>
  <c r="S41" i="66"/>
  <c r="H40" i="40" s="1"/>
  <c r="R41" i="66"/>
  <c r="H39" i="40" s="1"/>
  <c r="R40" i="66"/>
  <c r="H39" i="39" s="1"/>
  <c r="S39" i="66"/>
  <c r="H40" i="38" s="1"/>
  <c r="R39" i="66"/>
  <c r="H39" i="38" s="1"/>
  <c r="S38" i="66"/>
  <c r="H40" i="37" s="1"/>
  <c r="R38" i="66"/>
  <c r="H39" i="37" s="1"/>
  <c r="S37" i="66"/>
  <c r="H40" i="36" s="1"/>
  <c r="R37" i="66"/>
  <c r="H39" i="36" s="1"/>
  <c r="R36" i="66"/>
  <c r="H39" i="28" s="1"/>
  <c r="H44" i="9" l="1"/>
  <c r="E44" i="9" s="1"/>
  <c r="H43" i="9"/>
  <c r="E43" i="9" s="1"/>
  <c r="H44" i="7"/>
  <c r="E44" i="7" s="1"/>
  <c r="H43" i="7"/>
  <c r="E43" i="7" s="1"/>
  <c r="H44" i="6"/>
  <c r="E44" i="6" s="1"/>
  <c r="H43" i="6"/>
  <c r="E43" i="6" s="1"/>
  <c r="H43" i="5"/>
  <c r="E43" i="5" s="1"/>
  <c r="H44" i="5"/>
  <c r="E44" i="5" s="1"/>
  <c r="H14" i="64"/>
  <c r="H23" i="64"/>
  <c r="H15" i="64"/>
  <c r="H21" i="64"/>
  <c r="H12" i="64"/>
  <c r="H22" i="64"/>
  <c r="H27" i="64"/>
  <c r="H17" i="64"/>
  <c r="H25" i="64"/>
  <c r="H26" i="64"/>
  <c r="H24" i="64"/>
  <c r="H11" i="64"/>
  <c r="H16" i="64"/>
  <c r="H13" i="64"/>
  <c r="H20" i="64"/>
  <c r="H29" i="64" s="1"/>
  <c r="H28" i="64"/>
  <c r="H14" i="63"/>
  <c r="H23" i="63"/>
  <c r="H15" i="63"/>
  <c r="H21" i="63"/>
  <c r="H12" i="63"/>
  <c r="H22" i="63"/>
  <c r="H27" i="63"/>
  <c r="H17" i="63"/>
  <c r="H25" i="63"/>
  <c r="H26" i="63"/>
  <c r="H24" i="63"/>
  <c r="H11" i="63"/>
  <c r="H16" i="63"/>
  <c r="H13" i="63"/>
  <c r="H20" i="63"/>
  <c r="H29" i="63" s="1"/>
  <c r="H28" i="63"/>
  <c r="H14" i="62"/>
  <c r="H23" i="62"/>
  <c r="H15" i="62"/>
  <c r="H21" i="62"/>
  <c r="H12" i="62"/>
  <c r="H22" i="62"/>
  <c r="H27" i="62"/>
  <c r="H17" i="62"/>
  <c r="H25" i="62"/>
  <c r="H26" i="62"/>
  <c r="H24" i="62"/>
  <c r="H11" i="62"/>
  <c r="H16" i="62"/>
  <c r="H13" i="62"/>
  <c r="H20" i="62"/>
  <c r="H29" i="62" s="1"/>
  <c r="H28" i="62"/>
  <c r="H14" i="61"/>
  <c r="H23" i="61"/>
  <c r="H15" i="61"/>
  <c r="H21" i="61"/>
  <c r="H12" i="61"/>
  <c r="H22" i="61"/>
  <c r="H27" i="61"/>
  <c r="H17" i="61"/>
  <c r="H25" i="61"/>
  <c r="H26" i="61"/>
  <c r="H24" i="61"/>
  <c r="H11" i="61"/>
  <c r="H16" i="61"/>
  <c r="H13" i="61"/>
  <c r="H20" i="61"/>
  <c r="H28" i="61"/>
  <c r="H14" i="60"/>
  <c r="H23" i="60"/>
  <c r="H15" i="60"/>
  <c r="H21" i="60"/>
  <c r="H12" i="60"/>
  <c r="H22" i="60"/>
  <c r="H27" i="60"/>
  <c r="H17" i="60"/>
  <c r="H25" i="60"/>
  <c r="H26" i="60"/>
  <c r="H24" i="60"/>
  <c r="H11" i="60"/>
  <c r="H16" i="60"/>
  <c r="H13" i="60"/>
  <c r="H20" i="60"/>
  <c r="H28" i="60"/>
  <c r="H14" i="59"/>
  <c r="H14" i="9" s="1"/>
  <c r="H23" i="59"/>
  <c r="H23" i="9" s="1"/>
  <c r="H15" i="59"/>
  <c r="H15" i="9" s="1"/>
  <c r="H21" i="59"/>
  <c r="H21" i="9" s="1"/>
  <c r="H12" i="59"/>
  <c r="H12" i="9" s="1"/>
  <c r="H22" i="59"/>
  <c r="H22" i="9" s="1"/>
  <c r="H27" i="59"/>
  <c r="H27" i="9" s="1"/>
  <c r="H17" i="59"/>
  <c r="H17" i="9" s="1"/>
  <c r="H25" i="59"/>
  <c r="H25" i="9" s="1"/>
  <c r="H26" i="59"/>
  <c r="H26" i="9" s="1"/>
  <c r="H24" i="59"/>
  <c r="H24" i="9" s="1"/>
  <c r="H11" i="59"/>
  <c r="H11" i="9" s="1"/>
  <c r="H16" i="59"/>
  <c r="H16" i="9" s="1"/>
  <c r="H13" i="59"/>
  <c r="H13" i="9" s="1"/>
  <c r="H20" i="59"/>
  <c r="H20" i="9" s="1"/>
  <c r="H28" i="59"/>
  <c r="H28" i="9" s="1"/>
  <c r="H14" i="58"/>
  <c r="H23" i="58"/>
  <c r="H15" i="58"/>
  <c r="H21" i="58"/>
  <c r="H12" i="58"/>
  <c r="H22" i="58"/>
  <c r="H27" i="58"/>
  <c r="H17" i="58"/>
  <c r="H25" i="58"/>
  <c r="H26" i="58"/>
  <c r="H24" i="58"/>
  <c r="H11" i="58"/>
  <c r="H16" i="58"/>
  <c r="H13" i="58"/>
  <c r="H20" i="58"/>
  <c r="H28" i="58"/>
  <c r="H14" i="57"/>
  <c r="H23" i="57"/>
  <c r="H15" i="57"/>
  <c r="H21" i="57"/>
  <c r="H12" i="57"/>
  <c r="H22" i="57"/>
  <c r="H27" i="57"/>
  <c r="H17" i="57"/>
  <c r="H25" i="57"/>
  <c r="H26" i="57"/>
  <c r="H24" i="57"/>
  <c r="H11" i="57"/>
  <c r="H16" i="57"/>
  <c r="H13" i="57"/>
  <c r="H20" i="57"/>
  <c r="H28" i="57"/>
  <c r="H14" i="56"/>
  <c r="H23" i="56"/>
  <c r="H15" i="56"/>
  <c r="H21" i="56"/>
  <c r="H12" i="56"/>
  <c r="H22" i="56"/>
  <c r="H27" i="56"/>
  <c r="H17" i="56"/>
  <c r="H25" i="56"/>
  <c r="H26" i="56"/>
  <c r="H24" i="56"/>
  <c r="H11" i="56"/>
  <c r="H16" i="56"/>
  <c r="H13" i="56"/>
  <c r="H20" i="56"/>
  <c r="H28" i="56"/>
  <c r="H14" i="55"/>
  <c r="H23" i="55"/>
  <c r="H15" i="55"/>
  <c r="H21" i="55"/>
  <c r="H12" i="55"/>
  <c r="H22" i="55"/>
  <c r="H27" i="55"/>
  <c r="H17" i="55"/>
  <c r="H25" i="55"/>
  <c r="H26" i="55"/>
  <c r="H24" i="55"/>
  <c r="H11" i="55"/>
  <c r="H16" i="55"/>
  <c r="H13" i="55"/>
  <c r="H20" i="55"/>
  <c r="H28" i="55"/>
  <c r="H14" i="54"/>
  <c r="H23" i="54"/>
  <c r="H15" i="54"/>
  <c r="H21" i="54"/>
  <c r="H12" i="54"/>
  <c r="H22" i="54"/>
  <c r="H27" i="54"/>
  <c r="H17" i="54"/>
  <c r="H25" i="54"/>
  <c r="H26" i="54"/>
  <c r="H24" i="54"/>
  <c r="H11" i="54"/>
  <c r="H16" i="54"/>
  <c r="H13" i="54"/>
  <c r="H20" i="54"/>
  <c r="H28" i="54"/>
  <c r="H14" i="53"/>
  <c r="H14" i="7" s="1"/>
  <c r="H23" i="53"/>
  <c r="H23" i="7" s="1"/>
  <c r="H15" i="53"/>
  <c r="H15" i="7" s="1"/>
  <c r="H21" i="53"/>
  <c r="H21" i="7" s="1"/>
  <c r="H12" i="53"/>
  <c r="H12" i="7" s="1"/>
  <c r="H22" i="53"/>
  <c r="H22" i="7" s="1"/>
  <c r="H27" i="53"/>
  <c r="H27" i="7" s="1"/>
  <c r="H17" i="53"/>
  <c r="H17" i="7" s="1"/>
  <c r="H25" i="53"/>
  <c r="H25" i="7" s="1"/>
  <c r="H26" i="53"/>
  <c r="H26" i="7" s="1"/>
  <c r="H24" i="53"/>
  <c r="H24" i="7" s="1"/>
  <c r="H11" i="53"/>
  <c r="H11" i="7" s="1"/>
  <c r="H16" i="53"/>
  <c r="H16" i="7" s="1"/>
  <c r="H13" i="53"/>
  <c r="H13" i="7" s="1"/>
  <c r="H20" i="53"/>
  <c r="H20" i="7" s="1"/>
  <c r="H28" i="53"/>
  <c r="H28" i="7" s="1"/>
  <c r="H14" i="52"/>
  <c r="H23" i="52"/>
  <c r="H15" i="52"/>
  <c r="H21" i="52"/>
  <c r="H12" i="52"/>
  <c r="H22" i="52"/>
  <c r="H27" i="52"/>
  <c r="H17" i="52"/>
  <c r="H25" i="52"/>
  <c r="H26" i="52"/>
  <c r="H24" i="52"/>
  <c r="H11" i="52"/>
  <c r="H16" i="52"/>
  <c r="H13" i="52"/>
  <c r="H20" i="52"/>
  <c r="H28" i="52"/>
  <c r="H14" i="51"/>
  <c r="H23" i="51"/>
  <c r="H15" i="51"/>
  <c r="H21" i="51"/>
  <c r="H12" i="51"/>
  <c r="H22" i="51"/>
  <c r="H27" i="51"/>
  <c r="H17" i="51"/>
  <c r="H25" i="51"/>
  <c r="H26" i="51"/>
  <c r="H24" i="51"/>
  <c r="H11" i="51"/>
  <c r="H16" i="51"/>
  <c r="H13" i="51"/>
  <c r="H20" i="51"/>
  <c r="H28" i="51"/>
  <c r="H14" i="50"/>
  <c r="H23" i="50"/>
  <c r="H15" i="50"/>
  <c r="H21" i="50"/>
  <c r="H12" i="50"/>
  <c r="H22" i="50"/>
  <c r="H27" i="50"/>
  <c r="H17" i="50"/>
  <c r="H25" i="50"/>
  <c r="H26" i="50"/>
  <c r="H24" i="50"/>
  <c r="H11" i="50"/>
  <c r="H16" i="50"/>
  <c r="H13" i="50"/>
  <c r="H20" i="50"/>
  <c r="H28" i="50"/>
  <c r="H14" i="49"/>
  <c r="H23" i="49"/>
  <c r="H15" i="49"/>
  <c r="H21" i="49"/>
  <c r="H12" i="49"/>
  <c r="H22" i="49"/>
  <c r="H27" i="49"/>
  <c r="H17" i="49"/>
  <c r="H25" i="49"/>
  <c r="H26" i="49"/>
  <c r="H24" i="49"/>
  <c r="H11" i="49"/>
  <c r="H16" i="49"/>
  <c r="H13" i="49"/>
  <c r="H20" i="49"/>
  <c r="H28" i="49"/>
  <c r="H14" i="48"/>
  <c r="H23" i="48"/>
  <c r="H15" i="48"/>
  <c r="H21" i="48"/>
  <c r="H12" i="48"/>
  <c r="H22" i="48"/>
  <c r="H27" i="48"/>
  <c r="H17" i="48"/>
  <c r="H25" i="48"/>
  <c r="H26" i="48"/>
  <c r="H24" i="48"/>
  <c r="H11" i="48"/>
  <c r="H16" i="48"/>
  <c r="H13" i="48"/>
  <c r="H20" i="48"/>
  <c r="H28" i="48"/>
  <c r="H14" i="47"/>
  <c r="H14" i="6" s="1"/>
  <c r="H23" i="47"/>
  <c r="H23" i="6" s="1"/>
  <c r="H15" i="47"/>
  <c r="H15" i="6" s="1"/>
  <c r="H21" i="47"/>
  <c r="H21" i="6" s="1"/>
  <c r="H12" i="47"/>
  <c r="H12" i="6" s="1"/>
  <c r="H22" i="47"/>
  <c r="H22" i="6" s="1"/>
  <c r="H27" i="47"/>
  <c r="H27" i="6" s="1"/>
  <c r="H17" i="47"/>
  <c r="H17" i="6" s="1"/>
  <c r="H25" i="47"/>
  <c r="H25" i="6" s="1"/>
  <c r="H26" i="47"/>
  <c r="H26" i="6" s="1"/>
  <c r="H24" i="47"/>
  <c r="H24" i="6" s="1"/>
  <c r="H11" i="47"/>
  <c r="H11" i="6" s="1"/>
  <c r="H16" i="47"/>
  <c r="H16" i="6" s="1"/>
  <c r="H13" i="47"/>
  <c r="H13" i="6" s="1"/>
  <c r="H20" i="47"/>
  <c r="H20" i="6" s="1"/>
  <c r="H28" i="47"/>
  <c r="H28" i="6" s="1"/>
  <c r="H14" i="46"/>
  <c r="H23" i="46"/>
  <c r="H15" i="46"/>
  <c r="H21" i="46"/>
  <c r="H12" i="46"/>
  <c r="H22" i="46"/>
  <c r="H27" i="46"/>
  <c r="H17" i="46"/>
  <c r="H25" i="46"/>
  <c r="H26" i="46"/>
  <c r="H24" i="46"/>
  <c r="H11" i="46"/>
  <c r="H16" i="46"/>
  <c r="H13" i="46"/>
  <c r="H20" i="46"/>
  <c r="H28" i="46"/>
  <c r="H14" i="45"/>
  <c r="H23" i="45"/>
  <c r="H15" i="45"/>
  <c r="H21" i="45"/>
  <c r="H12" i="45"/>
  <c r="H22" i="45"/>
  <c r="H27" i="45"/>
  <c r="H17" i="45"/>
  <c r="H25" i="45"/>
  <c r="H26" i="45"/>
  <c r="H24" i="45"/>
  <c r="H11" i="45"/>
  <c r="H16" i="45"/>
  <c r="H13" i="45"/>
  <c r="H20" i="45"/>
  <c r="H28" i="45"/>
  <c r="H14" i="44"/>
  <c r="H23" i="44"/>
  <c r="H15" i="44"/>
  <c r="H21" i="44"/>
  <c r="H12" i="44"/>
  <c r="H22" i="44"/>
  <c r="H27" i="44"/>
  <c r="H17" i="44"/>
  <c r="H25" i="44"/>
  <c r="H26" i="44"/>
  <c r="H24" i="44"/>
  <c r="H11" i="44"/>
  <c r="H16" i="44"/>
  <c r="H13" i="44"/>
  <c r="H20" i="44"/>
  <c r="H28" i="44"/>
  <c r="H14" i="43"/>
  <c r="H23" i="43"/>
  <c r="H15" i="43"/>
  <c r="H21" i="43"/>
  <c r="H12" i="43"/>
  <c r="H22" i="43"/>
  <c r="H27" i="43"/>
  <c r="H17" i="43"/>
  <c r="H25" i="43"/>
  <c r="H26" i="43"/>
  <c r="H24" i="43"/>
  <c r="H11" i="43"/>
  <c r="H16" i="43"/>
  <c r="H13" i="43"/>
  <c r="H20" i="43"/>
  <c r="H28" i="43"/>
  <c r="H14" i="42"/>
  <c r="H23" i="42"/>
  <c r="H15" i="42"/>
  <c r="H21" i="42"/>
  <c r="H12" i="42"/>
  <c r="H22" i="42"/>
  <c r="H27" i="42"/>
  <c r="H17" i="42"/>
  <c r="H25" i="42"/>
  <c r="H26" i="42"/>
  <c r="H24" i="42"/>
  <c r="H11" i="42"/>
  <c r="H16" i="42"/>
  <c r="H13" i="42"/>
  <c r="H20" i="42"/>
  <c r="H28" i="42"/>
  <c r="H14" i="41"/>
  <c r="H14" i="5" s="1"/>
  <c r="H23" i="41"/>
  <c r="H23" i="5" s="1"/>
  <c r="H15" i="41"/>
  <c r="H15" i="5" s="1"/>
  <c r="H21" i="41"/>
  <c r="H21" i="5" s="1"/>
  <c r="H12" i="41"/>
  <c r="H12" i="5" s="1"/>
  <c r="H22" i="41"/>
  <c r="H22" i="5" s="1"/>
  <c r="H27" i="41"/>
  <c r="H27" i="5" s="1"/>
  <c r="H17" i="41"/>
  <c r="H17" i="5" s="1"/>
  <c r="H25" i="41"/>
  <c r="H25" i="5" s="1"/>
  <c r="H26" i="41"/>
  <c r="H26" i="5" s="1"/>
  <c r="H24" i="41"/>
  <c r="H24" i="5" s="1"/>
  <c r="H11" i="41"/>
  <c r="H11" i="5" s="1"/>
  <c r="H16" i="41"/>
  <c r="H16" i="5" s="1"/>
  <c r="H13" i="41"/>
  <c r="H13" i="5" s="1"/>
  <c r="H20" i="41"/>
  <c r="H20" i="5" s="1"/>
  <c r="H28" i="41"/>
  <c r="H28" i="5" s="1"/>
  <c r="H14" i="40"/>
  <c r="H23" i="40"/>
  <c r="H15" i="40"/>
  <c r="H21" i="40"/>
  <c r="H12" i="40"/>
  <c r="H22" i="40"/>
  <c r="H27" i="40"/>
  <c r="H17" i="40"/>
  <c r="H25" i="40"/>
  <c r="H26" i="40"/>
  <c r="H24" i="40"/>
  <c r="H11" i="40"/>
  <c r="H16" i="40"/>
  <c r="H13" i="40"/>
  <c r="H20" i="40"/>
  <c r="H28" i="40"/>
  <c r="H14" i="39"/>
  <c r="H23" i="39"/>
  <c r="H15" i="39"/>
  <c r="H21" i="39"/>
  <c r="H12" i="39"/>
  <c r="H22" i="39"/>
  <c r="H27" i="39"/>
  <c r="H17" i="39"/>
  <c r="H25" i="39"/>
  <c r="H26" i="39"/>
  <c r="H24" i="39"/>
  <c r="H11" i="39"/>
  <c r="H16" i="39"/>
  <c r="H13" i="39"/>
  <c r="H20" i="39"/>
  <c r="H28" i="39"/>
  <c r="H14" i="38"/>
  <c r="H23" i="38"/>
  <c r="H15" i="38"/>
  <c r="H21" i="38"/>
  <c r="H12" i="38"/>
  <c r="H22" i="38"/>
  <c r="H27" i="38"/>
  <c r="H17" i="38"/>
  <c r="H25" i="38"/>
  <c r="H26" i="38"/>
  <c r="H24" i="38"/>
  <c r="H11" i="38"/>
  <c r="H16" i="38"/>
  <c r="H13" i="38"/>
  <c r="H20" i="38"/>
  <c r="H28" i="38"/>
  <c r="H14" i="37"/>
  <c r="H23" i="37"/>
  <c r="H15" i="37"/>
  <c r="H21" i="37"/>
  <c r="H12" i="37"/>
  <c r="H22" i="37"/>
  <c r="H27" i="37"/>
  <c r="H17" i="37"/>
  <c r="H25" i="37"/>
  <c r="H26" i="37"/>
  <c r="H24" i="37"/>
  <c r="H11" i="37"/>
  <c r="H16" i="37"/>
  <c r="H13" i="37"/>
  <c r="H20" i="37"/>
  <c r="H28" i="37"/>
  <c r="H14" i="36"/>
  <c r="H23" i="36"/>
  <c r="H15" i="36"/>
  <c r="H21" i="36"/>
  <c r="H12" i="36"/>
  <c r="H22" i="36"/>
  <c r="H27" i="36"/>
  <c r="H17" i="36"/>
  <c r="H25" i="36"/>
  <c r="H26" i="36"/>
  <c r="H24" i="36"/>
  <c r="H11" i="36"/>
  <c r="H16" i="36"/>
  <c r="H13" i="36"/>
  <c r="H20" i="36"/>
  <c r="H28" i="36"/>
  <c r="H14" i="28"/>
  <c r="H14" i="1" s="1"/>
  <c r="H23" i="28"/>
  <c r="H23" i="1" s="1"/>
  <c r="H15" i="28"/>
  <c r="H15" i="1" s="1"/>
  <c r="H21" i="28"/>
  <c r="H21" i="1" s="1"/>
  <c r="H12" i="28"/>
  <c r="H12" i="1" s="1"/>
  <c r="H22" i="28"/>
  <c r="H22" i="1" s="1"/>
  <c r="H27" i="28"/>
  <c r="H27" i="1" s="1"/>
  <c r="H17" i="28"/>
  <c r="H17" i="1" s="1"/>
  <c r="H25" i="28"/>
  <c r="H25" i="1" s="1"/>
  <c r="H26" i="28"/>
  <c r="H26" i="1" s="1"/>
  <c r="H24" i="28"/>
  <c r="H24" i="1" s="1"/>
  <c r="H11" i="28"/>
  <c r="H11" i="1" s="1"/>
  <c r="H16" i="28"/>
  <c r="H16" i="1" s="1"/>
  <c r="H13" i="28"/>
  <c r="H13" i="1" s="1"/>
  <c r="H20" i="28"/>
  <c r="H20" i="1" s="1"/>
  <c r="H28" i="28"/>
  <c r="H28" i="1" s="1"/>
  <c r="H18" i="60" l="1"/>
  <c r="H18" i="62"/>
  <c r="H30" i="62" s="1"/>
  <c r="H18" i="63"/>
  <c r="H30" i="63" s="1"/>
  <c r="H18" i="64"/>
  <c r="H30" i="64" s="1"/>
  <c r="H29" i="61"/>
  <c r="H18" i="61"/>
  <c r="H29" i="60"/>
  <c r="H30" i="60" s="1"/>
  <c r="H29" i="59"/>
  <c r="H18" i="59"/>
  <c r="H29" i="58"/>
  <c r="H18" i="58"/>
  <c r="H29" i="57"/>
  <c r="H18" i="57"/>
  <c r="H29" i="56"/>
  <c r="H18" i="56"/>
  <c r="H29" i="55"/>
  <c r="H18" i="55"/>
  <c r="H29" i="54"/>
  <c r="H18" i="54"/>
  <c r="H29" i="53"/>
  <c r="H18" i="53"/>
  <c r="H29" i="52"/>
  <c r="H18" i="52"/>
  <c r="H29" i="51"/>
  <c r="H18" i="51"/>
  <c r="H29" i="50"/>
  <c r="H18" i="50"/>
  <c r="H29" i="49"/>
  <c r="H18" i="49"/>
  <c r="H29" i="48"/>
  <c r="H18" i="48"/>
  <c r="H29" i="47"/>
  <c r="H18" i="47"/>
  <c r="H29" i="46"/>
  <c r="H18" i="46"/>
  <c r="H29" i="45"/>
  <c r="H18" i="45"/>
  <c r="H29" i="44"/>
  <c r="H18" i="44"/>
  <c r="G28" i="9"/>
  <c r="G27" i="9"/>
  <c r="G26" i="9"/>
  <c r="G25" i="9"/>
  <c r="G24" i="9"/>
  <c r="G23" i="9"/>
  <c r="G22" i="9"/>
  <c r="G21" i="9"/>
  <c r="G20" i="9"/>
  <c r="G17" i="9"/>
  <c r="G16" i="9"/>
  <c r="G15" i="9"/>
  <c r="G14" i="9"/>
  <c r="G13" i="9"/>
  <c r="G12" i="9"/>
  <c r="G11" i="9"/>
  <c r="G28" i="7"/>
  <c r="G27" i="7"/>
  <c r="G26" i="7"/>
  <c r="G25" i="7"/>
  <c r="G24" i="7"/>
  <c r="G23" i="7"/>
  <c r="G22" i="7"/>
  <c r="G21" i="7"/>
  <c r="G20" i="7"/>
  <c r="G17" i="7"/>
  <c r="G16" i="7"/>
  <c r="G15" i="7"/>
  <c r="G14" i="7"/>
  <c r="G13" i="7"/>
  <c r="G12" i="7"/>
  <c r="G11" i="7"/>
  <c r="G28" i="6"/>
  <c r="G27" i="6"/>
  <c r="G26" i="6"/>
  <c r="G25" i="6"/>
  <c r="G24" i="6"/>
  <c r="G23" i="6"/>
  <c r="G22" i="6"/>
  <c r="G21" i="6"/>
  <c r="G20" i="6"/>
  <c r="G17" i="6"/>
  <c r="G16" i="6"/>
  <c r="G15" i="6"/>
  <c r="G14" i="6"/>
  <c r="G13" i="6"/>
  <c r="G12" i="6"/>
  <c r="G11" i="6"/>
  <c r="G28" i="5"/>
  <c r="G27" i="5"/>
  <c r="G26" i="5"/>
  <c r="G25" i="5"/>
  <c r="G24" i="5"/>
  <c r="G23" i="5"/>
  <c r="G22" i="5"/>
  <c r="G21" i="5"/>
  <c r="G20" i="5"/>
  <c r="G17" i="5"/>
  <c r="G16" i="5"/>
  <c r="G15" i="5"/>
  <c r="G14" i="5"/>
  <c r="G13" i="5"/>
  <c r="G12" i="5"/>
  <c r="G11" i="5"/>
  <c r="G28" i="1"/>
  <c r="G27" i="1"/>
  <c r="G26" i="1"/>
  <c r="G25" i="1"/>
  <c r="G24" i="1"/>
  <c r="G23" i="1"/>
  <c r="G22" i="1"/>
  <c r="G21" i="1"/>
  <c r="G20" i="1"/>
  <c r="G17" i="1"/>
  <c r="G16" i="1"/>
  <c r="G15" i="1"/>
  <c r="G14" i="1"/>
  <c r="G13" i="1"/>
  <c r="G12" i="1"/>
  <c r="G11" i="1"/>
  <c r="H30" i="61" l="1"/>
  <c r="H30" i="59"/>
  <c r="H30" i="58"/>
  <c r="H30" i="57"/>
  <c r="H30" i="56"/>
  <c r="H30" i="55"/>
  <c r="H30" i="54"/>
  <c r="H30" i="53"/>
  <c r="H30" i="52"/>
  <c r="H30" i="51"/>
  <c r="H30" i="50"/>
  <c r="H30" i="49"/>
  <c r="H30" i="48"/>
  <c r="H30" i="47"/>
  <c r="H30" i="46"/>
  <c r="H30" i="45"/>
  <c r="H30" i="44"/>
  <c r="K40" i="64"/>
  <c r="K39" i="64"/>
  <c r="J40" i="64"/>
  <c r="J39" i="64"/>
  <c r="I39" i="64"/>
  <c r="F39" i="64"/>
  <c r="E40" i="64"/>
  <c r="E39" i="64"/>
  <c r="D40" i="64"/>
  <c r="D39" i="64"/>
  <c r="C40" i="64"/>
  <c r="C39" i="64"/>
  <c r="K28" i="64"/>
  <c r="K27" i="64"/>
  <c r="K26" i="64"/>
  <c r="K25" i="64"/>
  <c r="K24" i="64"/>
  <c r="K23" i="64"/>
  <c r="K22" i="64"/>
  <c r="K21" i="64"/>
  <c r="K20" i="64"/>
  <c r="K17" i="64"/>
  <c r="K16" i="64"/>
  <c r="K15" i="64"/>
  <c r="K14" i="64"/>
  <c r="K13" i="64"/>
  <c r="K12" i="64"/>
  <c r="K11" i="64"/>
  <c r="J28" i="64"/>
  <c r="J27" i="64"/>
  <c r="J26" i="64"/>
  <c r="J25" i="64"/>
  <c r="J24" i="64"/>
  <c r="J23" i="64"/>
  <c r="J22" i="64"/>
  <c r="J21" i="64"/>
  <c r="J20" i="64"/>
  <c r="J17" i="64"/>
  <c r="J16" i="64"/>
  <c r="J15" i="64"/>
  <c r="J14" i="64"/>
  <c r="J13" i="64"/>
  <c r="J12" i="64"/>
  <c r="J11" i="64"/>
  <c r="I28" i="64"/>
  <c r="I27" i="64"/>
  <c r="I26" i="64"/>
  <c r="I25" i="64"/>
  <c r="I24" i="64"/>
  <c r="I23" i="64"/>
  <c r="I22" i="64"/>
  <c r="I21" i="64"/>
  <c r="M21" i="64" s="1"/>
  <c r="I20" i="64"/>
  <c r="I17" i="64"/>
  <c r="I16" i="64"/>
  <c r="I15" i="64"/>
  <c r="I14" i="64"/>
  <c r="I13" i="64"/>
  <c r="I12" i="64"/>
  <c r="I11" i="64"/>
  <c r="M11" i="64" s="1"/>
  <c r="F28" i="64"/>
  <c r="F27" i="64"/>
  <c r="F26" i="64"/>
  <c r="F25" i="64"/>
  <c r="F24" i="64"/>
  <c r="F23" i="64"/>
  <c r="F22" i="64"/>
  <c r="F21" i="64"/>
  <c r="F20" i="64"/>
  <c r="F17" i="64"/>
  <c r="F16" i="64"/>
  <c r="F15" i="64"/>
  <c r="F14" i="64"/>
  <c r="F13" i="64"/>
  <c r="F12" i="64"/>
  <c r="F11" i="64"/>
  <c r="E28" i="64"/>
  <c r="E27" i="64"/>
  <c r="E26" i="64"/>
  <c r="E25" i="64"/>
  <c r="E24" i="64"/>
  <c r="E23" i="64"/>
  <c r="E22" i="64"/>
  <c r="E21" i="64"/>
  <c r="E20" i="64"/>
  <c r="E17" i="64"/>
  <c r="E16" i="64"/>
  <c r="E15" i="64"/>
  <c r="E14" i="64"/>
  <c r="E13" i="64"/>
  <c r="E12" i="64"/>
  <c r="E11" i="64"/>
  <c r="D28" i="64"/>
  <c r="D27" i="64"/>
  <c r="D26" i="64"/>
  <c r="D25" i="64"/>
  <c r="D24" i="64"/>
  <c r="D23" i="64"/>
  <c r="D22" i="64"/>
  <c r="D21" i="64"/>
  <c r="D20" i="64"/>
  <c r="D17" i="64"/>
  <c r="D16" i="64"/>
  <c r="D15" i="64"/>
  <c r="D14" i="64"/>
  <c r="D13" i="64"/>
  <c r="D12" i="64"/>
  <c r="D11" i="64"/>
  <c r="C28" i="64"/>
  <c r="G28" i="64" s="1"/>
  <c r="C27" i="64"/>
  <c r="C26" i="64"/>
  <c r="C25" i="64"/>
  <c r="C24" i="64"/>
  <c r="C23" i="64"/>
  <c r="C22" i="64"/>
  <c r="C21" i="64"/>
  <c r="C20" i="64"/>
  <c r="G20" i="64" s="1"/>
  <c r="C17" i="64"/>
  <c r="C16" i="64"/>
  <c r="C15" i="64"/>
  <c r="G15" i="64" s="1"/>
  <c r="C14" i="64"/>
  <c r="C13" i="64"/>
  <c r="G13" i="64" s="1"/>
  <c r="C12" i="64"/>
  <c r="C11" i="64"/>
  <c r="K40" i="63"/>
  <c r="K39" i="63"/>
  <c r="J40" i="63"/>
  <c r="J39" i="63"/>
  <c r="I39" i="63"/>
  <c r="F39" i="63"/>
  <c r="E40" i="63"/>
  <c r="E39" i="63"/>
  <c r="D40" i="63"/>
  <c r="D39" i="63"/>
  <c r="C40" i="63"/>
  <c r="C39" i="63"/>
  <c r="K28" i="63"/>
  <c r="K27" i="63"/>
  <c r="K26" i="63"/>
  <c r="K25" i="63"/>
  <c r="K24" i="63"/>
  <c r="K23" i="63"/>
  <c r="K22" i="63"/>
  <c r="K21" i="63"/>
  <c r="K20" i="63"/>
  <c r="K17" i="63"/>
  <c r="K16" i="63"/>
  <c r="K15" i="63"/>
  <c r="K14" i="63"/>
  <c r="K13" i="63"/>
  <c r="K12" i="63"/>
  <c r="K11" i="63"/>
  <c r="J28" i="63"/>
  <c r="J27" i="63"/>
  <c r="J26" i="63"/>
  <c r="J25" i="63"/>
  <c r="J24" i="63"/>
  <c r="J23" i="63"/>
  <c r="J22" i="63"/>
  <c r="J21" i="63"/>
  <c r="J20" i="63"/>
  <c r="J17" i="63"/>
  <c r="J16" i="63"/>
  <c r="J15" i="63"/>
  <c r="J14" i="63"/>
  <c r="J13" i="63"/>
  <c r="J12" i="63"/>
  <c r="J11" i="63"/>
  <c r="I28" i="63"/>
  <c r="I27" i="63"/>
  <c r="I26" i="63"/>
  <c r="I25" i="63"/>
  <c r="I24" i="63"/>
  <c r="I23" i="63"/>
  <c r="I22" i="63"/>
  <c r="I21" i="63"/>
  <c r="I20" i="63"/>
  <c r="I17" i="63"/>
  <c r="I16" i="63"/>
  <c r="I15" i="63"/>
  <c r="I14" i="63"/>
  <c r="I13" i="63"/>
  <c r="I12" i="63"/>
  <c r="I11" i="63"/>
  <c r="M11" i="63" s="1"/>
  <c r="F28" i="63"/>
  <c r="F27" i="63"/>
  <c r="F26" i="63"/>
  <c r="F25" i="63"/>
  <c r="F24" i="63"/>
  <c r="F23" i="63"/>
  <c r="F22" i="63"/>
  <c r="F21" i="63"/>
  <c r="F20" i="63"/>
  <c r="F17" i="63"/>
  <c r="F16" i="63"/>
  <c r="F15" i="63"/>
  <c r="F14" i="63"/>
  <c r="F13" i="63"/>
  <c r="F12" i="63"/>
  <c r="F11" i="63"/>
  <c r="E28" i="63"/>
  <c r="E27" i="63"/>
  <c r="E26" i="63"/>
  <c r="E25" i="63"/>
  <c r="E24" i="63"/>
  <c r="E23" i="63"/>
  <c r="E22" i="63"/>
  <c r="E21" i="63"/>
  <c r="E20" i="63"/>
  <c r="E17" i="63"/>
  <c r="E16" i="63"/>
  <c r="E15" i="63"/>
  <c r="E14" i="63"/>
  <c r="E13" i="63"/>
  <c r="E12" i="63"/>
  <c r="E11" i="63"/>
  <c r="D28" i="63"/>
  <c r="D27" i="63"/>
  <c r="D26" i="63"/>
  <c r="D25" i="63"/>
  <c r="D24" i="63"/>
  <c r="D23" i="63"/>
  <c r="D22" i="63"/>
  <c r="D21" i="63"/>
  <c r="D20" i="63"/>
  <c r="D17" i="63"/>
  <c r="D16" i="63"/>
  <c r="D15" i="63"/>
  <c r="D14" i="63"/>
  <c r="D13" i="63"/>
  <c r="D12" i="63"/>
  <c r="D11" i="63"/>
  <c r="C28" i="63"/>
  <c r="C27" i="63"/>
  <c r="C26" i="63"/>
  <c r="C25" i="63"/>
  <c r="C24" i="63"/>
  <c r="C23" i="63"/>
  <c r="C22" i="63"/>
  <c r="C21" i="63"/>
  <c r="C20" i="63"/>
  <c r="C17" i="63"/>
  <c r="C16" i="63"/>
  <c r="C15" i="63"/>
  <c r="C14" i="63"/>
  <c r="C13" i="63"/>
  <c r="C12" i="63"/>
  <c r="C11" i="63"/>
  <c r="G14" i="63" l="1"/>
  <c r="M12" i="64"/>
  <c r="L25" i="63"/>
  <c r="M20" i="63"/>
  <c r="M20" i="64"/>
  <c r="G12" i="63"/>
  <c r="L27" i="63"/>
  <c r="M22" i="64"/>
  <c r="M23" i="64"/>
  <c r="G27" i="64"/>
  <c r="L12" i="63"/>
  <c r="L16" i="63"/>
  <c r="M16" i="64"/>
  <c r="M25" i="64"/>
  <c r="G22" i="64"/>
  <c r="M15" i="64"/>
  <c r="G26" i="64"/>
  <c r="G22" i="63"/>
  <c r="G23" i="63"/>
  <c r="L21" i="64"/>
  <c r="M16" i="63"/>
  <c r="M26" i="63"/>
  <c r="M17" i="63"/>
  <c r="M17" i="64"/>
  <c r="M24" i="63"/>
  <c r="L25" i="64"/>
  <c r="M14" i="64"/>
  <c r="M24" i="64"/>
  <c r="M28" i="64"/>
  <c r="M22" i="63"/>
  <c r="L16" i="64"/>
  <c r="M40" i="64"/>
  <c r="G40" i="64"/>
  <c r="G14" i="64"/>
  <c r="G21" i="63"/>
  <c r="G15" i="63"/>
  <c r="G27" i="63"/>
  <c r="G17" i="64"/>
  <c r="G16" i="64"/>
  <c r="G39" i="64"/>
  <c r="M27" i="64"/>
  <c r="K29" i="64"/>
  <c r="M26" i="64"/>
  <c r="M13" i="64"/>
  <c r="K18" i="64"/>
  <c r="J29" i="64"/>
  <c r="L14" i="64"/>
  <c r="J18" i="64"/>
  <c r="L27" i="64"/>
  <c r="L23" i="64"/>
  <c r="L12" i="64"/>
  <c r="F29" i="64"/>
  <c r="F18" i="64"/>
  <c r="E29" i="64"/>
  <c r="G24" i="64"/>
  <c r="E18" i="64"/>
  <c r="G25" i="64"/>
  <c r="D29" i="64"/>
  <c r="G21" i="64"/>
  <c r="D18" i="64"/>
  <c r="G11" i="64"/>
  <c r="G23" i="64"/>
  <c r="C18" i="64"/>
  <c r="C29" i="64"/>
  <c r="L11" i="64"/>
  <c r="L13" i="64"/>
  <c r="L15" i="64"/>
  <c r="L17" i="64"/>
  <c r="I18" i="64"/>
  <c r="L20" i="64"/>
  <c r="L22" i="64"/>
  <c r="L24" i="64"/>
  <c r="L26" i="64"/>
  <c r="L28" i="64"/>
  <c r="I29" i="64"/>
  <c r="G12" i="64"/>
  <c r="L40" i="64"/>
  <c r="M40" i="63"/>
  <c r="L40" i="63"/>
  <c r="G39" i="63"/>
  <c r="G40" i="63"/>
  <c r="M28" i="63"/>
  <c r="K29" i="63"/>
  <c r="M15" i="63"/>
  <c r="M14" i="63"/>
  <c r="M13" i="63"/>
  <c r="K18" i="63"/>
  <c r="M12" i="63"/>
  <c r="L23" i="63"/>
  <c r="L21" i="63"/>
  <c r="J29" i="63"/>
  <c r="J18" i="63"/>
  <c r="L15" i="63"/>
  <c r="L14" i="63"/>
  <c r="L13" i="63"/>
  <c r="G28" i="63"/>
  <c r="F29" i="63"/>
  <c r="F18" i="63"/>
  <c r="E29" i="63"/>
  <c r="G17" i="63"/>
  <c r="E18" i="63"/>
  <c r="G26" i="63"/>
  <c r="G25" i="63"/>
  <c r="G24" i="63"/>
  <c r="D29" i="63"/>
  <c r="G16" i="63"/>
  <c r="G13" i="63"/>
  <c r="D18" i="63"/>
  <c r="C29" i="63"/>
  <c r="C18" i="63"/>
  <c r="G11" i="63"/>
  <c r="L11" i="63"/>
  <c r="L17" i="63"/>
  <c r="I18" i="63"/>
  <c r="M21" i="63"/>
  <c r="M23" i="63"/>
  <c r="M25" i="63"/>
  <c r="M27" i="63"/>
  <c r="G20" i="63"/>
  <c r="L20" i="63"/>
  <c r="L22" i="63"/>
  <c r="L24" i="63"/>
  <c r="L26" i="63"/>
  <c r="L28" i="63"/>
  <c r="I29" i="63"/>
  <c r="K40" i="62"/>
  <c r="K39" i="62"/>
  <c r="J40" i="62"/>
  <c r="J39" i="62"/>
  <c r="I39" i="62"/>
  <c r="F39" i="62"/>
  <c r="E40" i="62"/>
  <c r="E39" i="62"/>
  <c r="D40" i="62"/>
  <c r="D39" i="62"/>
  <c r="C40" i="62"/>
  <c r="C39" i="62"/>
  <c r="K28" i="62"/>
  <c r="K27" i="62"/>
  <c r="K26" i="62"/>
  <c r="K25" i="62"/>
  <c r="K24" i="62"/>
  <c r="K23" i="62"/>
  <c r="K22" i="62"/>
  <c r="K21" i="62"/>
  <c r="K20" i="62"/>
  <c r="K17" i="62"/>
  <c r="K16" i="62"/>
  <c r="K15" i="62"/>
  <c r="K14" i="62"/>
  <c r="K13" i="62"/>
  <c r="K12" i="62"/>
  <c r="K11" i="62"/>
  <c r="J28" i="62"/>
  <c r="J27" i="62"/>
  <c r="J26" i="62"/>
  <c r="J25" i="62"/>
  <c r="J24" i="62"/>
  <c r="J23" i="62"/>
  <c r="J22" i="62"/>
  <c r="J21" i="62"/>
  <c r="J20" i="62"/>
  <c r="J17" i="62"/>
  <c r="J16" i="62"/>
  <c r="J15" i="62"/>
  <c r="J14" i="62"/>
  <c r="J13" i="62"/>
  <c r="J12" i="62"/>
  <c r="J11" i="62"/>
  <c r="I28" i="62"/>
  <c r="I27" i="62"/>
  <c r="I26" i="62"/>
  <c r="I25" i="62"/>
  <c r="I24" i="62"/>
  <c r="I23" i="62"/>
  <c r="I22" i="62"/>
  <c r="I21" i="62"/>
  <c r="I20" i="62"/>
  <c r="M20" i="62" s="1"/>
  <c r="I17" i="62"/>
  <c r="I16" i="62"/>
  <c r="I15" i="62"/>
  <c r="I14" i="62"/>
  <c r="I13" i="62"/>
  <c r="I12" i="62"/>
  <c r="I11" i="62"/>
  <c r="F28" i="62"/>
  <c r="F27" i="62"/>
  <c r="F26" i="62"/>
  <c r="F25" i="62"/>
  <c r="F24" i="62"/>
  <c r="F23" i="62"/>
  <c r="F22" i="62"/>
  <c r="F21" i="62"/>
  <c r="F20" i="62"/>
  <c r="F17" i="62"/>
  <c r="F16" i="62"/>
  <c r="F15" i="62"/>
  <c r="F14" i="62"/>
  <c r="F13" i="62"/>
  <c r="F12" i="62"/>
  <c r="F11" i="62"/>
  <c r="E28" i="62"/>
  <c r="E27" i="62"/>
  <c r="E26" i="62"/>
  <c r="E25" i="62"/>
  <c r="E24" i="62"/>
  <c r="E23" i="62"/>
  <c r="E22" i="62"/>
  <c r="E21" i="62"/>
  <c r="E20" i="62"/>
  <c r="E17" i="62"/>
  <c r="E16" i="62"/>
  <c r="E15" i="62"/>
  <c r="E14" i="62"/>
  <c r="E13" i="62"/>
  <c r="E12" i="62"/>
  <c r="E11" i="62"/>
  <c r="D28" i="62"/>
  <c r="D27" i="62"/>
  <c r="D26" i="62"/>
  <c r="D25" i="62"/>
  <c r="D24" i="62"/>
  <c r="D23" i="62"/>
  <c r="D22" i="62"/>
  <c r="D21" i="62"/>
  <c r="D20" i="62"/>
  <c r="D17" i="62"/>
  <c r="D16" i="62"/>
  <c r="D15" i="62"/>
  <c r="D14" i="62"/>
  <c r="D13" i="62"/>
  <c r="D12" i="62"/>
  <c r="D11" i="62"/>
  <c r="C28" i="62"/>
  <c r="C27" i="62"/>
  <c r="C26" i="62"/>
  <c r="C25" i="62"/>
  <c r="C24" i="62"/>
  <c r="G24" i="62" s="1"/>
  <c r="C23" i="62"/>
  <c r="C22" i="62"/>
  <c r="C21" i="62"/>
  <c r="C20" i="62"/>
  <c r="C17" i="62"/>
  <c r="C16" i="62"/>
  <c r="C15" i="62"/>
  <c r="C14" i="62"/>
  <c r="G14" i="62" s="1"/>
  <c r="C13" i="62"/>
  <c r="C12" i="62"/>
  <c r="C11" i="62"/>
  <c r="K40" i="61"/>
  <c r="K39" i="61"/>
  <c r="J40" i="61"/>
  <c r="J39" i="61"/>
  <c r="I39" i="61"/>
  <c r="F39" i="61"/>
  <c r="E40" i="61"/>
  <c r="E39" i="61"/>
  <c r="D40" i="61"/>
  <c r="D39" i="61"/>
  <c r="C40" i="61"/>
  <c r="C39" i="61"/>
  <c r="K28" i="61"/>
  <c r="K27" i="61"/>
  <c r="K26" i="61"/>
  <c r="K25" i="61"/>
  <c r="K24" i="61"/>
  <c r="K23" i="61"/>
  <c r="K22" i="61"/>
  <c r="K21" i="61"/>
  <c r="K20" i="61"/>
  <c r="K17" i="61"/>
  <c r="K16" i="61"/>
  <c r="K15" i="61"/>
  <c r="K14" i="61"/>
  <c r="K13" i="61"/>
  <c r="K12" i="61"/>
  <c r="K11" i="61"/>
  <c r="J28" i="61"/>
  <c r="J27" i="61"/>
  <c r="J26" i="61"/>
  <c r="J25" i="61"/>
  <c r="J24" i="61"/>
  <c r="J23" i="61"/>
  <c r="J22" i="61"/>
  <c r="J21" i="61"/>
  <c r="J20" i="61"/>
  <c r="J17" i="61"/>
  <c r="J16" i="61"/>
  <c r="J15" i="61"/>
  <c r="J14" i="61"/>
  <c r="J13" i="61"/>
  <c r="J12" i="61"/>
  <c r="J11" i="61"/>
  <c r="I28" i="61"/>
  <c r="M28" i="61" s="1"/>
  <c r="I27" i="61"/>
  <c r="I26" i="61"/>
  <c r="I25" i="61"/>
  <c r="I24" i="61"/>
  <c r="I23" i="61"/>
  <c r="M23" i="61" s="1"/>
  <c r="I22" i="61"/>
  <c r="I21" i="61"/>
  <c r="I20" i="61"/>
  <c r="I17" i="61"/>
  <c r="M17" i="61" s="1"/>
  <c r="I16" i="61"/>
  <c r="I15" i="61"/>
  <c r="I14" i="61"/>
  <c r="I13" i="61"/>
  <c r="I12" i="61"/>
  <c r="I11" i="61"/>
  <c r="F28" i="61"/>
  <c r="F27" i="61"/>
  <c r="F26" i="61"/>
  <c r="F25" i="61"/>
  <c r="F24" i="61"/>
  <c r="F23" i="61"/>
  <c r="F22" i="61"/>
  <c r="F21" i="61"/>
  <c r="F20" i="61"/>
  <c r="F17" i="61"/>
  <c r="F16" i="61"/>
  <c r="F15" i="61"/>
  <c r="F14" i="61"/>
  <c r="F13" i="61"/>
  <c r="F12" i="61"/>
  <c r="F11" i="61"/>
  <c r="E28" i="61"/>
  <c r="E27" i="61"/>
  <c r="E26" i="61"/>
  <c r="E25" i="61"/>
  <c r="E24" i="61"/>
  <c r="E23" i="61"/>
  <c r="E22" i="61"/>
  <c r="E21" i="61"/>
  <c r="E20" i="61"/>
  <c r="E17" i="61"/>
  <c r="E16" i="61"/>
  <c r="E15" i="61"/>
  <c r="E14" i="61"/>
  <c r="E13" i="61"/>
  <c r="E12" i="61"/>
  <c r="E11" i="61"/>
  <c r="D28" i="61"/>
  <c r="D27" i="61"/>
  <c r="D26" i="61"/>
  <c r="D25" i="61"/>
  <c r="D24" i="61"/>
  <c r="D23" i="61"/>
  <c r="D22" i="61"/>
  <c r="D21" i="61"/>
  <c r="D20" i="61"/>
  <c r="D17" i="61"/>
  <c r="D16" i="61"/>
  <c r="D15" i="61"/>
  <c r="D14" i="61"/>
  <c r="D13" i="61"/>
  <c r="D12" i="61"/>
  <c r="D11" i="61"/>
  <c r="C28" i="61"/>
  <c r="G28" i="61" s="1"/>
  <c r="C27" i="61"/>
  <c r="G27" i="61" s="1"/>
  <c r="C26" i="61"/>
  <c r="C25" i="61"/>
  <c r="C24" i="61"/>
  <c r="C23" i="61"/>
  <c r="C22" i="61"/>
  <c r="C21" i="61"/>
  <c r="C20" i="61"/>
  <c r="C17" i="61"/>
  <c r="C16" i="61"/>
  <c r="C15" i="61"/>
  <c r="C14" i="61"/>
  <c r="C13" i="61"/>
  <c r="C12" i="61"/>
  <c r="C11" i="61"/>
  <c r="K40" i="60"/>
  <c r="M40" i="60" s="1"/>
  <c r="K39" i="60"/>
  <c r="J40" i="60"/>
  <c r="J39" i="60"/>
  <c r="I39" i="60"/>
  <c r="F39" i="60"/>
  <c r="E40" i="60"/>
  <c r="E39" i="60"/>
  <c r="D40" i="60"/>
  <c r="D39" i="60"/>
  <c r="C40" i="60"/>
  <c r="C39" i="60"/>
  <c r="K28" i="60"/>
  <c r="K27" i="60"/>
  <c r="K26" i="60"/>
  <c r="K25" i="60"/>
  <c r="K24" i="60"/>
  <c r="K23" i="60"/>
  <c r="K22" i="60"/>
  <c r="K21" i="60"/>
  <c r="K20" i="60"/>
  <c r="K17" i="60"/>
  <c r="K16" i="60"/>
  <c r="K15" i="60"/>
  <c r="K14" i="60"/>
  <c r="K13" i="60"/>
  <c r="K12" i="60"/>
  <c r="K11" i="60"/>
  <c r="J28" i="60"/>
  <c r="J27" i="60"/>
  <c r="J26" i="60"/>
  <c r="J25" i="60"/>
  <c r="J24" i="60"/>
  <c r="J23" i="60"/>
  <c r="J22" i="60"/>
  <c r="J21" i="60"/>
  <c r="J20" i="60"/>
  <c r="J17" i="60"/>
  <c r="J16" i="60"/>
  <c r="J15" i="60"/>
  <c r="J14" i="60"/>
  <c r="J13" i="60"/>
  <c r="J12" i="60"/>
  <c r="J11" i="60"/>
  <c r="I28" i="60"/>
  <c r="I27" i="60"/>
  <c r="I26" i="60"/>
  <c r="I25" i="60"/>
  <c r="I24" i="60"/>
  <c r="I23" i="60"/>
  <c r="I22" i="60"/>
  <c r="I21" i="60"/>
  <c r="I20" i="60"/>
  <c r="I17" i="60"/>
  <c r="I16" i="60"/>
  <c r="I15" i="60"/>
  <c r="I14" i="60"/>
  <c r="I13" i="60"/>
  <c r="I12" i="60"/>
  <c r="I11" i="60"/>
  <c r="F28" i="60"/>
  <c r="F27" i="60"/>
  <c r="F26" i="60"/>
  <c r="F25" i="60"/>
  <c r="F24" i="60"/>
  <c r="F23" i="60"/>
  <c r="F22" i="60"/>
  <c r="F21" i="60"/>
  <c r="F20" i="60"/>
  <c r="F17" i="60"/>
  <c r="F16" i="60"/>
  <c r="F15" i="60"/>
  <c r="F14" i="60"/>
  <c r="F13" i="60"/>
  <c r="F12" i="60"/>
  <c r="F11" i="60"/>
  <c r="E28" i="60"/>
  <c r="E27" i="60"/>
  <c r="E26" i="60"/>
  <c r="E25" i="60"/>
  <c r="E24" i="60"/>
  <c r="E23" i="60"/>
  <c r="E22" i="60"/>
  <c r="E21" i="60"/>
  <c r="E20" i="60"/>
  <c r="E17" i="60"/>
  <c r="E16" i="60"/>
  <c r="E15" i="60"/>
  <c r="E14" i="60"/>
  <c r="E13" i="60"/>
  <c r="E12" i="60"/>
  <c r="E11" i="60"/>
  <c r="D28" i="60"/>
  <c r="D27" i="60"/>
  <c r="D26" i="60"/>
  <c r="D25" i="60"/>
  <c r="D24" i="60"/>
  <c r="D23" i="60"/>
  <c r="D22" i="60"/>
  <c r="D21" i="60"/>
  <c r="D20" i="60"/>
  <c r="D17" i="60"/>
  <c r="D16" i="60"/>
  <c r="D15" i="60"/>
  <c r="D14" i="60"/>
  <c r="D13" i="60"/>
  <c r="D12" i="60"/>
  <c r="D11" i="60"/>
  <c r="C28" i="60"/>
  <c r="C27" i="60"/>
  <c r="C26" i="60"/>
  <c r="G26" i="60" s="1"/>
  <c r="C25" i="60"/>
  <c r="C24" i="60"/>
  <c r="C23" i="60"/>
  <c r="C22" i="60"/>
  <c r="C21" i="60"/>
  <c r="C20" i="60"/>
  <c r="G20" i="60" s="1"/>
  <c r="C17" i="60"/>
  <c r="C16" i="60"/>
  <c r="C15" i="60"/>
  <c r="C14" i="60"/>
  <c r="C13" i="60"/>
  <c r="C12" i="60"/>
  <c r="C11" i="60"/>
  <c r="K40" i="59"/>
  <c r="K39" i="59"/>
  <c r="J40" i="59"/>
  <c r="J39" i="59"/>
  <c r="I39" i="59"/>
  <c r="F39" i="59"/>
  <c r="E40" i="59"/>
  <c r="E39" i="59"/>
  <c r="D40" i="59"/>
  <c r="D39" i="59"/>
  <c r="C40" i="59"/>
  <c r="C39" i="59"/>
  <c r="K28" i="59"/>
  <c r="K27" i="59"/>
  <c r="K26" i="59"/>
  <c r="K25" i="59"/>
  <c r="K24" i="59"/>
  <c r="K23" i="59"/>
  <c r="K22" i="59"/>
  <c r="K21" i="59"/>
  <c r="K20" i="59"/>
  <c r="K17" i="59"/>
  <c r="K16" i="59"/>
  <c r="K15" i="59"/>
  <c r="K14" i="59"/>
  <c r="K13" i="59"/>
  <c r="K12" i="59"/>
  <c r="K11" i="59"/>
  <c r="J28" i="59"/>
  <c r="J27" i="59"/>
  <c r="J26" i="59"/>
  <c r="J25" i="59"/>
  <c r="J24" i="59"/>
  <c r="J23" i="59"/>
  <c r="J22" i="59"/>
  <c r="J21" i="59"/>
  <c r="J20" i="59"/>
  <c r="J17" i="59"/>
  <c r="J16" i="59"/>
  <c r="J15" i="59"/>
  <c r="J14" i="59"/>
  <c r="J13" i="59"/>
  <c r="J12" i="59"/>
  <c r="J11" i="59"/>
  <c r="I28" i="59"/>
  <c r="I27" i="59"/>
  <c r="I26" i="59"/>
  <c r="I25" i="59"/>
  <c r="I24" i="59"/>
  <c r="I23" i="59"/>
  <c r="I22" i="59"/>
  <c r="I21" i="59"/>
  <c r="I20" i="59"/>
  <c r="I17" i="59"/>
  <c r="I16" i="59"/>
  <c r="I15" i="59"/>
  <c r="I14" i="59"/>
  <c r="I13" i="59"/>
  <c r="I12" i="59"/>
  <c r="I11" i="59"/>
  <c r="F28" i="59"/>
  <c r="F27" i="59"/>
  <c r="F26" i="59"/>
  <c r="F25" i="59"/>
  <c r="F24" i="59"/>
  <c r="F23" i="59"/>
  <c r="F22" i="59"/>
  <c r="F21" i="59"/>
  <c r="F20" i="59"/>
  <c r="F17" i="59"/>
  <c r="F16" i="59"/>
  <c r="F15" i="59"/>
  <c r="F14" i="59"/>
  <c r="F13" i="59"/>
  <c r="F12" i="59"/>
  <c r="F11" i="59"/>
  <c r="E28" i="59"/>
  <c r="E27" i="59"/>
  <c r="E26" i="59"/>
  <c r="E25" i="59"/>
  <c r="E24" i="59"/>
  <c r="E23" i="59"/>
  <c r="E22" i="59"/>
  <c r="E21" i="59"/>
  <c r="E20" i="59"/>
  <c r="E17" i="59"/>
  <c r="D17" i="9" s="1"/>
  <c r="E16" i="59"/>
  <c r="D16" i="9" s="1"/>
  <c r="E15" i="59"/>
  <c r="D15" i="9" s="1"/>
  <c r="E14" i="59"/>
  <c r="D14" i="9" s="1"/>
  <c r="E13" i="59"/>
  <c r="D13" i="9" s="1"/>
  <c r="E12" i="59"/>
  <c r="D12" i="9" s="1"/>
  <c r="E11" i="59"/>
  <c r="D11" i="9" s="1"/>
  <c r="D28" i="59"/>
  <c r="D27" i="59"/>
  <c r="D26" i="59"/>
  <c r="D25" i="59"/>
  <c r="D24" i="59"/>
  <c r="D23" i="59"/>
  <c r="D22" i="59"/>
  <c r="D21" i="59"/>
  <c r="D20" i="59"/>
  <c r="D17" i="59"/>
  <c r="D16" i="59"/>
  <c r="D15" i="59"/>
  <c r="D14" i="59"/>
  <c r="D13" i="59"/>
  <c r="D12" i="59"/>
  <c r="D11" i="59"/>
  <c r="C28" i="59"/>
  <c r="C27" i="59"/>
  <c r="C26" i="59"/>
  <c r="C25" i="59"/>
  <c r="C24" i="59"/>
  <c r="C23" i="59"/>
  <c r="C22" i="59"/>
  <c r="C21" i="59"/>
  <c r="C20" i="59"/>
  <c r="C17" i="59"/>
  <c r="C16" i="59"/>
  <c r="C15" i="59"/>
  <c r="C14" i="59"/>
  <c r="C13" i="59"/>
  <c r="C12" i="59"/>
  <c r="C11" i="59"/>
  <c r="G24" i="60" l="1"/>
  <c r="G28" i="60"/>
  <c r="G25" i="60"/>
  <c r="G25" i="62"/>
  <c r="M14" i="62"/>
  <c r="L25" i="60"/>
  <c r="G27" i="60"/>
  <c r="M14" i="61"/>
  <c r="M27" i="61"/>
  <c r="K30" i="63"/>
  <c r="G13" i="60"/>
  <c r="M13" i="62"/>
  <c r="D18" i="9"/>
  <c r="G17" i="61"/>
  <c r="M24" i="60"/>
  <c r="L20" i="61"/>
  <c r="M13" i="61"/>
  <c r="M11" i="60"/>
  <c r="G28" i="62"/>
  <c r="M28" i="62"/>
  <c r="M24" i="62"/>
  <c r="L24" i="61"/>
  <c r="L27" i="62"/>
  <c r="M25" i="61"/>
  <c r="M26" i="60"/>
  <c r="G16" i="62"/>
  <c r="L12" i="61"/>
  <c r="L27" i="60"/>
  <c r="M25" i="62"/>
  <c r="M26" i="62"/>
  <c r="M16" i="62"/>
  <c r="M21" i="61"/>
  <c r="M22" i="61"/>
  <c r="M26" i="61"/>
  <c r="M23" i="60"/>
  <c r="M22" i="60"/>
  <c r="M17" i="60"/>
  <c r="M16" i="60"/>
  <c r="G12" i="60"/>
  <c r="D23" i="9"/>
  <c r="G22" i="60"/>
  <c r="G17" i="60"/>
  <c r="G24" i="61"/>
  <c r="M15" i="61"/>
  <c r="D27" i="9"/>
  <c r="J11" i="9"/>
  <c r="J15" i="9"/>
  <c r="J21" i="9"/>
  <c r="J25" i="9"/>
  <c r="K12" i="9"/>
  <c r="K16" i="9"/>
  <c r="K22" i="9"/>
  <c r="K26" i="9"/>
  <c r="K29" i="60"/>
  <c r="K13" i="9"/>
  <c r="K17" i="9"/>
  <c r="K23" i="9"/>
  <c r="K27" i="9"/>
  <c r="J43" i="9"/>
  <c r="K43" i="9"/>
  <c r="K44" i="9"/>
  <c r="J14" i="9"/>
  <c r="J20" i="9"/>
  <c r="J24" i="9"/>
  <c r="J28" i="9"/>
  <c r="J44" i="9"/>
  <c r="C13" i="9"/>
  <c r="G16" i="60"/>
  <c r="G14" i="60"/>
  <c r="G11" i="62"/>
  <c r="G23" i="60"/>
  <c r="G23" i="62"/>
  <c r="C23" i="9"/>
  <c r="G16" i="61"/>
  <c r="C17" i="9"/>
  <c r="C27" i="9"/>
  <c r="I13" i="9"/>
  <c r="C24" i="9"/>
  <c r="C14" i="9"/>
  <c r="C20" i="9"/>
  <c r="C28" i="9"/>
  <c r="C11" i="9"/>
  <c r="C15" i="9"/>
  <c r="C21" i="9"/>
  <c r="C25" i="9"/>
  <c r="C12" i="9"/>
  <c r="C16" i="9"/>
  <c r="C22" i="9"/>
  <c r="C26" i="9"/>
  <c r="I17" i="9"/>
  <c r="I14" i="9"/>
  <c r="I20" i="9"/>
  <c r="I24" i="9"/>
  <c r="I28" i="9"/>
  <c r="L21" i="60"/>
  <c r="M16" i="61"/>
  <c r="L21" i="62"/>
  <c r="M11" i="62"/>
  <c r="M21" i="62"/>
  <c r="I21" i="9"/>
  <c r="I43" i="9"/>
  <c r="M22" i="62"/>
  <c r="I12" i="9"/>
  <c r="I16" i="9"/>
  <c r="I22" i="9"/>
  <c r="I26" i="9"/>
  <c r="I44" i="9"/>
  <c r="L23" i="60"/>
  <c r="M13" i="60"/>
  <c r="M24" i="61"/>
  <c r="L23" i="62"/>
  <c r="M17" i="62"/>
  <c r="M23" i="62"/>
  <c r="M27" i="62"/>
  <c r="M12" i="61"/>
  <c r="M15" i="62"/>
  <c r="I11" i="9"/>
  <c r="I15" i="9"/>
  <c r="I25" i="9"/>
  <c r="I23" i="9"/>
  <c r="I27" i="9"/>
  <c r="M28" i="60"/>
  <c r="L21" i="61"/>
  <c r="M11" i="61"/>
  <c r="M40" i="62"/>
  <c r="M40" i="61"/>
  <c r="C44" i="9"/>
  <c r="G39" i="62"/>
  <c r="C43" i="9"/>
  <c r="D43" i="9"/>
  <c r="D20" i="9"/>
  <c r="D24" i="9"/>
  <c r="D28" i="9"/>
  <c r="D44" i="9"/>
  <c r="D21" i="9"/>
  <c r="D25" i="9"/>
  <c r="D22" i="9"/>
  <c r="D26" i="9"/>
  <c r="G11" i="60"/>
  <c r="D30" i="64"/>
  <c r="D30" i="63"/>
  <c r="G18" i="64"/>
  <c r="G15" i="60"/>
  <c r="G15" i="62"/>
  <c r="G15" i="61"/>
  <c r="G21" i="62"/>
  <c r="G22" i="61"/>
  <c r="G22" i="62"/>
  <c r="G26" i="62"/>
  <c r="G27" i="62"/>
  <c r="J12" i="9"/>
  <c r="J16" i="9"/>
  <c r="J22" i="9"/>
  <c r="J26" i="9"/>
  <c r="J30" i="64"/>
  <c r="J13" i="9"/>
  <c r="J17" i="9"/>
  <c r="J23" i="9"/>
  <c r="J27" i="9"/>
  <c r="K14" i="9"/>
  <c r="K20" i="9"/>
  <c r="K24" i="9"/>
  <c r="K28" i="9"/>
  <c r="M20" i="60"/>
  <c r="K30" i="64"/>
  <c r="K11" i="9"/>
  <c r="K15" i="9"/>
  <c r="K21" i="9"/>
  <c r="K25" i="9"/>
  <c r="F30" i="64"/>
  <c r="E30" i="64"/>
  <c r="G29" i="64"/>
  <c r="C30" i="64"/>
  <c r="M18" i="64"/>
  <c r="L18" i="64"/>
  <c r="M29" i="64"/>
  <c r="I30" i="64"/>
  <c r="L29" i="64"/>
  <c r="J30" i="63"/>
  <c r="F30" i="63"/>
  <c r="E30" i="63"/>
  <c r="G29" i="63"/>
  <c r="G18" i="63"/>
  <c r="C30" i="63"/>
  <c r="L18" i="63"/>
  <c r="M18" i="63"/>
  <c r="M29" i="63"/>
  <c r="I30" i="63"/>
  <c r="L29" i="63"/>
  <c r="G40" i="62"/>
  <c r="K29" i="62"/>
  <c r="K18" i="62"/>
  <c r="M12" i="62"/>
  <c r="J29" i="62"/>
  <c r="J18" i="62"/>
  <c r="L25" i="62"/>
  <c r="F29" i="62"/>
  <c r="F18" i="62"/>
  <c r="G17" i="62"/>
  <c r="E29" i="62"/>
  <c r="G13" i="62"/>
  <c r="E18" i="62"/>
  <c r="D29" i="62"/>
  <c r="D18" i="62"/>
  <c r="C29" i="62"/>
  <c r="C18" i="62"/>
  <c r="L11" i="62"/>
  <c r="L13" i="62"/>
  <c r="L15" i="62"/>
  <c r="L17" i="62"/>
  <c r="I18" i="62"/>
  <c r="G20" i="62"/>
  <c r="L20" i="62"/>
  <c r="L22" i="62"/>
  <c r="L24" i="62"/>
  <c r="L26" i="62"/>
  <c r="L28" i="62"/>
  <c r="I29" i="62"/>
  <c r="G12" i="62"/>
  <c r="L12" i="62"/>
  <c r="L14" i="62"/>
  <c r="L16" i="62"/>
  <c r="L40" i="62"/>
  <c r="G40" i="61"/>
  <c r="G39" i="61"/>
  <c r="K29" i="61"/>
  <c r="K18" i="61"/>
  <c r="J29" i="61"/>
  <c r="L16" i="61"/>
  <c r="J18" i="61"/>
  <c r="L14" i="61"/>
  <c r="L27" i="61"/>
  <c r="L25" i="61"/>
  <c r="L23" i="61"/>
  <c r="L22" i="61"/>
  <c r="M20" i="61"/>
  <c r="G26" i="61"/>
  <c r="G25" i="61"/>
  <c r="F29" i="61"/>
  <c r="G21" i="61"/>
  <c r="G14" i="61"/>
  <c r="F18" i="61"/>
  <c r="E29" i="61"/>
  <c r="G20" i="61"/>
  <c r="E18" i="61"/>
  <c r="D29" i="61"/>
  <c r="G13" i="61"/>
  <c r="D18" i="61"/>
  <c r="G11" i="61"/>
  <c r="G23" i="61"/>
  <c r="C18" i="61"/>
  <c r="C29" i="61"/>
  <c r="L11" i="61"/>
  <c r="L13" i="61"/>
  <c r="L15" i="61"/>
  <c r="L17" i="61"/>
  <c r="I18" i="61"/>
  <c r="L26" i="61"/>
  <c r="L28" i="61"/>
  <c r="I29" i="61"/>
  <c r="G12" i="61"/>
  <c r="L40" i="61"/>
  <c r="G40" i="60"/>
  <c r="G39" i="60"/>
  <c r="K18" i="60"/>
  <c r="M14" i="60"/>
  <c r="J29" i="60"/>
  <c r="L15" i="60"/>
  <c r="J18" i="60"/>
  <c r="L13" i="60"/>
  <c r="L17" i="60"/>
  <c r="M15" i="60"/>
  <c r="I18" i="60"/>
  <c r="M12" i="60"/>
  <c r="L11" i="60"/>
  <c r="F29" i="60"/>
  <c r="F18" i="60"/>
  <c r="E29" i="60"/>
  <c r="E18" i="60"/>
  <c r="D29" i="60"/>
  <c r="D18" i="60"/>
  <c r="C29" i="60"/>
  <c r="M21" i="60"/>
  <c r="M25" i="60"/>
  <c r="M27" i="60"/>
  <c r="L20" i="60"/>
  <c r="L22" i="60"/>
  <c r="L24" i="60"/>
  <c r="L26" i="60"/>
  <c r="L28" i="60"/>
  <c r="I29" i="60"/>
  <c r="L12" i="60"/>
  <c r="L14" i="60"/>
  <c r="L16" i="60"/>
  <c r="C18" i="60"/>
  <c r="L40" i="60"/>
  <c r="G21" i="60"/>
  <c r="K30" i="60" l="1"/>
  <c r="G29" i="60"/>
  <c r="G18" i="60"/>
  <c r="D30" i="61"/>
  <c r="G18" i="62"/>
  <c r="G30" i="64"/>
  <c r="G29" i="62"/>
  <c r="I32" i="64"/>
  <c r="M30" i="64"/>
  <c r="L30" i="64"/>
  <c r="G30" i="63"/>
  <c r="L30" i="63"/>
  <c r="I32" i="63"/>
  <c r="M30" i="63"/>
  <c r="K30" i="62"/>
  <c r="J30" i="62"/>
  <c r="F30" i="62"/>
  <c r="E30" i="62"/>
  <c r="D30" i="62"/>
  <c r="C30" i="62"/>
  <c r="L18" i="62"/>
  <c r="M18" i="62"/>
  <c r="M29" i="62"/>
  <c r="I30" i="62"/>
  <c r="L29" i="62"/>
  <c r="K30" i="61"/>
  <c r="J30" i="61"/>
  <c r="F30" i="61"/>
  <c r="E30" i="61"/>
  <c r="G29" i="61"/>
  <c r="G18" i="61"/>
  <c r="C30" i="61"/>
  <c r="L18" i="61"/>
  <c r="M18" i="61"/>
  <c r="M29" i="61"/>
  <c r="I30" i="61"/>
  <c r="L29" i="61"/>
  <c r="J30" i="60"/>
  <c r="L18" i="60"/>
  <c r="M18" i="60"/>
  <c r="F30" i="60"/>
  <c r="E30" i="60"/>
  <c r="D30" i="60"/>
  <c r="C30" i="60"/>
  <c r="M29" i="60"/>
  <c r="I30" i="60"/>
  <c r="L29" i="60"/>
  <c r="G30" i="60" l="1"/>
  <c r="G30" i="62"/>
  <c r="L30" i="62"/>
  <c r="I32" i="62"/>
  <c r="M30" i="62"/>
  <c r="G30" i="61"/>
  <c r="L30" i="61"/>
  <c r="I32" i="61"/>
  <c r="M30" i="61"/>
  <c r="L30" i="60"/>
  <c r="I32" i="60"/>
  <c r="M30" i="60"/>
  <c r="M40" i="59" l="1"/>
  <c r="G40" i="59"/>
  <c r="F44" i="9" s="1"/>
  <c r="G39" i="59"/>
  <c r="F43" i="9" s="1"/>
  <c r="M28" i="59"/>
  <c r="G28" i="59"/>
  <c r="F28" i="9" s="1"/>
  <c r="L27" i="59"/>
  <c r="M27" i="59"/>
  <c r="G27" i="59"/>
  <c r="F27" i="9" s="1"/>
  <c r="M26" i="59"/>
  <c r="G26" i="59"/>
  <c r="F26" i="9" s="1"/>
  <c r="L25" i="59"/>
  <c r="M25" i="59"/>
  <c r="G25" i="59"/>
  <c r="F25" i="9" s="1"/>
  <c r="M24" i="59"/>
  <c r="G24" i="59"/>
  <c r="F24" i="9" s="1"/>
  <c r="L23" i="59"/>
  <c r="M23" i="59"/>
  <c r="G23" i="59"/>
  <c r="F23" i="9" s="1"/>
  <c r="M22" i="59"/>
  <c r="G22" i="59"/>
  <c r="F22" i="9" s="1"/>
  <c r="L21" i="59"/>
  <c r="M21" i="59"/>
  <c r="G21" i="59"/>
  <c r="F21" i="9" s="1"/>
  <c r="K29" i="59"/>
  <c r="J29" i="59"/>
  <c r="M20" i="59"/>
  <c r="F29" i="59"/>
  <c r="E29" i="59"/>
  <c r="D29" i="59"/>
  <c r="C29" i="59"/>
  <c r="L17" i="59"/>
  <c r="M17" i="59"/>
  <c r="G17" i="59"/>
  <c r="F17" i="9" s="1"/>
  <c r="M16" i="59"/>
  <c r="G16" i="59"/>
  <c r="F16" i="9" s="1"/>
  <c r="L15" i="59"/>
  <c r="M15" i="59"/>
  <c r="G15" i="59"/>
  <c r="F15" i="9" s="1"/>
  <c r="M14" i="59"/>
  <c r="G14" i="59"/>
  <c r="F14" i="9" s="1"/>
  <c r="L13" i="59"/>
  <c r="M13" i="59"/>
  <c r="G13" i="59"/>
  <c r="F13" i="9" s="1"/>
  <c r="M12" i="59"/>
  <c r="G12" i="59"/>
  <c r="F12" i="9" s="1"/>
  <c r="K18" i="59"/>
  <c r="J18" i="59"/>
  <c r="M11" i="59"/>
  <c r="F18" i="59"/>
  <c r="E18" i="59"/>
  <c r="D18" i="59"/>
  <c r="C18" i="59"/>
  <c r="F30" i="59" l="1"/>
  <c r="C30" i="59"/>
  <c r="D30" i="59"/>
  <c r="J30" i="59"/>
  <c r="E30" i="59"/>
  <c r="K30" i="59"/>
  <c r="L11" i="59"/>
  <c r="I18" i="59"/>
  <c r="G11" i="59"/>
  <c r="G20" i="59"/>
  <c r="L20" i="59"/>
  <c r="L22" i="59"/>
  <c r="L24" i="59"/>
  <c r="L26" i="59"/>
  <c r="L28" i="59"/>
  <c r="I29" i="59"/>
  <c r="L12" i="59"/>
  <c r="L14" i="59"/>
  <c r="L16" i="59"/>
  <c r="L40" i="59"/>
  <c r="K40" i="58"/>
  <c r="K39" i="58"/>
  <c r="J40" i="58"/>
  <c r="J39" i="58"/>
  <c r="I39" i="58"/>
  <c r="F39" i="58"/>
  <c r="E40" i="58"/>
  <c r="E39" i="58"/>
  <c r="D40" i="58"/>
  <c r="D39" i="58"/>
  <c r="C40" i="58"/>
  <c r="C39" i="58"/>
  <c r="K28" i="58"/>
  <c r="K27" i="58"/>
  <c r="K26" i="58"/>
  <c r="K25" i="58"/>
  <c r="K24" i="58"/>
  <c r="K23" i="58"/>
  <c r="K22" i="58"/>
  <c r="K21" i="58"/>
  <c r="K20" i="58"/>
  <c r="K17" i="58"/>
  <c r="K16" i="58"/>
  <c r="K15" i="58"/>
  <c r="K14" i="58"/>
  <c r="K13" i="58"/>
  <c r="K12" i="58"/>
  <c r="K11" i="58"/>
  <c r="J28" i="58"/>
  <c r="J27" i="58"/>
  <c r="J26" i="58"/>
  <c r="J25" i="58"/>
  <c r="J24" i="58"/>
  <c r="J23" i="58"/>
  <c r="J22" i="58"/>
  <c r="J21" i="58"/>
  <c r="J20" i="58"/>
  <c r="J17" i="58"/>
  <c r="J16" i="58"/>
  <c r="J15" i="58"/>
  <c r="J14" i="58"/>
  <c r="J13" i="58"/>
  <c r="J12" i="58"/>
  <c r="J11" i="58"/>
  <c r="I28" i="58"/>
  <c r="I27" i="58"/>
  <c r="I26" i="58"/>
  <c r="I25" i="58"/>
  <c r="I24" i="58"/>
  <c r="M24" i="58" s="1"/>
  <c r="I23" i="58"/>
  <c r="I22" i="58"/>
  <c r="I21" i="58"/>
  <c r="I20" i="58"/>
  <c r="I17" i="58"/>
  <c r="M17" i="58" s="1"/>
  <c r="I16" i="58"/>
  <c r="I15" i="58"/>
  <c r="I14" i="58"/>
  <c r="M14" i="58" s="1"/>
  <c r="I13" i="58"/>
  <c r="I12" i="58"/>
  <c r="I11" i="58"/>
  <c r="F28" i="58"/>
  <c r="F27" i="58"/>
  <c r="F26" i="58"/>
  <c r="F25" i="58"/>
  <c r="F24" i="58"/>
  <c r="F23" i="58"/>
  <c r="F22" i="58"/>
  <c r="F21" i="58"/>
  <c r="F20" i="58"/>
  <c r="F17" i="58"/>
  <c r="F16" i="58"/>
  <c r="F15" i="58"/>
  <c r="F14" i="58"/>
  <c r="F13" i="58"/>
  <c r="F12" i="58"/>
  <c r="F11" i="58"/>
  <c r="E28" i="58"/>
  <c r="E27" i="58"/>
  <c r="E26" i="58"/>
  <c r="E25" i="58"/>
  <c r="E24" i="58"/>
  <c r="E23" i="58"/>
  <c r="E22" i="58"/>
  <c r="E21" i="58"/>
  <c r="E20" i="58"/>
  <c r="E17" i="58"/>
  <c r="E16" i="58"/>
  <c r="E15" i="58"/>
  <c r="E14" i="58"/>
  <c r="E13" i="58"/>
  <c r="E12" i="58"/>
  <c r="E11" i="58"/>
  <c r="D28" i="58"/>
  <c r="D27" i="58"/>
  <c r="D26" i="58"/>
  <c r="D25" i="58"/>
  <c r="D24" i="58"/>
  <c r="D23" i="58"/>
  <c r="D22" i="58"/>
  <c r="D21" i="58"/>
  <c r="D20" i="58"/>
  <c r="D17" i="58"/>
  <c r="D16" i="58"/>
  <c r="D15" i="58"/>
  <c r="D14" i="58"/>
  <c r="D13" i="58"/>
  <c r="D12" i="58"/>
  <c r="D11" i="58"/>
  <c r="C28" i="58"/>
  <c r="C27" i="58"/>
  <c r="G27" i="58" s="1"/>
  <c r="C26" i="58"/>
  <c r="C25" i="58"/>
  <c r="G25" i="58" s="1"/>
  <c r="C24" i="58"/>
  <c r="G24" i="58" s="1"/>
  <c r="C23" i="58"/>
  <c r="C22" i="58"/>
  <c r="C21" i="58"/>
  <c r="G21" i="58" s="1"/>
  <c r="C20" i="58"/>
  <c r="C17" i="58"/>
  <c r="C16" i="58"/>
  <c r="G16" i="58" s="1"/>
  <c r="C15" i="58"/>
  <c r="C14" i="58"/>
  <c r="G14" i="58" s="1"/>
  <c r="C13" i="58"/>
  <c r="C12" i="58"/>
  <c r="C11" i="58"/>
  <c r="K40" i="57"/>
  <c r="K39" i="57"/>
  <c r="J40" i="57"/>
  <c r="J39" i="57"/>
  <c r="I39" i="57"/>
  <c r="F39" i="57"/>
  <c r="E40" i="57"/>
  <c r="E39" i="57"/>
  <c r="D40" i="57"/>
  <c r="D39" i="57"/>
  <c r="C40" i="57"/>
  <c r="C39" i="57"/>
  <c r="K28" i="57"/>
  <c r="K27" i="57"/>
  <c r="K26" i="57"/>
  <c r="K25" i="57"/>
  <c r="K24" i="57"/>
  <c r="K23" i="57"/>
  <c r="K22" i="57"/>
  <c r="K21" i="57"/>
  <c r="K20" i="57"/>
  <c r="K17" i="57"/>
  <c r="K16" i="57"/>
  <c r="K15" i="57"/>
  <c r="K14" i="57"/>
  <c r="K13" i="57"/>
  <c r="K12" i="57"/>
  <c r="K11" i="57"/>
  <c r="J28" i="57"/>
  <c r="J27" i="57"/>
  <c r="J26" i="57"/>
  <c r="J25" i="57"/>
  <c r="J24" i="57"/>
  <c r="J23" i="57"/>
  <c r="J22" i="57"/>
  <c r="J21" i="57"/>
  <c r="J20" i="57"/>
  <c r="J17" i="57"/>
  <c r="J16" i="57"/>
  <c r="J15" i="57"/>
  <c r="J14" i="57"/>
  <c r="J13" i="57"/>
  <c r="J12" i="57"/>
  <c r="J11" i="57"/>
  <c r="I28" i="57"/>
  <c r="I27" i="57"/>
  <c r="M27" i="57" s="1"/>
  <c r="I26" i="57"/>
  <c r="I25" i="57"/>
  <c r="I24" i="57"/>
  <c r="I23" i="57"/>
  <c r="I22" i="57"/>
  <c r="I21" i="57"/>
  <c r="I20" i="57"/>
  <c r="I17" i="57"/>
  <c r="I16" i="57"/>
  <c r="I15" i="57"/>
  <c r="I14" i="57"/>
  <c r="L14" i="57" s="1"/>
  <c r="I13" i="57"/>
  <c r="I12" i="57"/>
  <c r="I11" i="57"/>
  <c r="F28" i="57"/>
  <c r="F27" i="57"/>
  <c r="F26" i="57"/>
  <c r="F25" i="57"/>
  <c r="F24" i="57"/>
  <c r="F23" i="57"/>
  <c r="F22" i="57"/>
  <c r="F21" i="57"/>
  <c r="F20" i="57"/>
  <c r="F17" i="57"/>
  <c r="F16" i="57"/>
  <c r="F15" i="57"/>
  <c r="F14" i="57"/>
  <c r="F13" i="57"/>
  <c r="F12" i="57"/>
  <c r="F11" i="57"/>
  <c r="E28" i="57"/>
  <c r="E27" i="57"/>
  <c r="E26" i="57"/>
  <c r="E25" i="57"/>
  <c r="E24" i="57"/>
  <c r="E23" i="57"/>
  <c r="E22" i="57"/>
  <c r="E21" i="57"/>
  <c r="E20" i="57"/>
  <c r="E17" i="57"/>
  <c r="E16" i="57"/>
  <c r="E15" i="57"/>
  <c r="E14" i="57"/>
  <c r="E13" i="57"/>
  <c r="E12" i="57"/>
  <c r="E11" i="57"/>
  <c r="D28" i="57"/>
  <c r="D27" i="57"/>
  <c r="D26" i="57"/>
  <c r="D25" i="57"/>
  <c r="D24" i="57"/>
  <c r="D23" i="57"/>
  <c r="D22" i="57"/>
  <c r="D21" i="57"/>
  <c r="D20" i="57"/>
  <c r="D17" i="57"/>
  <c r="D16" i="57"/>
  <c r="D15" i="57"/>
  <c r="D14" i="57"/>
  <c r="D13" i="57"/>
  <c r="D12" i="57"/>
  <c r="D11" i="57"/>
  <c r="C28" i="57"/>
  <c r="C27" i="57"/>
  <c r="C26" i="57"/>
  <c r="C25" i="57"/>
  <c r="C24" i="57"/>
  <c r="C23" i="57"/>
  <c r="C22" i="57"/>
  <c r="C21" i="57"/>
  <c r="C20" i="57"/>
  <c r="C17" i="57"/>
  <c r="C16" i="57"/>
  <c r="C15" i="57"/>
  <c r="C14" i="57"/>
  <c r="G14" i="57" s="1"/>
  <c r="C13" i="57"/>
  <c r="C12" i="57"/>
  <c r="C11" i="57"/>
  <c r="K40" i="56"/>
  <c r="M40" i="56" s="1"/>
  <c r="K39" i="56"/>
  <c r="J40" i="56"/>
  <c r="J39" i="56"/>
  <c r="I39" i="56"/>
  <c r="F39" i="56"/>
  <c r="E40" i="56"/>
  <c r="E39" i="56"/>
  <c r="D40" i="56"/>
  <c r="D39" i="56"/>
  <c r="C40" i="56"/>
  <c r="C39" i="56"/>
  <c r="K28" i="56"/>
  <c r="K27" i="56"/>
  <c r="K26" i="56"/>
  <c r="K25" i="56"/>
  <c r="K24" i="56"/>
  <c r="K23" i="56"/>
  <c r="K22" i="56"/>
  <c r="K21" i="56"/>
  <c r="K20" i="56"/>
  <c r="K17" i="56"/>
  <c r="K16" i="56"/>
  <c r="K15" i="56"/>
  <c r="K14" i="56"/>
  <c r="K13" i="56"/>
  <c r="K12" i="56"/>
  <c r="K11" i="56"/>
  <c r="J28" i="56"/>
  <c r="J27" i="56"/>
  <c r="J26" i="56"/>
  <c r="J25" i="56"/>
  <c r="J24" i="56"/>
  <c r="J23" i="56"/>
  <c r="J22" i="56"/>
  <c r="J21" i="56"/>
  <c r="J20" i="56"/>
  <c r="J17" i="56"/>
  <c r="J16" i="56"/>
  <c r="J15" i="56"/>
  <c r="J14" i="56"/>
  <c r="J13" i="56"/>
  <c r="J12" i="56"/>
  <c r="J11" i="56"/>
  <c r="I28" i="56"/>
  <c r="I27" i="56"/>
  <c r="I26" i="56"/>
  <c r="I25" i="56"/>
  <c r="I24" i="56"/>
  <c r="I23" i="56"/>
  <c r="I22" i="56"/>
  <c r="I21" i="56"/>
  <c r="I20" i="56"/>
  <c r="I17" i="56"/>
  <c r="I16" i="56"/>
  <c r="I15" i="56"/>
  <c r="I14" i="56"/>
  <c r="L14" i="56" s="1"/>
  <c r="I13" i="56"/>
  <c r="I12" i="56"/>
  <c r="I11" i="56"/>
  <c r="F28" i="56"/>
  <c r="F27" i="56"/>
  <c r="F26" i="56"/>
  <c r="F25" i="56"/>
  <c r="F24" i="56"/>
  <c r="F23" i="56"/>
  <c r="F22" i="56"/>
  <c r="F21" i="56"/>
  <c r="F20" i="56"/>
  <c r="F17" i="56"/>
  <c r="F16" i="56"/>
  <c r="F15" i="56"/>
  <c r="F14" i="56"/>
  <c r="F13" i="56"/>
  <c r="F12" i="56"/>
  <c r="F11" i="56"/>
  <c r="E28" i="56"/>
  <c r="E27" i="56"/>
  <c r="E26" i="56"/>
  <c r="E25" i="56"/>
  <c r="E24" i="56"/>
  <c r="E23" i="56"/>
  <c r="E22" i="56"/>
  <c r="E21" i="56"/>
  <c r="E20" i="56"/>
  <c r="E17" i="56"/>
  <c r="E16" i="56"/>
  <c r="E15" i="56"/>
  <c r="E14" i="56"/>
  <c r="E13" i="56"/>
  <c r="E12" i="56"/>
  <c r="E11" i="56"/>
  <c r="D28" i="56"/>
  <c r="D27" i="56"/>
  <c r="D26" i="56"/>
  <c r="D25" i="56"/>
  <c r="D24" i="56"/>
  <c r="D23" i="56"/>
  <c r="D22" i="56"/>
  <c r="D21" i="56"/>
  <c r="D20" i="56"/>
  <c r="D17" i="56"/>
  <c r="D16" i="56"/>
  <c r="D15" i="56"/>
  <c r="D14" i="56"/>
  <c r="D13" i="56"/>
  <c r="D12" i="56"/>
  <c r="D11" i="56"/>
  <c r="C28" i="56"/>
  <c r="G28" i="56" s="1"/>
  <c r="C27" i="56"/>
  <c r="C26" i="56"/>
  <c r="C25" i="56"/>
  <c r="C24" i="56"/>
  <c r="C23" i="56"/>
  <c r="C22" i="56"/>
  <c r="C21" i="56"/>
  <c r="C20" i="56"/>
  <c r="C17" i="56"/>
  <c r="C16" i="56"/>
  <c r="C15" i="56"/>
  <c r="C14" i="56"/>
  <c r="C13" i="56"/>
  <c r="C12" i="56"/>
  <c r="C11" i="56"/>
  <c r="K40" i="55"/>
  <c r="K39" i="55"/>
  <c r="J40" i="55"/>
  <c r="J39" i="55"/>
  <c r="I39" i="55"/>
  <c r="F39" i="55"/>
  <c r="E40" i="55"/>
  <c r="E39" i="55"/>
  <c r="D40" i="55"/>
  <c r="D39" i="55"/>
  <c r="C40" i="55"/>
  <c r="C39" i="55"/>
  <c r="K28" i="55"/>
  <c r="K27" i="55"/>
  <c r="K26" i="55"/>
  <c r="K25" i="55"/>
  <c r="K24" i="55"/>
  <c r="K23" i="55"/>
  <c r="K22" i="55"/>
  <c r="K21" i="55"/>
  <c r="K20" i="55"/>
  <c r="K17" i="55"/>
  <c r="K16" i="55"/>
  <c r="K15" i="55"/>
  <c r="K14" i="55"/>
  <c r="K13" i="55"/>
  <c r="K12" i="55"/>
  <c r="K11" i="55"/>
  <c r="J28" i="55"/>
  <c r="J27" i="55"/>
  <c r="J26" i="55"/>
  <c r="J25" i="55"/>
  <c r="J24" i="55"/>
  <c r="J23" i="55"/>
  <c r="J22" i="55"/>
  <c r="J21" i="55"/>
  <c r="J20" i="55"/>
  <c r="J17" i="55"/>
  <c r="J16" i="55"/>
  <c r="J15" i="55"/>
  <c r="J14" i="55"/>
  <c r="J13" i="55"/>
  <c r="J12" i="55"/>
  <c r="J11" i="55"/>
  <c r="I28" i="55"/>
  <c r="I27" i="55"/>
  <c r="I26" i="55"/>
  <c r="I25" i="55"/>
  <c r="I24" i="55"/>
  <c r="I23" i="55"/>
  <c r="I22" i="55"/>
  <c r="I21" i="55"/>
  <c r="I20" i="55"/>
  <c r="I17" i="55"/>
  <c r="I16" i="55"/>
  <c r="I15" i="55"/>
  <c r="I14" i="55"/>
  <c r="L14" i="55" s="1"/>
  <c r="I13" i="55"/>
  <c r="I12" i="55"/>
  <c r="I11" i="55"/>
  <c r="F28" i="55"/>
  <c r="F27" i="55"/>
  <c r="F26" i="55"/>
  <c r="F25" i="55"/>
  <c r="F24" i="55"/>
  <c r="F23" i="55"/>
  <c r="F22" i="55"/>
  <c r="F21" i="55"/>
  <c r="F20" i="55"/>
  <c r="F17" i="55"/>
  <c r="F16" i="55"/>
  <c r="F15" i="55"/>
  <c r="F14" i="55"/>
  <c r="F13" i="55"/>
  <c r="F12" i="55"/>
  <c r="F11" i="55"/>
  <c r="E28" i="55"/>
  <c r="E27" i="55"/>
  <c r="E26" i="55"/>
  <c r="E25" i="55"/>
  <c r="E24" i="55"/>
  <c r="E23" i="55"/>
  <c r="E22" i="55"/>
  <c r="E21" i="55"/>
  <c r="E20" i="55"/>
  <c r="E17" i="55"/>
  <c r="E16" i="55"/>
  <c r="E15" i="55"/>
  <c r="E14" i="55"/>
  <c r="E13" i="55"/>
  <c r="E12" i="55"/>
  <c r="E11" i="55"/>
  <c r="D28" i="55"/>
  <c r="D27" i="55"/>
  <c r="D26" i="55"/>
  <c r="D25" i="55"/>
  <c r="D24" i="55"/>
  <c r="D23" i="55"/>
  <c r="D22" i="55"/>
  <c r="D21" i="55"/>
  <c r="D20" i="55"/>
  <c r="D17" i="55"/>
  <c r="D16" i="55"/>
  <c r="D15" i="55"/>
  <c r="D14" i="55"/>
  <c r="D13" i="55"/>
  <c r="D12" i="55"/>
  <c r="D11" i="55"/>
  <c r="C28" i="55"/>
  <c r="C27" i="55"/>
  <c r="C26" i="55"/>
  <c r="C25" i="55"/>
  <c r="C24" i="55"/>
  <c r="C23" i="55"/>
  <c r="C22" i="55"/>
  <c r="C21" i="55"/>
  <c r="C20" i="55"/>
  <c r="G20" i="55" s="1"/>
  <c r="C17" i="55"/>
  <c r="C16" i="55"/>
  <c r="C15" i="55"/>
  <c r="C14" i="55"/>
  <c r="C13" i="55"/>
  <c r="C12" i="55"/>
  <c r="C11" i="55"/>
  <c r="K40" i="54"/>
  <c r="M40" i="54" s="1"/>
  <c r="K39" i="54"/>
  <c r="J40" i="54"/>
  <c r="J39" i="54"/>
  <c r="I39" i="54"/>
  <c r="F39" i="54"/>
  <c r="E40" i="54"/>
  <c r="E39" i="54"/>
  <c r="D40" i="54"/>
  <c r="D39" i="54"/>
  <c r="C40" i="54"/>
  <c r="C39" i="54"/>
  <c r="K28" i="54"/>
  <c r="K27" i="54"/>
  <c r="K26" i="54"/>
  <c r="K25" i="54"/>
  <c r="K24" i="54"/>
  <c r="K23" i="54"/>
  <c r="K22" i="54"/>
  <c r="K21" i="54"/>
  <c r="K20" i="54"/>
  <c r="K17" i="54"/>
  <c r="K16" i="54"/>
  <c r="K15" i="54"/>
  <c r="K14" i="54"/>
  <c r="K13" i="54"/>
  <c r="K12" i="54"/>
  <c r="K11" i="54"/>
  <c r="J28" i="54"/>
  <c r="J27" i="54"/>
  <c r="J26" i="54"/>
  <c r="J25" i="54"/>
  <c r="J24" i="54"/>
  <c r="J23" i="54"/>
  <c r="J22" i="54"/>
  <c r="J21" i="54"/>
  <c r="J20" i="54"/>
  <c r="J17" i="54"/>
  <c r="J16" i="54"/>
  <c r="J15" i="54"/>
  <c r="J14" i="54"/>
  <c r="J13" i="54"/>
  <c r="J12" i="54"/>
  <c r="J11" i="54"/>
  <c r="I28" i="54"/>
  <c r="I27" i="54"/>
  <c r="I26" i="54"/>
  <c r="I25" i="54"/>
  <c r="I24" i="54"/>
  <c r="I23" i="54"/>
  <c r="I22" i="54"/>
  <c r="I21" i="54"/>
  <c r="I20" i="54"/>
  <c r="I17" i="54"/>
  <c r="I16" i="54"/>
  <c r="I15" i="54"/>
  <c r="I14" i="54"/>
  <c r="I13" i="54"/>
  <c r="I12" i="54"/>
  <c r="I11" i="54"/>
  <c r="F28" i="54"/>
  <c r="F27" i="54"/>
  <c r="F26" i="54"/>
  <c r="F25" i="54"/>
  <c r="F24" i="54"/>
  <c r="F23" i="54"/>
  <c r="F22" i="54"/>
  <c r="F21" i="54"/>
  <c r="F20" i="54"/>
  <c r="F17" i="54"/>
  <c r="F16" i="54"/>
  <c r="F15" i="54"/>
  <c r="F14" i="54"/>
  <c r="F13" i="54"/>
  <c r="F12" i="54"/>
  <c r="F11" i="54"/>
  <c r="E28" i="54"/>
  <c r="E27" i="54"/>
  <c r="E26" i="54"/>
  <c r="E25" i="54"/>
  <c r="E24" i="54"/>
  <c r="E23" i="54"/>
  <c r="E22" i="54"/>
  <c r="E21" i="54"/>
  <c r="E20" i="54"/>
  <c r="E17" i="54"/>
  <c r="E16" i="54"/>
  <c r="E15" i="54"/>
  <c r="E14" i="54"/>
  <c r="E13" i="54"/>
  <c r="E12" i="54"/>
  <c r="E11" i="54"/>
  <c r="D28" i="54"/>
  <c r="D27" i="54"/>
  <c r="D26" i="54"/>
  <c r="D25" i="54"/>
  <c r="D24" i="54"/>
  <c r="D23" i="54"/>
  <c r="D22" i="54"/>
  <c r="D21" i="54"/>
  <c r="D20" i="54"/>
  <c r="D17" i="54"/>
  <c r="D16" i="54"/>
  <c r="D15" i="54"/>
  <c r="D14" i="54"/>
  <c r="D13" i="54"/>
  <c r="D12" i="54"/>
  <c r="D11" i="54"/>
  <c r="C28" i="54"/>
  <c r="C27" i="54"/>
  <c r="C26" i="54"/>
  <c r="C25" i="54"/>
  <c r="G25" i="54" s="1"/>
  <c r="C24" i="54"/>
  <c r="C23" i="54"/>
  <c r="C22" i="54"/>
  <c r="C21" i="54"/>
  <c r="C20" i="54"/>
  <c r="C17" i="54"/>
  <c r="C16" i="54"/>
  <c r="C15" i="54"/>
  <c r="C14" i="54"/>
  <c r="C13" i="54"/>
  <c r="C12" i="54"/>
  <c r="C11" i="54"/>
  <c r="K40" i="53"/>
  <c r="K39" i="53"/>
  <c r="J40" i="53"/>
  <c r="J39" i="53"/>
  <c r="I39" i="53"/>
  <c r="F39" i="53"/>
  <c r="E40" i="53"/>
  <c r="E39" i="53"/>
  <c r="D40" i="53"/>
  <c r="D39" i="53"/>
  <c r="C40" i="53"/>
  <c r="C39" i="53"/>
  <c r="K28" i="53"/>
  <c r="K27" i="53"/>
  <c r="K26" i="53"/>
  <c r="K25" i="53"/>
  <c r="K24" i="53"/>
  <c r="K23" i="53"/>
  <c r="K22" i="53"/>
  <c r="K21" i="53"/>
  <c r="K20" i="53"/>
  <c r="K17" i="53"/>
  <c r="K16" i="53"/>
  <c r="K15" i="53"/>
  <c r="K14" i="53"/>
  <c r="K13" i="53"/>
  <c r="K12" i="53"/>
  <c r="K11" i="53"/>
  <c r="J28" i="53"/>
  <c r="J27" i="53"/>
  <c r="J26" i="53"/>
  <c r="J25" i="53"/>
  <c r="J24" i="53"/>
  <c r="J23" i="53"/>
  <c r="J22" i="53"/>
  <c r="J21" i="53"/>
  <c r="J20" i="53"/>
  <c r="J17" i="53"/>
  <c r="J16" i="53"/>
  <c r="J15" i="53"/>
  <c r="J14" i="53"/>
  <c r="J13" i="53"/>
  <c r="J12" i="53"/>
  <c r="J11" i="53"/>
  <c r="I28" i="53"/>
  <c r="I27" i="53"/>
  <c r="I26" i="53"/>
  <c r="I25" i="53"/>
  <c r="I24" i="53"/>
  <c r="I23" i="53"/>
  <c r="I22" i="53"/>
  <c r="I21" i="53"/>
  <c r="I20" i="53"/>
  <c r="I17" i="53"/>
  <c r="I16" i="53"/>
  <c r="I15" i="53"/>
  <c r="I14" i="53"/>
  <c r="I13" i="53"/>
  <c r="I12" i="53"/>
  <c r="I11" i="53"/>
  <c r="F28" i="53"/>
  <c r="F27" i="53"/>
  <c r="F26" i="53"/>
  <c r="F25" i="53"/>
  <c r="F24" i="53"/>
  <c r="F23" i="53"/>
  <c r="F22" i="53"/>
  <c r="F21" i="53"/>
  <c r="F20" i="53"/>
  <c r="F17" i="53"/>
  <c r="F16" i="53"/>
  <c r="F15" i="53"/>
  <c r="F14" i="53"/>
  <c r="F13" i="53"/>
  <c r="F12" i="53"/>
  <c r="F11" i="53"/>
  <c r="E28" i="53"/>
  <c r="E27" i="53"/>
  <c r="E26" i="53"/>
  <c r="E25" i="53"/>
  <c r="E24" i="53"/>
  <c r="E23" i="53"/>
  <c r="E22" i="53"/>
  <c r="E21" i="53"/>
  <c r="E20" i="53"/>
  <c r="E17" i="53"/>
  <c r="E16" i="53"/>
  <c r="E15" i="53"/>
  <c r="E14" i="53"/>
  <c r="E13" i="53"/>
  <c r="E12" i="53"/>
  <c r="E11" i="53"/>
  <c r="D28" i="53"/>
  <c r="D27" i="53"/>
  <c r="D26" i="53"/>
  <c r="D25" i="53"/>
  <c r="D24" i="53"/>
  <c r="D23" i="53"/>
  <c r="D22" i="53"/>
  <c r="D21" i="53"/>
  <c r="D20" i="53"/>
  <c r="D17" i="53"/>
  <c r="D16" i="53"/>
  <c r="D15" i="53"/>
  <c r="D14" i="53"/>
  <c r="D13" i="53"/>
  <c r="D12" i="53"/>
  <c r="D11" i="53"/>
  <c r="C28" i="53"/>
  <c r="C27" i="53"/>
  <c r="C26" i="53"/>
  <c r="C25" i="53"/>
  <c r="C24" i="53"/>
  <c r="C23" i="53"/>
  <c r="C22" i="53"/>
  <c r="C21" i="53"/>
  <c r="C20" i="53"/>
  <c r="C17" i="53"/>
  <c r="C16" i="53"/>
  <c r="C15" i="53"/>
  <c r="C14" i="53"/>
  <c r="C13" i="53"/>
  <c r="C12" i="53"/>
  <c r="C11" i="53"/>
  <c r="M15" i="54" l="1"/>
  <c r="K12" i="7"/>
  <c r="K16" i="7"/>
  <c r="K14" i="7"/>
  <c r="K13" i="7"/>
  <c r="M16" i="54"/>
  <c r="K17" i="7"/>
  <c r="M22" i="55"/>
  <c r="L27" i="55"/>
  <c r="M26" i="57"/>
  <c r="M22" i="54"/>
  <c r="K11" i="7"/>
  <c r="K15" i="7"/>
  <c r="M20" i="56"/>
  <c r="C20" i="7"/>
  <c r="M13" i="57"/>
  <c r="L22" i="58"/>
  <c r="M21" i="58"/>
  <c r="L22" i="57"/>
  <c r="K44" i="7"/>
  <c r="M26" i="58"/>
  <c r="M17" i="56"/>
  <c r="L12" i="58"/>
  <c r="L12" i="57"/>
  <c r="M15" i="58"/>
  <c r="M25" i="58"/>
  <c r="M21" i="57"/>
  <c r="M25" i="57"/>
  <c r="M26" i="56"/>
  <c r="M16" i="56"/>
  <c r="K22" i="7"/>
  <c r="M17" i="55"/>
  <c r="M26" i="55"/>
  <c r="K26" i="7"/>
  <c r="M16" i="55"/>
  <c r="M27" i="54"/>
  <c r="M13" i="58"/>
  <c r="M12" i="55"/>
  <c r="J12" i="7"/>
  <c r="J26" i="7"/>
  <c r="J16" i="7"/>
  <c r="J22" i="7"/>
  <c r="J29" i="54"/>
  <c r="J17" i="7"/>
  <c r="J13" i="7"/>
  <c r="J23" i="7"/>
  <c r="J27" i="7"/>
  <c r="K29" i="56"/>
  <c r="K21" i="7"/>
  <c r="K25" i="7"/>
  <c r="J43" i="7"/>
  <c r="K43" i="7"/>
  <c r="C44" i="7"/>
  <c r="J44" i="7"/>
  <c r="D18" i="54"/>
  <c r="G15" i="57"/>
  <c r="G23" i="58"/>
  <c r="C14" i="7"/>
  <c r="C24" i="7"/>
  <c r="C28" i="7"/>
  <c r="I13" i="7"/>
  <c r="I23" i="7"/>
  <c r="C11" i="7"/>
  <c r="C15" i="7"/>
  <c r="C21" i="7"/>
  <c r="C25" i="7"/>
  <c r="C12" i="7"/>
  <c r="C16" i="7"/>
  <c r="C22" i="7"/>
  <c r="C26" i="7"/>
  <c r="C13" i="7"/>
  <c r="C17" i="7"/>
  <c r="C23" i="7"/>
  <c r="C27" i="7"/>
  <c r="I17" i="7"/>
  <c r="I27" i="7"/>
  <c r="I14" i="7"/>
  <c r="I20" i="7"/>
  <c r="I24" i="7"/>
  <c r="I28" i="7"/>
  <c r="M27" i="55"/>
  <c r="M12" i="58"/>
  <c r="M13" i="54"/>
  <c r="L16" i="55"/>
  <c r="M23" i="58"/>
  <c r="M24" i="54"/>
  <c r="M13" i="55"/>
  <c r="L16" i="56"/>
  <c r="M20" i="58"/>
  <c r="M28" i="58"/>
  <c r="I11" i="7"/>
  <c r="I15" i="7"/>
  <c r="I21" i="7"/>
  <c r="I25" i="7"/>
  <c r="I43" i="7"/>
  <c r="M25" i="54"/>
  <c r="M14" i="55"/>
  <c r="M20" i="55"/>
  <c r="M14" i="56"/>
  <c r="M12" i="57"/>
  <c r="L28" i="54"/>
  <c r="M28" i="54"/>
  <c r="I12" i="7"/>
  <c r="I16" i="7"/>
  <c r="I22" i="7"/>
  <c r="I26" i="7"/>
  <c r="L12" i="54"/>
  <c r="M21" i="55"/>
  <c r="M16" i="58"/>
  <c r="M40" i="58"/>
  <c r="I44" i="7"/>
  <c r="M40" i="55"/>
  <c r="C43" i="7"/>
  <c r="E29" i="54"/>
  <c r="D43" i="7"/>
  <c r="E18" i="54"/>
  <c r="D13" i="7"/>
  <c r="D17" i="7"/>
  <c r="D27" i="7"/>
  <c r="D14" i="7"/>
  <c r="D20" i="7"/>
  <c r="D24" i="7"/>
  <c r="D28" i="7"/>
  <c r="E18" i="55"/>
  <c r="D44" i="7"/>
  <c r="D23" i="7"/>
  <c r="G23" i="57"/>
  <c r="D11" i="7"/>
  <c r="D15" i="7"/>
  <c r="D21" i="7"/>
  <c r="D25" i="7"/>
  <c r="D12" i="7"/>
  <c r="D16" i="7"/>
  <c r="D22" i="7"/>
  <c r="D26" i="7"/>
  <c r="G18" i="59"/>
  <c r="F11" i="9"/>
  <c r="G28" i="58"/>
  <c r="G29" i="59"/>
  <c r="F20" i="9"/>
  <c r="G15" i="58"/>
  <c r="G26" i="58"/>
  <c r="G13" i="58"/>
  <c r="G28" i="57"/>
  <c r="J20" i="7"/>
  <c r="J24" i="7"/>
  <c r="J11" i="7"/>
  <c r="J15" i="7"/>
  <c r="J21" i="7"/>
  <c r="J25" i="7"/>
  <c r="J14" i="7"/>
  <c r="J28" i="7"/>
  <c r="K23" i="7"/>
  <c r="K27" i="7"/>
  <c r="K20" i="7"/>
  <c r="K24" i="7"/>
  <c r="K28" i="7"/>
  <c r="M11" i="55"/>
  <c r="M15" i="55"/>
  <c r="M29" i="59"/>
  <c r="I30" i="59"/>
  <c r="L29" i="59"/>
  <c r="L18" i="59"/>
  <c r="M18" i="59"/>
  <c r="G40" i="58"/>
  <c r="G39" i="58"/>
  <c r="M27" i="58"/>
  <c r="K29" i="58"/>
  <c r="K18" i="58"/>
  <c r="M11" i="58"/>
  <c r="J29" i="58"/>
  <c r="L20" i="58"/>
  <c r="L16" i="58"/>
  <c r="J18" i="58"/>
  <c r="L27" i="58"/>
  <c r="L26" i="58"/>
  <c r="L25" i="58"/>
  <c r="L24" i="58"/>
  <c r="L23" i="58"/>
  <c r="M22" i="58"/>
  <c r="L21" i="58"/>
  <c r="F29" i="58"/>
  <c r="F18" i="58"/>
  <c r="G11" i="58"/>
  <c r="E29" i="58"/>
  <c r="G22" i="58"/>
  <c r="G17" i="58"/>
  <c r="E18" i="58"/>
  <c r="D29" i="58"/>
  <c r="D18" i="58"/>
  <c r="C29" i="58"/>
  <c r="C18" i="58"/>
  <c r="L11" i="58"/>
  <c r="L13" i="58"/>
  <c r="L15" i="58"/>
  <c r="L17" i="58"/>
  <c r="I18" i="58"/>
  <c r="G20" i="58"/>
  <c r="L28" i="58"/>
  <c r="I29" i="58"/>
  <c r="G12" i="58"/>
  <c r="L14" i="58"/>
  <c r="L40" i="58"/>
  <c r="M40" i="57"/>
  <c r="G40" i="57"/>
  <c r="G39" i="57"/>
  <c r="M28" i="57"/>
  <c r="M24" i="57"/>
  <c r="M23" i="57"/>
  <c r="M20" i="57"/>
  <c r="K29" i="57"/>
  <c r="M17" i="57"/>
  <c r="M16" i="57"/>
  <c r="M15" i="57"/>
  <c r="K18" i="57"/>
  <c r="M11" i="57"/>
  <c r="J29" i="57"/>
  <c r="J18" i="57"/>
  <c r="L27" i="57"/>
  <c r="L25" i="57"/>
  <c r="L24" i="57"/>
  <c r="L23" i="57"/>
  <c r="M22" i="57"/>
  <c r="L21" i="57"/>
  <c r="L20" i="57"/>
  <c r="L16" i="57"/>
  <c r="M14" i="57"/>
  <c r="G27" i="57"/>
  <c r="F29" i="57"/>
  <c r="G16" i="57"/>
  <c r="F18" i="57"/>
  <c r="G26" i="57"/>
  <c r="G25" i="57"/>
  <c r="G21" i="57"/>
  <c r="E29" i="57"/>
  <c r="G13" i="57"/>
  <c r="E18" i="57"/>
  <c r="D29" i="57"/>
  <c r="G24" i="57"/>
  <c r="G17" i="57"/>
  <c r="D18" i="57"/>
  <c r="G11" i="57"/>
  <c r="C29" i="57"/>
  <c r="G22" i="57"/>
  <c r="C18" i="57"/>
  <c r="L11" i="57"/>
  <c r="L13" i="57"/>
  <c r="L15" i="57"/>
  <c r="L17" i="57"/>
  <c r="I18" i="57"/>
  <c r="G20" i="57"/>
  <c r="L26" i="57"/>
  <c r="L28" i="57"/>
  <c r="I29" i="57"/>
  <c r="G12" i="57"/>
  <c r="L40" i="57"/>
  <c r="L40" i="56"/>
  <c r="G40" i="56"/>
  <c r="G39" i="56"/>
  <c r="M28" i="56"/>
  <c r="M24" i="56"/>
  <c r="M22" i="56"/>
  <c r="M15" i="56"/>
  <c r="M13" i="56"/>
  <c r="M12" i="56"/>
  <c r="K18" i="56"/>
  <c r="M11" i="56"/>
  <c r="L27" i="56"/>
  <c r="L25" i="56"/>
  <c r="L23" i="56"/>
  <c r="L21" i="56"/>
  <c r="J29" i="56"/>
  <c r="J18" i="56"/>
  <c r="L12" i="56"/>
  <c r="G23" i="56"/>
  <c r="G22" i="56"/>
  <c r="F29" i="56"/>
  <c r="G17" i="56"/>
  <c r="G14" i="56"/>
  <c r="F18" i="56"/>
  <c r="E29" i="56"/>
  <c r="G25" i="56"/>
  <c r="G13" i="56"/>
  <c r="E18" i="56"/>
  <c r="G11" i="56"/>
  <c r="G27" i="56"/>
  <c r="G26" i="56"/>
  <c r="G24" i="56"/>
  <c r="D29" i="56"/>
  <c r="G21" i="56"/>
  <c r="G16" i="56"/>
  <c r="G15" i="56"/>
  <c r="D18" i="56"/>
  <c r="C29" i="56"/>
  <c r="C18" i="56"/>
  <c r="L11" i="56"/>
  <c r="L13" i="56"/>
  <c r="L15" i="56"/>
  <c r="L17" i="56"/>
  <c r="I18" i="56"/>
  <c r="M21" i="56"/>
  <c r="M23" i="56"/>
  <c r="M25" i="56"/>
  <c r="M27" i="56"/>
  <c r="G20" i="56"/>
  <c r="L20" i="56"/>
  <c r="L22" i="56"/>
  <c r="L24" i="56"/>
  <c r="L26" i="56"/>
  <c r="L28" i="56"/>
  <c r="I29" i="56"/>
  <c r="G12" i="56"/>
  <c r="G40" i="55"/>
  <c r="G39" i="55"/>
  <c r="M28" i="55"/>
  <c r="M25" i="55"/>
  <c r="M24" i="55"/>
  <c r="K29" i="55"/>
  <c r="M23" i="55"/>
  <c r="K18" i="55"/>
  <c r="J29" i="55"/>
  <c r="J18" i="55"/>
  <c r="L25" i="55"/>
  <c r="L23" i="55"/>
  <c r="L21" i="55"/>
  <c r="L12" i="55"/>
  <c r="F29" i="55"/>
  <c r="G22" i="55"/>
  <c r="F18" i="55"/>
  <c r="G11" i="55"/>
  <c r="G28" i="55"/>
  <c r="G26" i="55"/>
  <c r="G24" i="55"/>
  <c r="E29" i="55"/>
  <c r="G27" i="55"/>
  <c r="G25" i="55"/>
  <c r="G23" i="55"/>
  <c r="D29" i="55"/>
  <c r="G21" i="55"/>
  <c r="G17" i="55"/>
  <c r="G16" i="55"/>
  <c r="G15" i="55"/>
  <c r="G14" i="55"/>
  <c r="D18" i="55"/>
  <c r="G13" i="55"/>
  <c r="C18" i="55"/>
  <c r="G12" i="55"/>
  <c r="C29" i="55"/>
  <c r="L11" i="55"/>
  <c r="L13" i="55"/>
  <c r="L15" i="55"/>
  <c r="L17" i="55"/>
  <c r="I18" i="55"/>
  <c r="L20" i="55"/>
  <c r="L22" i="55"/>
  <c r="L24" i="55"/>
  <c r="L26" i="55"/>
  <c r="L28" i="55"/>
  <c r="I29" i="55"/>
  <c r="L40" i="55"/>
  <c r="G40" i="54"/>
  <c r="G39" i="54"/>
  <c r="M26" i="54"/>
  <c r="M23" i="54"/>
  <c r="M21" i="54"/>
  <c r="M20" i="54"/>
  <c r="K29" i="54"/>
  <c r="M17" i="54"/>
  <c r="M14" i="54"/>
  <c r="K18" i="54"/>
  <c r="M12" i="54"/>
  <c r="M11" i="54"/>
  <c r="L24" i="54"/>
  <c r="L16" i="54"/>
  <c r="J18" i="54"/>
  <c r="L27" i="54"/>
  <c r="L26" i="54"/>
  <c r="L25" i="54"/>
  <c r="L23" i="54"/>
  <c r="L22" i="54"/>
  <c r="L21" i="54"/>
  <c r="L20" i="54"/>
  <c r="L14" i="54"/>
  <c r="F29" i="54"/>
  <c r="F18" i="54"/>
  <c r="G24" i="54"/>
  <c r="G22" i="54"/>
  <c r="G17" i="54"/>
  <c r="G14" i="54"/>
  <c r="G28" i="54"/>
  <c r="G27" i="54"/>
  <c r="G26" i="54"/>
  <c r="G23" i="54"/>
  <c r="D29" i="54"/>
  <c r="G21" i="54"/>
  <c r="G16" i="54"/>
  <c r="G15" i="54"/>
  <c r="G13" i="54"/>
  <c r="G11" i="54"/>
  <c r="C29" i="54"/>
  <c r="C18" i="54"/>
  <c r="G12" i="54"/>
  <c r="L11" i="54"/>
  <c r="L13" i="54"/>
  <c r="L15" i="54"/>
  <c r="L17" i="54"/>
  <c r="I18" i="54"/>
  <c r="G20" i="54"/>
  <c r="I29" i="54"/>
  <c r="L40" i="54"/>
  <c r="K18" i="7" l="1"/>
  <c r="J30" i="54"/>
  <c r="E30" i="54"/>
  <c r="D30" i="54"/>
  <c r="E30" i="55"/>
  <c r="F30" i="58"/>
  <c r="G30" i="59"/>
  <c r="D30" i="58"/>
  <c r="C30" i="56"/>
  <c r="C30" i="54"/>
  <c r="C30" i="58"/>
  <c r="L30" i="59"/>
  <c r="I32" i="59"/>
  <c r="M30" i="59"/>
  <c r="K30" i="58"/>
  <c r="J30" i="58"/>
  <c r="E30" i="58"/>
  <c r="G29" i="58"/>
  <c r="G18" i="58"/>
  <c r="L18" i="58"/>
  <c r="M18" i="58"/>
  <c r="M29" i="58"/>
  <c r="I30" i="58"/>
  <c r="L29" i="58"/>
  <c r="K30" i="57"/>
  <c r="J30" i="57"/>
  <c r="F30" i="57"/>
  <c r="E30" i="57"/>
  <c r="D30" i="57"/>
  <c r="G18" i="57"/>
  <c r="C30" i="57"/>
  <c r="G29" i="57"/>
  <c r="M29" i="57"/>
  <c r="I30" i="57"/>
  <c r="L29" i="57"/>
  <c r="L18" i="57"/>
  <c r="M18" i="57"/>
  <c r="K30" i="56"/>
  <c r="J30" i="56"/>
  <c r="F30" i="56"/>
  <c r="E30" i="56"/>
  <c r="D30" i="56"/>
  <c r="G29" i="56"/>
  <c r="G18" i="56"/>
  <c r="M29" i="56"/>
  <c r="I30" i="56"/>
  <c r="L29" i="56"/>
  <c r="L18" i="56"/>
  <c r="M18" i="56"/>
  <c r="K30" i="55"/>
  <c r="J30" i="55"/>
  <c r="F30" i="55"/>
  <c r="G29" i="55"/>
  <c r="D30" i="55"/>
  <c r="G18" i="55"/>
  <c r="C30" i="55"/>
  <c r="M29" i="55"/>
  <c r="I30" i="55"/>
  <c r="L29" i="55"/>
  <c r="M18" i="55"/>
  <c r="L18" i="55"/>
  <c r="K30" i="54"/>
  <c r="F30" i="54"/>
  <c r="G29" i="54"/>
  <c r="G18" i="54"/>
  <c r="M29" i="54"/>
  <c r="I30" i="54"/>
  <c r="L29" i="54"/>
  <c r="M18" i="54"/>
  <c r="L18" i="54"/>
  <c r="G30" i="58" l="1"/>
  <c r="L30" i="58"/>
  <c r="I32" i="58"/>
  <c r="M30" i="58"/>
  <c r="G30" i="57"/>
  <c r="L30" i="57"/>
  <c r="I32" i="57"/>
  <c r="M30" i="57"/>
  <c r="G30" i="56"/>
  <c r="L30" i="56"/>
  <c r="I32" i="56"/>
  <c r="M30" i="56"/>
  <c r="G30" i="55"/>
  <c r="L30" i="55"/>
  <c r="I32" i="55"/>
  <c r="M30" i="55"/>
  <c r="G30" i="54"/>
  <c r="L30" i="54"/>
  <c r="I32" i="54"/>
  <c r="M30" i="54"/>
  <c r="M40" i="53" l="1"/>
  <c r="G40" i="53"/>
  <c r="F44" i="7" s="1"/>
  <c r="G39" i="53"/>
  <c r="F43" i="7" s="1"/>
  <c r="J29" i="53"/>
  <c r="M28" i="53"/>
  <c r="G28" i="53"/>
  <c r="F28" i="7" s="1"/>
  <c r="L27" i="53"/>
  <c r="M27" i="53"/>
  <c r="G27" i="53"/>
  <c r="F27" i="7" s="1"/>
  <c r="M26" i="53"/>
  <c r="G26" i="53"/>
  <c r="F26" i="7" s="1"/>
  <c r="L25" i="53"/>
  <c r="M25" i="53"/>
  <c r="G25" i="53"/>
  <c r="F25" i="7" s="1"/>
  <c r="M24" i="53"/>
  <c r="G24" i="53"/>
  <c r="F24" i="7" s="1"/>
  <c r="L23" i="53"/>
  <c r="M23" i="53"/>
  <c r="G23" i="53"/>
  <c r="F23" i="7" s="1"/>
  <c r="L22" i="53"/>
  <c r="G22" i="53"/>
  <c r="F22" i="7" s="1"/>
  <c r="K29" i="53"/>
  <c r="L21" i="53"/>
  <c r="M21" i="53"/>
  <c r="F29" i="53"/>
  <c r="G21" i="53"/>
  <c r="F21" i="7" s="1"/>
  <c r="M20" i="53"/>
  <c r="E29" i="53"/>
  <c r="D29" i="53"/>
  <c r="C29" i="53"/>
  <c r="K18" i="53"/>
  <c r="M17" i="53"/>
  <c r="G17" i="53"/>
  <c r="F17" i="7" s="1"/>
  <c r="L16" i="53"/>
  <c r="M16" i="53"/>
  <c r="G16" i="53"/>
  <c r="F16" i="7" s="1"/>
  <c r="M15" i="53"/>
  <c r="G15" i="53"/>
  <c r="F15" i="7" s="1"/>
  <c r="L14" i="53"/>
  <c r="M14" i="53"/>
  <c r="G14" i="53"/>
  <c r="F14" i="7" s="1"/>
  <c r="M13" i="53"/>
  <c r="G13" i="53"/>
  <c r="F13" i="7" s="1"/>
  <c r="L12" i="53"/>
  <c r="M12" i="53"/>
  <c r="C18" i="53"/>
  <c r="J18" i="53"/>
  <c r="M11" i="53"/>
  <c r="F18" i="53"/>
  <c r="E18" i="53"/>
  <c r="D18" i="53"/>
  <c r="G11" i="53"/>
  <c r="F11" i="7" s="1"/>
  <c r="K30" i="53" l="1"/>
  <c r="J30" i="53"/>
  <c r="D30" i="53"/>
  <c r="C30" i="53"/>
  <c r="E30" i="53"/>
  <c r="F30" i="53"/>
  <c r="G12" i="53"/>
  <c r="M22" i="53"/>
  <c r="L11" i="53"/>
  <c r="L13" i="53"/>
  <c r="L15" i="53"/>
  <c r="L17" i="53"/>
  <c r="I18" i="53"/>
  <c r="G20" i="53"/>
  <c r="L20" i="53"/>
  <c r="L24" i="53"/>
  <c r="L26" i="53"/>
  <c r="L28" i="53"/>
  <c r="I29" i="53"/>
  <c r="L40" i="53"/>
  <c r="K40" i="52"/>
  <c r="K39" i="52"/>
  <c r="J40" i="52"/>
  <c r="J39" i="52"/>
  <c r="I39" i="52"/>
  <c r="F39" i="52"/>
  <c r="E40" i="52"/>
  <c r="E39" i="52"/>
  <c r="D40" i="52"/>
  <c r="D39" i="52"/>
  <c r="C40" i="52"/>
  <c r="C39" i="52"/>
  <c r="K28" i="52"/>
  <c r="K27" i="52"/>
  <c r="K26" i="52"/>
  <c r="K25" i="52"/>
  <c r="K24" i="52"/>
  <c r="K23" i="52"/>
  <c r="K22" i="52"/>
  <c r="K21" i="52"/>
  <c r="K20" i="52"/>
  <c r="K17" i="52"/>
  <c r="K16" i="52"/>
  <c r="K15" i="52"/>
  <c r="K14" i="52"/>
  <c r="K13" i="52"/>
  <c r="K12" i="52"/>
  <c r="K11" i="52"/>
  <c r="J28" i="52"/>
  <c r="J27" i="52"/>
  <c r="J26" i="52"/>
  <c r="J25" i="52"/>
  <c r="J24" i="52"/>
  <c r="J23" i="52"/>
  <c r="J22" i="52"/>
  <c r="J21" i="52"/>
  <c r="J20" i="52"/>
  <c r="J17" i="52"/>
  <c r="J16" i="52"/>
  <c r="J15" i="52"/>
  <c r="J14" i="52"/>
  <c r="J13" i="52"/>
  <c r="J12" i="52"/>
  <c r="J11" i="52"/>
  <c r="I28" i="52"/>
  <c r="I27" i="52"/>
  <c r="I26" i="52"/>
  <c r="I25" i="52"/>
  <c r="I24" i="52"/>
  <c r="I23" i="52"/>
  <c r="L23" i="52" s="1"/>
  <c r="I22" i="52"/>
  <c r="I21" i="52"/>
  <c r="I20" i="52"/>
  <c r="M20" i="52" s="1"/>
  <c r="I17" i="52"/>
  <c r="I16" i="52"/>
  <c r="I15" i="52"/>
  <c r="I14" i="52"/>
  <c r="I13" i="52"/>
  <c r="I12" i="52"/>
  <c r="I11" i="52"/>
  <c r="F28" i="52"/>
  <c r="F27" i="52"/>
  <c r="F26" i="52"/>
  <c r="F25" i="52"/>
  <c r="F24" i="52"/>
  <c r="F23" i="52"/>
  <c r="F22" i="52"/>
  <c r="F21" i="52"/>
  <c r="F20" i="52"/>
  <c r="F17" i="52"/>
  <c r="F16" i="52"/>
  <c r="F15" i="52"/>
  <c r="F14" i="52"/>
  <c r="F13" i="52"/>
  <c r="F12" i="52"/>
  <c r="F11" i="52"/>
  <c r="E28" i="52"/>
  <c r="E27" i="52"/>
  <c r="E26" i="52"/>
  <c r="E25" i="52"/>
  <c r="E24" i="52"/>
  <c r="E23" i="52"/>
  <c r="E22" i="52"/>
  <c r="E21" i="52"/>
  <c r="E20" i="52"/>
  <c r="E17" i="52"/>
  <c r="E16" i="52"/>
  <c r="E15" i="52"/>
  <c r="E14" i="52"/>
  <c r="E13" i="52"/>
  <c r="E12" i="52"/>
  <c r="E11" i="52"/>
  <c r="D28" i="52"/>
  <c r="D27" i="52"/>
  <c r="D26" i="52"/>
  <c r="D25" i="52"/>
  <c r="D24" i="52"/>
  <c r="D23" i="52"/>
  <c r="D22" i="52"/>
  <c r="D21" i="52"/>
  <c r="D20" i="52"/>
  <c r="D17" i="52"/>
  <c r="D16" i="52"/>
  <c r="D15" i="52"/>
  <c r="D14" i="52"/>
  <c r="D13" i="52"/>
  <c r="D12" i="52"/>
  <c r="D11" i="52"/>
  <c r="C28" i="52"/>
  <c r="C27" i="52"/>
  <c r="C26" i="52"/>
  <c r="C25" i="52"/>
  <c r="C24" i="52"/>
  <c r="G24" i="52" s="1"/>
  <c r="C23" i="52"/>
  <c r="C22" i="52"/>
  <c r="C21" i="52"/>
  <c r="C20" i="52"/>
  <c r="C17" i="52"/>
  <c r="C16" i="52"/>
  <c r="C15" i="52"/>
  <c r="C14" i="52"/>
  <c r="C13" i="52"/>
  <c r="C12" i="52"/>
  <c r="C11" i="52"/>
  <c r="K40" i="51"/>
  <c r="K39" i="51"/>
  <c r="J40" i="51"/>
  <c r="J39" i="51"/>
  <c r="I39" i="51"/>
  <c r="F39" i="51"/>
  <c r="E40" i="51"/>
  <c r="E39" i="51"/>
  <c r="D40" i="51"/>
  <c r="D39" i="51"/>
  <c r="C40" i="51"/>
  <c r="C39" i="51"/>
  <c r="K28" i="51"/>
  <c r="K27" i="51"/>
  <c r="K26" i="51"/>
  <c r="K25" i="51"/>
  <c r="K24" i="51"/>
  <c r="K23" i="51"/>
  <c r="K22" i="51"/>
  <c r="K21" i="51"/>
  <c r="K20" i="51"/>
  <c r="K17" i="51"/>
  <c r="K16" i="51"/>
  <c r="K15" i="51"/>
  <c r="K14" i="51"/>
  <c r="K13" i="51"/>
  <c r="K12" i="51"/>
  <c r="K11" i="51"/>
  <c r="J28" i="51"/>
  <c r="J27" i="51"/>
  <c r="J26" i="51"/>
  <c r="J25" i="51"/>
  <c r="J24" i="51"/>
  <c r="J23" i="51"/>
  <c r="J22" i="51"/>
  <c r="J21" i="51"/>
  <c r="J20" i="51"/>
  <c r="J17" i="51"/>
  <c r="J16" i="51"/>
  <c r="J15" i="51"/>
  <c r="J14" i="51"/>
  <c r="J13" i="51"/>
  <c r="J12" i="51"/>
  <c r="J11" i="51"/>
  <c r="I28" i="51"/>
  <c r="I27" i="51"/>
  <c r="I26" i="51"/>
  <c r="I25" i="51"/>
  <c r="I24" i="51"/>
  <c r="M24" i="51" s="1"/>
  <c r="I23" i="51"/>
  <c r="I22" i="51"/>
  <c r="I21" i="51"/>
  <c r="I20" i="51"/>
  <c r="I17" i="51"/>
  <c r="I16" i="51"/>
  <c r="I15" i="51"/>
  <c r="I14" i="51"/>
  <c r="I13" i="51"/>
  <c r="I12" i="51"/>
  <c r="I11" i="51"/>
  <c r="F28" i="51"/>
  <c r="F27" i="51"/>
  <c r="F26" i="51"/>
  <c r="F25" i="51"/>
  <c r="F24" i="51"/>
  <c r="F23" i="51"/>
  <c r="F22" i="51"/>
  <c r="F21" i="51"/>
  <c r="F20" i="51"/>
  <c r="F17" i="51"/>
  <c r="F16" i="51"/>
  <c r="F15" i="51"/>
  <c r="F14" i="51"/>
  <c r="F13" i="51"/>
  <c r="F12" i="51"/>
  <c r="F11" i="51"/>
  <c r="E28" i="51"/>
  <c r="E27" i="51"/>
  <c r="E26" i="51"/>
  <c r="E25" i="51"/>
  <c r="E24" i="51"/>
  <c r="E23" i="51"/>
  <c r="E22" i="51"/>
  <c r="E21" i="51"/>
  <c r="E20" i="51"/>
  <c r="E17" i="51"/>
  <c r="E16" i="51"/>
  <c r="E15" i="51"/>
  <c r="E14" i="51"/>
  <c r="E13" i="51"/>
  <c r="E12" i="51"/>
  <c r="E11" i="51"/>
  <c r="D28" i="51"/>
  <c r="D27" i="51"/>
  <c r="D26" i="51"/>
  <c r="D25" i="51"/>
  <c r="D24" i="51"/>
  <c r="D23" i="51"/>
  <c r="D22" i="51"/>
  <c r="D21" i="51"/>
  <c r="D20" i="51"/>
  <c r="D17" i="51"/>
  <c r="D16" i="51"/>
  <c r="D15" i="51"/>
  <c r="D14" i="51"/>
  <c r="D13" i="51"/>
  <c r="D12" i="51"/>
  <c r="D11" i="51"/>
  <c r="C28" i="51"/>
  <c r="C27" i="51"/>
  <c r="C26" i="51"/>
  <c r="C25" i="51"/>
  <c r="C24" i="51"/>
  <c r="C23" i="51"/>
  <c r="C22" i="51"/>
  <c r="C21" i="51"/>
  <c r="G21" i="51" s="1"/>
  <c r="C20" i="51"/>
  <c r="C17" i="51"/>
  <c r="G17" i="51" s="1"/>
  <c r="C16" i="51"/>
  <c r="C15" i="51"/>
  <c r="C14" i="51"/>
  <c r="C13" i="51"/>
  <c r="C12" i="51"/>
  <c r="C11" i="51"/>
  <c r="K40" i="50"/>
  <c r="M40" i="50" s="1"/>
  <c r="K39" i="50"/>
  <c r="J40" i="50"/>
  <c r="J39" i="50"/>
  <c r="I39" i="50"/>
  <c r="F39" i="50"/>
  <c r="E40" i="50"/>
  <c r="E39" i="50"/>
  <c r="D40" i="50"/>
  <c r="D39" i="50"/>
  <c r="C40" i="50"/>
  <c r="C39" i="50"/>
  <c r="K28" i="50"/>
  <c r="K27" i="50"/>
  <c r="K26" i="50"/>
  <c r="K25" i="50"/>
  <c r="K24" i="50"/>
  <c r="K23" i="50"/>
  <c r="K22" i="50"/>
  <c r="K21" i="50"/>
  <c r="K20" i="50"/>
  <c r="K17" i="50"/>
  <c r="K16" i="50"/>
  <c r="K15" i="50"/>
  <c r="K14" i="50"/>
  <c r="K13" i="50"/>
  <c r="K12" i="50"/>
  <c r="K11" i="50"/>
  <c r="J28" i="50"/>
  <c r="J27" i="50"/>
  <c r="J26" i="50"/>
  <c r="J25" i="50"/>
  <c r="J24" i="50"/>
  <c r="J23" i="50"/>
  <c r="J22" i="50"/>
  <c r="J21" i="50"/>
  <c r="J20" i="50"/>
  <c r="J17" i="50"/>
  <c r="J16" i="50"/>
  <c r="J15" i="50"/>
  <c r="J14" i="50"/>
  <c r="J13" i="50"/>
  <c r="J12" i="50"/>
  <c r="J11" i="50"/>
  <c r="I28" i="50"/>
  <c r="I27" i="50"/>
  <c r="I26" i="50"/>
  <c r="I25" i="50"/>
  <c r="I24" i="50"/>
  <c r="I23" i="50"/>
  <c r="I22" i="50"/>
  <c r="I21" i="50"/>
  <c r="I20" i="50"/>
  <c r="I17" i="50"/>
  <c r="I16" i="50"/>
  <c r="I15" i="50"/>
  <c r="I14" i="50"/>
  <c r="I13" i="50"/>
  <c r="I12" i="50"/>
  <c r="I11" i="50"/>
  <c r="F28" i="50"/>
  <c r="F27" i="50"/>
  <c r="F26" i="50"/>
  <c r="F25" i="50"/>
  <c r="F24" i="50"/>
  <c r="F23" i="50"/>
  <c r="F22" i="50"/>
  <c r="F21" i="50"/>
  <c r="F20" i="50"/>
  <c r="F17" i="50"/>
  <c r="F16" i="50"/>
  <c r="F15" i="50"/>
  <c r="F14" i="50"/>
  <c r="F13" i="50"/>
  <c r="F12" i="50"/>
  <c r="F11" i="50"/>
  <c r="E28" i="50"/>
  <c r="E27" i="50"/>
  <c r="E26" i="50"/>
  <c r="E25" i="50"/>
  <c r="E24" i="50"/>
  <c r="E23" i="50"/>
  <c r="E22" i="50"/>
  <c r="E21" i="50"/>
  <c r="E20" i="50"/>
  <c r="E17" i="50"/>
  <c r="E16" i="50"/>
  <c r="E15" i="50"/>
  <c r="E14" i="50"/>
  <c r="E13" i="50"/>
  <c r="E12" i="50"/>
  <c r="E11" i="50"/>
  <c r="D28" i="50"/>
  <c r="D27" i="50"/>
  <c r="D26" i="50"/>
  <c r="D25" i="50"/>
  <c r="D24" i="50"/>
  <c r="D23" i="50"/>
  <c r="D22" i="50"/>
  <c r="D21" i="50"/>
  <c r="D20" i="50"/>
  <c r="D17" i="50"/>
  <c r="D16" i="50"/>
  <c r="D15" i="50"/>
  <c r="D14" i="50"/>
  <c r="D13" i="50"/>
  <c r="D12" i="50"/>
  <c r="D11" i="50"/>
  <c r="C28" i="50"/>
  <c r="C27" i="50"/>
  <c r="C26" i="50"/>
  <c r="C25" i="50"/>
  <c r="C24" i="50"/>
  <c r="C23" i="50"/>
  <c r="C22" i="50"/>
  <c r="C21" i="50"/>
  <c r="C20" i="50"/>
  <c r="C17" i="50"/>
  <c r="C16" i="50"/>
  <c r="C15" i="50"/>
  <c r="C14" i="50"/>
  <c r="C13" i="50"/>
  <c r="C12" i="50"/>
  <c r="C11" i="50"/>
  <c r="K40" i="49"/>
  <c r="K39" i="49"/>
  <c r="J40" i="49"/>
  <c r="L40" i="49" s="1"/>
  <c r="J39" i="49"/>
  <c r="I39" i="49"/>
  <c r="F39" i="49"/>
  <c r="E40" i="49"/>
  <c r="E39" i="49"/>
  <c r="D40" i="49"/>
  <c r="D39" i="49"/>
  <c r="C40" i="49"/>
  <c r="C39" i="49"/>
  <c r="K28" i="49"/>
  <c r="K27" i="49"/>
  <c r="K26" i="49"/>
  <c r="K25" i="49"/>
  <c r="K24" i="49"/>
  <c r="K23" i="49"/>
  <c r="K22" i="49"/>
  <c r="K21" i="49"/>
  <c r="K20" i="49"/>
  <c r="K17" i="49"/>
  <c r="K16" i="49"/>
  <c r="K15" i="49"/>
  <c r="K14" i="49"/>
  <c r="K13" i="49"/>
  <c r="K12" i="49"/>
  <c r="K11" i="49"/>
  <c r="J28" i="49"/>
  <c r="J27" i="49"/>
  <c r="J26" i="49"/>
  <c r="J25" i="49"/>
  <c r="J24" i="49"/>
  <c r="J23" i="49"/>
  <c r="J22" i="49"/>
  <c r="J21" i="49"/>
  <c r="J20" i="49"/>
  <c r="J17" i="49"/>
  <c r="J16" i="49"/>
  <c r="J15" i="49"/>
  <c r="J14" i="49"/>
  <c r="J13" i="49"/>
  <c r="J12" i="49"/>
  <c r="J11" i="49"/>
  <c r="I28" i="49"/>
  <c r="I27" i="49"/>
  <c r="I26" i="49"/>
  <c r="I25" i="49"/>
  <c r="I24" i="49"/>
  <c r="I23" i="49"/>
  <c r="I22" i="49"/>
  <c r="I21" i="49"/>
  <c r="I20" i="49"/>
  <c r="I17" i="49"/>
  <c r="I16" i="49"/>
  <c r="I15" i="49"/>
  <c r="I14" i="49"/>
  <c r="I13" i="49"/>
  <c r="I12" i="49"/>
  <c r="I11" i="49"/>
  <c r="F28" i="49"/>
  <c r="F27" i="49"/>
  <c r="F26" i="49"/>
  <c r="F25" i="49"/>
  <c r="F24" i="49"/>
  <c r="F23" i="49"/>
  <c r="F22" i="49"/>
  <c r="F21" i="49"/>
  <c r="F20" i="49"/>
  <c r="F17" i="49"/>
  <c r="F16" i="49"/>
  <c r="F15" i="49"/>
  <c r="F14" i="49"/>
  <c r="F13" i="49"/>
  <c r="F12" i="49"/>
  <c r="F11" i="49"/>
  <c r="E28" i="49"/>
  <c r="E27" i="49"/>
  <c r="E26" i="49"/>
  <c r="E25" i="49"/>
  <c r="E24" i="49"/>
  <c r="E23" i="49"/>
  <c r="E22" i="49"/>
  <c r="E21" i="49"/>
  <c r="E20" i="49"/>
  <c r="E17" i="49"/>
  <c r="E16" i="49"/>
  <c r="E15" i="49"/>
  <c r="E14" i="49"/>
  <c r="E13" i="49"/>
  <c r="E12" i="49"/>
  <c r="E11" i="49"/>
  <c r="D28" i="49"/>
  <c r="D27" i="49"/>
  <c r="D26" i="49"/>
  <c r="D25" i="49"/>
  <c r="D24" i="49"/>
  <c r="D23" i="49"/>
  <c r="D22" i="49"/>
  <c r="D21" i="49"/>
  <c r="D20" i="49"/>
  <c r="D17" i="49"/>
  <c r="D16" i="49"/>
  <c r="D15" i="49"/>
  <c r="D14" i="49"/>
  <c r="D13" i="49"/>
  <c r="D12" i="49"/>
  <c r="D11" i="49"/>
  <c r="C28" i="49"/>
  <c r="C27" i="49"/>
  <c r="C26" i="49"/>
  <c r="C25" i="49"/>
  <c r="C24" i="49"/>
  <c r="C23" i="49"/>
  <c r="C22" i="49"/>
  <c r="G22" i="49" s="1"/>
  <c r="C21" i="49"/>
  <c r="C20" i="49"/>
  <c r="C17" i="49"/>
  <c r="C16" i="49"/>
  <c r="C15" i="49"/>
  <c r="C14" i="49"/>
  <c r="C13" i="49"/>
  <c r="C12" i="49"/>
  <c r="C11" i="49"/>
  <c r="K40" i="48"/>
  <c r="K39" i="48"/>
  <c r="J40" i="48"/>
  <c r="J39" i="48"/>
  <c r="I39" i="48"/>
  <c r="F39" i="48"/>
  <c r="E40" i="48"/>
  <c r="E39" i="48"/>
  <c r="D40" i="48"/>
  <c r="D39" i="48"/>
  <c r="C40" i="48"/>
  <c r="C39" i="48"/>
  <c r="K28" i="48"/>
  <c r="K27" i="48"/>
  <c r="K26" i="48"/>
  <c r="K25" i="48"/>
  <c r="K24" i="48"/>
  <c r="K23" i="48"/>
  <c r="K22" i="48"/>
  <c r="K21" i="48"/>
  <c r="K20" i="48"/>
  <c r="K17" i="48"/>
  <c r="K16" i="48"/>
  <c r="K15" i="48"/>
  <c r="K14" i="48"/>
  <c r="K13" i="48"/>
  <c r="K12" i="48"/>
  <c r="K11" i="48"/>
  <c r="J28" i="48"/>
  <c r="J27" i="48"/>
  <c r="J26" i="48"/>
  <c r="J25" i="48"/>
  <c r="J24" i="48"/>
  <c r="J23" i="48"/>
  <c r="J22" i="48"/>
  <c r="J21" i="48"/>
  <c r="J20" i="48"/>
  <c r="J17" i="48"/>
  <c r="J16" i="48"/>
  <c r="J15" i="48"/>
  <c r="J14" i="48"/>
  <c r="J13" i="48"/>
  <c r="J12" i="48"/>
  <c r="J11" i="48"/>
  <c r="I28" i="48"/>
  <c r="I27" i="48"/>
  <c r="I26" i="48"/>
  <c r="I25" i="48"/>
  <c r="I24" i="48"/>
  <c r="I23" i="48"/>
  <c r="I22" i="48"/>
  <c r="I21" i="48"/>
  <c r="I20" i="48"/>
  <c r="I17" i="48"/>
  <c r="I16" i="48"/>
  <c r="I15" i="48"/>
  <c r="I14" i="48"/>
  <c r="I13" i="48"/>
  <c r="I12" i="48"/>
  <c r="I11" i="48"/>
  <c r="F28" i="48"/>
  <c r="F27" i="48"/>
  <c r="F26" i="48"/>
  <c r="F25" i="48"/>
  <c r="F24" i="48"/>
  <c r="F23" i="48"/>
  <c r="F22" i="48"/>
  <c r="F21" i="48"/>
  <c r="F20" i="48"/>
  <c r="F17" i="48"/>
  <c r="F16" i="48"/>
  <c r="F15" i="48"/>
  <c r="F14" i="48"/>
  <c r="F13" i="48"/>
  <c r="F12" i="48"/>
  <c r="F11" i="48"/>
  <c r="E28" i="48"/>
  <c r="E27" i="48"/>
  <c r="E26" i="48"/>
  <c r="E25" i="48"/>
  <c r="E24" i="48"/>
  <c r="E23" i="48"/>
  <c r="E22" i="48"/>
  <c r="E21" i="48"/>
  <c r="E20" i="48"/>
  <c r="E17" i="48"/>
  <c r="E16" i="48"/>
  <c r="E15" i="48"/>
  <c r="E14" i="48"/>
  <c r="E13" i="48"/>
  <c r="E12" i="48"/>
  <c r="E11" i="48"/>
  <c r="D28" i="48"/>
  <c r="D27" i="48"/>
  <c r="D26" i="48"/>
  <c r="D25" i="48"/>
  <c r="D24" i="48"/>
  <c r="D23" i="48"/>
  <c r="D22" i="48"/>
  <c r="D21" i="48"/>
  <c r="D20" i="48"/>
  <c r="D17" i="48"/>
  <c r="D16" i="48"/>
  <c r="D15" i="48"/>
  <c r="D14" i="48"/>
  <c r="D13" i="48"/>
  <c r="D12" i="48"/>
  <c r="D11" i="48"/>
  <c r="C28" i="48"/>
  <c r="C27" i="48"/>
  <c r="C26" i="48"/>
  <c r="C25" i="48"/>
  <c r="C24" i="48"/>
  <c r="C23" i="48"/>
  <c r="C22" i="48"/>
  <c r="C21" i="48"/>
  <c r="C20" i="48"/>
  <c r="C17" i="48"/>
  <c r="C16" i="48"/>
  <c r="C15" i="48"/>
  <c r="C14" i="48"/>
  <c r="C13" i="48"/>
  <c r="C12" i="48"/>
  <c r="C11" i="48"/>
  <c r="M17" i="51" l="1"/>
  <c r="L24" i="49"/>
  <c r="M14" i="51"/>
  <c r="M15" i="49"/>
  <c r="L25" i="52"/>
  <c r="M15" i="51"/>
  <c r="M28" i="49"/>
  <c r="L21" i="51"/>
  <c r="L16" i="49"/>
  <c r="M15" i="52"/>
  <c r="M12" i="52"/>
  <c r="M11" i="52"/>
  <c r="M12" i="51"/>
  <c r="M22" i="51"/>
  <c r="M26" i="51"/>
  <c r="M16" i="51"/>
  <c r="M12" i="50"/>
  <c r="M23" i="49"/>
  <c r="G13" i="51"/>
  <c r="M12" i="49"/>
  <c r="M27" i="49"/>
  <c r="D18" i="49"/>
  <c r="G15" i="49"/>
  <c r="M26" i="49"/>
  <c r="M40" i="49"/>
  <c r="K18" i="50"/>
  <c r="J29" i="52"/>
  <c r="G25" i="50"/>
  <c r="G28" i="49"/>
  <c r="M14" i="49"/>
  <c r="L12" i="50"/>
  <c r="M23" i="52"/>
  <c r="M13" i="50"/>
  <c r="M13" i="51"/>
  <c r="L26" i="49"/>
  <c r="M16" i="49"/>
  <c r="M24" i="50"/>
  <c r="L14" i="49"/>
  <c r="L17" i="51"/>
  <c r="M14" i="52"/>
  <c r="M13" i="49"/>
  <c r="M17" i="49"/>
  <c r="L25" i="50"/>
  <c r="M11" i="50"/>
  <c r="M25" i="50"/>
  <c r="L11" i="51"/>
  <c r="L15" i="51"/>
  <c r="M16" i="52"/>
  <c r="M40" i="52"/>
  <c r="G40" i="49"/>
  <c r="E29" i="50"/>
  <c r="G18" i="53"/>
  <c r="F12" i="7"/>
  <c r="D29" i="49"/>
  <c r="G11" i="52"/>
  <c r="G29" i="53"/>
  <c r="F20" i="7"/>
  <c r="G27" i="49"/>
  <c r="G24" i="49"/>
  <c r="G26" i="52"/>
  <c r="M29" i="53"/>
  <c r="I30" i="53"/>
  <c r="L29" i="53"/>
  <c r="M18" i="53"/>
  <c r="L18" i="53"/>
  <c r="G40" i="52"/>
  <c r="G39" i="52"/>
  <c r="M28" i="52"/>
  <c r="M27" i="52"/>
  <c r="M26" i="52"/>
  <c r="K29" i="52"/>
  <c r="M24" i="52"/>
  <c r="M22" i="52"/>
  <c r="M21" i="52"/>
  <c r="M17" i="52"/>
  <c r="M13" i="52"/>
  <c r="K18" i="52"/>
  <c r="J18" i="52"/>
  <c r="L27" i="52"/>
  <c r="L26" i="52"/>
  <c r="M25" i="52"/>
  <c r="L24" i="52"/>
  <c r="L22" i="52"/>
  <c r="L21" i="52"/>
  <c r="G28" i="52"/>
  <c r="G25" i="52"/>
  <c r="F29" i="52"/>
  <c r="G15" i="52"/>
  <c r="F18" i="52"/>
  <c r="G27" i="52"/>
  <c r="G23" i="52"/>
  <c r="E29" i="52"/>
  <c r="G17" i="52"/>
  <c r="E18" i="52"/>
  <c r="G14" i="52"/>
  <c r="G22" i="52"/>
  <c r="D29" i="52"/>
  <c r="G16" i="52"/>
  <c r="D18" i="52"/>
  <c r="C29" i="52"/>
  <c r="G21" i="52"/>
  <c r="C18" i="52"/>
  <c r="G13" i="52"/>
  <c r="L11" i="52"/>
  <c r="L13" i="52"/>
  <c r="L15" i="52"/>
  <c r="L17" i="52"/>
  <c r="I18" i="52"/>
  <c r="G20" i="52"/>
  <c r="L20" i="52"/>
  <c r="L28" i="52"/>
  <c r="I29" i="52"/>
  <c r="G12" i="52"/>
  <c r="L12" i="52"/>
  <c r="L14" i="52"/>
  <c r="L16" i="52"/>
  <c r="L40" i="52"/>
  <c r="M40" i="51"/>
  <c r="L40" i="51"/>
  <c r="G40" i="51"/>
  <c r="G39" i="51"/>
  <c r="M28" i="51"/>
  <c r="K29" i="51"/>
  <c r="M20" i="51"/>
  <c r="K18" i="51"/>
  <c r="L27" i="51"/>
  <c r="L25" i="51"/>
  <c r="L23" i="51"/>
  <c r="J29" i="51"/>
  <c r="J18" i="51"/>
  <c r="L13" i="51"/>
  <c r="L16" i="51"/>
  <c r="L14" i="51"/>
  <c r="I18" i="51"/>
  <c r="L12" i="51"/>
  <c r="M11" i="51"/>
  <c r="G25" i="51"/>
  <c r="F29" i="51"/>
  <c r="G16" i="51"/>
  <c r="G15" i="51"/>
  <c r="F18" i="51"/>
  <c r="G26" i="51"/>
  <c r="G23" i="51"/>
  <c r="E29" i="51"/>
  <c r="E18" i="51"/>
  <c r="G28" i="51"/>
  <c r="G27" i="51"/>
  <c r="G24" i="51"/>
  <c r="G22" i="51"/>
  <c r="D29" i="51"/>
  <c r="G14" i="51"/>
  <c r="G12" i="51"/>
  <c r="D18" i="51"/>
  <c r="C29" i="51"/>
  <c r="C18" i="51"/>
  <c r="M21" i="51"/>
  <c r="M23" i="51"/>
  <c r="M25" i="51"/>
  <c r="M27" i="51"/>
  <c r="G11" i="51"/>
  <c r="G20" i="51"/>
  <c r="L20" i="51"/>
  <c r="L22" i="51"/>
  <c r="L24" i="51"/>
  <c r="L26" i="51"/>
  <c r="L28" i="51"/>
  <c r="I29" i="51"/>
  <c r="G40" i="50"/>
  <c r="G39" i="50"/>
  <c r="M28" i="50"/>
  <c r="M27" i="50"/>
  <c r="M23" i="50"/>
  <c r="K29" i="50"/>
  <c r="M22" i="50"/>
  <c r="M21" i="50"/>
  <c r="M20" i="50"/>
  <c r="M17" i="50"/>
  <c r="M16" i="50"/>
  <c r="M15" i="50"/>
  <c r="L26" i="50"/>
  <c r="L24" i="50"/>
  <c r="J29" i="50"/>
  <c r="L14" i="50"/>
  <c r="J18" i="50"/>
  <c r="L28" i="50"/>
  <c r="L27" i="50"/>
  <c r="M26" i="50"/>
  <c r="L23" i="50"/>
  <c r="L22" i="50"/>
  <c r="L21" i="50"/>
  <c r="L20" i="50"/>
  <c r="L16" i="50"/>
  <c r="M14" i="50"/>
  <c r="F29" i="50"/>
  <c r="G17" i="50"/>
  <c r="G16" i="50"/>
  <c r="F18" i="50"/>
  <c r="G26" i="50"/>
  <c r="G22" i="50"/>
  <c r="G14" i="50"/>
  <c r="E18" i="50"/>
  <c r="G28" i="50"/>
  <c r="G27" i="50"/>
  <c r="G24" i="50"/>
  <c r="G23" i="50"/>
  <c r="D29" i="50"/>
  <c r="G21" i="50"/>
  <c r="G20" i="50"/>
  <c r="G15" i="50"/>
  <c r="G13" i="50"/>
  <c r="D18" i="50"/>
  <c r="G11" i="50"/>
  <c r="C18" i="50"/>
  <c r="C29" i="50"/>
  <c r="L11" i="50"/>
  <c r="L13" i="50"/>
  <c r="L15" i="50"/>
  <c r="L17" i="50"/>
  <c r="I18" i="50"/>
  <c r="I29" i="50"/>
  <c r="G12" i="50"/>
  <c r="L40" i="50"/>
  <c r="G39" i="49"/>
  <c r="K29" i="49"/>
  <c r="M25" i="49"/>
  <c r="M24" i="49"/>
  <c r="M22" i="49"/>
  <c r="M21" i="49"/>
  <c r="M11" i="49"/>
  <c r="K18" i="49"/>
  <c r="J29" i="49"/>
  <c r="L27" i="49"/>
  <c r="L20" i="49"/>
  <c r="J18" i="49"/>
  <c r="L25" i="49"/>
  <c r="L23" i="49"/>
  <c r="L22" i="49"/>
  <c r="M20" i="49"/>
  <c r="L12" i="49"/>
  <c r="G25" i="49"/>
  <c r="F29" i="49"/>
  <c r="F18" i="49"/>
  <c r="G13" i="49"/>
  <c r="E18" i="49"/>
  <c r="G26" i="49"/>
  <c r="G23" i="49"/>
  <c r="G20" i="49"/>
  <c r="G17" i="49"/>
  <c r="G16" i="49"/>
  <c r="G14" i="49"/>
  <c r="G11" i="49"/>
  <c r="G21" i="49"/>
  <c r="C18" i="49"/>
  <c r="G12" i="49"/>
  <c r="L21" i="49"/>
  <c r="C29" i="49"/>
  <c r="L11" i="49"/>
  <c r="L13" i="49"/>
  <c r="L15" i="49"/>
  <c r="L17" i="49"/>
  <c r="I18" i="49"/>
  <c r="L28" i="49"/>
  <c r="E29" i="49"/>
  <c r="I29" i="49"/>
  <c r="D30" i="49" l="1"/>
  <c r="E30" i="50"/>
  <c r="G30" i="53"/>
  <c r="J30" i="52"/>
  <c r="K30" i="50"/>
  <c r="C30" i="51"/>
  <c r="L30" i="53"/>
  <c r="I32" i="53"/>
  <c r="M30" i="53"/>
  <c r="K30" i="52"/>
  <c r="F30" i="52"/>
  <c r="E30" i="52"/>
  <c r="D30" i="52"/>
  <c r="C30" i="52"/>
  <c r="G29" i="52"/>
  <c r="G18" i="52"/>
  <c r="M29" i="52"/>
  <c r="I30" i="52"/>
  <c r="L29" i="52"/>
  <c r="L18" i="52"/>
  <c r="M18" i="52"/>
  <c r="K30" i="51"/>
  <c r="M18" i="51"/>
  <c r="J30" i="51"/>
  <c r="L18" i="51"/>
  <c r="F30" i="51"/>
  <c r="E30" i="51"/>
  <c r="G18" i="51"/>
  <c r="G29" i="51"/>
  <c r="D30" i="51"/>
  <c r="M29" i="51"/>
  <c r="I30" i="51"/>
  <c r="L29" i="51"/>
  <c r="J30" i="50"/>
  <c r="F30" i="50"/>
  <c r="D30" i="50"/>
  <c r="G29" i="50"/>
  <c r="G18" i="50"/>
  <c r="C30" i="50"/>
  <c r="M29" i="50"/>
  <c r="I30" i="50"/>
  <c r="L29" i="50"/>
  <c r="M18" i="50"/>
  <c r="L18" i="50"/>
  <c r="K30" i="49"/>
  <c r="J30" i="49"/>
  <c r="F30" i="49"/>
  <c r="E30" i="49"/>
  <c r="G29" i="49"/>
  <c r="G18" i="49"/>
  <c r="C30" i="49"/>
  <c r="M18" i="49"/>
  <c r="L18" i="49"/>
  <c r="M29" i="49"/>
  <c r="I30" i="49"/>
  <c r="L29" i="49"/>
  <c r="G30" i="52" l="1"/>
  <c r="L30" i="52"/>
  <c r="I32" i="52"/>
  <c r="M30" i="52"/>
  <c r="G30" i="51"/>
  <c r="L30" i="51"/>
  <c r="I32" i="51"/>
  <c r="M30" i="51"/>
  <c r="G30" i="50"/>
  <c r="L30" i="50"/>
  <c r="I32" i="50"/>
  <c r="M30" i="50"/>
  <c r="G30" i="49"/>
  <c r="I32" i="49"/>
  <c r="M30" i="49"/>
  <c r="L30" i="49"/>
  <c r="M40" i="48" l="1"/>
  <c r="G40" i="48"/>
  <c r="G39" i="48"/>
  <c r="L28" i="48"/>
  <c r="M28" i="48"/>
  <c r="G28" i="48"/>
  <c r="L27" i="48"/>
  <c r="G27" i="48"/>
  <c r="L26" i="48"/>
  <c r="M26" i="48"/>
  <c r="G26" i="48"/>
  <c r="L25" i="48"/>
  <c r="G25" i="48"/>
  <c r="L24" i="48"/>
  <c r="M24" i="48"/>
  <c r="G24" i="48"/>
  <c r="L23" i="48"/>
  <c r="G23" i="48"/>
  <c r="L22" i="48"/>
  <c r="M22" i="48"/>
  <c r="G22" i="48"/>
  <c r="L21" i="48"/>
  <c r="E29" i="48"/>
  <c r="D29" i="48"/>
  <c r="G21" i="48"/>
  <c r="L20" i="48"/>
  <c r="K29" i="48"/>
  <c r="J29" i="48"/>
  <c r="M20" i="48"/>
  <c r="F29" i="48"/>
  <c r="C29" i="48"/>
  <c r="I18" i="48"/>
  <c r="L17" i="48"/>
  <c r="M17" i="48"/>
  <c r="G17" i="48"/>
  <c r="M16" i="48"/>
  <c r="G16" i="48"/>
  <c r="L15" i="48"/>
  <c r="M15" i="48"/>
  <c r="G15" i="48"/>
  <c r="M14" i="48"/>
  <c r="G14" i="48"/>
  <c r="L13" i="48"/>
  <c r="M13" i="48"/>
  <c r="G13" i="48"/>
  <c r="J18" i="48"/>
  <c r="M12" i="48"/>
  <c r="F18" i="48"/>
  <c r="E18" i="48"/>
  <c r="G12" i="48"/>
  <c r="L11" i="48"/>
  <c r="K18" i="48"/>
  <c r="M11" i="48"/>
  <c r="D18" i="48"/>
  <c r="C18" i="48"/>
  <c r="K30" i="48" l="1"/>
  <c r="J30" i="48"/>
  <c r="F30" i="48"/>
  <c r="E30" i="48"/>
  <c r="D30" i="48"/>
  <c r="L18" i="48"/>
  <c r="C30" i="48"/>
  <c r="M21" i="48"/>
  <c r="M23" i="48"/>
  <c r="M25" i="48"/>
  <c r="M27" i="48"/>
  <c r="G11" i="48"/>
  <c r="G18" i="48" s="1"/>
  <c r="G20" i="48"/>
  <c r="G29" i="48" s="1"/>
  <c r="L12" i="48"/>
  <c r="L14" i="48"/>
  <c r="L16" i="48"/>
  <c r="L40" i="48"/>
  <c r="M18" i="48"/>
  <c r="I29" i="48"/>
  <c r="K40" i="47"/>
  <c r="K44" i="6" s="1"/>
  <c r="K39" i="47"/>
  <c r="K43" i="6" s="1"/>
  <c r="J40" i="47"/>
  <c r="J44" i="6" s="1"/>
  <c r="J39" i="47"/>
  <c r="J43" i="6" s="1"/>
  <c r="I44" i="6"/>
  <c r="I39" i="47"/>
  <c r="I43" i="6" s="1"/>
  <c r="C44" i="6"/>
  <c r="F39" i="47"/>
  <c r="C43" i="6" s="1"/>
  <c r="E40" i="47"/>
  <c r="D44" i="6" s="1"/>
  <c r="E39" i="47"/>
  <c r="D43" i="6" s="1"/>
  <c r="D40" i="47"/>
  <c r="D39" i="47"/>
  <c r="C40" i="47"/>
  <c r="C39" i="47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20" i="47"/>
  <c r="K20" i="6" s="1"/>
  <c r="K17" i="47"/>
  <c r="K17" i="6" s="1"/>
  <c r="K16" i="47"/>
  <c r="K16" i="6" s="1"/>
  <c r="K15" i="47"/>
  <c r="K15" i="6" s="1"/>
  <c r="K14" i="47"/>
  <c r="K14" i="6" s="1"/>
  <c r="K13" i="47"/>
  <c r="K13" i="6" s="1"/>
  <c r="K12" i="47"/>
  <c r="K12" i="6" s="1"/>
  <c r="K11" i="47"/>
  <c r="K11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20" i="47"/>
  <c r="J20" i="6" s="1"/>
  <c r="J17" i="47"/>
  <c r="J17" i="6" s="1"/>
  <c r="J16" i="47"/>
  <c r="J16" i="6" s="1"/>
  <c r="J15" i="47"/>
  <c r="J15" i="6" s="1"/>
  <c r="J14" i="47"/>
  <c r="J14" i="6" s="1"/>
  <c r="J13" i="47"/>
  <c r="J13" i="6" s="1"/>
  <c r="J12" i="47"/>
  <c r="J12" i="6" s="1"/>
  <c r="J11" i="47"/>
  <c r="J11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20" i="47"/>
  <c r="I20" i="6" s="1"/>
  <c r="I17" i="47"/>
  <c r="I17" i="6" s="1"/>
  <c r="I16" i="47"/>
  <c r="I16" i="6" s="1"/>
  <c r="I15" i="47"/>
  <c r="I15" i="6" s="1"/>
  <c r="I14" i="47"/>
  <c r="I14" i="6" s="1"/>
  <c r="I13" i="47"/>
  <c r="I13" i="6" s="1"/>
  <c r="I12" i="47"/>
  <c r="I12" i="6" s="1"/>
  <c r="I11" i="47"/>
  <c r="I11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20" i="47"/>
  <c r="C20" i="6" s="1"/>
  <c r="F17" i="47"/>
  <c r="C17" i="6" s="1"/>
  <c r="F16" i="47"/>
  <c r="C16" i="6" s="1"/>
  <c r="F15" i="47"/>
  <c r="C15" i="6" s="1"/>
  <c r="F14" i="47"/>
  <c r="C14" i="6" s="1"/>
  <c r="F13" i="47"/>
  <c r="C13" i="6" s="1"/>
  <c r="F12" i="47"/>
  <c r="C12" i="6" s="1"/>
  <c r="F11" i="47"/>
  <c r="C11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20" i="47"/>
  <c r="D20" i="6" s="1"/>
  <c r="E17" i="47"/>
  <c r="D17" i="6" s="1"/>
  <c r="E16" i="47"/>
  <c r="D16" i="6" s="1"/>
  <c r="E15" i="47"/>
  <c r="D15" i="6" s="1"/>
  <c r="E14" i="47"/>
  <c r="D14" i="6" s="1"/>
  <c r="E13" i="47"/>
  <c r="D13" i="6" s="1"/>
  <c r="E12" i="47"/>
  <c r="D12" i="6" s="1"/>
  <c r="E11" i="47"/>
  <c r="D11" i="6" s="1"/>
  <c r="D28" i="47"/>
  <c r="D27" i="47"/>
  <c r="D26" i="47"/>
  <c r="D25" i="47"/>
  <c r="D24" i="47"/>
  <c r="D23" i="47"/>
  <c r="D22" i="47"/>
  <c r="D21" i="47"/>
  <c r="D20" i="47"/>
  <c r="D17" i="47"/>
  <c r="D16" i="47"/>
  <c r="D15" i="47"/>
  <c r="D14" i="47"/>
  <c r="D13" i="47"/>
  <c r="D12" i="47"/>
  <c r="D11" i="47"/>
  <c r="C28" i="47"/>
  <c r="C27" i="47"/>
  <c r="C26" i="47"/>
  <c r="C25" i="47"/>
  <c r="C24" i="47"/>
  <c r="C23" i="47"/>
  <c r="C22" i="47"/>
  <c r="C21" i="47"/>
  <c r="C20" i="47"/>
  <c r="C17" i="47"/>
  <c r="C16" i="47"/>
  <c r="C15" i="47"/>
  <c r="C14" i="47"/>
  <c r="C13" i="47"/>
  <c r="C12" i="47"/>
  <c r="C11" i="47"/>
  <c r="G30" i="48" l="1"/>
  <c r="M29" i="48"/>
  <c r="I30" i="48"/>
  <c r="L29" i="48"/>
  <c r="L40" i="47"/>
  <c r="M40" i="47"/>
  <c r="G40" i="47"/>
  <c r="F44" i="6" s="1"/>
  <c r="G39" i="47"/>
  <c r="F43" i="6" s="1"/>
  <c r="J29" i="47"/>
  <c r="M28" i="47"/>
  <c r="G28" i="47"/>
  <c r="F28" i="6" s="1"/>
  <c r="L27" i="47"/>
  <c r="G27" i="47"/>
  <c r="F27" i="6" s="1"/>
  <c r="M26" i="47"/>
  <c r="G26" i="47"/>
  <c r="F26" i="6" s="1"/>
  <c r="L25" i="47"/>
  <c r="G25" i="47"/>
  <c r="F25" i="6" s="1"/>
  <c r="M24" i="47"/>
  <c r="G24" i="47"/>
  <c r="F24" i="6" s="1"/>
  <c r="L23" i="47"/>
  <c r="G23" i="47"/>
  <c r="F23" i="6" s="1"/>
  <c r="M22" i="47"/>
  <c r="G22" i="47"/>
  <c r="F22" i="6" s="1"/>
  <c r="L21" i="47"/>
  <c r="G21" i="47"/>
  <c r="F21" i="6" s="1"/>
  <c r="K29" i="47"/>
  <c r="M20" i="47"/>
  <c r="F29" i="47"/>
  <c r="E29" i="47"/>
  <c r="D29" i="47"/>
  <c r="C29" i="47"/>
  <c r="K18" i="47"/>
  <c r="I18" i="47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3" i="47"/>
  <c r="M13" i="47"/>
  <c r="G13" i="47"/>
  <c r="F13" i="6" s="1"/>
  <c r="L12" i="47"/>
  <c r="M12" i="47"/>
  <c r="G12" i="47"/>
  <c r="F12" i="6" s="1"/>
  <c r="L11" i="47"/>
  <c r="J18" i="47"/>
  <c r="M11" i="47"/>
  <c r="F18" i="47"/>
  <c r="E18" i="47"/>
  <c r="D18" i="47"/>
  <c r="C18" i="47"/>
  <c r="K40" i="46"/>
  <c r="K39" i="46"/>
  <c r="J40" i="46"/>
  <c r="J39" i="46"/>
  <c r="I39" i="46"/>
  <c r="E40" i="46"/>
  <c r="E39" i="46"/>
  <c r="D40" i="46"/>
  <c r="D39" i="46"/>
  <c r="C40" i="46"/>
  <c r="C39" i="46"/>
  <c r="K28" i="46"/>
  <c r="K27" i="46"/>
  <c r="K26" i="46"/>
  <c r="K25" i="46"/>
  <c r="K24" i="46"/>
  <c r="K23" i="46"/>
  <c r="K22" i="46"/>
  <c r="K21" i="46"/>
  <c r="K20" i="46"/>
  <c r="K17" i="46"/>
  <c r="K16" i="46"/>
  <c r="K15" i="46"/>
  <c r="K14" i="46"/>
  <c r="K13" i="46"/>
  <c r="K12" i="46"/>
  <c r="K11" i="46"/>
  <c r="J28" i="46"/>
  <c r="J27" i="46"/>
  <c r="J26" i="46"/>
  <c r="J25" i="46"/>
  <c r="J24" i="46"/>
  <c r="J23" i="46"/>
  <c r="J22" i="46"/>
  <c r="J21" i="46"/>
  <c r="J20" i="46"/>
  <c r="J17" i="46"/>
  <c r="J16" i="46"/>
  <c r="J15" i="46"/>
  <c r="J14" i="46"/>
  <c r="J13" i="46"/>
  <c r="J12" i="46"/>
  <c r="J11" i="46"/>
  <c r="I28" i="46"/>
  <c r="I27" i="46"/>
  <c r="I26" i="46"/>
  <c r="I25" i="46"/>
  <c r="I24" i="46"/>
  <c r="I23" i="46"/>
  <c r="I22" i="46"/>
  <c r="I21" i="46"/>
  <c r="I20" i="46"/>
  <c r="I17" i="46"/>
  <c r="I16" i="46"/>
  <c r="I15" i="46"/>
  <c r="M15" i="46" s="1"/>
  <c r="I14" i="46"/>
  <c r="I13" i="46"/>
  <c r="I12" i="46"/>
  <c r="I11" i="46"/>
  <c r="M11" i="46" s="1"/>
  <c r="F28" i="46"/>
  <c r="F27" i="46"/>
  <c r="F26" i="46"/>
  <c r="F25" i="46"/>
  <c r="F24" i="46"/>
  <c r="F23" i="46"/>
  <c r="F22" i="46"/>
  <c r="F21" i="46"/>
  <c r="F20" i="46"/>
  <c r="F17" i="46"/>
  <c r="F16" i="46"/>
  <c r="F15" i="46"/>
  <c r="F14" i="46"/>
  <c r="F13" i="46"/>
  <c r="F12" i="46"/>
  <c r="F11" i="46"/>
  <c r="E28" i="46"/>
  <c r="E27" i="46"/>
  <c r="E26" i="46"/>
  <c r="E25" i="46"/>
  <c r="E24" i="46"/>
  <c r="E23" i="46"/>
  <c r="E22" i="46"/>
  <c r="E21" i="46"/>
  <c r="E20" i="46"/>
  <c r="E17" i="46"/>
  <c r="E16" i="46"/>
  <c r="E15" i="46"/>
  <c r="E14" i="46"/>
  <c r="E13" i="46"/>
  <c r="E12" i="46"/>
  <c r="E11" i="46"/>
  <c r="D28" i="46"/>
  <c r="D27" i="46"/>
  <c r="D26" i="46"/>
  <c r="D25" i="46"/>
  <c r="D24" i="46"/>
  <c r="D23" i="46"/>
  <c r="D22" i="46"/>
  <c r="D21" i="46"/>
  <c r="D20" i="46"/>
  <c r="D17" i="46"/>
  <c r="D16" i="46"/>
  <c r="D15" i="46"/>
  <c r="D14" i="46"/>
  <c r="D13" i="46"/>
  <c r="D12" i="46"/>
  <c r="D11" i="46"/>
  <c r="C28" i="46"/>
  <c r="C27" i="46"/>
  <c r="C26" i="46"/>
  <c r="C25" i="46"/>
  <c r="G25" i="46" s="1"/>
  <c r="C24" i="46"/>
  <c r="C23" i="46"/>
  <c r="C22" i="46"/>
  <c r="C21" i="46"/>
  <c r="G21" i="46" s="1"/>
  <c r="C20" i="46"/>
  <c r="C17" i="46"/>
  <c r="C16" i="46"/>
  <c r="C15" i="46"/>
  <c r="C14" i="46"/>
  <c r="C13" i="46"/>
  <c r="C12" i="46"/>
  <c r="C11" i="46"/>
  <c r="K40" i="45"/>
  <c r="M40" i="45" s="1"/>
  <c r="K39" i="45"/>
  <c r="J40" i="45"/>
  <c r="J39" i="45"/>
  <c r="I39" i="45"/>
  <c r="E40" i="45"/>
  <c r="E39" i="45"/>
  <c r="D40" i="45"/>
  <c r="D39" i="45"/>
  <c r="C40" i="45"/>
  <c r="C39" i="45"/>
  <c r="K28" i="45"/>
  <c r="K27" i="45"/>
  <c r="K26" i="45"/>
  <c r="K25" i="45"/>
  <c r="K24" i="45"/>
  <c r="K23" i="45"/>
  <c r="K22" i="45"/>
  <c r="K21" i="45"/>
  <c r="K20" i="45"/>
  <c r="K17" i="45"/>
  <c r="K16" i="45"/>
  <c r="K15" i="45"/>
  <c r="K14" i="45"/>
  <c r="K13" i="45"/>
  <c r="K12" i="45"/>
  <c r="K11" i="45"/>
  <c r="J28" i="45"/>
  <c r="J27" i="45"/>
  <c r="J26" i="45"/>
  <c r="J25" i="45"/>
  <c r="J24" i="45"/>
  <c r="J23" i="45"/>
  <c r="J22" i="45"/>
  <c r="J21" i="45"/>
  <c r="J20" i="45"/>
  <c r="J17" i="45"/>
  <c r="J16" i="45"/>
  <c r="J15" i="45"/>
  <c r="J14" i="45"/>
  <c r="J13" i="45"/>
  <c r="J12" i="45"/>
  <c r="J11" i="45"/>
  <c r="I28" i="45"/>
  <c r="I27" i="45"/>
  <c r="I26" i="45"/>
  <c r="I25" i="45"/>
  <c r="I24" i="45"/>
  <c r="I23" i="45"/>
  <c r="I22" i="45"/>
  <c r="I21" i="45"/>
  <c r="I20" i="45"/>
  <c r="I17" i="45"/>
  <c r="I16" i="45"/>
  <c r="I15" i="45"/>
  <c r="M15" i="45" s="1"/>
  <c r="I14" i="45"/>
  <c r="I13" i="45"/>
  <c r="I12" i="45"/>
  <c r="I11" i="45"/>
  <c r="F28" i="45"/>
  <c r="F27" i="45"/>
  <c r="F26" i="45"/>
  <c r="F25" i="45"/>
  <c r="F24" i="45"/>
  <c r="F23" i="45"/>
  <c r="F22" i="45"/>
  <c r="F21" i="45"/>
  <c r="F20" i="45"/>
  <c r="F17" i="45"/>
  <c r="F16" i="45"/>
  <c r="F15" i="45"/>
  <c r="F14" i="45"/>
  <c r="F13" i="45"/>
  <c r="F12" i="45"/>
  <c r="F11" i="45"/>
  <c r="E28" i="45"/>
  <c r="E27" i="45"/>
  <c r="E26" i="45"/>
  <c r="E25" i="45"/>
  <c r="E24" i="45"/>
  <c r="E23" i="45"/>
  <c r="E22" i="45"/>
  <c r="E21" i="45"/>
  <c r="E20" i="45"/>
  <c r="E17" i="45"/>
  <c r="E16" i="45"/>
  <c r="E15" i="45"/>
  <c r="E14" i="45"/>
  <c r="E13" i="45"/>
  <c r="E12" i="45"/>
  <c r="E11" i="45"/>
  <c r="D28" i="45"/>
  <c r="D27" i="45"/>
  <c r="D26" i="45"/>
  <c r="D25" i="45"/>
  <c r="D24" i="45"/>
  <c r="D23" i="45"/>
  <c r="D22" i="45"/>
  <c r="D21" i="45"/>
  <c r="D20" i="45"/>
  <c r="D17" i="45"/>
  <c r="D16" i="45"/>
  <c r="D15" i="45"/>
  <c r="D14" i="45"/>
  <c r="D13" i="45"/>
  <c r="D12" i="45"/>
  <c r="D11" i="45"/>
  <c r="C28" i="45"/>
  <c r="G28" i="45" s="1"/>
  <c r="C27" i="45"/>
  <c r="C26" i="45"/>
  <c r="C25" i="45"/>
  <c r="C24" i="45"/>
  <c r="C23" i="45"/>
  <c r="C22" i="45"/>
  <c r="C21" i="45"/>
  <c r="C20" i="45"/>
  <c r="C17" i="45"/>
  <c r="C16" i="45"/>
  <c r="C15" i="45"/>
  <c r="C14" i="45"/>
  <c r="C13" i="45"/>
  <c r="C12" i="45"/>
  <c r="C11" i="45"/>
  <c r="J25" i="40"/>
  <c r="J25" i="39"/>
  <c r="J25" i="38"/>
  <c r="J25" i="37"/>
  <c r="J25" i="36"/>
  <c r="J25" i="28"/>
  <c r="J25" i="41"/>
  <c r="J25" i="42"/>
  <c r="J25" i="43"/>
  <c r="K40" i="44"/>
  <c r="K39" i="44"/>
  <c r="J40" i="44"/>
  <c r="J39" i="44"/>
  <c r="I39" i="44"/>
  <c r="E40" i="44"/>
  <c r="E39" i="44"/>
  <c r="D40" i="44"/>
  <c r="D39" i="44"/>
  <c r="C40" i="44"/>
  <c r="C39" i="44"/>
  <c r="J25" i="44"/>
  <c r="K28" i="44"/>
  <c r="K27" i="44"/>
  <c r="K26" i="44"/>
  <c r="K25" i="44"/>
  <c r="K24" i="44"/>
  <c r="K23" i="44"/>
  <c r="K22" i="44"/>
  <c r="K21" i="44"/>
  <c r="K20" i="44"/>
  <c r="K17" i="44"/>
  <c r="K16" i="44"/>
  <c r="K15" i="44"/>
  <c r="K14" i="44"/>
  <c r="K13" i="44"/>
  <c r="K12" i="44"/>
  <c r="K11" i="44"/>
  <c r="J28" i="44"/>
  <c r="J27" i="44"/>
  <c r="J26" i="44"/>
  <c r="J24" i="44"/>
  <c r="J23" i="44"/>
  <c r="J22" i="44"/>
  <c r="J21" i="44"/>
  <c r="J20" i="44"/>
  <c r="J17" i="44"/>
  <c r="J16" i="44"/>
  <c r="J15" i="44"/>
  <c r="J14" i="44"/>
  <c r="J13" i="44"/>
  <c r="J12" i="44"/>
  <c r="J11" i="44"/>
  <c r="I28" i="44"/>
  <c r="I27" i="44"/>
  <c r="I26" i="44"/>
  <c r="I25" i="44"/>
  <c r="I24" i="44"/>
  <c r="I23" i="44"/>
  <c r="I22" i="44"/>
  <c r="I21" i="44"/>
  <c r="I20" i="44"/>
  <c r="I17" i="44"/>
  <c r="I16" i="44"/>
  <c r="I15" i="44"/>
  <c r="I14" i="44"/>
  <c r="I13" i="44"/>
  <c r="I12" i="44"/>
  <c r="I11" i="44"/>
  <c r="F28" i="44"/>
  <c r="F27" i="44"/>
  <c r="F26" i="44"/>
  <c r="F25" i="44"/>
  <c r="F24" i="44"/>
  <c r="F23" i="44"/>
  <c r="F22" i="44"/>
  <c r="F21" i="44"/>
  <c r="F20" i="44"/>
  <c r="F17" i="44"/>
  <c r="F16" i="44"/>
  <c r="F15" i="44"/>
  <c r="F14" i="44"/>
  <c r="F13" i="44"/>
  <c r="F12" i="44"/>
  <c r="F11" i="44"/>
  <c r="E28" i="44"/>
  <c r="E27" i="44"/>
  <c r="E26" i="44"/>
  <c r="E25" i="44"/>
  <c r="E24" i="44"/>
  <c r="E23" i="44"/>
  <c r="E22" i="44"/>
  <c r="E21" i="44"/>
  <c r="E20" i="44"/>
  <c r="E17" i="44"/>
  <c r="E16" i="44"/>
  <c r="E15" i="44"/>
  <c r="E14" i="44"/>
  <c r="E13" i="44"/>
  <c r="E12" i="44"/>
  <c r="E11" i="44"/>
  <c r="D28" i="44"/>
  <c r="D27" i="44"/>
  <c r="D26" i="44"/>
  <c r="D25" i="44"/>
  <c r="D24" i="44"/>
  <c r="D23" i="44"/>
  <c r="D22" i="44"/>
  <c r="D21" i="44"/>
  <c r="D20" i="44"/>
  <c r="D17" i="44"/>
  <c r="D16" i="44"/>
  <c r="D15" i="44"/>
  <c r="D14" i="44"/>
  <c r="D13" i="44"/>
  <c r="D12" i="44"/>
  <c r="D11" i="44"/>
  <c r="C28" i="44"/>
  <c r="C27" i="44"/>
  <c r="C26" i="44"/>
  <c r="C25" i="44"/>
  <c r="C24" i="44"/>
  <c r="C23" i="44"/>
  <c r="C22" i="44"/>
  <c r="C21" i="44"/>
  <c r="C20" i="44"/>
  <c r="G20" i="44" s="1"/>
  <c r="C17" i="44"/>
  <c r="C16" i="44"/>
  <c r="C15" i="44"/>
  <c r="C14" i="44"/>
  <c r="C13" i="44"/>
  <c r="C12" i="44"/>
  <c r="C11" i="44"/>
  <c r="G12" i="46" l="1"/>
  <c r="M11" i="45"/>
  <c r="M16" i="46"/>
  <c r="G16" i="46"/>
  <c r="L13" i="44"/>
  <c r="L26" i="46"/>
  <c r="L22" i="46"/>
  <c r="M25" i="46"/>
  <c r="M23" i="45"/>
  <c r="M12" i="46"/>
  <c r="G15" i="44"/>
  <c r="L13" i="45"/>
  <c r="M16" i="45"/>
  <c r="G27" i="46"/>
  <c r="G28" i="46"/>
  <c r="G26" i="44"/>
  <c r="L24" i="46"/>
  <c r="L20" i="46"/>
  <c r="L17" i="45"/>
  <c r="L15" i="44"/>
  <c r="L14" i="44"/>
  <c r="L22" i="44"/>
  <c r="L11" i="44"/>
  <c r="L16" i="44"/>
  <c r="M14" i="46"/>
  <c r="M27" i="46"/>
  <c r="M13" i="46"/>
  <c r="K18" i="46"/>
  <c r="M28" i="46"/>
  <c r="M14" i="45"/>
  <c r="M12" i="44"/>
  <c r="M26" i="44"/>
  <c r="K18" i="45"/>
  <c r="L25" i="44"/>
  <c r="M24" i="44"/>
  <c r="D18" i="45"/>
  <c r="D29" i="44"/>
  <c r="G13" i="44"/>
  <c r="M23" i="44"/>
  <c r="K18" i="44"/>
  <c r="L17" i="44"/>
  <c r="L28" i="44"/>
  <c r="J25" i="5"/>
  <c r="J18" i="44"/>
  <c r="L40" i="44"/>
  <c r="G39" i="44"/>
  <c r="G17" i="46"/>
  <c r="G13" i="46"/>
  <c r="G14" i="44"/>
  <c r="G12" i="44"/>
  <c r="G16" i="44"/>
  <c r="G22" i="44"/>
  <c r="G11" i="45"/>
  <c r="G25" i="45"/>
  <c r="G23" i="46"/>
  <c r="G11" i="44"/>
  <c r="G23" i="44"/>
  <c r="G12" i="45"/>
  <c r="G40" i="45"/>
  <c r="G24" i="46"/>
  <c r="F18" i="46"/>
  <c r="F18" i="45"/>
  <c r="F18" i="44"/>
  <c r="L28" i="46"/>
  <c r="M11" i="44"/>
  <c r="M25" i="44"/>
  <c r="L23" i="44"/>
  <c r="M40" i="44"/>
  <c r="L26" i="45"/>
  <c r="M23" i="46"/>
  <c r="M17" i="44"/>
  <c r="M27" i="44"/>
  <c r="M17" i="45"/>
  <c r="M22" i="44"/>
  <c r="L14" i="45"/>
  <c r="L13" i="46"/>
  <c r="M24" i="46"/>
  <c r="L22" i="45"/>
  <c r="L17" i="46"/>
  <c r="M15" i="44"/>
  <c r="L25" i="45"/>
  <c r="M25" i="45"/>
  <c r="M26" i="46"/>
  <c r="M28" i="44"/>
  <c r="M20" i="44"/>
  <c r="M40" i="46"/>
  <c r="E18" i="46"/>
  <c r="E29" i="44"/>
  <c r="G11" i="46"/>
  <c r="G39" i="46"/>
  <c r="E29" i="46"/>
  <c r="D18" i="46"/>
  <c r="G40" i="46"/>
  <c r="G40" i="44"/>
  <c r="G39" i="45"/>
  <c r="G14" i="46"/>
  <c r="G15" i="46"/>
  <c r="G22" i="45"/>
  <c r="G26" i="46"/>
  <c r="G27" i="44"/>
  <c r="G24" i="45"/>
  <c r="G25" i="44"/>
  <c r="G28" i="44"/>
  <c r="G16" i="45"/>
  <c r="J29" i="44"/>
  <c r="L26" i="44"/>
  <c r="L21" i="44"/>
  <c r="K30" i="47"/>
  <c r="L30" i="48"/>
  <c r="I32" i="48"/>
  <c r="M30" i="48"/>
  <c r="J30" i="47"/>
  <c r="E30" i="47"/>
  <c r="D30" i="47"/>
  <c r="C30" i="47"/>
  <c r="L18" i="47"/>
  <c r="F30" i="47"/>
  <c r="G11" i="47"/>
  <c r="M18" i="47"/>
  <c r="M21" i="47"/>
  <c r="M23" i="47"/>
  <c r="M25" i="47"/>
  <c r="M27" i="47"/>
  <c r="G20" i="47"/>
  <c r="L20" i="47"/>
  <c r="L22" i="47"/>
  <c r="L24" i="47"/>
  <c r="L26" i="47"/>
  <c r="L28" i="47"/>
  <c r="I29" i="47"/>
  <c r="K29" i="46"/>
  <c r="M20" i="46"/>
  <c r="J29" i="46"/>
  <c r="J18" i="46"/>
  <c r="I29" i="46"/>
  <c r="M22" i="46"/>
  <c r="L15" i="46"/>
  <c r="L11" i="46"/>
  <c r="F29" i="46"/>
  <c r="G22" i="46"/>
  <c r="D29" i="46"/>
  <c r="C29" i="46"/>
  <c r="M17" i="46"/>
  <c r="G20" i="46"/>
  <c r="L12" i="46"/>
  <c r="L14" i="46"/>
  <c r="L16" i="46"/>
  <c r="C18" i="46"/>
  <c r="L21" i="46"/>
  <c r="L23" i="46"/>
  <c r="L25" i="46"/>
  <c r="L27" i="46"/>
  <c r="I18" i="46"/>
  <c r="M21" i="46"/>
  <c r="L40" i="46"/>
  <c r="L40" i="45"/>
  <c r="M27" i="45"/>
  <c r="K29" i="45"/>
  <c r="M21" i="45"/>
  <c r="M13" i="45"/>
  <c r="L28" i="45"/>
  <c r="L24" i="45"/>
  <c r="L23" i="45"/>
  <c r="J29" i="45"/>
  <c r="J18" i="45"/>
  <c r="L27" i="45"/>
  <c r="I29" i="45"/>
  <c r="L21" i="45"/>
  <c r="L15" i="45"/>
  <c r="I18" i="45"/>
  <c r="L11" i="45"/>
  <c r="F29" i="45"/>
  <c r="G20" i="45"/>
  <c r="G27" i="45"/>
  <c r="G26" i="45"/>
  <c r="E29" i="45"/>
  <c r="G15" i="45"/>
  <c r="E18" i="45"/>
  <c r="G13" i="45"/>
  <c r="D29" i="45"/>
  <c r="G17" i="45"/>
  <c r="G14" i="45"/>
  <c r="C29" i="45"/>
  <c r="G23" i="45"/>
  <c r="M12" i="45"/>
  <c r="L12" i="45"/>
  <c r="L16" i="45"/>
  <c r="C18" i="45"/>
  <c r="M20" i="45"/>
  <c r="M22" i="45"/>
  <c r="M24" i="45"/>
  <c r="M26" i="45"/>
  <c r="M28" i="45"/>
  <c r="G21" i="45"/>
  <c r="L20" i="45"/>
  <c r="K29" i="44"/>
  <c r="L24" i="44"/>
  <c r="I29" i="44"/>
  <c r="M13" i="44"/>
  <c r="F29" i="44"/>
  <c r="E18" i="44"/>
  <c r="D18" i="44"/>
  <c r="G24" i="44"/>
  <c r="C29" i="44"/>
  <c r="G17" i="44"/>
  <c r="M14" i="44"/>
  <c r="M16" i="44"/>
  <c r="I18" i="44"/>
  <c r="M21" i="44"/>
  <c r="L20" i="44"/>
  <c r="L12" i="44"/>
  <c r="C18" i="44"/>
  <c r="G21" i="44"/>
  <c r="L27" i="44"/>
  <c r="E30" i="46" l="1"/>
  <c r="J30" i="44"/>
  <c r="K30" i="46"/>
  <c r="D30" i="45"/>
  <c r="D30" i="46"/>
  <c r="D30" i="44"/>
  <c r="K30" i="44"/>
  <c r="M18" i="45"/>
  <c r="K30" i="45"/>
  <c r="J30" i="46"/>
  <c r="E30" i="44"/>
  <c r="L29" i="44"/>
  <c r="M29" i="45"/>
  <c r="J30" i="45"/>
  <c r="G18" i="44"/>
  <c r="C30" i="46"/>
  <c r="F30" i="44"/>
  <c r="F30" i="46"/>
  <c r="F30" i="45"/>
  <c r="L29" i="46"/>
  <c r="G18" i="46"/>
  <c r="G18" i="47"/>
  <c r="F11" i="6"/>
  <c r="G29" i="47"/>
  <c r="F20" i="6"/>
  <c r="C30" i="45"/>
  <c r="M29" i="46"/>
  <c r="M29" i="47"/>
  <c r="I30" i="47"/>
  <c r="L29" i="47"/>
  <c r="G29" i="46"/>
  <c r="M18" i="46"/>
  <c r="L18" i="46"/>
  <c r="I30" i="46"/>
  <c r="L29" i="45"/>
  <c r="I30" i="45"/>
  <c r="L18" i="45"/>
  <c r="G29" i="45"/>
  <c r="G18" i="45"/>
  <c r="E30" i="45"/>
  <c r="M29" i="44"/>
  <c r="I30" i="44"/>
  <c r="G29" i="44"/>
  <c r="C30" i="44"/>
  <c r="L18" i="44"/>
  <c r="M18" i="44"/>
  <c r="G30" i="44" l="1"/>
  <c r="M30" i="44"/>
  <c r="L30" i="45"/>
  <c r="G30" i="46"/>
  <c r="M30" i="45"/>
  <c r="I32" i="45"/>
  <c r="G30" i="47"/>
  <c r="G30" i="45"/>
  <c r="L30" i="47"/>
  <c r="I32" i="47"/>
  <c r="M30" i="47"/>
  <c r="I32" i="46"/>
  <c r="M30" i="46"/>
  <c r="L30" i="46"/>
  <c r="I32" i="44"/>
  <c r="L30" i="44"/>
  <c r="K40" i="43" l="1"/>
  <c r="K39" i="43"/>
  <c r="J40" i="43"/>
  <c r="J39" i="43"/>
  <c r="I39" i="43"/>
  <c r="E40" i="43"/>
  <c r="E39" i="43"/>
  <c r="D40" i="43"/>
  <c r="D39" i="43"/>
  <c r="C40" i="43"/>
  <c r="C39" i="43"/>
  <c r="K28" i="43"/>
  <c r="K27" i="43"/>
  <c r="K26" i="43"/>
  <c r="K25" i="43"/>
  <c r="K24" i="43"/>
  <c r="K23" i="43"/>
  <c r="K22" i="43"/>
  <c r="K21" i="43"/>
  <c r="K20" i="43"/>
  <c r="K17" i="43"/>
  <c r="K16" i="43"/>
  <c r="K15" i="43"/>
  <c r="K14" i="43"/>
  <c r="K13" i="43"/>
  <c r="K12" i="43"/>
  <c r="K11" i="43"/>
  <c r="J28" i="43"/>
  <c r="J27" i="43"/>
  <c r="J26" i="43"/>
  <c r="J24" i="43"/>
  <c r="J23" i="43"/>
  <c r="J22" i="43"/>
  <c r="J21" i="43"/>
  <c r="J20" i="43"/>
  <c r="J17" i="43"/>
  <c r="J16" i="43"/>
  <c r="J15" i="43"/>
  <c r="J14" i="43"/>
  <c r="J13" i="43"/>
  <c r="J12" i="43"/>
  <c r="J11" i="43"/>
  <c r="I28" i="43"/>
  <c r="I27" i="43"/>
  <c r="I26" i="43"/>
  <c r="I25" i="43"/>
  <c r="I24" i="43"/>
  <c r="I23" i="43"/>
  <c r="I22" i="43"/>
  <c r="L22" i="43" s="1"/>
  <c r="I21" i="43"/>
  <c r="I20" i="43"/>
  <c r="I17" i="43"/>
  <c r="I16" i="43"/>
  <c r="I15" i="43"/>
  <c r="I14" i="43"/>
  <c r="I13" i="43"/>
  <c r="I12" i="43"/>
  <c r="I11" i="43"/>
  <c r="F28" i="43"/>
  <c r="F27" i="43"/>
  <c r="F26" i="43"/>
  <c r="F25" i="43"/>
  <c r="F24" i="43"/>
  <c r="F23" i="43"/>
  <c r="F22" i="43"/>
  <c r="F21" i="43"/>
  <c r="F20" i="43"/>
  <c r="F17" i="43"/>
  <c r="F16" i="43"/>
  <c r="F15" i="43"/>
  <c r="F14" i="43"/>
  <c r="F13" i="43"/>
  <c r="F12" i="43"/>
  <c r="F11" i="43"/>
  <c r="E28" i="43"/>
  <c r="E27" i="43"/>
  <c r="E26" i="43"/>
  <c r="E25" i="43"/>
  <c r="E24" i="43"/>
  <c r="E23" i="43"/>
  <c r="E22" i="43"/>
  <c r="E21" i="43"/>
  <c r="E20" i="43"/>
  <c r="E17" i="43"/>
  <c r="E16" i="43"/>
  <c r="E15" i="43"/>
  <c r="E14" i="43"/>
  <c r="E13" i="43"/>
  <c r="E12" i="43"/>
  <c r="E11" i="43"/>
  <c r="D28" i="43"/>
  <c r="D27" i="43"/>
  <c r="D26" i="43"/>
  <c r="D25" i="43"/>
  <c r="D24" i="43"/>
  <c r="D23" i="43"/>
  <c r="D22" i="43"/>
  <c r="D21" i="43"/>
  <c r="D20" i="43"/>
  <c r="D17" i="43"/>
  <c r="D16" i="43"/>
  <c r="D15" i="43"/>
  <c r="D14" i="43"/>
  <c r="D13" i="43"/>
  <c r="D12" i="43"/>
  <c r="D11" i="43"/>
  <c r="C28" i="43"/>
  <c r="C27" i="43"/>
  <c r="C26" i="43"/>
  <c r="C25" i="43"/>
  <c r="C24" i="43"/>
  <c r="C23" i="43"/>
  <c r="C22" i="43"/>
  <c r="G22" i="43" s="1"/>
  <c r="C21" i="43"/>
  <c r="C20" i="43"/>
  <c r="C17" i="43"/>
  <c r="C16" i="43"/>
  <c r="C15" i="43"/>
  <c r="C14" i="43"/>
  <c r="C13" i="43"/>
  <c r="C12" i="43"/>
  <c r="C11" i="43"/>
  <c r="H29" i="43"/>
  <c r="H18" i="43"/>
  <c r="L13" i="43" l="1"/>
  <c r="L17" i="43"/>
  <c r="G26" i="43"/>
  <c r="L11" i="43"/>
  <c r="L28" i="43"/>
  <c r="G15" i="43"/>
  <c r="G28" i="43"/>
  <c r="L15" i="43"/>
  <c r="L21" i="43"/>
  <c r="M25" i="43"/>
  <c r="M26" i="43"/>
  <c r="M16" i="43"/>
  <c r="K29" i="43"/>
  <c r="J29" i="43"/>
  <c r="G20" i="43"/>
  <c r="G24" i="43"/>
  <c r="J18" i="43"/>
  <c r="L40" i="43"/>
  <c r="G40" i="43"/>
  <c r="G12" i="43"/>
  <c r="G17" i="43"/>
  <c r="G23" i="43"/>
  <c r="G11" i="43"/>
  <c r="L26" i="43"/>
  <c r="I18" i="43"/>
  <c r="M14" i="43"/>
  <c r="M24" i="43"/>
  <c r="F29" i="43"/>
  <c r="L27" i="43"/>
  <c r="M13" i="43"/>
  <c r="M17" i="43"/>
  <c r="M23" i="43"/>
  <c r="M11" i="43"/>
  <c r="I29" i="43"/>
  <c r="M40" i="43"/>
  <c r="E29" i="43"/>
  <c r="G39" i="43"/>
  <c r="G27" i="43"/>
  <c r="G25" i="43"/>
  <c r="G13" i="43"/>
  <c r="G16" i="43"/>
  <c r="M15" i="43"/>
  <c r="H30" i="43"/>
  <c r="K18" i="43"/>
  <c r="L24" i="43"/>
  <c r="F18" i="43"/>
  <c r="G14" i="43"/>
  <c r="E18" i="43"/>
  <c r="D29" i="43"/>
  <c r="D18" i="43"/>
  <c r="C29" i="43"/>
  <c r="C18" i="43"/>
  <c r="M21" i="43"/>
  <c r="M27" i="43"/>
  <c r="L12" i="43"/>
  <c r="L14" i="43"/>
  <c r="L16" i="43"/>
  <c r="M20" i="43"/>
  <c r="M22" i="43"/>
  <c r="M28" i="43"/>
  <c r="M12" i="43"/>
  <c r="G21" i="43"/>
  <c r="L23" i="43"/>
  <c r="L25" i="43"/>
  <c r="L20" i="43"/>
  <c r="K40" i="42"/>
  <c r="K39" i="42"/>
  <c r="J40" i="42"/>
  <c r="J39" i="42"/>
  <c r="I39" i="42"/>
  <c r="E40" i="42"/>
  <c r="E39" i="42"/>
  <c r="D40" i="42"/>
  <c r="D39" i="42"/>
  <c r="C40" i="42"/>
  <c r="C39" i="42"/>
  <c r="K28" i="42"/>
  <c r="K27" i="42"/>
  <c r="K26" i="42"/>
  <c r="K25" i="42"/>
  <c r="K24" i="42"/>
  <c r="K23" i="42"/>
  <c r="K22" i="42"/>
  <c r="K21" i="42"/>
  <c r="K20" i="42"/>
  <c r="K17" i="42"/>
  <c r="K16" i="42"/>
  <c r="K15" i="42"/>
  <c r="K14" i="42"/>
  <c r="K13" i="42"/>
  <c r="K12" i="42"/>
  <c r="K11" i="42"/>
  <c r="J28" i="42"/>
  <c r="J27" i="42"/>
  <c r="J26" i="42"/>
  <c r="J24" i="42"/>
  <c r="J23" i="42"/>
  <c r="J22" i="42"/>
  <c r="J21" i="42"/>
  <c r="J20" i="42"/>
  <c r="J17" i="42"/>
  <c r="J16" i="42"/>
  <c r="J15" i="42"/>
  <c r="J14" i="42"/>
  <c r="J13" i="42"/>
  <c r="J12" i="42"/>
  <c r="J11" i="42"/>
  <c r="I28" i="42"/>
  <c r="I27" i="42"/>
  <c r="I26" i="42"/>
  <c r="I25" i="42"/>
  <c r="I24" i="42"/>
  <c r="I23" i="42"/>
  <c r="I22" i="42"/>
  <c r="I21" i="42"/>
  <c r="I20" i="42"/>
  <c r="I17" i="42"/>
  <c r="I16" i="42"/>
  <c r="I15" i="42"/>
  <c r="I14" i="42"/>
  <c r="I13" i="42"/>
  <c r="I12" i="42"/>
  <c r="I11" i="42"/>
  <c r="F28" i="42"/>
  <c r="F27" i="42"/>
  <c r="F26" i="42"/>
  <c r="F25" i="42"/>
  <c r="F24" i="42"/>
  <c r="F23" i="42"/>
  <c r="F22" i="42"/>
  <c r="F21" i="42"/>
  <c r="F20" i="42"/>
  <c r="F16" i="41"/>
  <c r="F17" i="42"/>
  <c r="F16" i="42"/>
  <c r="F15" i="42"/>
  <c r="F14" i="42"/>
  <c r="F13" i="42"/>
  <c r="F12" i="42"/>
  <c r="F11" i="42"/>
  <c r="E28" i="42"/>
  <c r="E27" i="42"/>
  <c r="E26" i="42"/>
  <c r="E25" i="42"/>
  <c r="E24" i="42"/>
  <c r="E23" i="42"/>
  <c r="E22" i="42"/>
  <c r="E21" i="42"/>
  <c r="E20" i="42"/>
  <c r="E17" i="42"/>
  <c r="E16" i="42"/>
  <c r="E15" i="42"/>
  <c r="E14" i="42"/>
  <c r="E13" i="42"/>
  <c r="E12" i="42"/>
  <c r="E11" i="42"/>
  <c r="D28" i="42"/>
  <c r="D27" i="42"/>
  <c r="D26" i="42"/>
  <c r="D25" i="42"/>
  <c r="D24" i="42"/>
  <c r="D23" i="42"/>
  <c r="D22" i="42"/>
  <c r="D21" i="42"/>
  <c r="D20" i="42"/>
  <c r="D17" i="42"/>
  <c r="D16" i="42"/>
  <c r="D15" i="42"/>
  <c r="D14" i="42"/>
  <c r="D13" i="42"/>
  <c r="D12" i="42"/>
  <c r="D11" i="42"/>
  <c r="C28" i="42"/>
  <c r="C27" i="42"/>
  <c r="C26" i="42"/>
  <c r="C25" i="42"/>
  <c r="C24" i="42"/>
  <c r="C23" i="42"/>
  <c r="C22" i="42"/>
  <c r="C21" i="42"/>
  <c r="C20" i="42"/>
  <c r="C17" i="42"/>
  <c r="C16" i="42"/>
  <c r="C15" i="42"/>
  <c r="C14" i="42"/>
  <c r="C13" i="42"/>
  <c r="C12" i="42"/>
  <c r="C11" i="42"/>
  <c r="D30" i="43" l="1"/>
  <c r="L29" i="43"/>
  <c r="J30" i="43"/>
  <c r="K30" i="43"/>
  <c r="L18" i="43"/>
  <c r="C16" i="5"/>
  <c r="M18" i="43"/>
  <c r="M29" i="43"/>
  <c r="G18" i="43"/>
  <c r="F30" i="43"/>
  <c r="I30" i="43"/>
  <c r="E30" i="43"/>
  <c r="G29" i="43"/>
  <c r="G40" i="42"/>
  <c r="G39" i="42"/>
  <c r="C30" i="43"/>
  <c r="M40" i="42"/>
  <c r="H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L22" i="42"/>
  <c r="M22" i="42"/>
  <c r="G22" i="42"/>
  <c r="M21" i="42"/>
  <c r="L21" i="42"/>
  <c r="I29" i="42"/>
  <c r="D29" i="42"/>
  <c r="C29" i="42"/>
  <c r="K29" i="42"/>
  <c r="L20" i="42"/>
  <c r="M20" i="42"/>
  <c r="F29" i="42"/>
  <c r="E29" i="42"/>
  <c r="G20" i="42"/>
  <c r="H18" i="42"/>
  <c r="L17" i="42"/>
  <c r="M17" i="42"/>
  <c r="G17" i="42"/>
  <c r="L16" i="42"/>
  <c r="G16" i="42"/>
  <c r="L15" i="42"/>
  <c r="M15" i="42"/>
  <c r="G15" i="42"/>
  <c r="M14" i="42"/>
  <c r="G14" i="42"/>
  <c r="L13" i="42"/>
  <c r="M13" i="42"/>
  <c r="G13" i="42"/>
  <c r="J18" i="42"/>
  <c r="I18" i="42"/>
  <c r="E18" i="42"/>
  <c r="D18" i="42"/>
  <c r="G12" i="42"/>
  <c r="L11" i="42"/>
  <c r="K18" i="42"/>
  <c r="M11" i="42"/>
  <c r="G11" i="42"/>
  <c r="C18" i="42"/>
  <c r="L30" i="43" l="1"/>
  <c r="G30" i="43"/>
  <c r="M30" i="43"/>
  <c r="I32" i="43"/>
  <c r="H30" i="42"/>
  <c r="D30" i="42"/>
  <c r="G18" i="42"/>
  <c r="M18" i="42"/>
  <c r="L18" i="42"/>
  <c r="E30" i="42"/>
  <c r="K30" i="42"/>
  <c r="C30" i="42"/>
  <c r="I30" i="42"/>
  <c r="M29" i="42"/>
  <c r="M16" i="42"/>
  <c r="F18" i="42"/>
  <c r="F30" i="42" s="1"/>
  <c r="L12" i="42"/>
  <c r="L14" i="42"/>
  <c r="J29" i="42"/>
  <c r="J30" i="42" s="1"/>
  <c r="M12" i="42"/>
  <c r="G21" i="42"/>
  <c r="G29" i="42" s="1"/>
  <c r="L40" i="42"/>
  <c r="H44" i="1"/>
  <c r="E44" i="1" s="1"/>
  <c r="H43" i="1"/>
  <c r="E43" i="1" s="1"/>
  <c r="K40" i="41"/>
  <c r="K44" i="5" s="1"/>
  <c r="K39" i="41"/>
  <c r="K43" i="5" s="1"/>
  <c r="J40" i="41"/>
  <c r="J44" i="5" s="1"/>
  <c r="J39" i="41"/>
  <c r="J43" i="5" s="1"/>
  <c r="I44" i="5"/>
  <c r="I39" i="41"/>
  <c r="I43" i="5" s="1"/>
  <c r="C44" i="5"/>
  <c r="C43" i="5"/>
  <c r="E40" i="41"/>
  <c r="D44" i="5" s="1"/>
  <c r="E39" i="41"/>
  <c r="D43" i="5" s="1"/>
  <c r="D40" i="41"/>
  <c r="D39" i="41"/>
  <c r="C40" i="41"/>
  <c r="C39" i="4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20" i="41"/>
  <c r="K20" i="5" s="1"/>
  <c r="K17" i="41"/>
  <c r="K17" i="5" s="1"/>
  <c r="K16" i="41"/>
  <c r="K16" i="5" s="1"/>
  <c r="K15" i="41"/>
  <c r="K15" i="5" s="1"/>
  <c r="K14" i="41"/>
  <c r="K14" i="5" s="1"/>
  <c r="K13" i="41"/>
  <c r="K13" i="5" s="1"/>
  <c r="K12" i="41"/>
  <c r="K12" i="5" s="1"/>
  <c r="K11" i="41"/>
  <c r="K11" i="5" s="1"/>
  <c r="J28" i="41"/>
  <c r="J28" i="5" s="1"/>
  <c r="J27" i="41"/>
  <c r="J27" i="5" s="1"/>
  <c r="J26" i="41"/>
  <c r="J26" i="5" s="1"/>
  <c r="J24" i="41"/>
  <c r="J24" i="5" s="1"/>
  <c r="J23" i="41"/>
  <c r="J23" i="5" s="1"/>
  <c r="J22" i="41"/>
  <c r="J22" i="5" s="1"/>
  <c r="J21" i="41"/>
  <c r="J21" i="5" s="1"/>
  <c r="J20" i="41"/>
  <c r="J20" i="5" s="1"/>
  <c r="J17" i="41"/>
  <c r="J17" i="5" s="1"/>
  <c r="J16" i="41"/>
  <c r="J16" i="5" s="1"/>
  <c r="J15" i="41"/>
  <c r="J15" i="5" s="1"/>
  <c r="J14" i="41"/>
  <c r="J14" i="5" s="1"/>
  <c r="J13" i="41"/>
  <c r="J13" i="5" s="1"/>
  <c r="J12" i="41"/>
  <c r="J12" i="5" s="1"/>
  <c r="J11" i="41"/>
  <c r="J11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20" i="41"/>
  <c r="I20" i="5" s="1"/>
  <c r="I17" i="41"/>
  <c r="I17" i="5" s="1"/>
  <c r="I16" i="41"/>
  <c r="I16" i="5" s="1"/>
  <c r="I15" i="41"/>
  <c r="I15" i="5" s="1"/>
  <c r="I14" i="41"/>
  <c r="I14" i="5" s="1"/>
  <c r="I13" i="41"/>
  <c r="I13" i="5" s="1"/>
  <c r="I12" i="41"/>
  <c r="I12" i="5" s="1"/>
  <c r="I11" i="41"/>
  <c r="I11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20" i="41"/>
  <c r="C20" i="5" s="1"/>
  <c r="F17" i="41"/>
  <c r="C17" i="5" s="1"/>
  <c r="F15" i="41"/>
  <c r="C15" i="5" s="1"/>
  <c r="F14" i="41"/>
  <c r="C14" i="5" s="1"/>
  <c r="F13" i="41"/>
  <c r="C13" i="5" s="1"/>
  <c r="F12" i="41"/>
  <c r="C12" i="5" s="1"/>
  <c r="F11" i="41"/>
  <c r="C11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20" i="41"/>
  <c r="D20" i="5" s="1"/>
  <c r="E17" i="41"/>
  <c r="D17" i="5" s="1"/>
  <c r="E16" i="41"/>
  <c r="D16" i="5" s="1"/>
  <c r="E15" i="41"/>
  <c r="D15" i="5" s="1"/>
  <c r="E14" i="41"/>
  <c r="D14" i="5" s="1"/>
  <c r="E13" i="41"/>
  <c r="D13" i="5" s="1"/>
  <c r="E12" i="41"/>
  <c r="D12" i="5" s="1"/>
  <c r="E11" i="41"/>
  <c r="D11" i="5" s="1"/>
  <c r="D28" i="41"/>
  <c r="D27" i="41"/>
  <c r="D26" i="41"/>
  <c r="D25" i="41"/>
  <c r="D24" i="41"/>
  <c r="D23" i="41"/>
  <c r="D22" i="41"/>
  <c r="D21" i="41"/>
  <c r="D20" i="41"/>
  <c r="D17" i="41"/>
  <c r="D16" i="41"/>
  <c r="D15" i="41"/>
  <c r="D14" i="41"/>
  <c r="D13" i="41"/>
  <c r="D12" i="41"/>
  <c r="D11" i="41"/>
  <c r="C28" i="41"/>
  <c r="C27" i="41"/>
  <c r="C26" i="41"/>
  <c r="C25" i="41"/>
  <c r="C24" i="41"/>
  <c r="C23" i="41"/>
  <c r="C22" i="41"/>
  <c r="C21" i="41"/>
  <c r="C20" i="41"/>
  <c r="C17" i="41"/>
  <c r="C16" i="41"/>
  <c r="C15" i="41"/>
  <c r="C14" i="41"/>
  <c r="C13" i="41"/>
  <c r="C12" i="41"/>
  <c r="C11" i="41"/>
  <c r="G39" i="41" l="1"/>
  <c r="F43" i="5" s="1"/>
  <c r="G40" i="41"/>
  <c r="F44" i="5" s="1"/>
  <c r="L29" i="42"/>
  <c r="G30" i="42"/>
  <c r="M30" i="42"/>
  <c r="L30" i="42"/>
  <c r="I32" i="42"/>
  <c r="L40" i="41"/>
  <c r="M40" i="41"/>
  <c r="H29" i="41"/>
  <c r="L28" i="41"/>
  <c r="G28" i="41"/>
  <c r="F28" i="5" s="1"/>
  <c r="L27" i="41"/>
  <c r="M27" i="41"/>
  <c r="G27" i="41"/>
  <c r="F27" i="5" s="1"/>
  <c r="L26" i="41"/>
  <c r="G26" i="41"/>
  <c r="F26" i="5" s="1"/>
  <c r="L25" i="41"/>
  <c r="M25" i="41"/>
  <c r="G25" i="41"/>
  <c r="F25" i="5" s="1"/>
  <c r="L24" i="41"/>
  <c r="G24" i="41"/>
  <c r="F24" i="5" s="1"/>
  <c r="L23" i="41"/>
  <c r="M23" i="41"/>
  <c r="G23" i="41"/>
  <c r="F23" i="5" s="1"/>
  <c r="L22" i="41"/>
  <c r="G22" i="41"/>
  <c r="F22" i="5" s="1"/>
  <c r="L21" i="41"/>
  <c r="M21" i="41"/>
  <c r="C29" i="41"/>
  <c r="K29" i="41"/>
  <c r="J29" i="41"/>
  <c r="I29" i="41"/>
  <c r="F29" i="41"/>
  <c r="E29" i="41"/>
  <c r="D29" i="41"/>
  <c r="G20" i="41"/>
  <c r="F20" i="5" s="1"/>
  <c r="H18" i="41"/>
  <c r="L17" i="41"/>
  <c r="M17" i="41"/>
  <c r="G17" i="41"/>
  <c r="F17" i="5" s="1"/>
  <c r="M16" i="41"/>
  <c r="G16" i="41"/>
  <c r="F16" i="5" s="1"/>
  <c r="L15" i="41"/>
  <c r="M15" i="41"/>
  <c r="G15" i="41"/>
  <c r="F15" i="5" s="1"/>
  <c r="M14" i="41"/>
  <c r="G14" i="41"/>
  <c r="F14" i="5" s="1"/>
  <c r="L13" i="41"/>
  <c r="M13" i="41"/>
  <c r="G13" i="41"/>
  <c r="F13" i="5" s="1"/>
  <c r="I18" i="41"/>
  <c r="D18" i="41"/>
  <c r="G12" i="41"/>
  <c r="F12" i="5" s="1"/>
  <c r="K18" i="41"/>
  <c r="J18" i="41"/>
  <c r="M11" i="41"/>
  <c r="F18" i="41"/>
  <c r="E18" i="41"/>
  <c r="G11" i="41"/>
  <c r="F11" i="5" s="1"/>
  <c r="J25" i="1"/>
  <c r="K40" i="40"/>
  <c r="K39" i="40"/>
  <c r="J40" i="40"/>
  <c r="J39" i="40"/>
  <c r="I39" i="40"/>
  <c r="F39" i="40"/>
  <c r="E40" i="40"/>
  <c r="E39" i="40"/>
  <c r="D40" i="40"/>
  <c r="D39" i="40"/>
  <c r="C40" i="40"/>
  <c r="C39" i="40"/>
  <c r="K28" i="40"/>
  <c r="K27" i="40"/>
  <c r="K26" i="40"/>
  <c r="K25" i="40"/>
  <c r="K24" i="40"/>
  <c r="K23" i="40"/>
  <c r="K22" i="40"/>
  <c r="K21" i="40"/>
  <c r="K20" i="40"/>
  <c r="K17" i="40"/>
  <c r="K16" i="40"/>
  <c r="K15" i="40"/>
  <c r="K14" i="40"/>
  <c r="K13" i="40"/>
  <c r="K12" i="40"/>
  <c r="K11" i="40"/>
  <c r="J28" i="40"/>
  <c r="J27" i="40"/>
  <c r="J26" i="40"/>
  <c r="J24" i="40"/>
  <c r="J23" i="40"/>
  <c r="J22" i="40"/>
  <c r="J21" i="40"/>
  <c r="C11" i="40"/>
  <c r="J20" i="40"/>
  <c r="J17" i="40"/>
  <c r="J16" i="40"/>
  <c r="J15" i="40"/>
  <c r="J14" i="40"/>
  <c r="J13" i="40"/>
  <c r="J12" i="40"/>
  <c r="J11" i="40"/>
  <c r="I28" i="40"/>
  <c r="I27" i="40"/>
  <c r="I26" i="40"/>
  <c r="I25" i="40"/>
  <c r="I24" i="40"/>
  <c r="I23" i="40"/>
  <c r="I22" i="40"/>
  <c r="I21" i="40"/>
  <c r="I20" i="40"/>
  <c r="I17" i="40"/>
  <c r="I16" i="40"/>
  <c r="I15" i="40"/>
  <c r="I14" i="40"/>
  <c r="I13" i="40"/>
  <c r="I12" i="40"/>
  <c r="I11" i="40"/>
  <c r="F28" i="40"/>
  <c r="F27" i="40"/>
  <c r="F26" i="40"/>
  <c r="F25" i="40"/>
  <c r="F24" i="40"/>
  <c r="F23" i="40"/>
  <c r="F22" i="40"/>
  <c r="F21" i="40"/>
  <c r="F20" i="40"/>
  <c r="F17" i="40"/>
  <c r="F16" i="40"/>
  <c r="F15" i="40"/>
  <c r="F14" i="40"/>
  <c r="F13" i="40"/>
  <c r="F12" i="40"/>
  <c r="F11" i="40"/>
  <c r="E28" i="40"/>
  <c r="E27" i="40"/>
  <c r="E26" i="40"/>
  <c r="E25" i="40"/>
  <c r="E24" i="40"/>
  <c r="E23" i="40"/>
  <c r="E22" i="40"/>
  <c r="E21" i="40"/>
  <c r="E20" i="40"/>
  <c r="E17" i="40"/>
  <c r="E16" i="40"/>
  <c r="E15" i="40"/>
  <c r="E14" i="40"/>
  <c r="E13" i="40"/>
  <c r="E12" i="40"/>
  <c r="E11" i="40"/>
  <c r="D28" i="40"/>
  <c r="D27" i="40"/>
  <c r="D26" i="40"/>
  <c r="D25" i="40"/>
  <c r="D24" i="40"/>
  <c r="D23" i="40"/>
  <c r="D22" i="40"/>
  <c r="D21" i="40"/>
  <c r="D20" i="40"/>
  <c r="D17" i="40"/>
  <c r="D16" i="40"/>
  <c r="D15" i="40"/>
  <c r="D14" i="40"/>
  <c r="D13" i="40"/>
  <c r="D12" i="40"/>
  <c r="D11" i="40"/>
  <c r="C28" i="40"/>
  <c r="C27" i="40"/>
  <c r="C26" i="40"/>
  <c r="C25" i="40"/>
  <c r="C24" i="40"/>
  <c r="C23" i="40"/>
  <c r="C22" i="40"/>
  <c r="C21" i="40"/>
  <c r="C20" i="40"/>
  <c r="C17" i="40"/>
  <c r="C16" i="40"/>
  <c r="C15" i="40"/>
  <c r="C14" i="40"/>
  <c r="C13" i="40"/>
  <c r="C12" i="40"/>
  <c r="G40" i="40" l="1"/>
  <c r="G39" i="40"/>
  <c r="H30" i="41"/>
  <c r="F30" i="41"/>
  <c r="D30" i="41"/>
  <c r="M29" i="41"/>
  <c r="I30" i="41"/>
  <c r="L29" i="41"/>
  <c r="M18" i="41"/>
  <c r="L18" i="41"/>
  <c r="J30" i="41"/>
  <c r="G18" i="41"/>
  <c r="E30" i="41"/>
  <c r="K30" i="41"/>
  <c r="L12" i="41"/>
  <c r="L14" i="41"/>
  <c r="L16" i="41"/>
  <c r="C18" i="41"/>
  <c r="C30" i="41" s="1"/>
  <c r="M20" i="41"/>
  <c r="M22" i="41"/>
  <c r="M24" i="41"/>
  <c r="M26" i="41"/>
  <c r="M28" i="41"/>
  <c r="M12" i="41"/>
  <c r="G21" i="41"/>
  <c r="L11" i="41"/>
  <c r="L20" i="41"/>
  <c r="L40" i="40"/>
  <c r="M40" i="40"/>
  <c r="J29" i="40"/>
  <c r="H29" i="40"/>
  <c r="L28" i="40"/>
  <c r="G28" i="40"/>
  <c r="M27" i="40"/>
  <c r="G27" i="40"/>
  <c r="L26" i="40"/>
  <c r="G26" i="40"/>
  <c r="M25" i="40"/>
  <c r="G25" i="40"/>
  <c r="L24" i="40"/>
  <c r="G24" i="40"/>
  <c r="M23" i="40"/>
  <c r="G23" i="40"/>
  <c r="L22" i="40"/>
  <c r="G22" i="40"/>
  <c r="M21" i="40"/>
  <c r="F29" i="40"/>
  <c r="E29" i="40"/>
  <c r="G21" i="40"/>
  <c r="K29" i="40"/>
  <c r="I29" i="40"/>
  <c r="D29" i="40"/>
  <c r="G20" i="40"/>
  <c r="K18" i="40"/>
  <c r="H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3" i="40"/>
  <c r="M13" i="40"/>
  <c r="G13" i="40"/>
  <c r="L12" i="40"/>
  <c r="M12" i="40"/>
  <c r="F18" i="40"/>
  <c r="G12" i="40"/>
  <c r="J18" i="40"/>
  <c r="M11" i="40"/>
  <c r="E18" i="40"/>
  <c r="D18" i="40"/>
  <c r="G11" i="40"/>
  <c r="K40" i="39"/>
  <c r="K39" i="39"/>
  <c r="J40" i="39"/>
  <c r="J39" i="39"/>
  <c r="I39" i="39"/>
  <c r="F39" i="39"/>
  <c r="E40" i="39"/>
  <c r="E39" i="39"/>
  <c r="D40" i="39"/>
  <c r="D39" i="39"/>
  <c r="C40" i="39"/>
  <c r="C39" i="39"/>
  <c r="K28" i="39"/>
  <c r="K27" i="39"/>
  <c r="K26" i="39"/>
  <c r="K25" i="39"/>
  <c r="K24" i="39"/>
  <c r="K23" i="39"/>
  <c r="K22" i="39"/>
  <c r="K21" i="39"/>
  <c r="K20" i="39"/>
  <c r="K17" i="39"/>
  <c r="K16" i="39"/>
  <c r="K15" i="39"/>
  <c r="K14" i="39"/>
  <c r="K13" i="39"/>
  <c r="K12" i="39"/>
  <c r="K11" i="39"/>
  <c r="J28" i="39"/>
  <c r="J27" i="39"/>
  <c r="J26" i="39"/>
  <c r="J24" i="39"/>
  <c r="J23" i="39"/>
  <c r="J22" i="39"/>
  <c r="J21" i="39"/>
  <c r="J20" i="39"/>
  <c r="J17" i="39"/>
  <c r="J16" i="39"/>
  <c r="J15" i="39"/>
  <c r="J14" i="39"/>
  <c r="J13" i="39"/>
  <c r="J12" i="39"/>
  <c r="J11" i="39"/>
  <c r="I28" i="39"/>
  <c r="I27" i="39"/>
  <c r="I26" i="39"/>
  <c r="I25" i="39"/>
  <c r="I24" i="39"/>
  <c r="I23" i="39"/>
  <c r="I22" i="39"/>
  <c r="I21" i="39"/>
  <c r="I20" i="39"/>
  <c r="I17" i="39"/>
  <c r="I16" i="39"/>
  <c r="I15" i="39"/>
  <c r="I14" i="39"/>
  <c r="I13" i="39"/>
  <c r="I12" i="39"/>
  <c r="I11" i="39"/>
  <c r="F28" i="39"/>
  <c r="F27" i="39"/>
  <c r="F26" i="39"/>
  <c r="F25" i="39"/>
  <c r="F24" i="39"/>
  <c r="F23" i="39"/>
  <c r="F22" i="39"/>
  <c r="F21" i="39"/>
  <c r="F20" i="39"/>
  <c r="F17" i="39"/>
  <c r="F16" i="39"/>
  <c r="F15" i="39"/>
  <c r="F14" i="39"/>
  <c r="F13" i="39"/>
  <c r="F12" i="39"/>
  <c r="F11" i="39"/>
  <c r="E28" i="39"/>
  <c r="E27" i="39"/>
  <c r="E26" i="39"/>
  <c r="E25" i="39"/>
  <c r="E24" i="39"/>
  <c r="E23" i="39"/>
  <c r="E22" i="39"/>
  <c r="E21" i="39"/>
  <c r="E20" i="39"/>
  <c r="E17" i="39"/>
  <c r="E16" i="39"/>
  <c r="E15" i="39"/>
  <c r="E14" i="39"/>
  <c r="E13" i="39"/>
  <c r="E12" i="39"/>
  <c r="E11" i="39"/>
  <c r="D28" i="39"/>
  <c r="D27" i="39"/>
  <c r="D26" i="39"/>
  <c r="D25" i="39"/>
  <c r="D24" i="39"/>
  <c r="D23" i="39"/>
  <c r="D22" i="39"/>
  <c r="D21" i="39"/>
  <c r="D20" i="39"/>
  <c r="D17" i="39"/>
  <c r="D16" i="39"/>
  <c r="D15" i="39"/>
  <c r="D14" i="39"/>
  <c r="D13" i="39"/>
  <c r="D12" i="39"/>
  <c r="D11" i="39"/>
  <c r="C28" i="39"/>
  <c r="C27" i="39"/>
  <c r="C26" i="39"/>
  <c r="C25" i="39"/>
  <c r="C24" i="39"/>
  <c r="C23" i="39"/>
  <c r="C22" i="39"/>
  <c r="C21" i="39"/>
  <c r="C20" i="39"/>
  <c r="C17" i="39"/>
  <c r="C16" i="39"/>
  <c r="C15" i="39"/>
  <c r="C14" i="39"/>
  <c r="C13" i="39"/>
  <c r="C12" i="39"/>
  <c r="C11" i="39"/>
  <c r="G40" i="39" l="1"/>
  <c r="G39" i="39"/>
  <c r="G29" i="41"/>
  <c r="G30" i="41" s="1"/>
  <c r="F21" i="5"/>
  <c r="H30" i="40"/>
  <c r="I32" i="41"/>
  <c r="M30" i="41"/>
  <c r="L30" i="41"/>
  <c r="K30" i="40"/>
  <c r="J30" i="40"/>
  <c r="D30" i="40"/>
  <c r="G29" i="40"/>
  <c r="M29" i="40"/>
  <c r="L29" i="40"/>
  <c r="E30" i="40"/>
  <c r="G18" i="40"/>
  <c r="F30" i="40"/>
  <c r="C18" i="40"/>
  <c r="M20" i="40"/>
  <c r="M22" i="40"/>
  <c r="M24" i="40"/>
  <c r="M26" i="40"/>
  <c r="M28" i="40"/>
  <c r="L21" i="40"/>
  <c r="L23" i="40"/>
  <c r="L25" i="40"/>
  <c r="L27" i="40"/>
  <c r="C29" i="40"/>
  <c r="I18" i="40"/>
  <c r="L11" i="40"/>
  <c r="L20" i="40"/>
  <c r="M40" i="39"/>
  <c r="H29" i="39"/>
  <c r="L28" i="39"/>
  <c r="M28" i="39"/>
  <c r="G28" i="39"/>
  <c r="M27" i="39"/>
  <c r="G27" i="39"/>
  <c r="L26" i="39"/>
  <c r="M26" i="39"/>
  <c r="G26" i="39"/>
  <c r="M25" i="39"/>
  <c r="G25" i="39"/>
  <c r="L24" i="39"/>
  <c r="M24" i="39"/>
  <c r="G24" i="39"/>
  <c r="M23" i="39"/>
  <c r="G23" i="39"/>
  <c r="L22" i="39"/>
  <c r="M22" i="39"/>
  <c r="G22" i="39"/>
  <c r="I29" i="39"/>
  <c r="D29" i="39"/>
  <c r="G21" i="39"/>
  <c r="K29" i="39"/>
  <c r="L20" i="39"/>
  <c r="M20" i="39"/>
  <c r="F29" i="39"/>
  <c r="E29" i="39"/>
  <c r="C29" i="39"/>
  <c r="H18" i="39"/>
  <c r="L17" i="39"/>
  <c r="M17" i="39"/>
  <c r="G17" i="39"/>
  <c r="M16" i="39"/>
  <c r="G16" i="39"/>
  <c r="L15" i="39"/>
  <c r="M15" i="39"/>
  <c r="G15" i="39"/>
  <c r="M14" i="39"/>
  <c r="G14" i="39"/>
  <c r="L13" i="39"/>
  <c r="M13" i="39"/>
  <c r="G13" i="39"/>
  <c r="J18" i="39"/>
  <c r="M12" i="39"/>
  <c r="E18" i="39"/>
  <c r="D18" i="39"/>
  <c r="G12" i="39"/>
  <c r="L11" i="39"/>
  <c r="K18" i="39"/>
  <c r="I18" i="39"/>
  <c r="F18" i="39"/>
  <c r="C18" i="39"/>
  <c r="K40" i="38"/>
  <c r="K39" i="38"/>
  <c r="J40" i="38"/>
  <c r="J39" i="38"/>
  <c r="I39" i="38"/>
  <c r="F39" i="38"/>
  <c r="E40" i="38"/>
  <c r="E39" i="38"/>
  <c r="D40" i="38"/>
  <c r="D39" i="38"/>
  <c r="C40" i="38"/>
  <c r="C39" i="38"/>
  <c r="K28" i="38"/>
  <c r="K27" i="38"/>
  <c r="K26" i="38"/>
  <c r="K25" i="38"/>
  <c r="K24" i="38"/>
  <c r="K23" i="38"/>
  <c r="K22" i="38"/>
  <c r="K21" i="38"/>
  <c r="K20" i="38"/>
  <c r="K17" i="38"/>
  <c r="K16" i="38"/>
  <c r="K15" i="38"/>
  <c r="K14" i="38"/>
  <c r="K13" i="38"/>
  <c r="K12" i="38"/>
  <c r="K11" i="38"/>
  <c r="J28" i="38"/>
  <c r="J27" i="38"/>
  <c r="J26" i="38"/>
  <c r="J24" i="38"/>
  <c r="J23" i="38"/>
  <c r="J22" i="38"/>
  <c r="J21" i="38"/>
  <c r="J20" i="38"/>
  <c r="J17" i="38"/>
  <c r="J16" i="38"/>
  <c r="J15" i="38"/>
  <c r="J14" i="38"/>
  <c r="J13" i="38"/>
  <c r="J12" i="38"/>
  <c r="J11" i="38"/>
  <c r="I28" i="38"/>
  <c r="I27" i="38"/>
  <c r="I26" i="38"/>
  <c r="I25" i="38"/>
  <c r="I24" i="38"/>
  <c r="I23" i="38"/>
  <c r="I22" i="38"/>
  <c r="I21" i="38"/>
  <c r="I20" i="38"/>
  <c r="I17" i="38"/>
  <c r="I16" i="38"/>
  <c r="I15" i="38"/>
  <c r="I14" i="38"/>
  <c r="I13" i="38"/>
  <c r="I12" i="38"/>
  <c r="I11" i="38"/>
  <c r="F28" i="38"/>
  <c r="F27" i="38"/>
  <c r="F26" i="38"/>
  <c r="F25" i="38"/>
  <c r="F24" i="38"/>
  <c r="F23" i="38"/>
  <c r="F22" i="38"/>
  <c r="F21" i="38"/>
  <c r="F20" i="38"/>
  <c r="F17" i="38"/>
  <c r="F16" i="38"/>
  <c r="F15" i="38"/>
  <c r="F14" i="38"/>
  <c r="F13" i="38"/>
  <c r="F12" i="38"/>
  <c r="F11" i="38"/>
  <c r="E28" i="38"/>
  <c r="E27" i="38"/>
  <c r="E26" i="38"/>
  <c r="E25" i="38"/>
  <c r="E24" i="38"/>
  <c r="E23" i="38"/>
  <c r="E22" i="38"/>
  <c r="E21" i="38"/>
  <c r="E20" i="38"/>
  <c r="E17" i="38"/>
  <c r="E16" i="38"/>
  <c r="E15" i="38"/>
  <c r="E14" i="38"/>
  <c r="E13" i="38"/>
  <c r="E12" i="38"/>
  <c r="E11" i="38"/>
  <c r="D28" i="38"/>
  <c r="D27" i="38"/>
  <c r="D26" i="38"/>
  <c r="D25" i="38"/>
  <c r="D24" i="38"/>
  <c r="D23" i="38"/>
  <c r="D22" i="38"/>
  <c r="D21" i="38"/>
  <c r="D20" i="38"/>
  <c r="D17" i="38"/>
  <c r="D16" i="38"/>
  <c r="D15" i="38"/>
  <c r="D14" i="38"/>
  <c r="D13" i="38"/>
  <c r="D12" i="38"/>
  <c r="D11" i="38"/>
  <c r="C28" i="38"/>
  <c r="C27" i="38"/>
  <c r="C26" i="38"/>
  <c r="C25" i="38"/>
  <c r="C24" i="38"/>
  <c r="C23" i="38"/>
  <c r="C22" i="38"/>
  <c r="C21" i="38"/>
  <c r="C20" i="38"/>
  <c r="C17" i="38"/>
  <c r="C16" i="38"/>
  <c r="C15" i="38"/>
  <c r="C14" i="38"/>
  <c r="C13" i="38"/>
  <c r="C12" i="38"/>
  <c r="C11" i="38"/>
  <c r="G40" i="38" l="1"/>
  <c r="G39" i="38"/>
  <c r="C30" i="40"/>
  <c r="H30" i="39"/>
  <c r="G30" i="40"/>
  <c r="M18" i="40"/>
  <c r="L18" i="40"/>
  <c r="I30" i="40"/>
  <c r="F30" i="39"/>
  <c r="D30" i="39"/>
  <c r="C30" i="39"/>
  <c r="M29" i="39"/>
  <c r="I30" i="39"/>
  <c r="M18" i="39"/>
  <c r="L18" i="39"/>
  <c r="E30" i="39"/>
  <c r="K30" i="39"/>
  <c r="G11" i="39"/>
  <c r="G18" i="39" s="1"/>
  <c r="M11" i="39"/>
  <c r="G20" i="39"/>
  <c r="G29" i="39" s="1"/>
  <c r="L12" i="39"/>
  <c r="L14" i="39"/>
  <c r="L16" i="39"/>
  <c r="J29" i="39"/>
  <c r="J30" i="39" s="1"/>
  <c r="L21" i="39"/>
  <c r="L23" i="39"/>
  <c r="L25" i="39"/>
  <c r="L27" i="39"/>
  <c r="M21" i="39"/>
  <c r="L40" i="39"/>
  <c r="M40" i="38"/>
  <c r="H29" i="38"/>
  <c r="L28" i="38"/>
  <c r="M28" i="38"/>
  <c r="G28" i="38"/>
  <c r="M27" i="38"/>
  <c r="G27" i="38"/>
  <c r="L26" i="38"/>
  <c r="M26" i="38"/>
  <c r="G26" i="38"/>
  <c r="M25" i="38"/>
  <c r="G25" i="38"/>
  <c r="L24" i="38"/>
  <c r="M24" i="38"/>
  <c r="G24" i="38"/>
  <c r="M23" i="38"/>
  <c r="G23" i="38"/>
  <c r="L22" i="38"/>
  <c r="M22" i="38"/>
  <c r="G22" i="38"/>
  <c r="I29" i="38"/>
  <c r="D29" i="38"/>
  <c r="G21" i="38"/>
  <c r="K29" i="38"/>
  <c r="J29" i="38"/>
  <c r="M20" i="38"/>
  <c r="F29" i="38"/>
  <c r="E29" i="38"/>
  <c r="C29" i="38"/>
  <c r="H18" i="38"/>
  <c r="L17" i="38"/>
  <c r="M17" i="38"/>
  <c r="G17" i="38"/>
  <c r="M16" i="38"/>
  <c r="G16" i="38"/>
  <c r="L15" i="38"/>
  <c r="M15" i="38"/>
  <c r="G15" i="38"/>
  <c r="M14" i="38"/>
  <c r="G14" i="38"/>
  <c r="L13" i="38"/>
  <c r="M13" i="38"/>
  <c r="G13" i="38"/>
  <c r="J18" i="38"/>
  <c r="I18" i="38"/>
  <c r="E18" i="38"/>
  <c r="D18" i="38"/>
  <c r="G12" i="38"/>
  <c r="L11" i="38"/>
  <c r="K18" i="38"/>
  <c r="M11" i="38"/>
  <c r="F18" i="38"/>
  <c r="C18" i="38"/>
  <c r="K40" i="37"/>
  <c r="K39" i="37"/>
  <c r="J40" i="37"/>
  <c r="J39" i="37"/>
  <c r="I39" i="37"/>
  <c r="F39" i="37"/>
  <c r="E40" i="37"/>
  <c r="E39" i="37"/>
  <c r="D40" i="37"/>
  <c r="D39" i="37"/>
  <c r="C40" i="37"/>
  <c r="C39" i="37"/>
  <c r="K40" i="36"/>
  <c r="K39" i="36"/>
  <c r="J40" i="36"/>
  <c r="J39" i="36"/>
  <c r="I39" i="36"/>
  <c r="F39" i="36"/>
  <c r="E40" i="36"/>
  <c r="E39" i="36"/>
  <c r="D40" i="36"/>
  <c r="D39" i="36"/>
  <c r="C40" i="36"/>
  <c r="C39" i="36"/>
  <c r="K40" i="28"/>
  <c r="K39" i="28"/>
  <c r="K43" i="1" s="1"/>
  <c r="J40" i="28"/>
  <c r="J39" i="28"/>
  <c r="I39" i="28"/>
  <c r="E40" i="28"/>
  <c r="D40" i="28"/>
  <c r="C40" i="28"/>
  <c r="F39" i="28"/>
  <c r="E39" i="28"/>
  <c r="D39" i="28"/>
  <c r="C39" i="28"/>
  <c r="K28" i="37"/>
  <c r="K27" i="37"/>
  <c r="K26" i="37"/>
  <c r="K25" i="37"/>
  <c r="K24" i="37"/>
  <c r="K23" i="37"/>
  <c r="K22" i="37"/>
  <c r="K21" i="37"/>
  <c r="K20" i="37"/>
  <c r="K17" i="37"/>
  <c r="K16" i="37"/>
  <c r="K15" i="37"/>
  <c r="K14" i="37"/>
  <c r="K13" i="37"/>
  <c r="K12" i="37"/>
  <c r="K11" i="37"/>
  <c r="J28" i="37"/>
  <c r="J27" i="37"/>
  <c r="J26" i="37"/>
  <c r="J24" i="37"/>
  <c r="J23" i="37"/>
  <c r="J22" i="37"/>
  <c r="J21" i="37"/>
  <c r="J20" i="37"/>
  <c r="J17" i="37"/>
  <c r="J16" i="37"/>
  <c r="J15" i="37"/>
  <c r="J14" i="37"/>
  <c r="J13" i="37"/>
  <c r="J12" i="37"/>
  <c r="J11" i="37"/>
  <c r="I28" i="37"/>
  <c r="I27" i="37"/>
  <c r="I26" i="37"/>
  <c r="I25" i="37"/>
  <c r="I24" i="37"/>
  <c r="I23" i="37"/>
  <c r="I22" i="37"/>
  <c r="I21" i="37"/>
  <c r="I20" i="37"/>
  <c r="I17" i="37"/>
  <c r="I16" i="37"/>
  <c r="I15" i="37"/>
  <c r="I14" i="37"/>
  <c r="I13" i="37"/>
  <c r="I12" i="37"/>
  <c r="I11" i="37"/>
  <c r="F28" i="37"/>
  <c r="F27" i="37"/>
  <c r="F26" i="37"/>
  <c r="F25" i="37"/>
  <c r="F24" i="37"/>
  <c r="F23" i="37"/>
  <c r="F22" i="37"/>
  <c r="F21" i="37"/>
  <c r="F20" i="37"/>
  <c r="F17" i="37"/>
  <c r="F16" i="37"/>
  <c r="F15" i="37"/>
  <c r="F14" i="37"/>
  <c r="F13" i="37"/>
  <c r="F12" i="37"/>
  <c r="F11" i="37"/>
  <c r="E28" i="37"/>
  <c r="E27" i="37"/>
  <c r="E26" i="37"/>
  <c r="E25" i="37"/>
  <c r="E24" i="37"/>
  <c r="E23" i="37"/>
  <c r="E22" i="37"/>
  <c r="E21" i="37"/>
  <c r="E20" i="37"/>
  <c r="E17" i="37"/>
  <c r="E16" i="37"/>
  <c r="E15" i="37"/>
  <c r="E14" i="37"/>
  <c r="E13" i="37"/>
  <c r="E12" i="37"/>
  <c r="E11" i="37"/>
  <c r="D28" i="37"/>
  <c r="D27" i="37"/>
  <c r="D26" i="37"/>
  <c r="D25" i="37"/>
  <c r="D24" i="37"/>
  <c r="D23" i="37"/>
  <c r="D22" i="37"/>
  <c r="D21" i="37"/>
  <c r="D20" i="37"/>
  <c r="D17" i="37"/>
  <c r="D16" i="37"/>
  <c r="D15" i="37"/>
  <c r="D14" i="37"/>
  <c r="D13" i="37"/>
  <c r="D12" i="37"/>
  <c r="D11" i="37"/>
  <c r="C28" i="37"/>
  <c r="C27" i="37"/>
  <c r="C26" i="37"/>
  <c r="C25" i="37"/>
  <c r="C24" i="37"/>
  <c r="C23" i="37"/>
  <c r="C22" i="37"/>
  <c r="C21" i="37"/>
  <c r="C20" i="37"/>
  <c r="C17" i="37"/>
  <c r="C16" i="37"/>
  <c r="C15" i="37"/>
  <c r="C14" i="37"/>
  <c r="C13" i="37"/>
  <c r="C12" i="37"/>
  <c r="C11" i="37"/>
  <c r="G40" i="36" l="1"/>
  <c r="J43" i="1"/>
  <c r="G40" i="37"/>
  <c r="G39" i="36"/>
  <c r="G39" i="37"/>
  <c r="K44" i="1"/>
  <c r="G39" i="28"/>
  <c r="J44" i="1"/>
  <c r="I44" i="1"/>
  <c r="I43" i="1"/>
  <c r="C44" i="1"/>
  <c r="C43" i="1"/>
  <c r="G40" i="28"/>
  <c r="D43" i="1"/>
  <c r="D44" i="1"/>
  <c r="H30" i="38"/>
  <c r="I32" i="40"/>
  <c r="M30" i="40"/>
  <c r="L30" i="40"/>
  <c r="L29" i="39"/>
  <c r="G30" i="39"/>
  <c r="I32" i="39"/>
  <c r="M30" i="39"/>
  <c r="L30" i="39"/>
  <c r="F30" i="38"/>
  <c r="C30" i="38"/>
  <c r="I30" i="38"/>
  <c r="L29" i="38"/>
  <c r="M29" i="38"/>
  <c r="D30" i="38"/>
  <c r="J30" i="38"/>
  <c r="L18" i="38"/>
  <c r="M18" i="38"/>
  <c r="E30" i="38"/>
  <c r="K30" i="38"/>
  <c r="G11" i="38"/>
  <c r="G18" i="38" s="1"/>
  <c r="G20" i="38"/>
  <c r="G29" i="38" s="1"/>
  <c r="L20" i="38"/>
  <c r="L12" i="38"/>
  <c r="L14" i="38"/>
  <c r="L16" i="38"/>
  <c r="M12" i="38"/>
  <c r="L21" i="38"/>
  <c r="L23" i="38"/>
  <c r="L25" i="38"/>
  <c r="L27" i="38"/>
  <c r="M21" i="38"/>
  <c r="L40" i="38"/>
  <c r="M40" i="37"/>
  <c r="L40" i="37"/>
  <c r="H29" i="37"/>
  <c r="M28" i="37"/>
  <c r="G28" i="37"/>
  <c r="L27" i="37"/>
  <c r="M27" i="37"/>
  <c r="G27" i="37"/>
  <c r="M26" i="37"/>
  <c r="G26" i="37"/>
  <c r="L25" i="37"/>
  <c r="M25" i="37"/>
  <c r="G25" i="37"/>
  <c r="L24" i="37"/>
  <c r="G24" i="37"/>
  <c r="L23" i="37"/>
  <c r="M23" i="37"/>
  <c r="G23" i="37"/>
  <c r="M22" i="37"/>
  <c r="G22" i="37"/>
  <c r="K29" i="37"/>
  <c r="J29" i="37"/>
  <c r="M21" i="37"/>
  <c r="F29" i="37"/>
  <c r="G21" i="37"/>
  <c r="I29" i="37"/>
  <c r="E29" i="37"/>
  <c r="D29" i="37"/>
  <c r="C29" i="37"/>
  <c r="H18" i="37"/>
  <c r="M17" i="37"/>
  <c r="G17" i="37"/>
  <c r="L16" i="37"/>
  <c r="M16" i="37"/>
  <c r="G16" i="37"/>
  <c r="M15" i="37"/>
  <c r="G15" i="37"/>
  <c r="L14" i="37"/>
  <c r="M14" i="37"/>
  <c r="G14" i="37"/>
  <c r="M13" i="37"/>
  <c r="G13" i="37"/>
  <c r="L12" i="37"/>
  <c r="K18" i="37"/>
  <c r="M12" i="37"/>
  <c r="F18" i="37"/>
  <c r="C18" i="37"/>
  <c r="M11" i="37"/>
  <c r="J18" i="37"/>
  <c r="I18" i="37"/>
  <c r="E18" i="37"/>
  <c r="D18" i="37"/>
  <c r="G11" i="37"/>
  <c r="K28" i="36"/>
  <c r="K27" i="36"/>
  <c r="K26" i="36"/>
  <c r="K25" i="36"/>
  <c r="K24" i="36"/>
  <c r="K23" i="36"/>
  <c r="K22" i="36"/>
  <c r="K21" i="36"/>
  <c r="K20" i="36"/>
  <c r="K17" i="36"/>
  <c r="K16" i="36"/>
  <c r="K15" i="36"/>
  <c r="K14" i="36"/>
  <c r="K13" i="36"/>
  <c r="K12" i="36"/>
  <c r="K11" i="36"/>
  <c r="J28" i="36"/>
  <c r="J27" i="36"/>
  <c r="J26" i="36"/>
  <c r="J24" i="36"/>
  <c r="J23" i="36"/>
  <c r="J22" i="36"/>
  <c r="J21" i="36"/>
  <c r="J20" i="36"/>
  <c r="J17" i="36"/>
  <c r="J16" i="36"/>
  <c r="J15" i="36"/>
  <c r="J14" i="36"/>
  <c r="J13" i="36"/>
  <c r="J12" i="36"/>
  <c r="J11" i="36"/>
  <c r="I28" i="36"/>
  <c r="I27" i="36"/>
  <c r="I26" i="36"/>
  <c r="I25" i="36"/>
  <c r="I24" i="36"/>
  <c r="I23" i="36"/>
  <c r="I22" i="36"/>
  <c r="I21" i="36"/>
  <c r="I20" i="36"/>
  <c r="I17" i="36"/>
  <c r="I16" i="36"/>
  <c r="I15" i="36"/>
  <c r="I14" i="36"/>
  <c r="I13" i="36"/>
  <c r="I12" i="36"/>
  <c r="I11" i="36"/>
  <c r="E28" i="36"/>
  <c r="E27" i="36"/>
  <c r="E26" i="36"/>
  <c r="E25" i="36"/>
  <c r="E24" i="36"/>
  <c r="E23" i="36"/>
  <c r="E22" i="36"/>
  <c r="E21" i="36"/>
  <c r="E20" i="36"/>
  <c r="E17" i="36"/>
  <c r="E16" i="36"/>
  <c r="E15" i="36"/>
  <c r="E14" i="36"/>
  <c r="E13" i="36"/>
  <c r="E12" i="36"/>
  <c r="E11" i="36"/>
  <c r="D28" i="36"/>
  <c r="D27" i="36"/>
  <c r="D26" i="36"/>
  <c r="D25" i="36"/>
  <c r="D24" i="36"/>
  <c r="D23" i="36"/>
  <c r="D22" i="36"/>
  <c r="D21" i="36"/>
  <c r="D20" i="36"/>
  <c r="D17" i="36"/>
  <c r="D16" i="36"/>
  <c r="D15" i="36"/>
  <c r="D14" i="36"/>
  <c r="D13" i="36"/>
  <c r="D12" i="36"/>
  <c r="D11" i="36"/>
  <c r="F28" i="36"/>
  <c r="F27" i="36"/>
  <c r="F26" i="36"/>
  <c r="F25" i="36"/>
  <c r="F24" i="36"/>
  <c r="F23" i="36"/>
  <c r="F22" i="36"/>
  <c r="F21" i="36"/>
  <c r="F20" i="36"/>
  <c r="F17" i="36"/>
  <c r="F16" i="36"/>
  <c r="F15" i="36"/>
  <c r="F14" i="36"/>
  <c r="F13" i="36"/>
  <c r="F12" i="36"/>
  <c r="F11" i="36"/>
  <c r="C28" i="36"/>
  <c r="C27" i="36"/>
  <c r="C26" i="36"/>
  <c r="C25" i="36"/>
  <c r="C24" i="36"/>
  <c r="C23" i="36"/>
  <c r="C22" i="36"/>
  <c r="C21" i="36"/>
  <c r="C20" i="36"/>
  <c r="C17" i="36"/>
  <c r="C16" i="36"/>
  <c r="C15" i="36"/>
  <c r="C14" i="36"/>
  <c r="C13" i="36"/>
  <c r="C12" i="36"/>
  <c r="C11" i="36"/>
  <c r="F44" i="1" l="1"/>
  <c r="F43" i="1"/>
  <c r="H30" i="37"/>
  <c r="G30" i="38"/>
  <c r="I32" i="38"/>
  <c r="M30" i="38"/>
  <c r="L30" i="38"/>
  <c r="C30" i="37"/>
  <c r="M29" i="37"/>
  <c r="I30" i="37"/>
  <c r="L29" i="37"/>
  <c r="J30" i="37"/>
  <c r="D30" i="37"/>
  <c r="K30" i="37"/>
  <c r="L18" i="37"/>
  <c r="M18" i="37"/>
  <c r="E30" i="37"/>
  <c r="F30" i="37"/>
  <c r="M20" i="37"/>
  <c r="M24" i="37"/>
  <c r="L21" i="37"/>
  <c r="L11" i="37"/>
  <c r="L13" i="37"/>
  <c r="L15" i="37"/>
  <c r="L17" i="37"/>
  <c r="G20" i="37"/>
  <c r="G29" i="37" s="1"/>
  <c r="L20" i="37"/>
  <c r="L22" i="37"/>
  <c r="L26" i="37"/>
  <c r="L28" i="37"/>
  <c r="G12" i="37"/>
  <c r="G18" i="37" s="1"/>
  <c r="M40" i="36"/>
  <c r="L40" i="36"/>
  <c r="H29" i="36"/>
  <c r="M28" i="36"/>
  <c r="G28" i="36"/>
  <c r="L27" i="36"/>
  <c r="M27" i="36"/>
  <c r="G27" i="36"/>
  <c r="M26" i="36"/>
  <c r="G26" i="36"/>
  <c r="L25" i="36"/>
  <c r="M25" i="36"/>
  <c r="G25" i="36"/>
  <c r="M24" i="36"/>
  <c r="G24" i="36"/>
  <c r="L23" i="36"/>
  <c r="M23" i="36"/>
  <c r="M22" i="36"/>
  <c r="G22" i="36"/>
  <c r="K29" i="36"/>
  <c r="L21" i="36"/>
  <c r="M21" i="36"/>
  <c r="F29" i="36"/>
  <c r="J29" i="36"/>
  <c r="M20" i="36"/>
  <c r="G20" i="36"/>
  <c r="H18" i="36"/>
  <c r="M17" i="36"/>
  <c r="G17" i="36"/>
  <c r="L16" i="36"/>
  <c r="M16" i="36"/>
  <c r="G16" i="36"/>
  <c r="M15" i="36"/>
  <c r="L14" i="36"/>
  <c r="M14" i="36"/>
  <c r="M13" i="36"/>
  <c r="G13" i="36"/>
  <c r="L12" i="36"/>
  <c r="K18" i="36"/>
  <c r="M12" i="36"/>
  <c r="C18" i="36"/>
  <c r="J18" i="36"/>
  <c r="M11" i="36"/>
  <c r="G11" i="36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20" i="28"/>
  <c r="K20" i="1" s="1"/>
  <c r="K17" i="28"/>
  <c r="K17" i="1" s="1"/>
  <c r="K16" i="28"/>
  <c r="K16" i="1" s="1"/>
  <c r="K15" i="28"/>
  <c r="K15" i="1" s="1"/>
  <c r="K14" i="28"/>
  <c r="K14" i="1" s="1"/>
  <c r="K13" i="28"/>
  <c r="K13" i="1" s="1"/>
  <c r="K12" i="28"/>
  <c r="K12" i="1" s="1"/>
  <c r="K11" i="28"/>
  <c r="K11" i="1" s="1"/>
  <c r="J28" i="28"/>
  <c r="J28" i="1" s="1"/>
  <c r="J27" i="28"/>
  <c r="J27" i="1" s="1"/>
  <c r="J26" i="28"/>
  <c r="J26" i="1" s="1"/>
  <c r="J24" i="28"/>
  <c r="J24" i="1" s="1"/>
  <c r="J23" i="28"/>
  <c r="J23" i="1" s="1"/>
  <c r="J22" i="28"/>
  <c r="J22" i="1" s="1"/>
  <c r="J21" i="28"/>
  <c r="J21" i="1" s="1"/>
  <c r="J20" i="28"/>
  <c r="J20" i="1" s="1"/>
  <c r="J17" i="28"/>
  <c r="J17" i="1" s="1"/>
  <c r="J16" i="28"/>
  <c r="J16" i="1" s="1"/>
  <c r="J15" i="28"/>
  <c r="J15" i="1" s="1"/>
  <c r="J14" i="28"/>
  <c r="J14" i="1" s="1"/>
  <c r="J13" i="28"/>
  <c r="J13" i="1" s="1"/>
  <c r="J12" i="28"/>
  <c r="J12" i="1" s="1"/>
  <c r="J11" i="28"/>
  <c r="J11" i="1" s="1"/>
  <c r="D20" i="28"/>
  <c r="C20" i="28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20" i="28"/>
  <c r="I20" i="1" s="1"/>
  <c r="I17" i="28"/>
  <c r="I17" i="1" s="1"/>
  <c r="I16" i="28"/>
  <c r="I16" i="1" s="1"/>
  <c r="I15" i="28"/>
  <c r="I15" i="1" s="1"/>
  <c r="I14" i="28"/>
  <c r="I14" i="1" s="1"/>
  <c r="I13" i="28"/>
  <c r="I13" i="1" s="1"/>
  <c r="I12" i="28"/>
  <c r="I12" i="1" s="1"/>
  <c r="I12" i="8" s="1"/>
  <c r="I11" i="28"/>
  <c r="I11" i="1" s="1"/>
  <c r="F28" i="28"/>
  <c r="C28" i="1" s="1"/>
  <c r="E28" i="28"/>
  <c r="D28" i="1" s="1"/>
  <c r="E20" i="28"/>
  <c r="D20" i="1" s="1"/>
  <c r="D28" i="28"/>
  <c r="C28" i="28"/>
  <c r="H30" i="36" l="1"/>
  <c r="G30" i="37"/>
  <c r="L30" i="37"/>
  <c r="I32" i="37"/>
  <c r="M30" i="37"/>
  <c r="G15" i="36"/>
  <c r="F18" i="36"/>
  <c r="F30" i="36" s="1"/>
  <c r="G23" i="36"/>
  <c r="E29" i="36"/>
  <c r="E18" i="36"/>
  <c r="G14" i="36"/>
  <c r="D18" i="36"/>
  <c r="G21" i="36"/>
  <c r="D29" i="36"/>
  <c r="J30" i="36"/>
  <c r="K30" i="36"/>
  <c r="G12" i="36"/>
  <c r="C29" i="36"/>
  <c r="C30" i="36" s="1"/>
  <c r="L11" i="36"/>
  <c r="L13" i="36"/>
  <c r="L15" i="36"/>
  <c r="L17" i="36"/>
  <c r="I18" i="36"/>
  <c r="L20" i="36"/>
  <c r="L22" i="36"/>
  <c r="L24" i="36"/>
  <c r="L26" i="36"/>
  <c r="L28" i="36"/>
  <c r="I29" i="36"/>
  <c r="D13" i="28"/>
  <c r="E13" i="28"/>
  <c r="D13" i="1" s="1"/>
  <c r="E16" i="28"/>
  <c r="D16" i="1" s="1"/>
  <c r="D16" i="28"/>
  <c r="C24" i="28"/>
  <c r="G28" i="28"/>
  <c r="F28" i="1" s="1"/>
  <c r="F13" i="28"/>
  <c r="C13" i="1" s="1"/>
  <c r="F20" i="28"/>
  <c r="C13" i="28"/>
  <c r="M40" i="28"/>
  <c r="L40" i="28"/>
  <c r="K29" i="28"/>
  <c r="J29" i="28"/>
  <c r="I29" i="28"/>
  <c r="H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K18" i="28"/>
  <c r="J18" i="28"/>
  <c r="I18" i="28"/>
  <c r="H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G20" i="28" l="1"/>
  <c r="F20" i="1" s="1"/>
  <c r="C20" i="1"/>
  <c r="E30" i="36"/>
  <c r="D30" i="36"/>
  <c r="G18" i="36"/>
  <c r="G29" i="36"/>
  <c r="M18" i="36"/>
  <c r="L18" i="36"/>
  <c r="M29" i="36"/>
  <c r="I30" i="36"/>
  <c r="L29" i="36"/>
  <c r="K30" i="28"/>
  <c r="E11" i="28"/>
  <c r="D11" i="1" s="1"/>
  <c r="D11" i="28"/>
  <c r="C26" i="28"/>
  <c r="G13" i="28"/>
  <c r="F13" i="1" s="1"/>
  <c r="L18" i="28"/>
  <c r="I30" i="28"/>
  <c r="F16" i="28"/>
  <c r="C16" i="1" s="1"/>
  <c r="C16" i="28"/>
  <c r="H30" i="28"/>
  <c r="M18" i="28"/>
  <c r="M29" i="28"/>
  <c r="J30" i="28"/>
  <c r="L29" i="28"/>
  <c r="G30" i="36" l="1"/>
  <c r="I32" i="36"/>
  <c r="M30" i="36"/>
  <c r="L30" i="36"/>
  <c r="M30" i="28"/>
  <c r="E24" i="28"/>
  <c r="D24" i="1" s="1"/>
  <c r="D24" i="28"/>
  <c r="C25" i="28"/>
  <c r="L30" i="28"/>
  <c r="G16" i="28"/>
  <c r="F16" i="1" s="1"/>
  <c r="F11" i="28"/>
  <c r="C11" i="1" s="1"/>
  <c r="C11" i="28"/>
  <c r="I32" i="28"/>
  <c r="E26" i="28" l="1"/>
  <c r="D26" i="1" s="1"/>
  <c r="D26" i="28"/>
  <c r="C27" i="28"/>
  <c r="G11" i="28"/>
  <c r="F11" i="1" s="1"/>
  <c r="F24" i="28"/>
  <c r="C17" i="28"/>
  <c r="G24" i="28" l="1"/>
  <c r="F24" i="1" s="1"/>
  <c r="C24" i="1"/>
  <c r="E25" i="28"/>
  <c r="D25" i="1" s="1"/>
  <c r="D25" i="28"/>
  <c r="C22" i="28"/>
  <c r="F26" i="28"/>
  <c r="G26" i="28" l="1"/>
  <c r="F26" i="1" s="1"/>
  <c r="C26" i="1"/>
  <c r="E17" i="28"/>
  <c r="D17" i="1" s="1"/>
  <c r="D17" i="28"/>
  <c r="C21" i="28"/>
  <c r="C12" i="28"/>
  <c r="F25" i="28"/>
  <c r="G25" i="28" l="1"/>
  <c r="F25" i="1" s="1"/>
  <c r="C25" i="1"/>
  <c r="C15" i="28"/>
  <c r="E27" i="28"/>
  <c r="D27" i="1" s="1"/>
  <c r="D27" i="28"/>
  <c r="C14" i="28"/>
  <c r="C23" i="28"/>
  <c r="C29" i="28" s="1"/>
  <c r="F17" i="28"/>
  <c r="E42" i="8"/>
  <c r="G17" i="28" l="1"/>
  <c r="F17" i="1" s="1"/>
  <c r="C17" i="1"/>
  <c r="C18" i="28"/>
  <c r="C30" i="28" s="1"/>
  <c r="E22" i="28"/>
  <c r="D22" i="1" s="1"/>
  <c r="D22" i="28"/>
  <c r="F27" i="28"/>
  <c r="H42" i="8"/>
  <c r="C42" i="8"/>
  <c r="C39" i="74" s="1"/>
  <c r="D42" i="8"/>
  <c r="D39" i="74" s="1"/>
  <c r="F42" i="8"/>
  <c r="F39" i="74" s="1"/>
  <c r="G42" i="8"/>
  <c r="G39" i="74" s="1"/>
  <c r="I42" i="8"/>
  <c r="I39" i="74" s="1"/>
  <c r="J42" i="8"/>
  <c r="J39" i="74" s="1"/>
  <c r="K42" i="8"/>
  <c r="K39" i="74" s="1"/>
  <c r="T16" i="8"/>
  <c r="M39" i="74" l="1"/>
  <c r="L39" i="74"/>
  <c r="G27" i="28"/>
  <c r="F27" i="1" s="1"/>
  <c r="C27" i="1"/>
  <c r="E12" i="28"/>
  <c r="D12" i="1" s="1"/>
  <c r="D12" i="28"/>
  <c r="F22" i="28"/>
  <c r="L43" i="9"/>
  <c r="M43" i="9"/>
  <c r="L43" i="7"/>
  <c r="M43" i="7"/>
  <c r="L43" i="6"/>
  <c r="L43" i="5"/>
  <c r="M43" i="5"/>
  <c r="L43" i="1"/>
  <c r="M43" i="1"/>
  <c r="G22" i="28" l="1"/>
  <c r="F22" i="1" s="1"/>
  <c r="C22" i="1"/>
  <c r="E21" i="28"/>
  <c r="D21" i="1" s="1"/>
  <c r="D21" i="28"/>
  <c r="F12" i="28"/>
  <c r="M43" i="6"/>
  <c r="L42" i="8"/>
  <c r="M42" i="8"/>
  <c r="J40" i="7"/>
  <c r="J39" i="7"/>
  <c r="I41" i="7"/>
  <c r="I40" i="7"/>
  <c r="I39" i="7"/>
  <c r="C41" i="9"/>
  <c r="C40" i="9"/>
  <c r="C39" i="9"/>
  <c r="F41" i="9"/>
  <c r="F40" i="9"/>
  <c r="F39" i="9"/>
  <c r="I41" i="9"/>
  <c r="I40" i="9"/>
  <c r="I39" i="9"/>
  <c r="J41" i="9"/>
  <c r="J40" i="9"/>
  <c r="J39" i="9"/>
  <c r="F7" i="24"/>
  <c r="E7" i="24"/>
  <c r="D7" i="24"/>
  <c r="H5" i="24"/>
  <c r="H4" i="24"/>
  <c r="O15" i="24"/>
  <c r="N15" i="24"/>
  <c r="M15" i="24"/>
  <c r="L15" i="24"/>
  <c r="K15" i="24"/>
  <c r="Q12" i="24"/>
  <c r="Q13" i="24"/>
  <c r="Q14" i="24"/>
  <c r="Q6" i="24"/>
  <c r="Q5" i="24"/>
  <c r="Q4" i="24"/>
  <c r="X30" i="24"/>
  <c r="K39" i="9" s="1"/>
  <c r="X29" i="24"/>
  <c r="K40" i="9" s="1"/>
  <c r="X28" i="24"/>
  <c r="K41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C12" i="8" s="1"/>
  <c r="E15" i="28"/>
  <c r="D15" i="1" s="1"/>
  <c r="D15" i="28"/>
  <c r="F21" i="28"/>
  <c r="F42" i="9"/>
  <c r="C42" i="9"/>
  <c r="H7" i="24"/>
  <c r="Q7" i="24"/>
  <c r="Z7" i="24"/>
  <c r="W31" i="24"/>
  <c r="Y29" i="24"/>
  <c r="U31" i="24"/>
  <c r="Z15" i="24"/>
  <c r="V31" i="24"/>
  <c r="Z23" i="24"/>
  <c r="I42" i="7"/>
  <c r="Y30" i="24"/>
  <c r="Y28" i="24"/>
  <c r="Q15" i="24"/>
  <c r="J42" i="9"/>
  <c r="M41" i="9"/>
  <c r="M40" i="9"/>
  <c r="K42" i="9"/>
  <c r="M39" i="9"/>
  <c r="X31" i="24"/>
  <c r="L40" i="9"/>
  <c r="T31" i="24"/>
  <c r="I42" i="9"/>
  <c r="L41" i="9"/>
  <c r="L39" i="9"/>
  <c r="G21" i="28" l="1"/>
  <c r="F21" i="1" s="1"/>
  <c r="C21" i="1"/>
  <c r="E14" i="28"/>
  <c r="E23" i="28"/>
  <c r="D23" i="28"/>
  <c r="D29" i="28" s="1"/>
  <c r="D14" i="28"/>
  <c r="D18" i="28" s="1"/>
  <c r="F15" i="28"/>
  <c r="Y31" i="24"/>
  <c r="M42" i="9"/>
  <c r="L42" i="9"/>
  <c r="G15" i="28" l="1"/>
  <c r="F15" i="1" s="1"/>
  <c r="C15" i="1"/>
  <c r="E29" i="28"/>
  <c r="D23" i="1"/>
  <c r="E18" i="28"/>
  <c r="D14" i="1"/>
  <c r="D30" i="28"/>
  <c r="F14" i="28"/>
  <c r="C14" i="1" s="1"/>
  <c r="F23" i="28"/>
  <c r="C23" i="1" s="1"/>
  <c r="E30" i="28" l="1"/>
  <c r="F29" i="28"/>
  <c r="G23" i="28"/>
  <c r="F18" i="28"/>
  <c r="G14" i="28"/>
  <c r="F15" i="24"/>
  <c r="E15" i="24"/>
  <c r="D15" i="24"/>
  <c r="C15" i="24"/>
  <c r="B15" i="24"/>
  <c r="H14" i="24"/>
  <c r="H13" i="24"/>
  <c r="H12" i="24"/>
  <c r="G29" i="28" l="1"/>
  <c r="F23" i="1"/>
  <c r="G18" i="28"/>
  <c r="F14" i="1"/>
  <c r="F30" i="28"/>
  <c r="H15" i="24"/>
  <c r="G30" i="28" l="1"/>
  <c r="G43" i="8"/>
  <c r="G40" i="74" s="1"/>
  <c r="F43" i="8"/>
  <c r="F40" i="74" s="1"/>
  <c r="I43" i="8"/>
  <c r="I40" i="74" s="1"/>
  <c r="J43" i="8"/>
  <c r="J40" i="74" s="1"/>
  <c r="K43" i="8"/>
  <c r="K40" i="74" s="1"/>
  <c r="M44" i="6"/>
  <c r="L44" i="5"/>
  <c r="M44" i="5"/>
  <c r="L44" i="7"/>
  <c r="M44" i="7"/>
  <c r="D43" i="8"/>
  <c r="D40" i="74" s="1"/>
  <c r="C43" i="8"/>
  <c r="C40" i="74" s="1"/>
  <c r="M44" i="1"/>
  <c r="L44" i="9"/>
  <c r="M44" i="9"/>
  <c r="L44" i="6"/>
  <c r="L44" i="1"/>
  <c r="H43" i="8"/>
  <c r="M40" i="74" l="1"/>
  <c r="L40" i="74"/>
  <c r="E43" i="8"/>
  <c r="L43" i="8"/>
  <c r="M43" i="8"/>
  <c r="I39" i="1" l="1"/>
  <c r="I40" i="1"/>
  <c r="I41" i="1"/>
  <c r="I42" i="1" l="1"/>
  <c r="I29" i="1"/>
  <c r="I18" i="1"/>
  <c r="I30" i="1" l="1"/>
  <c r="F40" i="1" l="1"/>
  <c r="G40" i="7"/>
  <c r="G39" i="7"/>
  <c r="G41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8" i="8" l="1"/>
  <c r="Z27" i="8"/>
  <c r="Z26" i="8"/>
  <c r="Z25" i="8"/>
  <c r="Z24" i="8"/>
  <c r="Z23" i="8"/>
  <c r="Z22" i="8"/>
  <c r="Z21" i="8"/>
  <c r="Z20" i="8"/>
  <c r="Z17" i="8"/>
  <c r="Z16" i="8"/>
  <c r="Z15" i="8"/>
  <c r="Z14" i="8"/>
  <c r="Z13" i="8"/>
  <c r="Z12" i="8"/>
  <c r="Z11" i="8"/>
  <c r="R26" i="8" l="1"/>
  <c r="Q26" i="8"/>
  <c r="P26" i="8"/>
  <c r="V29" i="8"/>
  <c r="V28" i="8"/>
  <c r="X23" i="8"/>
  <c r="X29" i="8" s="1"/>
  <c r="W23" i="8"/>
  <c r="W29" i="8" s="1"/>
  <c r="R26" i="1"/>
  <c r="Q26" i="1"/>
  <c r="P26" i="1"/>
  <c r="X29" i="1"/>
  <c r="W29" i="1"/>
  <c r="X28" i="1"/>
  <c r="W28" i="1"/>
  <c r="V29" i="1"/>
  <c r="V28" i="1"/>
  <c r="R26" i="5"/>
  <c r="Q26" i="5"/>
  <c r="P26" i="5"/>
  <c r="X28" i="5"/>
  <c r="W28" i="5"/>
  <c r="X27" i="5"/>
  <c r="W27" i="5"/>
  <c r="V28" i="5"/>
  <c r="V27" i="5"/>
  <c r="R26" i="6"/>
  <c r="Q26" i="6"/>
  <c r="P26" i="6"/>
  <c r="X29" i="6"/>
  <c r="W29" i="6"/>
  <c r="X28" i="6"/>
  <c r="W28" i="6"/>
  <c r="V29" i="6"/>
  <c r="V28" i="6"/>
  <c r="R26" i="7"/>
  <c r="Q26" i="7"/>
  <c r="P26" i="7"/>
  <c r="X29" i="7"/>
  <c r="W29" i="7"/>
  <c r="X28" i="7"/>
  <c r="W28" i="7"/>
  <c r="V29" i="7"/>
  <c r="V28" i="7"/>
  <c r="R26" i="9"/>
  <c r="Q26" i="9"/>
  <c r="P26" i="9"/>
  <c r="X29" i="9"/>
  <c r="W29" i="9"/>
  <c r="X28" i="9"/>
  <c r="W28" i="9"/>
  <c r="V29" i="9"/>
  <c r="V28" i="9"/>
  <c r="E26" i="9"/>
  <c r="E26" i="7"/>
  <c r="E26" i="6"/>
  <c r="E26" i="5"/>
  <c r="M26" i="5" l="1"/>
  <c r="M26" i="7"/>
  <c r="K26" i="8"/>
  <c r="K26" i="74" s="1"/>
  <c r="J26" i="8"/>
  <c r="J26" i="74" s="1"/>
  <c r="M26" i="6"/>
  <c r="H26" i="8"/>
  <c r="H26" i="74" s="1"/>
  <c r="L26" i="9"/>
  <c r="X28" i="8"/>
  <c r="W28" i="8"/>
  <c r="M26" i="9"/>
  <c r="L26" i="7"/>
  <c r="L26" i="6"/>
  <c r="L26" i="5"/>
  <c r="I26" i="8"/>
  <c r="I26" i="74" s="1"/>
  <c r="M26" i="1"/>
  <c r="L26" i="1"/>
  <c r="G26" i="8"/>
  <c r="G26" i="74" s="1"/>
  <c r="F26" i="8"/>
  <c r="F26" i="74" s="1"/>
  <c r="D26" i="8"/>
  <c r="D26" i="74" s="1"/>
  <c r="C26" i="8"/>
  <c r="C26" i="74" s="1"/>
  <c r="M26" i="74" l="1"/>
  <c r="L26" i="74"/>
  <c r="M26" i="8"/>
  <c r="L26" i="8"/>
  <c r="D39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0" i="5"/>
  <c r="K40" i="6"/>
  <c r="K39" i="1"/>
  <c r="K39" i="6"/>
  <c r="K39" i="7"/>
  <c r="M39" i="7" s="1"/>
  <c r="K41" i="5"/>
  <c r="K41" i="7"/>
  <c r="K41" i="1"/>
  <c r="G29" i="24" l="1"/>
  <c r="G30" i="24"/>
  <c r="K40" i="1"/>
  <c r="K39" i="5"/>
  <c r="K41" i="6"/>
  <c r="K40" i="7"/>
  <c r="K38" i="8"/>
  <c r="K40" i="8"/>
  <c r="F39" i="1"/>
  <c r="I39" i="8"/>
  <c r="J40" i="8"/>
  <c r="J39" i="8"/>
  <c r="C39" i="1"/>
  <c r="Q27" i="7"/>
  <c r="P27" i="7"/>
  <c r="G41" i="5"/>
  <c r="P40" i="24"/>
  <c r="E39" i="9"/>
  <c r="E39" i="6"/>
  <c r="O41" i="24"/>
  <c r="N41" i="24"/>
  <c r="M41" i="24"/>
  <c r="L41" i="24"/>
  <c r="P39" i="24"/>
  <c r="P38" i="24"/>
  <c r="C41" i="1"/>
  <c r="D41" i="1"/>
  <c r="D41" i="9"/>
  <c r="D40" i="9"/>
  <c r="C41" i="7"/>
  <c r="C40" i="7"/>
  <c r="C39" i="7"/>
  <c r="D41" i="7"/>
  <c r="D40" i="7"/>
  <c r="D39" i="7"/>
  <c r="D39" i="6"/>
  <c r="C41" i="6"/>
  <c r="C40" i="6"/>
  <c r="C39" i="6"/>
  <c r="C41" i="5"/>
  <c r="C40" i="5"/>
  <c r="C39" i="5"/>
  <c r="D41" i="5"/>
  <c r="D40" i="5"/>
  <c r="D39" i="5"/>
  <c r="C40" i="1"/>
  <c r="D40" i="1"/>
  <c r="D39" i="1"/>
  <c r="G41" i="9"/>
  <c r="G40" i="9"/>
  <c r="G39" i="9"/>
  <c r="G41" i="7"/>
  <c r="F41" i="7"/>
  <c r="F40" i="7"/>
  <c r="F39" i="7"/>
  <c r="G41" i="6"/>
  <c r="G40" i="6"/>
  <c r="G39" i="6"/>
  <c r="F41" i="6"/>
  <c r="F40" i="6"/>
  <c r="F39" i="6"/>
  <c r="G40" i="5"/>
  <c r="G39" i="5"/>
  <c r="F41" i="5"/>
  <c r="F40" i="5"/>
  <c r="F39" i="5"/>
  <c r="J38" i="8"/>
  <c r="G40" i="1"/>
  <c r="P29" i="24"/>
  <c r="H39" i="8" s="1"/>
  <c r="P30" i="24"/>
  <c r="H38" i="8" s="1"/>
  <c r="P28" i="24"/>
  <c r="H40" i="8" s="1"/>
  <c r="E11" i="5"/>
  <c r="E11" i="6"/>
  <c r="E11" i="7"/>
  <c r="E12" i="5"/>
  <c r="E12" i="6"/>
  <c r="E12" i="7"/>
  <c r="E12" i="9"/>
  <c r="E13" i="1"/>
  <c r="E13" i="5"/>
  <c r="E13" i="6"/>
  <c r="E13" i="7"/>
  <c r="E13" i="9"/>
  <c r="E14" i="5"/>
  <c r="E14" i="6"/>
  <c r="E14" i="7"/>
  <c r="E14" i="9"/>
  <c r="E15" i="1"/>
  <c r="E15" i="5"/>
  <c r="E15" i="6"/>
  <c r="E15" i="7"/>
  <c r="E15" i="9"/>
  <c r="E16" i="1"/>
  <c r="E16" i="5"/>
  <c r="E16" i="7"/>
  <c r="E16" i="9"/>
  <c r="E17" i="1"/>
  <c r="E17" i="5"/>
  <c r="E17" i="6"/>
  <c r="E17" i="7"/>
  <c r="E17" i="9"/>
  <c r="E20" i="1"/>
  <c r="E20" i="5"/>
  <c r="E20" i="7"/>
  <c r="E20" i="9"/>
  <c r="E21" i="1"/>
  <c r="E21" i="5"/>
  <c r="E21" i="6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7" i="5"/>
  <c r="E27" i="6"/>
  <c r="E27" i="7"/>
  <c r="E27" i="9"/>
  <c r="E28" i="5"/>
  <c r="E28" i="6"/>
  <c r="E28" i="7"/>
  <c r="E28" i="9"/>
  <c r="K31" i="24"/>
  <c r="L31" i="24"/>
  <c r="M31" i="24"/>
  <c r="N31" i="24"/>
  <c r="O31" i="24"/>
  <c r="P11" i="9"/>
  <c r="Q11" i="9"/>
  <c r="R11" i="9"/>
  <c r="P12" i="9"/>
  <c r="Q12" i="9"/>
  <c r="R12" i="9"/>
  <c r="P13" i="9"/>
  <c r="Q13" i="9"/>
  <c r="R13" i="9"/>
  <c r="P14" i="9"/>
  <c r="Q14" i="9"/>
  <c r="R14" i="9"/>
  <c r="P15" i="9"/>
  <c r="Q15" i="9"/>
  <c r="R15" i="9"/>
  <c r="P16" i="9"/>
  <c r="Q16" i="9"/>
  <c r="R16" i="9"/>
  <c r="P17" i="9"/>
  <c r="Q17" i="9"/>
  <c r="R17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7" i="9"/>
  <c r="Q27" i="9"/>
  <c r="R27" i="9"/>
  <c r="P28" i="9"/>
  <c r="Q28" i="9"/>
  <c r="R28" i="9"/>
  <c r="E40" i="9"/>
  <c r="H39" i="9"/>
  <c r="H40" i="9"/>
  <c r="H41" i="9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R27" i="7"/>
  <c r="P28" i="7"/>
  <c r="Q28" i="7"/>
  <c r="R28" i="7"/>
  <c r="E41" i="7"/>
  <c r="H39" i="7"/>
  <c r="H40" i="7"/>
  <c r="H41" i="7"/>
  <c r="M41" i="7"/>
  <c r="J41" i="7"/>
  <c r="P11" i="6"/>
  <c r="Q11" i="6"/>
  <c r="R11" i="6"/>
  <c r="R12" i="6"/>
  <c r="P12" i="6"/>
  <c r="Q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7" i="6"/>
  <c r="Q27" i="6"/>
  <c r="R27" i="6"/>
  <c r="P28" i="6"/>
  <c r="Q28" i="6"/>
  <c r="R28" i="6"/>
  <c r="E40" i="6"/>
  <c r="H39" i="6"/>
  <c r="I39" i="6"/>
  <c r="J39" i="6"/>
  <c r="D40" i="6"/>
  <c r="H40" i="6"/>
  <c r="I40" i="6"/>
  <c r="J40" i="6"/>
  <c r="D41" i="6"/>
  <c r="H41" i="6"/>
  <c r="I41" i="6"/>
  <c r="J41" i="6"/>
  <c r="P3" i="5"/>
  <c r="P4" i="5"/>
  <c r="P11" i="5"/>
  <c r="Q11" i="5"/>
  <c r="R11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7" i="5"/>
  <c r="Q27" i="5"/>
  <c r="R27" i="5"/>
  <c r="P28" i="5"/>
  <c r="Q28" i="5"/>
  <c r="R28" i="5"/>
  <c r="E39" i="5"/>
  <c r="E41" i="5"/>
  <c r="H39" i="5"/>
  <c r="I39" i="5"/>
  <c r="J39" i="5"/>
  <c r="H40" i="5"/>
  <c r="I40" i="5"/>
  <c r="J40" i="5"/>
  <c r="H41" i="5"/>
  <c r="I41" i="5"/>
  <c r="J41" i="5"/>
  <c r="P3" i="1"/>
  <c r="P4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7" i="1"/>
  <c r="Q27" i="1"/>
  <c r="R27" i="1"/>
  <c r="P28" i="1"/>
  <c r="Q28" i="1"/>
  <c r="R28" i="1"/>
  <c r="E40" i="1"/>
  <c r="H39" i="1"/>
  <c r="J39" i="1"/>
  <c r="H40" i="1"/>
  <c r="J40" i="1"/>
  <c r="H41" i="1"/>
  <c r="J41" i="1"/>
  <c r="P11" i="8"/>
  <c r="T11" i="8"/>
  <c r="Q11" i="8" s="1"/>
  <c r="U11" i="8"/>
  <c r="R11" i="8" s="1"/>
  <c r="P12" i="8"/>
  <c r="T12" i="8"/>
  <c r="Q12" i="8" s="1"/>
  <c r="U12" i="8"/>
  <c r="R12" i="8" s="1"/>
  <c r="P13" i="8"/>
  <c r="T13" i="8"/>
  <c r="Q13" i="8" s="1"/>
  <c r="U13" i="8"/>
  <c r="R13" i="8" s="1"/>
  <c r="P14" i="8"/>
  <c r="T14" i="8"/>
  <c r="Q14" i="8" s="1"/>
  <c r="U14" i="8"/>
  <c r="R14" i="8" s="1"/>
  <c r="P15" i="8"/>
  <c r="T15" i="8"/>
  <c r="Q15" i="8" s="1"/>
  <c r="U15" i="8"/>
  <c r="R15" i="8" s="1"/>
  <c r="Q16" i="8"/>
  <c r="U16" i="8"/>
  <c r="R16" i="8" s="1"/>
  <c r="P17" i="8"/>
  <c r="T17" i="8"/>
  <c r="Q17" i="8" s="1"/>
  <c r="U17" i="8"/>
  <c r="R17" i="8" s="1"/>
  <c r="P20" i="8"/>
  <c r="T20" i="8"/>
  <c r="Q20" i="8" s="1"/>
  <c r="U20" i="8"/>
  <c r="R20" i="8" s="1"/>
  <c r="P21" i="8"/>
  <c r="T21" i="8"/>
  <c r="Q21" i="8" s="1"/>
  <c r="U21" i="8"/>
  <c r="R21" i="8" s="1"/>
  <c r="P22" i="8"/>
  <c r="T22" i="8"/>
  <c r="Q22" i="8" s="1"/>
  <c r="U22" i="8"/>
  <c r="R22" i="8" s="1"/>
  <c r="P24" i="8"/>
  <c r="T24" i="8"/>
  <c r="Q24" i="8" s="1"/>
  <c r="U24" i="8"/>
  <c r="R24" i="8" s="1"/>
  <c r="P25" i="8"/>
  <c r="Q25" i="8"/>
  <c r="R25" i="8"/>
  <c r="P27" i="8"/>
  <c r="T27" i="8"/>
  <c r="Q27" i="8" s="1"/>
  <c r="U27" i="8"/>
  <c r="R27" i="8" s="1"/>
  <c r="P28" i="8"/>
  <c r="T28" i="8"/>
  <c r="Q28" i="8" s="1"/>
  <c r="U28" i="8"/>
  <c r="R28" i="8" s="1"/>
  <c r="F41" i="1"/>
  <c r="E39" i="7"/>
  <c r="K41" i="24"/>
  <c r="I40" i="8"/>
  <c r="G39" i="8" l="1"/>
  <c r="F38" i="8"/>
  <c r="F39" i="8"/>
  <c r="C14" i="8"/>
  <c r="C14" i="74" s="1"/>
  <c r="C38" i="8"/>
  <c r="C17" i="8"/>
  <c r="C17" i="74" s="1"/>
  <c r="E14" i="1"/>
  <c r="E18" i="1" s="1"/>
  <c r="H18" i="1"/>
  <c r="F12" i="8"/>
  <c r="F12" i="74" s="1"/>
  <c r="C12" i="74"/>
  <c r="I12" i="74"/>
  <c r="D12" i="8"/>
  <c r="D12" i="74" s="1"/>
  <c r="M25" i="6"/>
  <c r="M11" i="7"/>
  <c r="E27" i="1"/>
  <c r="E27" i="8" s="1"/>
  <c r="E27" i="74" s="1"/>
  <c r="E26" i="1"/>
  <c r="E26" i="8" s="1"/>
  <c r="E26" i="74" s="1"/>
  <c r="P41" i="24"/>
  <c r="M24" i="5"/>
  <c r="L28" i="1"/>
  <c r="M13" i="5"/>
  <c r="L17" i="6"/>
  <c r="M22" i="5"/>
  <c r="M14" i="1"/>
  <c r="M12" i="1"/>
  <c r="M12" i="9"/>
  <c r="L16" i="9"/>
  <c r="P31" i="24"/>
  <c r="L16" i="5"/>
  <c r="H42" i="6"/>
  <c r="M14" i="6"/>
  <c r="L22" i="9"/>
  <c r="D38" i="8"/>
  <c r="C39" i="8"/>
  <c r="D40" i="8"/>
  <c r="D39" i="8"/>
  <c r="C40" i="8"/>
  <c r="K15" i="8"/>
  <c r="K15" i="74" s="1"/>
  <c r="M11" i="5"/>
  <c r="K39" i="8"/>
  <c r="M39" i="8" s="1"/>
  <c r="M15" i="7"/>
  <c r="M17" i="5"/>
  <c r="M16" i="6"/>
  <c r="M12" i="6"/>
  <c r="M21" i="7"/>
  <c r="M17" i="7"/>
  <c r="M20" i="9"/>
  <c r="M27" i="9"/>
  <c r="M22" i="9"/>
  <c r="L21" i="5"/>
  <c r="J18" i="1"/>
  <c r="K20" i="8"/>
  <c r="K20" i="74" s="1"/>
  <c r="I25" i="8"/>
  <c r="I25" i="74" s="1"/>
  <c r="J24" i="8"/>
  <c r="J24" i="74" s="1"/>
  <c r="M17" i="1"/>
  <c r="M15" i="1"/>
  <c r="M28" i="6"/>
  <c r="M24" i="7"/>
  <c r="M16" i="5"/>
  <c r="M20" i="7"/>
  <c r="M20" i="5"/>
  <c r="M27" i="7"/>
  <c r="M28" i="9"/>
  <c r="M23" i="9"/>
  <c r="G40" i="8"/>
  <c r="K29" i="1"/>
  <c r="K29" i="7"/>
  <c r="M22" i="1"/>
  <c r="M23" i="5"/>
  <c r="F40" i="8"/>
  <c r="B31" i="24"/>
  <c r="E41" i="1"/>
  <c r="D31" i="24"/>
  <c r="E41" i="6"/>
  <c r="E42" i="6" s="1"/>
  <c r="F31" i="24"/>
  <c r="E41" i="9"/>
  <c r="E42" i="9" s="1"/>
  <c r="C31" i="24"/>
  <c r="E40" i="5"/>
  <c r="E42" i="5" s="1"/>
  <c r="E40" i="7"/>
  <c r="E42" i="7" s="1"/>
  <c r="E31" i="24"/>
  <c r="E39" i="1"/>
  <c r="E38" i="8" s="1"/>
  <c r="L20" i="6"/>
  <c r="L24" i="7"/>
  <c r="K17" i="8"/>
  <c r="K17" i="74" s="1"/>
  <c r="K29" i="6"/>
  <c r="K29" i="5"/>
  <c r="H29" i="5"/>
  <c r="L25" i="6"/>
  <c r="M25" i="5"/>
  <c r="K21" i="8"/>
  <c r="K21" i="74" s="1"/>
  <c r="M24" i="1"/>
  <c r="M21" i="5"/>
  <c r="M27" i="6"/>
  <c r="M28" i="7"/>
  <c r="M24" i="9"/>
  <c r="M23" i="7"/>
  <c r="M22" i="6"/>
  <c r="M20" i="6"/>
  <c r="K25" i="8"/>
  <c r="K25" i="74" s="1"/>
  <c r="M41" i="6"/>
  <c r="L22" i="7"/>
  <c r="I18" i="9"/>
  <c r="H25" i="8"/>
  <c r="H25" i="74" s="1"/>
  <c r="M40" i="7"/>
  <c r="L40" i="1"/>
  <c r="I27" i="8"/>
  <c r="I27" i="74" s="1"/>
  <c r="G21" i="8"/>
  <c r="G21" i="74" s="1"/>
  <c r="L25" i="9"/>
  <c r="C42" i="6"/>
  <c r="G39" i="1"/>
  <c r="G38" i="8" s="1"/>
  <c r="F42" i="6"/>
  <c r="M40" i="5"/>
  <c r="L40" i="8"/>
  <c r="M41" i="5"/>
  <c r="L17" i="7"/>
  <c r="L27" i="7"/>
  <c r="L20" i="9"/>
  <c r="I29" i="9"/>
  <c r="L41" i="7"/>
  <c r="L40" i="6"/>
  <c r="I42" i="6"/>
  <c r="L23" i="1"/>
  <c r="M16" i="9"/>
  <c r="M14" i="9"/>
  <c r="M27" i="1"/>
  <c r="H17" i="8"/>
  <c r="H17" i="74" s="1"/>
  <c r="H13" i="8"/>
  <c r="H13" i="74" s="1"/>
  <c r="L23" i="7"/>
  <c r="J29" i="7"/>
  <c r="D18" i="5"/>
  <c r="F11" i="8"/>
  <c r="F11" i="74" s="1"/>
  <c r="L39" i="8"/>
  <c r="H29" i="9"/>
  <c r="H18" i="5"/>
  <c r="H21" i="8"/>
  <c r="H21" i="74" s="1"/>
  <c r="G28" i="8"/>
  <c r="G28" i="74" s="1"/>
  <c r="D28" i="8"/>
  <c r="D28" i="74" s="1"/>
  <c r="D27" i="8"/>
  <c r="D27" i="74" s="1"/>
  <c r="J23" i="8"/>
  <c r="J23" i="74" s="1"/>
  <c r="G23" i="8"/>
  <c r="G23" i="74" s="1"/>
  <c r="F22" i="8"/>
  <c r="F22" i="74" s="1"/>
  <c r="C22" i="8"/>
  <c r="C22" i="74" s="1"/>
  <c r="J21" i="8"/>
  <c r="J21" i="74" s="1"/>
  <c r="F21" i="8"/>
  <c r="F21" i="74" s="1"/>
  <c r="C21" i="8"/>
  <c r="C21" i="74" s="1"/>
  <c r="J20" i="8"/>
  <c r="J20" i="74" s="1"/>
  <c r="H28" i="8"/>
  <c r="H28" i="74" s="1"/>
  <c r="J16" i="8"/>
  <c r="J16" i="74" s="1"/>
  <c r="F16" i="8"/>
  <c r="F16" i="74" s="1"/>
  <c r="F15" i="8"/>
  <c r="F15" i="74" s="1"/>
  <c r="D15" i="8"/>
  <c r="D15" i="74" s="1"/>
  <c r="F14" i="8"/>
  <c r="F14" i="74" s="1"/>
  <c r="F13" i="8"/>
  <c r="F13" i="74" s="1"/>
  <c r="F23" i="8"/>
  <c r="F23" i="74" s="1"/>
  <c r="L28" i="7"/>
  <c r="F29" i="7"/>
  <c r="H41" i="8"/>
  <c r="L27" i="1"/>
  <c r="L22" i="1"/>
  <c r="H42" i="5"/>
  <c r="L39" i="6"/>
  <c r="C18" i="7"/>
  <c r="L11" i="9"/>
  <c r="I13" i="8"/>
  <c r="I13" i="74" s="1"/>
  <c r="C42" i="7"/>
  <c r="C42" i="5"/>
  <c r="L41" i="1"/>
  <c r="K18" i="9"/>
  <c r="E28" i="1"/>
  <c r="E28" i="8" s="1"/>
  <c r="E28" i="74" s="1"/>
  <c r="L27" i="5"/>
  <c r="H42" i="7"/>
  <c r="K18" i="6"/>
  <c r="L40" i="7"/>
  <c r="K18" i="1"/>
  <c r="M18" i="1" s="1"/>
  <c r="K12" i="8"/>
  <c r="K12" i="74" s="1"/>
  <c r="K22" i="8"/>
  <c r="K22" i="74" s="1"/>
  <c r="K14" i="8"/>
  <c r="K14" i="74" s="1"/>
  <c r="G18" i="6"/>
  <c r="D14" i="8"/>
  <c r="D14" i="74" s="1"/>
  <c r="M13" i="6"/>
  <c r="M15" i="9"/>
  <c r="M17" i="9"/>
  <c r="D22" i="8"/>
  <c r="D22" i="74" s="1"/>
  <c r="F29" i="6"/>
  <c r="C29" i="6"/>
  <c r="C13" i="8"/>
  <c r="C13" i="74" s="1"/>
  <c r="I23" i="8"/>
  <c r="I23" i="74" s="1"/>
  <c r="M21" i="1"/>
  <c r="M28" i="1"/>
  <c r="L23" i="5"/>
  <c r="L27" i="6"/>
  <c r="M17" i="6"/>
  <c r="D42" i="7"/>
  <c r="J41" i="8"/>
  <c r="J42" i="5"/>
  <c r="J42" i="6"/>
  <c r="I42" i="5"/>
  <c r="L41" i="6"/>
  <c r="L22" i="6"/>
  <c r="L21" i="6"/>
  <c r="K27" i="8"/>
  <c r="K27" i="74" s="1"/>
  <c r="M11" i="9"/>
  <c r="M14" i="5"/>
  <c r="M12" i="5"/>
  <c r="M11" i="6"/>
  <c r="E21" i="8"/>
  <c r="E21" i="74" s="1"/>
  <c r="H18" i="6"/>
  <c r="J42" i="7"/>
  <c r="L14" i="6"/>
  <c r="L14" i="1"/>
  <c r="H23" i="8"/>
  <c r="H23" i="74" s="1"/>
  <c r="M25" i="1"/>
  <c r="I18" i="6"/>
  <c r="M21" i="6"/>
  <c r="H12" i="8"/>
  <c r="H12" i="74" s="1"/>
  <c r="K11" i="8"/>
  <c r="K11" i="74" s="1"/>
  <c r="H29" i="7"/>
  <c r="M39" i="5"/>
  <c r="L21" i="7"/>
  <c r="M13" i="1"/>
  <c r="C27" i="8"/>
  <c r="C27" i="74" s="1"/>
  <c r="G25" i="8"/>
  <c r="G25" i="74" s="1"/>
  <c r="C28" i="8"/>
  <c r="C28" i="74" s="1"/>
  <c r="M23" i="1"/>
  <c r="G22" i="8"/>
  <c r="G22" i="74" s="1"/>
  <c r="I20" i="8"/>
  <c r="I20" i="74" s="1"/>
  <c r="H24" i="8"/>
  <c r="H24" i="74" s="1"/>
  <c r="H22" i="8"/>
  <c r="H22" i="74" s="1"/>
  <c r="C20" i="8"/>
  <c r="C20" i="74" s="1"/>
  <c r="G15" i="8"/>
  <c r="G15" i="74" s="1"/>
  <c r="H15" i="8"/>
  <c r="H15" i="74" s="1"/>
  <c r="J13" i="8"/>
  <c r="J13" i="74" s="1"/>
  <c r="J12" i="8"/>
  <c r="J12" i="74" s="1"/>
  <c r="G12" i="8"/>
  <c r="G12" i="74" s="1"/>
  <c r="J11" i="8"/>
  <c r="J11" i="74" s="1"/>
  <c r="C11" i="8"/>
  <c r="C11" i="74" s="1"/>
  <c r="L39" i="5"/>
  <c r="M27" i="5"/>
  <c r="E15" i="8"/>
  <c r="E15" i="74" s="1"/>
  <c r="M23" i="6"/>
  <c r="H20" i="8"/>
  <c r="H20" i="74" s="1"/>
  <c r="H16" i="8"/>
  <c r="H16" i="74" s="1"/>
  <c r="M15" i="6"/>
  <c r="M22" i="7"/>
  <c r="M14" i="7"/>
  <c r="M12" i="7"/>
  <c r="M13" i="9"/>
  <c r="H18" i="9"/>
  <c r="G42" i="5"/>
  <c r="G42" i="7"/>
  <c r="G42" i="6"/>
  <c r="F42" i="7"/>
  <c r="L40" i="5"/>
  <c r="I38" i="8"/>
  <c r="L38" i="8" s="1"/>
  <c r="L39" i="1"/>
  <c r="D42" i="6"/>
  <c r="L20" i="5"/>
  <c r="L15" i="1"/>
  <c r="L25" i="5"/>
  <c r="L24" i="6"/>
  <c r="J14" i="8"/>
  <c r="J14" i="74" s="1"/>
  <c r="L21" i="9"/>
  <c r="K16" i="8"/>
  <c r="K16" i="74" s="1"/>
  <c r="G14" i="8"/>
  <c r="G14" i="74" s="1"/>
  <c r="D18" i="6"/>
  <c r="D29" i="5"/>
  <c r="D29" i="6"/>
  <c r="D18" i="7"/>
  <c r="D29" i="9"/>
  <c r="L13" i="6"/>
  <c r="I29" i="7"/>
  <c r="I18" i="5"/>
  <c r="L22" i="5"/>
  <c r="L11" i="5"/>
  <c r="I16" i="8"/>
  <c r="I16" i="74" s="1"/>
  <c r="I28" i="8"/>
  <c r="I28" i="74" s="1"/>
  <c r="F29" i="1"/>
  <c r="F27" i="8"/>
  <c r="F27" i="74" s="1"/>
  <c r="F25" i="8"/>
  <c r="F25" i="74" s="1"/>
  <c r="F20" i="8"/>
  <c r="F20" i="74" s="1"/>
  <c r="F24" i="8"/>
  <c r="F24" i="74" s="1"/>
  <c r="F29" i="9"/>
  <c r="F18" i="9"/>
  <c r="C29" i="5"/>
  <c r="C18" i="5"/>
  <c r="C29" i="9"/>
  <c r="C18" i="9"/>
  <c r="C18" i="6"/>
  <c r="C29" i="7"/>
  <c r="J18" i="9"/>
  <c r="L39" i="7"/>
  <c r="L24" i="1"/>
  <c r="L17" i="1"/>
  <c r="H29" i="6"/>
  <c r="H18" i="7"/>
  <c r="L25" i="7"/>
  <c r="I18" i="7"/>
  <c r="H14" i="8"/>
  <c r="H14" i="74" s="1"/>
  <c r="E20" i="6"/>
  <c r="E29" i="6" s="1"/>
  <c r="F28" i="8"/>
  <c r="F28" i="74" s="1"/>
  <c r="D24" i="8"/>
  <c r="D24" i="74" s="1"/>
  <c r="E24" i="8"/>
  <c r="E24" i="74" s="1"/>
  <c r="D17" i="8"/>
  <c r="D17" i="74" s="1"/>
  <c r="F17" i="8"/>
  <c r="F17" i="74" s="1"/>
  <c r="C16" i="8"/>
  <c r="C16" i="74" s="1"/>
  <c r="E16" i="6"/>
  <c r="E16" i="8" s="1"/>
  <c r="E16" i="74" s="1"/>
  <c r="E12" i="8"/>
  <c r="E12" i="74" s="1"/>
  <c r="E18" i="7"/>
  <c r="M25" i="7"/>
  <c r="M24" i="6"/>
  <c r="M21" i="9"/>
  <c r="E11" i="9"/>
  <c r="E11" i="8" s="1"/>
  <c r="E11" i="74" s="1"/>
  <c r="L15" i="5"/>
  <c r="C29" i="1"/>
  <c r="M15" i="5"/>
  <c r="D21" i="8"/>
  <c r="D21" i="74" s="1"/>
  <c r="I24" i="8"/>
  <c r="I24" i="74" s="1"/>
  <c r="J18" i="6"/>
  <c r="M28" i="5"/>
  <c r="M16" i="7"/>
  <c r="D11" i="8"/>
  <c r="D11" i="74" s="1"/>
  <c r="J22" i="8"/>
  <c r="J22" i="74" s="1"/>
  <c r="H11" i="8"/>
  <c r="H11" i="74" s="1"/>
  <c r="H18" i="74" s="1"/>
  <c r="L12" i="9"/>
  <c r="F29" i="5"/>
  <c r="G27" i="8"/>
  <c r="G27" i="74" s="1"/>
  <c r="J25" i="8"/>
  <c r="J25" i="74" s="1"/>
  <c r="D25" i="8"/>
  <c r="D25" i="74" s="1"/>
  <c r="C23" i="8"/>
  <c r="C23" i="74" s="1"/>
  <c r="D16" i="8"/>
  <c r="D16" i="74" s="1"/>
  <c r="G13" i="8"/>
  <c r="G13" i="74" s="1"/>
  <c r="G11" i="8"/>
  <c r="G11" i="74" s="1"/>
  <c r="L24" i="5"/>
  <c r="I21" i="8"/>
  <c r="I21" i="74" s="1"/>
  <c r="E23" i="8"/>
  <c r="E23" i="74" s="1"/>
  <c r="L11" i="6"/>
  <c r="L11" i="7"/>
  <c r="H42" i="9"/>
  <c r="L13" i="9"/>
  <c r="G42" i="9"/>
  <c r="K24" i="8"/>
  <c r="K24" i="74" s="1"/>
  <c r="K18" i="5"/>
  <c r="K29" i="9"/>
  <c r="L14" i="7"/>
  <c r="E17" i="8"/>
  <c r="E17" i="74" s="1"/>
  <c r="F18" i="1"/>
  <c r="J27" i="8"/>
  <c r="J27" i="74" s="1"/>
  <c r="L23" i="9"/>
  <c r="J29" i="9"/>
  <c r="I29" i="5"/>
  <c r="G24" i="8"/>
  <c r="G24" i="74" s="1"/>
  <c r="C24" i="8"/>
  <c r="C24" i="74" s="1"/>
  <c r="D23" i="8"/>
  <c r="D23" i="74" s="1"/>
  <c r="G20" i="8"/>
  <c r="G20" i="74" s="1"/>
  <c r="G17" i="8"/>
  <c r="G17" i="74" s="1"/>
  <c r="C15" i="8"/>
  <c r="C15" i="74" s="1"/>
  <c r="D13" i="8"/>
  <c r="D13" i="74" s="1"/>
  <c r="L41" i="5"/>
  <c r="L15" i="7"/>
  <c r="L28" i="9"/>
  <c r="M25" i="9"/>
  <c r="K13" i="8"/>
  <c r="K13" i="74" s="1"/>
  <c r="K23" i="8"/>
  <c r="K23" i="74" s="1"/>
  <c r="K28" i="8"/>
  <c r="K28" i="74" s="1"/>
  <c r="I29" i="6"/>
  <c r="C25" i="8"/>
  <c r="C25" i="74" s="1"/>
  <c r="J29" i="1"/>
  <c r="J29" i="5"/>
  <c r="J29" i="6"/>
  <c r="J15" i="8"/>
  <c r="J15" i="74" s="1"/>
  <c r="L25" i="1"/>
  <c r="J28" i="8"/>
  <c r="J28" i="74" s="1"/>
  <c r="J17" i="8"/>
  <c r="J17" i="74" s="1"/>
  <c r="L16" i="1"/>
  <c r="L14" i="5"/>
  <c r="L28" i="6"/>
  <c r="L13" i="5"/>
  <c r="L17" i="9"/>
  <c r="L12" i="6"/>
  <c r="L16" i="7"/>
  <c r="L13" i="7"/>
  <c r="H42" i="1"/>
  <c r="L20" i="1"/>
  <c r="M20" i="1"/>
  <c r="L28" i="5"/>
  <c r="L21" i="1"/>
  <c r="L27" i="9"/>
  <c r="I22" i="8"/>
  <c r="I22" i="74" s="1"/>
  <c r="L23" i="6"/>
  <c r="L20" i="7"/>
  <c r="L24" i="9"/>
  <c r="M13" i="7"/>
  <c r="M11" i="1"/>
  <c r="L16" i="6"/>
  <c r="I14" i="8"/>
  <c r="I14" i="74" s="1"/>
  <c r="I17" i="8"/>
  <c r="I17" i="74" s="1"/>
  <c r="M16" i="1"/>
  <c r="I11" i="8"/>
  <c r="I11" i="74" s="1"/>
  <c r="L14" i="9"/>
  <c r="L12" i="7"/>
  <c r="I15" i="8"/>
  <c r="I15" i="74" s="1"/>
  <c r="L17" i="5"/>
  <c r="L12" i="5"/>
  <c r="L15" i="6"/>
  <c r="C18" i="1"/>
  <c r="D42" i="1"/>
  <c r="M40" i="1"/>
  <c r="M39" i="1"/>
  <c r="C42" i="1"/>
  <c r="M40" i="6"/>
  <c r="J42" i="1"/>
  <c r="K42" i="7"/>
  <c r="K42" i="1"/>
  <c r="M41" i="1"/>
  <c r="K42" i="6"/>
  <c r="M39" i="6"/>
  <c r="K42" i="5"/>
  <c r="F42" i="5"/>
  <c r="D42" i="5"/>
  <c r="D42" i="9"/>
  <c r="J18" i="5"/>
  <c r="L12" i="1"/>
  <c r="L11" i="1"/>
  <c r="J18" i="7"/>
  <c r="L15" i="9"/>
  <c r="E29" i="5"/>
  <c r="E22" i="8"/>
  <c r="E22" i="74" s="1"/>
  <c r="E25" i="8"/>
  <c r="E25" i="74" s="1"/>
  <c r="E29" i="9"/>
  <c r="E14" i="8"/>
  <c r="E14" i="74" s="1"/>
  <c r="E13" i="8"/>
  <c r="E13" i="74" s="1"/>
  <c r="E18" i="5"/>
  <c r="E29" i="7"/>
  <c r="D29" i="1"/>
  <c r="L13" i="1"/>
  <c r="F18" i="6"/>
  <c r="D29" i="7"/>
  <c r="F18" i="7"/>
  <c r="F18" i="5"/>
  <c r="G18" i="5"/>
  <c r="G29" i="6"/>
  <c r="G29" i="7"/>
  <c r="G18" i="7"/>
  <c r="G18" i="9"/>
  <c r="G29" i="5"/>
  <c r="G18" i="1"/>
  <c r="G29" i="1"/>
  <c r="G16" i="8"/>
  <c r="G16" i="74" s="1"/>
  <c r="G29" i="9"/>
  <c r="D20" i="8"/>
  <c r="D20" i="74" s="1"/>
  <c r="D18" i="1"/>
  <c r="E18" i="74" l="1"/>
  <c r="D29" i="74"/>
  <c r="K18" i="74"/>
  <c r="K29" i="74"/>
  <c r="J18" i="74"/>
  <c r="J29" i="74"/>
  <c r="C18" i="74"/>
  <c r="M22" i="74"/>
  <c r="L22" i="74"/>
  <c r="L14" i="74"/>
  <c r="M14" i="74"/>
  <c r="M23" i="74"/>
  <c r="L23" i="74"/>
  <c r="M15" i="74"/>
  <c r="L15" i="74"/>
  <c r="M21" i="74"/>
  <c r="L21" i="74"/>
  <c r="M12" i="74"/>
  <c r="L12" i="74"/>
  <c r="L27" i="74"/>
  <c r="M27" i="74"/>
  <c r="M17" i="74"/>
  <c r="L17" i="74"/>
  <c r="M25" i="74"/>
  <c r="L25" i="74"/>
  <c r="M24" i="74"/>
  <c r="L24" i="74"/>
  <c r="M11" i="74"/>
  <c r="L11" i="74"/>
  <c r="M16" i="74"/>
  <c r="L16" i="74"/>
  <c r="M13" i="74"/>
  <c r="L13" i="74"/>
  <c r="I18" i="74"/>
  <c r="L20" i="74"/>
  <c r="M20" i="74"/>
  <c r="M28" i="74"/>
  <c r="I29" i="74"/>
  <c r="L28" i="74"/>
  <c r="C29" i="74"/>
  <c r="D18" i="74"/>
  <c r="F29" i="74"/>
  <c r="F18" i="74"/>
  <c r="G18" i="74"/>
  <c r="G29" i="74"/>
  <c r="M18" i="7"/>
  <c r="M18" i="5"/>
  <c r="C18" i="8"/>
  <c r="M42" i="5"/>
  <c r="L42" i="5"/>
  <c r="L18" i="1"/>
  <c r="H30" i="7"/>
  <c r="F30" i="7"/>
  <c r="H29" i="1"/>
  <c r="H30" i="1" s="1"/>
  <c r="H27" i="8"/>
  <c r="E42" i="1"/>
  <c r="E20" i="8"/>
  <c r="H30" i="6"/>
  <c r="M13" i="8"/>
  <c r="M12" i="8"/>
  <c r="C30" i="7"/>
  <c r="F30" i="5"/>
  <c r="E30" i="7"/>
  <c r="H30" i="9"/>
  <c r="E18" i="9"/>
  <c r="E30" i="9" s="1"/>
  <c r="H30" i="5"/>
  <c r="J30" i="1"/>
  <c r="I32" i="1" s="1"/>
  <c r="K30" i="7"/>
  <c r="I30" i="7"/>
  <c r="L13" i="8"/>
  <c r="M22" i="8"/>
  <c r="L24" i="8"/>
  <c r="M11" i="8"/>
  <c r="F30" i="6"/>
  <c r="L29" i="7"/>
  <c r="C41" i="8"/>
  <c r="D41" i="8"/>
  <c r="M42" i="7"/>
  <c r="M27" i="8"/>
  <c r="L21" i="8"/>
  <c r="M20" i="8"/>
  <c r="L27" i="8"/>
  <c r="L29" i="9"/>
  <c r="E30" i="5"/>
  <c r="M25" i="8"/>
  <c r="D30" i="5"/>
  <c r="K18" i="8"/>
  <c r="G42" i="1"/>
  <c r="G41" i="8"/>
  <c r="I41" i="8"/>
  <c r="L41" i="8" s="1"/>
  <c r="D30" i="7"/>
  <c r="E29" i="1"/>
  <c r="E30" i="1" s="1"/>
  <c r="K30" i="5"/>
  <c r="L25" i="8"/>
  <c r="K30" i="1"/>
  <c r="G30" i="6"/>
  <c r="L20" i="8"/>
  <c r="L42" i="6"/>
  <c r="M42" i="6"/>
  <c r="L23" i="8"/>
  <c r="F42" i="1"/>
  <c r="F41" i="8"/>
  <c r="E40" i="8"/>
  <c r="E39" i="8"/>
  <c r="I30" i="9"/>
  <c r="L18" i="9"/>
  <c r="D18" i="8"/>
  <c r="G31" i="24"/>
  <c r="M23" i="8"/>
  <c r="L22" i="8"/>
  <c r="L18" i="7"/>
  <c r="L18" i="6"/>
  <c r="I30" i="6"/>
  <c r="I30" i="5"/>
  <c r="M17" i="8"/>
  <c r="M18" i="6"/>
  <c r="M18" i="9"/>
  <c r="H18" i="8"/>
  <c r="K30" i="6"/>
  <c r="F29" i="8"/>
  <c r="M21" i="8"/>
  <c r="J29" i="8"/>
  <c r="J30" i="5"/>
  <c r="G18" i="8"/>
  <c r="C30" i="6"/>
  <c r="M42" i="1"/>
  <c r="J30" i="6"/>
  <c r="F18" i="8"/>
  <c r="L16" i="8"/>
  <c r="D29" i="8"/>
  <c r="D30" i="9"/>
  <c r="I29" i="8"/>
  <c r="M29" i="9"/>
  <c r="L17" i="8"/>
  <c r="J18" i="8"/>
  <c r="M28" i="8"/>
  <c r="M16" i="8"/>
  <c r="K29" i="8"/>
  <c r="L29" i="1"/>
  <c r="M29" i="6"/>
  <c r="L12" i="8"/>
  <c r="M38" i="8"/>
  <c r="L15" i="8"/>
  <c r="C30" i="1"/>
  <c r="L42" i="1"/>
  <c r="D30" i="6"/>
  <c r="L28" i="8"/>
  <c r="C29" i="8"/>
  <c r="M29" i="1"/>
  <c r="G29" i="8"/>
  <c r="F30" i="1"/>
  <c r="C30" i="9"/>
  <c r="L42" i="7"/>
  <c r="L29" i="6"/>
  <c r="E18" i="6"/>
  <c r="E30" i="6" s="1"/>
  <c r="F30" i="9"/>
  <c r="L29" i="5"/>
  <c r="K30" i="9"/>
  <c r="M24" i="8"/>
  <c r="M29" i="7"/>
  <c r="M15" i="8"/>
  <c r="G30" i="7"/>
  <c r="D30" i="1"/>
  <c r="C30" i="5"/>
  <c r="G30" i="9"/>
  <c r="G30" i="5"/>
  <c r="J30" i="9"/>
  <c r="J30" i="7"/>
  <c r="M29" i="5"/>
  <c r="E18" i="8"/>
  <c r="I18" i="8"/>
  <c r="L18" i="5"/>
  <c r="M14" i="8"/>
  <c r="L14" i="8"/>
  <c r="L11" i="8"/>
  <c r="G30" i="1"/>
  <c r="H29" i="8" l="1"/>
  <c r="H30" i="8" s="1"/>
  <c r="H27" i="74"/>
  <c r="H29" i="74" s="1"/>
  <c r="H30" i="74" s="1"/>
  <c r="E29" i="8"/>
  <c r="E30" i="8" s="1"/>
  <c r="E20" i="74"/>
  <c r="E29" i="74" s="1"/>
  <c r="E30" i="74" s="1"/>
  <c r="G30" i="74"/>
  <c r="D30" i="74"/>
  <c r="K30" i="74"/>
  <c r="J30" i="74"/>
  <c r="C30" i="74"/>
  <c r="L18" i="74"/>
  <c r="M18" i="74"/>
  <c r="M29" i="74"/>
  <c r="L29" i="74"/>
  <c r="I30" i="74"/>
  <c r="F30" i="74"/>
  <c r="C30" i="8"/>
  <c r="I32" i="7"/>
  <c r="M30" i="7"/>
  <c r="K30" i="8"/>
  <c r="L30" i="1"/>
  <c r="E41" i="8"/>
  <c r="D30" i="8"/>
  <c r="L29" i="8"/>
  <c r="M30" i="9"/>
  <c r="M30" i="6"/>
  <c r="M30" i="5"/>
  <c r="L30" i="5"/>
  <c r="I32" i="6"/>
  <c r="L30" i="6"/>
  <c r="I32" i="5"/>
  <c r="J30" i="8"/>
  <c r="F30" i="8"/>
  <c r="G30" i="8"/>
  <c r="M29" i="8"/>
  <c r="M30" i="1"/>
  <c r="I30" i="8"/>
  <c r="M40" i="8"/>
  <c r="K41" i="8"/>
  <c r="M41" i="8" s="1"/>
  <c r="L30" i="7"/>
  <c r="L18" i="8"/>
  <c r="M18" i="8"/>
  <c r="L30" i="9"/>
  <c r="I32" i="9"/>
  <c r="I32" i="74" l="1"/>
  <c r="L30" i="74"/>
  <c r="M30" i="74"/>
  <c r="I32" i="8"/>
  <c r="M30" i="8"/>
  <c r="L30" i="8"/>
</calcChain>
</file>

<file path=xl/sharedStrings.xml><?xml version="1.0" encoding="utf-8"?>
<sst xmlns="http://schemas.openxmlformats.org/spreadsheetml/2006/main" count="3556" uniqueCount="206">
  <si>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</si>
  <si>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</si>
  <si>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</si>
  <si>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</si>
  <si>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</si>
  <si>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</si>
  <si>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</si>
  <si>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</si>
  <si>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</si>
  <si>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</si>
  <si>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</si>
  <si>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</si>
  <si>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</si>
  <si>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</si>
  <si>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</si>
  <si>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</si>
  <si>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</si>
  <si>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</si>
  <si>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</si>
  <si>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</si>
  <si>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</si>
  <si>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</si>
  <si>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</si>
  <si>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</si>
  <si>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</si>
  <si>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</si>
  <si>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</si>
  <si>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</si>
  <si>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</si>
  <si>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</si>
  <si>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</si>
  <si>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</si>
  <si>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</si>
  <si>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</si>
  <si>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</si>
  <si>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</si>
  <si>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</si>
  <si>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</si>
  <si>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</si>
  <si>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</si>
  <si>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</si>
  <si>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</si>
  <si>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</si>
  <si>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</si>
  <si>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</si>
  <si>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</si>
  <si>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</si>
  <si>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</si>
  <si>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</si>
  <si>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</si>
  <si>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</si>
  <si>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</si>
  <si>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</si>
  <si>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</si>
  <si>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</si>
  <si>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</si>
  <si>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</si>
  <si>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</si>
  <si>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</si>
  <si>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</si>
  <si>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</si>
  <si>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</si>
  <si>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</si>
  <si>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</si>
  <si>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</si>
  <si>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</si>
  <si>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</si>
  <si>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</si>
  <si>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</si>
  <si>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</si>
  <si>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</si>
  <si>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</si>
  <si>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</si>
  <si>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</si>
  <si>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</si>
  <si>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</si>
  <si>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</si>
  <si>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</si>
  <si>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</si>
  <si>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</si>
  <si>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</si>
  <si>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</si>
  <si>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</si>
  <si>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</si>
  <si>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</si>
  <si>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</si>
  <si>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</si>
  <si>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</si>
  <si>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</si>
  <si>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</si>
  <si>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</si>
  <si>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</si>
  <si>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</si>
  <si>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</si>
  <si>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</si>
  <si>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</si>
  <si>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</si>
  <si>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</si>
  <si>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</si>
  <si>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</si>
  <si>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</si>
  <si>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</si>
  <si>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</si>
  <si>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</si>
  <si>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</si>
  <si>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</si>
  <si>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</si>
  <si>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</si>
  <si>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</si>
  <si>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</si>
  <si>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</si>
  <si>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</si>
  <si>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</si>
  <si>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</si>
  <si>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</si>
  <si>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</si>
  <si>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</si>
  <si>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</si>
  <si>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</si>
  <si>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</si>
  <si>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</si>
  <si>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</si>
  <si>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</si>
  <si>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</si>
  <si>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</si>
  <si>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</si>
  <si>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</si>
  <si>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</si>
  <si>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</si>
  <si>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</si>
  <si>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</si>
  <si>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</si>
  <si>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</si>
  <si>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</si>
  <si>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</si>
  <si>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</si>
  <si>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</si>
  <si>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</si>
  <si>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</si>
  <si>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</si>
  <si>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</si>
  <si>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</si>
  <si>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</si>
  <si>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</si>
  <si>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</si>
  <si>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</si>
  <si>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</si>
  <si>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</si>
  <si>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</si>
  <si>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</si>
  <si>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</si>
  <si>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</si>
  <si>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</si>
  <si>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</si>
  <si>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</si>
  <si>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</si>
  <si>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</si>
  <si>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</si>
  <si>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</si>
  <si>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</si>
  <si>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</si>
  <si>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</si>
  <si>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</si>
  <si>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</si>
  <si>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</si>
  <si>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</si>
  <si>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</si>
  <si>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</si>
  <si>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</si>
  <si>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</si>
  <si>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</si>
  <si>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</si>
  <si>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</si>
  <si>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</si>
  <si>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</si>
  <si>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</si>
  <si>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</si>
  <si>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</si>
  <si>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</si>
  <si>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</si>
  <si>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</si>
  <si>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</si>
  <si>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</si>
  <si>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</si>
  <si>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</si>
  <si>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</si>
  <si>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</si>
  <si>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</si>
  <si>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</si>
  <si>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</si>
  <si>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</si>
  <si>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</si>
  <si>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</si>
  <si>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</si>
  <si>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</si>
  <si>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</si>
  <si>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</si>
  <si>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</si>
  <si>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</si>
  <si>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</si>
  <si>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</si>
  <si>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</si>
  <si>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02/04/17</t>
  </si>
  <si>
    <t>Week Ending 02/11/17</t>
  </si>
  <si>
    <t>02/11/17</t>
  </si>
  <si>
    <t xml:space="preserve"> 02/11/17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</si>
</sst>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9" fillId="0" borderId="0">
      <alignment vertical="top"/>
    </xf>
    <xf numFmtId="0" fontId="22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1" fillId="0" borderId="0"/>
    <xf numFmtId="0" fontId="26" fillId="0" borderId="0">
      <alignment vertical="top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5" xfId="0" applyBorder="1"/>
    <xf numFmtId="0" fontId="13" fillId="0" borderId="7" xfId="0" applyFont="1" applyBorder="1" applyAlignment="1">
      <alignment horizontal="center"/>
    </xf>
    <xf numFmtId="0" fontId="13" fillId="0" borderId="8" xfId="0" applyFont="1" applyBorder="1"/>
    <xf numFmtId="0" fontId="13" fillId="0" borderId="9" xfId="0" applyFont="1" applyBorder="1"/>
    <xf numFmtId="0" fontId="14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4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3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14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3" fillId="0" borderId="27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3" fillId="2" borderId="15" xfId="0" applyNumberFormat="1" applyFont="1" applyFill="1" applyBorder="1" applyAlignment="1">
      <alignment horizontal="center"/>
    </xf>
    <xf numFmtId="1" fontId="13" fillId="2" borderId="32" xfId="0" applyNumberFormat="1" applyFont="1" applyFill="1" applyBorder="1" applyAlignment="1">
      <alignment horizontal="center"/>
    </xf>
    <xf numFmtId="1" fontId="13" fillId="2" borderId="33" xfId="0" applyNumberFormat="1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2" fillId="2" borderId="34" xfId="0" applyNumberFormat="1" applyFont="1" applyFill="1" applyBorder="1" applyAlignment="1">
      <alignment horizontal="center"/>
    </xf>
    <xf numFmtId="9" fontId="12" fillId="2" borderId="1" xfId="0" applyNumberFormat="1" applyFont="1" applyFill="1" applyBorder="1" applyAlignment="1">
      <alignment horizontal="right"/>
    </xf>
    <xf numFmtId="9" fontId="12" fillId="2" borderId="34" xfId="0" applyNumberFormat="1" applyFont="1" applyFill="1" applyBorder="1" applyAlignment="1">
      <alignment horizontal="right"/>
    </xf>
    <xf numFmtId="1" fontId="12" fillId="2" borderId="35" xfId="0" applyNumberFormat="1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1" fontId="12" fillId="3" borderId="20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35" xfId="0" applyNumberFormat="1" applyFont="1" applyFill="1" applyBorder="1" applyAlignment="1">
      <alignment horizontal="center"/>
    </xf>
    <xf numFmtId="1" fontId="17" fillId="2" borderId="34" xfId="0" applyNumberFormat="1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1" fontId="17" fillId="3" borderId="20" xfId="0" applyNumberFormat="1" applyFont="1" applyFill="1" applyBorder="1" applyAlignment="1">
      <alignment horizontal="center"/>
    </xf>
    <xf numFmtId="9" fontId="17" fillId="2" borderId="1" xfId="0" applyNumberFormat="1" applyFont="1" applyFill="1" applyBorder="1" applyAlignment="1">
      <alignment horizontal="right"/>
    </xf>
    <xf numFmtId="9" fontId="17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1" fontId="12" fillId="2" borderId="22" xfId="0" applyNumberFormat="1" applyFont="1" applyFill="1" applyBorder="1" applyAlignment="1">
      <alignment horizontal="center"/>
    </xf>
    <xf numFmtId="0" fontId="13" fillId="0" borderId="0" xfId="0" applyFont="1"/>
    <xf numFmtId="0" fontId="18" fillId="0" borderId="0" xfId="0" applyFont="1" applyAlignment="1">
      <alignment horizontal="left"/>
    </xf>
    <xf numFmtId="0" fontId="13" fillId="2" borderId="3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7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3" fillId="0" borderId="6" xfId="0" quotePrefix="1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49" fontId="13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3" fillId="0" borderId="60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" fontId="13" fillId="0" borderId="67" xfId="0" applyNumberFormat="1" applyFont="1" applyBorder="1" applyAlignment="1">
      <alignment horizontal="center"/>
    </xf>
    <xf numFmtId="1" fontId="13" fillId="0" borderId="4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65" xfId="0" applyFont="1" applyFill="1" applyBorder="1" applyAlignment="1">
      <alignment horizontal="center"/>
    </xf>
    <xf numFmtId="1" fontId="13" fillId="2" borderId="70" xfId="0" applyNumberFormat="1" applyFont="1" applyFill="1" applyBorder="1" applyAlignment="1">
      <alignment horizontal="center"/>
    </xf>
    <xf numFmtId="0" fontId="13" fillId="0" borderId="71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42" xfId="0" applyFont="1" applyBorder="1" applyAlignment="1">
      <alignment horizontal="right"/>
    </xf>
    <xf numFmtId="0" fontId="12" fillId="0" borderId="43" xfId="0" applyFont="1" applyBorder="1" applyAlignment="1">
      <alignment horizontal="right"/>
    </xf>
    <xf numFmtId="0" fontId="12" fillId="0" borderId="56" xfId="0" applyFont="1" applyBorder="1" applyAlignment="1">
      <alignment horizontal="right"/>
    </xf>
    <xf numFmtId="0" fontId="12" fillId="0" borderId="47" xfId="0" applyFont="1" applyBorder="1" applyAlignment="1">
      <alignment horizontal="right"/>
    </xf>
    <xf numFmtId="0" fontId="12" fillId="0" borderId="48" xfId="0" applyFont="1" applyBorder="1" applyAlignment="1">
      <alignment horizontal="right"/>
    </xf>
    <xf numFmtId="0" fontId="12" fillId="0" borderId="44" xfId="0" applyFont="1" applyBorder="1" applyAlignment="1">
      <alignment horizontal="right"/>
    </xf>
    <xf numFmtId="0" fontId="12" fillId="0" borderId="46" xfId="0" applyFont="1" applyBorder="1" applyAlignment="1">
      <alignment horizontal="right"/>
    </xf>
    <xf numFmtId="0" fontId="13" fillId="0" borderId="25" xfId="0" applyFont="1" applyBorder="1"/>
    <xf numFmtId="0" fontId="13" fillId="0" borderId="1" xfId="0" applyFont="1" applyBorder="1"/>
    <xf numFmtId="0" fontId="13" fillId="0" borderId="0" xfId="0" applyFont="1" applyAlignment="1">
      <alignment horizontal="right"/>
    </xf>
    <xf numFmtId="0" fontId="13" fillId="0" borderId="26" xfId="0" applyFont="1" applyBorder="1"/>
    <xf numFmtId="0" fontId="12" fillId="0" borderId="0" xfId="0" applyFont="1" applyAlignment="1">
      <alignment horizontal="left"/>
    </xf>
    <xf numFmtId="0" fontId="12" fillId="0" borderId="41" xfId="0" applyFont="1" applyBorder="1"/>
    <xf numFmtId="0" fontId="12" fillId="0" borderId="41" xfId="0" applyFont="1" applyBorder="1" applyAlignment="1">
      <alignment horizontal="right"/>
    </xf>
    <xf numFmtId="0" fontId="12" fillId="0" borderId="42" xfId="0" applyFont="1" applyBorder="1"/>
    <xf numFmtId="0" fontId="12" fillId="0" borderId="43" xfId="0" applyFont="1" applyBorder="1"/>
    <xf numFmtId="0" fontId="12" fillId="0" borderId="46" xfId="0" applyFont="1" applyBorder="1"/>
    <xf numFmtId="0" fontId="12" fillId="0" borderId="47" xfId="0" applyFont="1" applyBorder="1"/>
    <xf numFmtId="0" fontId="12" fillId="0" borderId="48" xfId="0" applyFont="1" applyBorder="1"/>
    <xf numFmtId="0" fontId="12" fillId="0" borderId="44" xfId="0" applyFont="1" applyBorder="1"/>
    <xf numFmtId="0" fontId="13" fillId="0" borderId="4" xfId="0" applyFont="1" applyBorder="1"/>
    <xf numFmtId="3" fontId="12" fillId="6" borderId="0" xfId="0" applyNumberFormat="1" applyFont="1" applyFill="1"/>
    <xf numFmtId="3" fontId="19" fillId="6" borderId="0" xfId="0" applyNumberFormat="1" applyFont="1" applyFill="1" applyAlignment="1">
      <alignment vertical="top"/>
    </xf>
    <xf numFmtId="3" fontId="13" fillId="0" borderId="45" xfId="0" applyNumberFormat="1" applyFont="1" applyBorder="1" applyAlignment="1">
      <alignment horizontal="right"/>
    </xf>
    <xf numFmtId="3" fontId="12" fillId="6" borderId="57" xfId="0" applyNumberFormat="1" applyFont="1" applyFill="1" applyBorder="1"/>
    <xf numFmtId="3" fontId="12" fillId="6" borderId="58" xfId="0" applyNumberFormat="1" applyFont="1" applyFill="1" applyBorder="1"/>
    <xf numFmtId="3" fontId="19" fillId="6" borderId="59" xfId="0" applyNumberFormat="1" applyFont="1" applyFill="1" applyBorder="1" applyAlignment="1">
      <alignment vertical="top"/>
    </xf>
    <xf numFmtId="3" fontId="13" fillId="0" borderId="49" xfId="0" applyNumberFormat="1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3" fontId="13" fillId="0" borderId="0" xfId="0" applyNumberFormat="1" applyFont="1"/>
    <xf numFmtId="3" fontId="20" fillId="0" borderId="0" xfId="0" applyNumberFormat="1" applyFont="1" applyAlignment="1">
      <alignment vertical="top"/>
    </xf>
    <xf numFmtId="3" fontId="12" fillId="0" borderId="0" xfId="0" applyNumberFormat="1" applyFont="1"/>
    <xf numFmtId="3" fontId="13" fillId="0" borderId="0" xfId="0" applyNumberFormat="1" applyFont="1" applyFill="1" applyBorder="1"/>
    <xf numFmtId="0" fontId="13" fillId="0" borderId="58" xfId="0" applyFont="1" applyBorder="1" applyAlignment="1">
      <alignment horizontal="right"/>
    </xf>
    <xf numFmtId="0" fontId="20" fillId="0" borderId="58" xfId="0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 vertical="top"/>
    </xf>
    <xf numFmtId="0" fontId="12" fillId="0" borderId="50" xfId="0" applyFont="1" applyBorder="1" applyAlignment="1">
      <alignment horizontal="right"/>
    </xf>
    <xf numFmtId="1" fontId="12" fillId="5" borderId="50" xfId="0" applyNumberFormat="1" applyFont="1" applyFill="1" applyBorder="1" applyAlignment="1">
      <alignment horizontal="right"/>
    </xf>
    <xf numFmtId="1" fontId="13" fillId="5" borderId="65" xfId="0" applyNumberFormat="1" applyFont="1" applyFill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2" fillId="0" borderId="0" xfId="0" applyNumberFormat="1" applyFont="1"/>
    <xf numFmtId="1" fontId="13" fillId="0" borderId="4" xfId="0" applyNumberFormat="1" applyFont="1" applyBorder="1"/>
    <xf numFmtId="1" fontId="13" fillId="5" borderId="24" xfId="0" applyNumberFormat="1" applyFont="1" applyFill="1" applyBorder="1" applyAlignment="1">
      <alignment horizontal="right"/>
    </xf>
    <xf numFmtId="1" fontId="13" fillId="0" borderId="63" xfId="0" applyNumberFormat="1" applyFont="1" applyBorder="1" applyAlignment="1">
      <alignment horizontal="right"/>
    </xf>
    <xf numFmtId="1" fontId="13" fillId="0" borderId="25" xfId="0" applyNumberFormat="1" applyFont="1" applyBorder="1"/>
    <xf numFmtId="1" fontId="13" fillId="5" borderId="22" xfId="0" applyNumberFormat="1" applyFont="1" applyFill="1" applyBorder="1" applyAlignment="1">
      <alignment horizontal="right"/>
    </xf>
    <xf numFmtId="1" fontId="13" fillId="0" borderId="59" xfId="0" applyNumberFormat="1" applyFont="1" applyBorder="1" applyAlignment="1">
      <alignment horizontal="right"/>
    </xf>
    <xf numFmtId="1" fontId="13" fillId="0" borderId="1" xfId="0" applyNumberFormat="1" applyFont="1" applyBorder="1"/>
    <xf numFmtId="1" fontId="13" fillId="0" borderId="0" xfId="0" applyNumberFormat="1" applyFont="1" applyAlignment="1">
      <alignment horizontal="right"/>
    </xf>
    <xf numFmtId="1" fontId="13" fillId="0" borderId="0" xfId="0" applyNumberFormat="1" applyFont="1" applyBorder="1" applyAlignment="1">
      <alignment horizontal="right"/>
    </xf>
    <xf numFmtId="1" fontId="13" fillId="0" borderId="0" xfId="0" applyNumberFormat="1" applyFont="1"/>
    <xf numFmtId="1" fontId="12" fillId="7" borderId="50" xfId="0" applyNumberFormat="1" applyFont="1" applyFill="1" applyBorder="1" applyAlignment="1">
      <alignment horizontal="right"/>
    </xf>
    <xf numFmtId="1" fontId="13" fillId="0" borderId="65" xfId="0" applyNumberFormat="1" applyFont="1" applyFill="1" applyBorder="1" applyAlignment="1">
      <alignment horizontal="right"/>
    </xf>
    <xf numFmtId="1" fontId="13" fillId="0" borderId="24" xfId="0" applyNumberFormat="1" applyFont="1" applyFill="1" applyBorder="1" applyAlignment="1">
      <alignment horizontal="right"/>
    </xf>
    <xf numFmtId="1" fontId="13" fillId="0" borderId="22" xfId="0" applyNumberFormat="1" applyFont="1" applyFill="1" applyBorder="1" applyAlignment="1">
      <alignment horizontal="right"/>
    </xf>
    <xf numFmtId="0" fontId="12" fillId="0" borderId="62" xfId="0" applyFont="1" applyBorder="1" applyAlignment="1">
      <alignment horizontal="right"/>
    </xf>
    <xf numFmtId="1" fontId="12" fillId="5" borderId="61" xfId="0" applyNumberFormat="1" applyFont="1" applyFill="1" applyBorder="1" applyAlignment="1">
      <alignment horizontal="right"/>
    </xf>
    <xf numFmtId="1" fontId="12" fillId="5" borderId="72" xfId="0" applyNumberFormat="1" applyFont="1" applyFill="1" applyBorder="1" applyAlignment="1">
      <alignment horizontal="right"/>
    </xf>
    <xf numFmtId="1" fontId="12" fillId="5" borderId="26" xfId="0" applyNumberFormat="1" applyFont="1" applyFill="1" applyBorder="1" applyAlignment="1">
      <alignment horizontal="right"/>
    </xf>
    <xf numFmtId="1" fontId="12" fillId="5" borderId="0" xfId="0" applyNumberFormat="1" applyFont="1" applyFill="1" applyBorder="1" applyAlignment="1">
      <alignment horizontal="right"/>
    </xf>
    <xf numFmtId="1" fontId="12" fillId="5" borderId="57" xfId="0" applyNumberFormat="1" applyFont="1" applyFill="1" applyBorder="1" applyAlignment="1">
      <alignment horizontal="right"/>
    </xf>
    <xf numFmtId="1" fontId="12" fillId="5" borderId="58" xfId="0" applyNumberFormat="1" applyFont="1" applyFill="1" applyBorder="1" applyAlignment="1">
      <alignment horizontal="right"/>
    </xf>
    <xf numFmtId="0" fontId="13" fillId="0" borderId="60" xfId="0" applyFont="1" applyBorder="1"/>
    <xf numFmtId="0" fontId="13" fillId="0" borderId="57" xfId="0" applyFont="1" applyBorder="1"/>
    <xf numFmtId="0" fontId="12" fillId="0" borderId="61" xfId="0" applyFont="1" applyBorder="1" applyAlignment="1">
      <alignment horizontal="right"/>
    </xf>
    <xf numFmtId="0" fontId="12" fillId="0" borderId="73" xfId="0" applyFont="1" applyBorder="1" applyAlignment="1">
      <alignment horizontal="right"/>
    </xf>
    <xf numFmtId="0" fontId="12" fillId="0" borderId="74" xfId="0" applyFont="1" applyBorder="1" applyAlignment="1">
      <alignment horizontal="right"/>
    </xf>
    <xf numFmtId="0" fontId="12" fillId="0" borderId="51" xfId="0" applyFont="1" applyBorder="1" applyAlignment="1">
      <alignment horizontal="right"/>
    </xf>
    <xf numFmtId="0" fontId="12" fillId="0" borderId="64" xfId="0" applyFont="1" applyBorder="1" applyAlignment="1">
      <alignment horizontal="right"/>
    </xf>
    <xf numFmtId="3" fontId="13" fillId="0" borderId="25" xfId="0" applyNumberFormat="1" applyFont="1" applyFill="1" applyBorder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0" fontId="12" fillId="0" borderId="57" xfId="0" applyFont="1" applyBorder="1" applyAlignment="1">
      <alignment horizontal="right"/>
    </xf>
    <xf numFmtId="0" fontId="12" fillId="0" borderId="58" xfId="0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3" fontId="21" fillId="8" borderId="61" xfId="0" applyNumberFormat="1" applyFont="1" applyFill="1" applyBorder="1" applyAlignment="1">
      <alignment vertical="top"/>
    </xf>
    <xf numFmtId="3" fontId="21" fillId="8" borderId="72" xfId="0" applyNumberFormat="1" applyFont="1" applyFill="1" applyBorder="1" applyAlignment="1">
      <alignment vertical="top"/>
    </xf>
    <xf numFmtId="3" fontId="21" fillId="8" borderId="26" xfId="0" applyNumberFormat="1" applyFont="1" applyFill="1" applyBorder="1" applyAlignment="1">
      <alignment vertical="top"/>
    </xf>
    <xf numFmtId="3" fontId="21" fillId="8" borderId="0" xfId="0" applyNumberFormat="1" applyFont="1" applyFill="1" applyBorder="1" applyAlignment="1">
      <alignment vertical="top"/>
    </xf>
    <xf numFmtId="3" fontId="21" fillId="8" borderId="57" xfId="0" applyNumberFormat="1" applyFont="1" applyFill="1" applyBorder="1" applyAlignment="1">
      <alignment vertical="top"/>
    </xf>
    <xf numFmtId="3" fontId="21" fillId="8" borderId="58" xfId="0" applyNumberFormat="1" applyFont="1" applyFill="1" applyBorder="1" applyAlignment="1">
      <alignment vertical="top"/>
    </xf>
    <xf numFmtId="3" fontId="19" fillId="8" borderId="58" xfId="0" applyNumberFormat="1" applyFont="1" applyFill="1" applyBorder="1" applyAlignment="1">
      <alignment vertical="top"/>
    </xf>
    <xf numFmtId="3" fontId="21" fillId="0" borderId="65" xfId="0" applyNumberFormat="1" applyFont="1" applyBorder="1" applyAlignment="1">
      <alignment vertical="top"/>
    </xf>
    <xf numFmtId="3" fontId="21" fillId="0" borderId="24" xfId="0" applyNumberFormat="1" applyFont="1" applyBorder="1" applyAlignment="1">
      <alignment vertical="top"/>
    </xf>
    <xf numFmtId="3" fontId="21" fillId="0" borderId="22" xfId="0" applyNumberFormat="1" applyFont="1" applyBorder="1" applyAlignment="1">
      <alignment vertical="top"/>
    </xf>
    <xf numFmtId="3" fontId="19" fillId="8" borderId="0" xfId="0" applyNumberFormat="1" applyFont="1" applyFill="1" applyBorder="1" applyAlignment="1">
      <alignment vertical="top"/>
    </xf>
    <xf numFmtId="3" fontId="19" fillId="8" borderId="61" xfId="0" applyNumberFormat="1" applyFont="1" applyFill="1" applyBorder="1" applyAlignment="1">
      <alignment vertical="top"/>
    </xf>
    <xf numFmtId="3" fontId="19" fillId="8" borderId="72" xfId="0" applyNumberFormat="1" applyFont="1" applyFill="1" applyBorder="1" applyAlignment="1">
      <alignment vertical="top"/>
    </xf>
    <xf numFmtId="3" fontId="19" fillId="8" borderId="26" xfId="0" applyNumberFormat="1" applyFont="1" applyFill="1" applyBorder="1" applyAlignment="1">
      <alignment vertical="top"/>
    </xf>
    <xf numFmtId="3" fontId="19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2" fillId="3" borderId="21" xfId="0" applyFont="1" applyFill="1" applyBorder="1"/>
    <xf numFmtId="1" fontId="12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6" fillId="0" borderId="0" xfId="0" applyFont="1" applyAlignment="1" applyProtection="1">
      <alignment horizontal="left"/>
    </xf>
    <xf numFmtId="0" fontId="14" fillId="0" borderId="0" xfId="0" applyFont="1" applyAlignment="1" applyProtection="1">
      <alignment horizontal="left"/>
    </xf>
    <xf numFmtId="1" fontId="13" fillId="0" borderId="0" xfId="0" applyNumberFormat="1" applyFont="1" applyAlignment="1" applyProtection="1"/>
    <xf numFmtId="0" fontId="13" fillId="0" borderId="0" xfId="0" applyFont="1" applyAlignment="1" applyProtection="1">
      <alignment horizontal="left"/>
    </xf>
    <xf numFmtId="0" fontId="18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4" fillId="0" borderId="2" xfId="0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1" fontId="13" fillId="0" borderId="27" xfId="0" applyNumberFormat="1" applyFont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13" fillId="0" borderId="60" xfId="0" applyFont="1" applyFill="1" applyBorder="1" applyAlignment="1" applyProtection="1">
      <alignment horizontal="center"/>
    </xf>
    <xf numFmtId="1" fontId="13" fillId="0" borderId="4" xfId="0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1" fontId="13" fillId="2" borderId="15" xfId="0" applyNumberFormat="1" applyFont="1" applyFill="1" applyBorder="1" applyAlignment="1" applyProtection="1">
      <alignment horizontal="center"/>
    </xf>
    <xf numFmtId="0" fontId="14" fillId="0" borderId="23" xfId="0" applyFont="1" applyBorder="1" applyAlignment="1" applyProtection="1">
      <alignment horizontal="center"/>
    </xf>
    <xf numFmtId="0" fontId="13" fillId="0" borderId="24" xfId="0" applyFont="1" applyBorder="1" applyAlignment="1" applyProtection="1">
      <alignment horizontal="center"/>
    </xf>
    <xf numFmtId="1" fontId="13" fillId="0" borderId="28" xfId="0" applyNumberFormat="1" applyFont="1" applyBorder="1" applyAlignment="1" applyProtection="1">
      <alignment horizontal="center"/>
    </xf>
    <xf numFmtId="0" fontId="13" fillId="0" borderId="24" xfId="0" applyFont="1" applyFill="1" applyBorder="1" applyAlignment="1" applyProtection="1">
      <alignment horizontal="center"/>
    </xf>
    <xf numFmtId="0" fontId="13" fillId="0" borderId="26" xfId="0" applyFont="1" applyFill="1" applyBorder="1" applyAlignment="1" applyProtection="1">
      <alignment horizontal="center"/>
    </xf>
    <xf numFmtId="0" fontId="13" fillId="0" borderId="25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/>
    </xf>
    <xf numFmtId="1" fontId="13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3" fillId="0" borderId="6" xfId="0" quotePrefix="1" applyNumberFormat="1" applyFont="1" applyBorder="1" applyAlignment="1" applyProtection="1">
      <alignment horizontal="center"/>
    </xf>
    <xf numFmtId="49" fontId="13" fillId="0" borderId="29" xfId="0" applyNumberFormat="1" applyFont="1" applyBorder="1" applyAlignment="1" applyProtection="1">
      <alignment horizontal="center"/>
    </xf>
    <xf numFmtId="165" fontId="13" fillId="0" borderId="7" xfId="0" applyNumberFormat="1" applyFont="1" applyBorder="1" applyAlignment="1" applyProtection="1">
      <alignment horizontal="center"/>
    </xf>
    <xf numFmtId="165" fontId="13" fillId="0" borderId="6" xfId="0" quotePrefix="1" applyNumberFormat="1" applyFont="1" applyFill="1" applyBorder="1" applyAlignment="1" applyProtection="1">
      <alignment horizontal="center"/>
    </xf>
    <xf numFmtId="0" fontId="13" fillId="0" borderId="7" xfId="0" applyFont="1" applyBorder="1" applyAlignment="1" applyProtection="1">
      <alignment horizontal="center"/>
    </xf>
    <xf numFmtId="49" fontId="13" fillId="0" borderId="6" xfId="0" applyNumberFormat="1" applyFont="1" applyBorder="1" applyAlignment="1" applyProtection="1">
      <alignment horizontal="center"/>
    </xf>
    <xf numFmtId="1" fontId="13" fillId="0" borderId="7" xfId="0" applyNumberFormat="1" applyFont="1" applyBorder="1" applyAlignment="1" applyProtection="1">
      <alignment horizontal="center"/>
    </xf>
    <xf numFmtId="0" fontId="13" fillId="2" borderId="7" xfId="0" applyFont="1" applyFill="1" applyBorder="1" applyAlignment="1" applyProtection="1">
      <alignment horizontal="center"/>
    </xf>
    <xf numFmtId="1" fontId="13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3" fillId="0" borderId="8" xfId="0" applyFont="1" applyBorder="1" applyProtection="1"/>
    <xf numFmtId="0" fontId="1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2" fillId="2" borderId="22" xfId="0" applyFont="1" applyFill="1" applyBorder="1" applyAlignment="1" applyProtection="1">
      <alignment horizontal="center"/>
    </xf>
    <xf numFmtId="1" fontId="12" fillId="2" borderId="35" xfId="0" applyNumberFormat="1" applyFont="1" applyFill="1" applyBorder="1" applyAlignment="1" applyProtection="1">
      <alignment horizontal="center"/>
    </xf>
    <xf numFmtId="0" fontId="13" fillId="0" borderId="9" xfId="0" applyFont="1" applyBorder="1" applyProtection="1"/>
    <xf numFmtId="1" fontId="12" fillId="2" borderId="34" xfId="0" applyNumberFormat="1" applyFont="1" applyFill="1" applyBorder="1" applyAlignment="1" applyProtection="1">
      <alignment horizontal="center"/>
    </xf>
    <xf numFmtId="0" fontId="14" fillId="2" borderId="10" xfId="0" applyFont="1" applyFill="1" applyBorder="1" applyProtection="1"/>
    <xf numFmtId="0" fontId="13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3" fillId="2" borderId="39" xfId="0" applyFont="1" applyFill="1" applyBorder="1" applyAlignment="1" applyProtection="1">
      <alignment horizontal="center"/>
    </xf>
    <xf numFmtId="9" fontId="12" fillId="2" borderId="22" xfId="0" applyNumberFormat="1" applyFont="1" applyFill="1" applyBorder="1" applyAlignment="1" applyProtection="1">
      <alignment horizontal="center"/>
    </xf>
    <xf numFmtId="9" fontId="12" fillId="2" borderId="34" xfId="0" applyNumberFormat="1" applyFon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2" fillId="3" borderId="20" xfId="0" applyFont="1" applyFill="1" applyBorder="1" applyAlignment="1" applyProtection="1">
      <alignment horizontal="center"/>
    </xf>
    <xf numFmtId="1" fontId="12" fillId="3" borderId="20" xfId="0" applyNumberFormat="1" applyFont="1" applyFill="1" applyBorder="1" applyAlignment="1" applyProtection="1">
      <alignment horizontal="center"/>
    </xf>
    <xf numFmtId="0" fontId="13" fillId="0" borderId="19" xfId="0" applyFont="1" applyBorder="1" applyProtection="1"/>
    <xf numFmtId="0" fontId="14" fillId="2" borderId="13" xfId="0" applyFont="1" applyFill="1" applyBorder="1" applyProtection="1"/>
    <xf numFmtId="0" fontId="13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3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3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2" fillId="0" borderId="52" xfId="0" applyNumberFormat="1" applyFont="1" applyBorder="1" applyAlignment="1" applyProtection="1">
      <alignment horizontal="center"/>
    </xf>
    <xf numFmtId="0" fontId="14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4" fillId="4" borderId="5" xfId="0" applyNumberFormat="1" applyFont="1" applyFill="1" applyBorder="1" applyAlignment="1" applyProtection="1">
      <alignment horizontal="center"/>
    </xf>
    <xf numFmtId="1" fontId="13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2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2" fillId="2" borderId="1" xfId="0" applyNumberFormat="1" applyFont="1" applyFill="1" applyBorder="1" applyAlignment="1" applyProtection="1">
      <alignment horizontal="right"/>
    </xf>
    <xf numFmtId="9" fontId="12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4" fillId="4" borderId="2" xfId="0" applyFont="1" applyFill="1" applyBorder="1" applyAlignment="1" applyProtection="1">
      <alignment horizontal="center"/>
    </xf>
    <xf numFmtId="0" fontId="13" fillId="0" borderId="4" xfId="0" applyFont="1" applyFill="1" applyBorder="1" applyAlignment="1" applyProtection="1">
      <alignment horizontal="center"/>
    </xf>
    <xf numFmtId="0" fontId="14" fillId="4" borderId="5" xfId="0" applyFont="1" applyFill="1" applyBorder="1" applyAlignment="1" applyProtection="1">
      <alignment horizontal="center"/>
    </xf>
    <xf numFmtId="1" fontId="13" fillId="0" borderId="0" xfId="0" applyNumberFormat="1" applyFont="1" applyAlignment="1"/>
    <xf numFmtId="0" fontId="0" fillId="0" borderId="0" xfId="0" applyAlignment="1">
      <alignment horizontal="center"/>
    </xf>
    <xf numFmtId="1" fontId="12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2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2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3" fillId="0" borderId="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left"/>
    </xf>
    <xf numFmtId="0" fontId="13" fillId="0" borderId="14" xfId="0" applyFont="1" applyFill="1" applyBorder="1" applyAlignment="1">
      <alignment horizontal="center"/>
    </xf>
    <xf numFmtId="0" fontId="13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3" fillId="0" borderId="14" xfId="0" applyFont="1" applyFill="1" applyBorder="1" applyAlignment="1" applyProtection="1">
      <alignment horizontal="center"/>
    </xf>
    <xf numFmtId="164" fontId="12" fillId="2" borderId="24" xfId="0" applyNumberFormat="1" applyFont="1" applyFill="1" applyBorder="1" applyAlignment="1" applyProtection="1">
      <alignment horizontal="center"/>
    </xf>
    <xf numFmtId="164" fontId="12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1" fillId="3" borderId="18" xfId="9" applyFill="1" applyBorder="1"/>
    <xf numFmtId="0" fontId="11" fillId="3" borderId="20" xfId="9" applyFill="1" applyBorder="1"/>
    <xf numFmtId="0" fontId="11" fillId="3" borderId="20" xfId="9" applyFill="1" applyBorder="1" applyAlignment="1">
      <alignment horizontal="center"/>
    </xf>
    <xf numFmtId="1" fontId="11" fillId="3" borderId="20" xfId="9" applyNumberFormat="1" applyFont="1" applyFill="1" applyBorder="1" applyAlignment="1">
      <alignment horizontal="center"/>
    </xf>
    <xf numFmtId="1" fontId="11" fillId="3" borderId="20" xfId="9" applyNumberFormat="1" applyFill="1" applyBorder="1" applyAlignment="1">
      <alignment horizontal="center"/>
    </xf>
    <xf numFmtId="0" fontId="11" fillId="3" borderId="15" xfId="9" applyFill="1" applyBorder="1"/>
    <xf numFmtId="0" fontId="11" fillId="0" borderId="0" xfId="9"/>
    <xf numFmtId="0" fontId="11" fillId="3" borderId="21" xfId="9" applyFill="1" applyBorder="1"/>
    <xf numFmtId="1" fontId="11" fillId="0" borderId="0" xfId="9" applyNumberFormat="1"/>
    <xf numFmtId="0" fontId="11" fillId="0" borderId="0" xfId="9" applyAlignment="1">
      <alignment horizontal="center"/>
    </xf>
    <xf numFmtId="1" fontId="11" fillId="0" borderId="0" xfId="9" applyNumberFormat="1" applyFont="1" applyAlignment="1">
      <alignment horizontal="center"/>
    </xf>
    <xf numFmtId="1" fontId="11" fillId="0" borderId="0" xfId="9" applyNumberFormat="1" applyAlignment="1">
      <alignment horizontal="center"/>
    </xf>
    <xf numFmtId="0" fontId="16" fillId="0" borderId="0" xfId="9" applyFont="1" applyAlignment="1">
      <alignment horizontal="left"/>
    </xf>
    <xf numFmtId="0" fontId="14" fillId="0" borderId="0" xfId="9" applyFont="1" applyAlignment="1">
      <alignment horizontal="left"/>
    </xf>
    <xf numFmtId="1" fontId="13" fillId="0" borderId="0" xfId="9" applyNumberFormat="1" applyFont="1" applyAlignment="1"/>
    <xf numFmtId="0" fontId="13" fillId="0" borderId="0" xfId="9" applyFont="1" applyAlignment="1">
      <alignment horizontal="center"/>
    </xf>
    <xf numFmtId="0" fontId="18" fillId="0" borderId="0" xfId="9" applyFont="1" applyAlignment="1">
      <alignment horizontal="left"/>
    </xf>
    <xf numFmtId="0" fontId="11" fillId="3" borderId="17" xfId="9" applyFill="1" applyBorder="1"/>
    <xf numFmtId="0" fontId="11" fillId="3" borderId="14" xfId="9" applyFill="1" applyBorder="1"/>
    <xf numFmtId="0" fontId="11" fillId="3" borderId="14" xfId="9" applyFill="1" applyBorder="1" applyAlignment="1">
      <alignment horizontal="center"/>
    </xf>
    <xf numFmtId="1" fontId="11" fillId="3" borderId="14" xfId="9" applyNumberFormat="1" applyFont="1" applyFill="1" applyBorder="1" applyAlignment="1">
      <alignment horizontal="center"/>
    </xf>
    <xf numFmtId="1" fontId="11" fillId="3" borderId="14" xfId="9" applyNumberFormat="1" applyFill="1" applyBorder="1" applyAlignment="1">
      <alignment horizontal="center"/>
    </xf>
    <xf numFmtId="0" fontId="11" fillId="3" borderId="16" xfId="9" applyFill="1" applyBorder="1"/>
    <xf numFmtId="0" fontId="14" fillId="0" borderId="2" xfId="9" applyFont="1" applyBorder="1" applyAlignment="1">
      <alignment horizontal="center"/>
    </xf>
    <xf numFmtId="0" fontId="13" fillId="0" borderId="81" xfId="9" applyFont="1" applyBorder="1" applyAlignment="1">
      <alignment horizontal="center"/>
    </xf>
    <xf numFmtId="0" fontId="13" fillId="0" borderId="3" xfId="9" applyFont="1" applyBorder="1" applyAlignment="1">
      <alignment horizontal="center"/>
    </xf>
    <xf numFmtId="0" fontId="13" fillId="2" borderId="3" xfId="9" applyFont="1" applyFill="1" applyBorder="1" applyAlignment="1">
      <alignment horizontal="center"/>
    </xf>
    <xf numFmtId="1" fontId="13" fillId="2" borderId="15" xfId="9" applyNumberFormat="1" applyFont="1" applyFill="1" applyBorder="1" applyAlignment="1">
      <alignment horizontal="center"/>
    </xf>
    <xf numFmtId="0" fontId="14" fillId="0" borderId="23" xfId="9" applyFont="1" applyBorder="1" applyAlignment="1">
      <alignment horizontal="center"/>
    </xf>
    <xf numFmtId="0" fontId="13" fillId="0" borderId="24" xfId="9" applyFont="1" applyBorder="1" applyAlignment="1">
      <alignment horizontal="center"/>
    </xf>
    <xf numFmtId="0" fontId="13" fillId="0" borderId="0" xfId="9" applyFont="1" applyBorder="1" applyAlignment="1">
      <alignment horizontal="center"/>
    </xf>
    <xf numFmtId="0" fontId="13" fillId="0" borderId="85" xfId="9" applyFont="1" applyFill="1" applyBorder="1" applyAlignment="1">
      <alignment horizontal="center"/>
    </xf>
    <xf numFmtId="0" fontId="13" fillId="0" borderId="25" xfId="9" applyFont="1" applyFill="1" applyBorder="1" applyAlignment="1">
      <alignment horizontal="center"/>
    </xf>
    <xf numFmtId="0" fontId="13" fillId="2" borderId="0" xfId="9" applyFont="1" applyFill="1" applyBorder="1" applyAlignment="1">
      <alignment horizontal="center"/>
    </xf>
    <xf numFmtId="1" fontId="13" fillId="2" borderId="32" xfId="9" applyNumberFormat="1" applyFont="1" applyFill="1" applyBorder="1" applyAlignment="1">
      <alignment horizontal="center"/>
    </xf>
    <xf numFmtId="0" fontId="11" fillId="0" borderId="5" xfId="9" applyBorder="1"/>
    <xf numFmtId="165" fontId="13" fillId="0" borderId="6" xfId="9" quotePrefix="1" applyNumberFormat="1" applyFont="1" applyBorder="1" applyAlignment="1">
      <alignment horizontal="center"/>
    </xf>
    <xf numFmtId="165" fontId="13" fillId="0" borderId="67" xfId="9" quotePrefix="1" applyNumberFormat="1" applyFont="1" applyBorder="1" applyAlignment="1">
      <alignment horizontal="center"/>
    </xf>
    <xf numFmtId="1" fontId="13" fillId="0" borderId="86" xfId="9" applyNumberFormat="1" applyFont="1" applyBorder="1" applyAlignment="1">
      <alignment horizontal="center"/>
    </xf>
    <xf numFmtId="1" fontId="13" fillId="0" borderId="7" xfId="9" applyNumberFormat="1" applyFont="1" applyBorder="1" applyAlignment="1">
      <alignment horizontal="center"/>
    </xf>
    <xf numFmtId="0" fontId="13" fillId="2" borderId="7" xfId="9" applyFont="1" applyFill="1" applyBorder="1" applyAlignment="1">
      <alignment horizontal="center"/>
    </xf>
    <xf numFmtId="1" fontId="13" fillId="2" borderId="33" xfId="9" applyNumberFormat="1" applyFont="1" applyFill="1" applyBorder="1" applyAlignment="1">
      <alignment horizontal="center"/>
    </xf>
    <xf numFmtId="0" fontId="13" fillId="0" borderId="8" xfId="9" applyFont="1" applyBorder="1"/>
    <xf numFmtId="0" fontId="11" fillId="0" borderId="1" xfId="9" applyBorder="1" applyAlignment="1">
      <alignment horizontal="center"/>
    </xf>
    <xf numFmtId="0" fontId="11" fillId="0" borderId="57" xfId="9" applyBorder="1" applyAlignment="1">
      <alignment horizontal="center"/>
    </xf>
    <xf numFmtId="0" fontId="11" fillId="0" borderId="71" xfId="9" applyBorder="1" applyAlignment="1">
      <alignment horizontal="center"/>
    </xf>
    <xf numFmtId="0" fontId="12" fillId="2" borderId="1" xfId="9" applyFont="1" applyFill="1" applyBorder="1" applyAlignment="1">
      <alignment horizontal="center"/>
    </xf>
    <xf numFmtId="1" fontId="12" fillId="2" borderId="35" xfId="9" applyNumberFormat="1" applyFont="1" applyFill="1" applyBorder="1" applyAlignment="1">
      <alignment horizontal="center"/>
    </xf>
    <xf numFmtId="0" fontId="13" fillId="0" borderId="9" xfId="9" applyFont="1" applyBorder="1"/>
    <xf numFmtId="1" fontId="12" fillId="2" borderId="34" xfId="9" applyNumberFormat="1" applyFont="1" applyFill="1" applyBorder="1" applyAlignment="1">
      <alignment horizontal="center"/>
    </xf>
    <xf numFmtId="0" fontId="14" fillId="2" borderId="10" xfId="9" applyFont="1" applyFill="1" applyBorder="1"/>
    <xf numFmtId="0" fontId="11" fillId="2" borderId="11" xfId="9" applyFill="1" applyBorder="1" applyAlignment="1">
      <alignment horizontal="center"/>
    </xf>
    <xf numFmtId="0" fontId="11" fillId="2" borderId="83" xfId="9" applyFill="1" applyBorder="1" applyAlignment="1">
      <alignment horizontal="center"/>
    </xf>
    <xf numFmtId="0" fontId="11" fillId="2" borderId="70" xfId="9" applyFill="1" applyBorder="1" applyAlignment="1">
      <alignment horizontal="center"/>
    </xf>
    <xf numFmtId="9" fontId="12" fillId="2" borderId="1" xfId="9" applyNumberFormat="1" applyFont="1" applyFill="1" applyBorder="1" applyAlignment="1">
      <alignment horizontal="right"/>
    </xf>
    <xf numFmtId="9" fontId="12" fillId="2" borderId="34" xfId="9" applyNumberFormat="1" applyFont="1" applyFill="1" applyBorder="1" applyAlignment="1">
      <alignment horizontal="right"/>
    </xf>
    <xf numFmtId="0" fontId="12" fillId="3" borderId="20" xfId="9" applyFont="1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0" fontId="11" fillId="0" borderId="79" xfId="9" applyBorder="1" applyAlignment="1">
      <alignment horizontal="center"/>
    </xf>
    <xf numFmtId="0" fontId="13" fillId="0" borderId="19" xfId="9" applyFont="1" applyBorder="1"/>
    <xf numFmtId="0" fontId="11" fillId="0" borderId="82" xfId="9" applyBorder="1" applyAlignment="1">
      <alignment horizontal="center"/>
    </xf>
    <xf numFmtId="0" fontId="14" fillId="2" borderId="13" xfId="9" applyFont="1" applyFill="1" applyBorder="1"/>
    <xf numFmtId="0" fontId="11" fillId="2" borderId="12" xfId="9" applyFill="1" applyBorder="1" applyAlignment="1">
      <alignment horizontal="center"/>
    </xf>
    <xf numFmtId="0" fontId="11" fillId="2" borderId="61" xfId="9" applyFill="1" applyBorder="1" applyAlignment="1">
      <alignment horizontal="center"/>
    </xf>
    <xf numFmtId="0" fontId="11" fillId="2" borderId="82" xfId="9" applyFill="1" applyBorder="1" applyAlignment="1">
      <alignment horizontal="center"/>
    </xf>
    <xf numFmtId="0" fontId="11" fillId="3" borderId="69" xfId="9" applyFill="1" applyBorder="1"/>
    <xf numFmtId="0" fontId="11" fillId="3" borderId="68" xfId="9" applyFill="1" applyBorder="1"/>
    <xf numFmtId="0" fontId="13" fillId="2" borderId="53" xfId="9" applyFont="1" applyFill="1" applyBorder="1" applyAlignment="1">
      <alignment horizontal="left"/>
    </xf>
    <xf numFmtId="0" fontId="11" fillId="2" borderId="54" xfId="9" applyFill="1" applyBorder="1" applyAlignment="1">
      <alignment horizontal="center"/>
    </xf>
    <xf numFmtId="1" fontId="11" fillId="2" borderId="54" xfId="9" applyNumberFormat="1" applyFont="1" applyFill="1" applyBorder="1" applyAlignment="1">
      <alignment horizontal="center"/>
    </xf>
    <xf numFmtId="1" fontId="11" fillId="2" borderId="55" xfId="9" applyNumberFormat="1" applyFill="1" applyBorder="1" applyAlignment="1">
      <alignment horizontal="center"/>
    </xf>
    <xf numFmtId="0" fontId="11" fillId="0" borderId="0" xfId="9" applyAlignment="1">
      <alignment horizontal="left"/>
    </xf>
    <xf numFmtId="0" fontId="11" fillId="0" borderId="0" xfId="9" applyAlignment="1">
      <alignment horizontal="right"/>
    </xf>
    <xf numFmtId="1" fontId="15" fillId="0" borderId="0" xfId="9" applyNumberFormat="1" applyFont="1" applyAlignment="1">
      <alignment horizontal="center"/>
    </xf>
    <xf numFmtId="0" fontId="14" fillId="4" borderId="3" xfId="9" applyFont="1" applyFill="1" applyBorder="1" applyAlignment="1">
      <alignment horizontal="center"/>
    </xf>
    <xf numFmtId="0" fontId="13" fillId="0" borderId="14" xfId="9" applyFont="1" applyBorder="1" applyAlignment="1">
      <alignment horizontal="center"/>
    </xf>
    <xf numFmtId="0" fontId="13" fillId="2" borderId="4" xfId="9" applyFont="1" applyFill="1" applyBorder="1" applyAlignment="1">
      <alignment horizontal="center"/>
    </xf>
    <xf numFmtId="0" fontId="14" fillId="4" borderId="24" xfId="9" applyFont="1" applyFill="1" applyBorder="1" applyAlignment="1">
      <alignment horizontal="center"/>
    </xf>
    <xf numFmtId="0" fontId="14" fillId="4" borderId="7" xfId="9" applyFont="1" applyFill="1" applyBorder="1" applyAlignment="1">
      <alignment horizontal="center"/>
    </xf>
    <xf numFmtId="166" fontId="13" fillId="2" borderId="7" xfId="9" applyNumberFormat="1" applyFont="1" applyFill="1" applyBorder="1" applyAlignment="1">
      <alignment horizontal="center"/>
    </xf>
    <xf numFmtId="0" fontId="11" fillId="3" borderId="21" xfId="9" applyFill="1" applyBorder="1" applyProtection="1"/>
    <xf numFmtId="0" fontId="13" fillId="0" borderId="55" xfId="9" applyFont="1" applyBorder="1" applyAlignment="1" applyProtection="1">
      <alignment horizontal="left"/>
    </xf>
    <xf numFmtId="1" fontId="11" fillId="0" borderId="52" xfId="9" applyNumberFormat="1" applyBorder="1" applyAlignment="1" applyProtection="1">
      <alignment horizontal="center"/>
    </xf>
    <xf numFmtId="0" fontId="11" fillId="0" borderId="52" xfId="9" applyBorder="1" applyAlignment="1" applyProtection="1">
      <alignment horizontal="center"/>
    </xf>
    <xf numFmtId="1" fontId="11" fillId="0" borderId="53" xfId="9" applyNumberFormat="1" applyBorder="1" applyAlignment="1" applyProtection="1">
      <alignment horizontal="center"/>
    </xf>
    <xf numFmtId="0" fontId="11" fillId="0" borderId="82" xfId="9" applyBorder="1" applyAlignment="1" applyProtection="1">
      <alignment horizontal="center"/>
    </xf>
    <xf numFmtId="0" fontId="11" fillId="3" borderId="16" xfId="9" applyFill="1" applyBorder="1" applyProtection="1"/>
    <xf numFmtId="0" fontId="11" fillId="0" borderId="0" xfId="9" applyProtection="1"/>
    <xf numFmtId="0" fontId="11" fillId="0" borderId="52" xfId="9" applyBorder="1" applyAlignment="1">
      <alignment horizontal="center"/>
    </xf>
    <xf numFmtId="1" fontId="11" fillId="0" borderId="52" xfId="9" applyNumberFormat="1" applyFont="1" applyBorder="1" applyAlignment="1">
      <alignment horizontal="center"/>
    </xf>
    <xf numFmtId="0" fontId="11" fillId="0" borderId="70" xfId="9" applyBorder="1" applyAlignment="1">
      <alignment horizontal="center"/>
    </xf>
    <xf numFmtId="0" fontId="11" fillId="3" borderId="32" xfId="9" applyFill="1" applyBorder="1"/>
    <xf numFmtId="0" fontId="13" fillId="0" borderId="88" xfId="9" applyFont="1" applyBorder="1" applyAlignment="1">
      <alignment horizontal="center"/>
    </xf>
    <xf numFmtId="165" fontId="13" fillId="0" borderId="89" xfId="9" quotePrefix="1" applyNumberFormat="1" applyFont="1" applyBorder="1" applyAlignment="1">
      <alignment horizontal="center"/>
    </xf>
    <xf numFmtId="0" fontId="11" fillId="0" borderId="90" xfId="9" applyBorder="1" applyAlignment="1">
      <alignment horizontal="center"/>
    </xf>
    <xf numFmtId="0" fontId="11" fillId="2" borderId="91" xfId="9" applyFill="1" applyBorder="1" applyAlignment="1">
      <alignment horizontal="center"/>
    </xf>
    <xf numFmtId="0" fontId="11" fillId="3" borderId="87" xfId="9" applyFill="1" applyBorder="1" applyAlignment="1">
      <alignment horizontal="center"/>
    </xf>
    <xf numFmtId="0" fontId="11" fillId="2" borderId="92" xfId="9" applyFill="1" applyBorder="1" applyAlignment="1">
      <alignment horizontal="center"/>
    </xf>
    <xf numFmtId="0" fontId="13" fillId="0" borderId="28" xfId="9" applyFont="1" applyBorder="1" applyAlignment="1">
      <alignment horizontal="center"/>
    </xf>
    <xf numFmtId="1" fontId="13" fillId="0" borderId="29" xfId="9" applyNumberFormat="1" applyFont="1" applyBorder="1" applyAlignment="1">
      <alignment horizontal="center"/>
    </xf>
    <xf numFmtId="0" fontId="13" fillId="0" borderId="93" xfId="9" applyFont="1" applyFill="1" applyBorder="1" applyAlignment="1">
      <alignment horizontal="center"/>
    </xf>
    <xf numFmtId="0" fontId="13" fillId="0" borderId="27" xfId="9" applyFont="1" applyFill="1" applyBorder="1" applyAlignment="1">
      <alignment horizontal="center"/>
    </xf>
    <xf numFmtId="0" fontId="11" fillId="0" borderId="53" xfId="9" applyBorder="1" applyAlignment="1">
      <alignment horizontal="center"/>
    </xf>
    <xf numFmtId="0" fontId="13" fillId="0" borderId="85" xfId="9" applyFont="1" applyBorder="1" applyAlignment="1">
      <alignment horizontal="center"/>
    </xf>
    <xf numFmtId="165" fontId="13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center"/>
    </xf>
    <xf numFmtId="14" fontId="15" fillId="10" borderId="94" xfId="0" applyNumberFormat="1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3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3" fillId="2" borderId="4" xfId="0" applyFont="1" applyFill="1" applyBorder="1" applyAlignment="1" applyProtection="1">
      <alignment horizontal="center"/>
    </xf>
    <xf numFmtId="0" fontId="13" fillId="2" borderId="25" xfId="0" applyFont="1" applyFill="1" applyBorder="1" applyAlignment="1" applyProtection="1">
      <alignment horizontal="center"/>
    </xf>
    <xf numFmtId="166" fontId="13" fillId="2" borderId="6" xfId="0" applyNumberFormat="1" applyFont="1" applyFill="1" applyBorder="1" applyAlignment="1" applyProtection="1">
      <alignment horizontal="center"/>
    </xf>
    <xf numFmtId="1" fontId="17" fillId="2" borderId="1" xfId="0" applyNumberFormat="1" applyFont="1" applyFill="1" applyBorder="1" applyAlignment="1" applyProtection="1">
      <alignment horizontal="center"/>
    </xf>
    <xf numFmtId="1" fontId="12" fillId="2" borderId="1" xfId="0" applyNumberFormat="1" applyFont="1" applyFill="1" applyBorder="1" applyAlignment="1" applyProtection="1">
      <alignment horizontal="center"/>
    </xf>
    <xf numFmtId="164" fontId="12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1" fillId="0" borderId="52" xfId="9" applyBorder="1" applyAlignment="1">
      <alignment horizontal="center" vertical="center"/>
    </xf>
    <xf numFmtId="0" fontId="13" fillId="0" borderId="75" xfId="0" applyFont="1" applyFill="1" applyBorder="1" applyAlignment="1">
      <alignment horizontal="center"/>
    </xf>
    <xf numFmtId="0" fontId="13" fillId="2" borderId="85" xfId="0" applyFont="1" applyFill="1" applyBorder="1" applyAlignment="1">
      <alignment horizontal="center"/>
    </xf>
    <xf numFmtId="166" fontId="13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1" fillId="0" borderId="57" xfId="9" applyNumberFormat="1" applyBorder="1" applyAlignment="1">
      <alignment horizontal="center"/>
    </xf>
    <xf numFmtId="167" fontId="11" fillId="2" borderId="83" xfId="9" applyNumberFormat="1" applyFill="1" applyBorder="1" applyAlignment="1">
      <alignment horizontal="center"/>
    </xf>
    <xf numFmtId="167" fontId="11" fillId="3" borderId="20" xfId="9" applyNumberFormat="1" applyFill="1" applyBorder="1" applyAlignment="1">
      <alignment horizontal="center"/>
    </xf>
    <xf numFmtId="167" fontId="11" fillId="2" borderId="61" xfId="9" applyNumberFormat="1" applyFill="1" applyBorder="1" applyAlignment="1">
      <alignment horizontal="center"/>
    </xf>
    <xf numFmtId="167" fontId="11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1" fillId="0" borderId="53" xfId="9" applyNumberFormat="1" applyBorder="1" applyAlignment="1" applyProtection="1">
      <alignment horizontal="center"/>
    </xf>
    <xf numFmtId="167" fontId="11" fillId="0" borderId="53" xfId="9" applyNumberFormat="1" applyFont="1" applyBorder="1" applyAlignment="1">
      <alignment horizontal="center"/>
    </xf>
    <xf numFmtId="0" fontId="13" fillId="2" borderId="81" xfId="0" applyFont="1" applyFill="1" applyBorder="1" applyAlignment="1" applyProtection="1">
      <alignment horizontal="center"/>
    </xf>
    <xf numFmtId="166" fontId="13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3" fillId="0" borderId="79" xfId="0" applyFont="1" applyBorder="1" applyAlignment="1" applyProtection="1">
      <alignment horizontal="center"/>
    </xf>
    <xf numFmtId="0" fontId="13" fillId="0" borderId="71" xfId="0" applyFont="1" applyBorder="1" applyAlignment="1" applyProtection="1">
      <alignment horizontal="center"/>
    </xf>
    <xf numFmtId="0" fontId="27" fillId="0" borderId="0" xfId="0" applyFont="1"/>
    <xf numFmtId="0" fontId="12" fillId="0" borderId="1" xfId="0" applyFont="1" applyBorder="1" applyAlignment="1" applyProtection="1">
      <alignment horizontal="center"/>
    </xf>
    <xf numFmtId="0" fontId="12" fillId="0" borderId="22" xfId="0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/>
    </xf>
    <xf numFmtId="0" fontId="13" fillId="0" borderId="0" xfId="0" applyFont="1" applyFill="1" applyAlignment="1">
      <alignment horizontal="left"/>
    </xf>
    <xf numFmtId="167" fontId="19" fillId="0" borderId="78" xfId="1" applyNumberFormat="1" applyBorder="1" applyAlignment="1">
      <alignment horizontal="center"/>
    </xf>
    <xf numFmtId="167" fontId="19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 vertical="top"/>
    </xf>
    <xf numFmtId="0" fontId="13" fillId="0" borderId="0" xfId="0" applyFont="1" applyAlignment="1" applyProtection="1">
      <alignment horizontal="left" vertical="top"/>
    </xf>
    <xf numFmtId="167" fontId="19" fillId="0" borderId="60" xfId="1" applyNumberFormat="1" applyBorder="1" applyAlignment="1">
      <alignment horizontal="center"/>
    </xf>
    <xf numFmtId="167" fontId="19" fillId="0" borderId="38" xfId="1" applyNumberFormat="1" applyBorder="1" applyAlignment="1">
      <alignment horizontal="center"/>
    </xf>
    <xf numFmtId="167" fontId="19" fillId="0" borderId="30" xfId="1" applyNumberFormat="1" applyBorder="1" applyAlignment="1">
      <alignment horizontal="center"/>
    </xf>
    <xf numFmtId="167" fontId="19" fillId="0" borderId="28" xfId="1" applyNumberFormat="1" applyBorder="1" applyAlignment="1">
      <alignment horizontal="center"/>
    </xf>
    <xf numFmtId="167" fontId="19" fillId="0" borderId="37" xfId="1" applyNumberForma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29" fillId="0" borderId="0" xfId="0" applyFont="1" applyAlignment="1">
      <alignment horizontal="center"/>
    </xf>
    <xf numFmtId="0" fontId="29" fillId="9" borderId="0" xfId="0" applyFont="1" applyFill="1" applyAlignment="1">
      <alignment horizontal="center"/>
    </xf>
    <xf numFmtId="0" fontId="5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0" fillId="0" borderId="0" xfId="0" applyFont="1"/>
    <xf numFmtId="0" fontId="0" fillId="11" borderId="0" xfId="0" applyFill="1"/>
    <xf numFmtId="0" fontId="29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2" fillId="9" borderId="0" xfId="0" applyFont="1" applyFill="1" applyAlignment="1">
      <alignment horizontal="right"/>
    </xf>
    <xf numFmtId="0" fontId="0" fillId="0" borderId="0" xfId="0" applyNumberFormat="1"/>
    <xf numFmtId="3" fontId="19" fillId="0" borderId="0" xfId="0" applyNumberFormat="1" applyFont="1" applyAlignment="1">
      <alignment vertical="top"/>
    </xf>
    <xf numFmtId="3" fontId="31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0" fontId="12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3" fillId="10" borderId="78" xfId="9" applyFont="1" applyFill="1" applyBorder="1" applyAlignment="1">
      <alignment horizontal="center"/>
    </xf>
    <xf numFmtId="0" fontId="13" fillId="10" borderId="84" xfId="9" applyFont="1" applyFill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4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421316</xdr:colOff>
      <xdr:row>1</xdr:row>
      <xdr:rowOff>22860</xdr:rowOff>
    </xdr:from>
    <xdr:to>
      <xdr:col>12</xdr:col>
      <xdr:colOff>31850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06976" y="99060"/>
          <a:ext cx="936414" cy="11201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473898</xdr:colOff>
      <xdr:row>1</xdr:row>
      <xdr:rowOff>22860</xdr:rowOff>
    </xdr:from>
    <xdr:to>
      <xdr:col>12</xdr:col>
      <xdr:colOff>79297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660239" y="100299"/>
          <a:ext cx="931156" cy="111927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627278</xdr:colOff>
      <xdr:row>5</xdr:row>
      <xdr:rowOff>236220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32078" cy="105918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199445</xdr:colOff>
      <xdr:row>1</xdr:row>
      <xdr:rowOff>30480</xdr:rowOff>
    </xdr:from>
    <xdr:to>
      <xdr:col>12</xdr:col>
      <xdr:colOff>419100</xdr:colOff>
      <xdr:row>5</xdr:row>
      <xdr:rowOff>228600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8048045" y="106680"/>
          <a:ext cx="882595" cy="109728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419099</xdr:colOff>
      <xdr:row>1</xdr:row>
      <xdr:rowOff>15240</xdr:rowOff>
    </xdr:from>
    <xdr:to>
      <xdr:col>11</xdr:col>
      <xdr:colOff>591046</xdr:colOff>
      <xdr:row>5</xdr:row>
      <xdr:rowOff>243840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604759" y="91440"/>
          <a:ext cx="834887" cy="10972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>
      <selection activeCell="B4" sqref="B4"/>
    </sheetView>
  </sheetViews>
  <sheetFormatPr defaultColWidth="9.140625" defaultRowHeight="12.75" x14ac:dyDescent="0.2"/>
  <cols>
    <col min="1" max="1" width="17.28515625" style="113" bestFit="1" customWidth="1"/>
    <col min="2" max="2" width="7" style="112" bestFit="1" customWidth="1"/>
    <col min="3" max="3" width="5.7109375" style="112" customWidth="1"/>
    <col min="4" max="4" width="6.5703125" style="112" bestFit="1" customWidth="1"/>
    <col min="5" max="5" width="5.5703125" style="112" bestFit="1" customWidth="1"/>
    <col min="6" max="6" width="5.28515625" style="112" customWidth="1"/>
    <col min="7" max="7" width="5.7109375" style="112" bestFit="1" customWidth="1"/>
    <col min="8" max="8" width="6.42578125" style="112" customWidth="1"/>
    <col min="9" max="9" width="9.140625" style="113"/>
    <col min="10" max="10" width="18.5703125" style="113" bestFit="1" customWidth="1"/>
    <col min="11" max="15" width="6.5703125" style="113" bestFit="1" customWidth="1"/>
    <col min="16" max="16" width="7" style="113" customWidth="1"/>
    <col min="17" max="17" width="7.5703125" style="113" bestFit="1" customWidth="1"/>
    <col min="18" max="18" width="9.140625" style="113"/>
    <col min="19" max="19" width="15.7109375" style="113" bestFit="1" customWidth="1"/>
    <col min="20" max="24" width="7.5703125" style="112" customWidth="1"/>
    <col min="25" max="25" width="7" style="112" bestFit="1" customWidth="1"/>
    <col min="26" max="26" width="7.5703125" style="112" bestFit="1" customWidth="1"/>
    <col min="27" max="28" width="9.140625" style="113"/>
    <col min="29" max="29" width="12" style="113" customWidth="1"/>
    <col min="30" max="34" width="9.140625" style="113"/>
    <col min="35" max="35" width="10.28515625" style="113" customWidth="1"/>
    <col min="36" max="16384" width="9.140625" style="113"/>
  </cols>
  <sheetData>
    <row r="1" spans="1:40" x14ac:dyDescent="0.2">
      <c r="A1" s="113" t="s">
        <v>27</v>
      </c>
      <c r="J1" s="113" t="s">
        <v>48</v>
      </c>
      <c r="S1" s="113">
        <v>2015</v>
      </c>
      <c r="T1" s="112" t="s">
        <v>4</v>
      </c>
      <c r="AD1" s="125"/>
      <c r="AE1" s="125"/>
      <c r="AF1" s="112"/>
      <c r="AG1" s="112"/>
      <c r="AH1" s="112"/>
      <c r="AI1" s="112"/>
      <c r="AJ1" s="112"/>
    </row>
    <row r="2" spans="1:40" x14ac:dyDescent="0.2">
      <c r="A2" s="126" t="s">
        <v>45</v>
      </c>
      <c r="B2" s="126" t="s">
        <v>22</v>
      </c>
      <c r="C2" s="128"/>
      <c r="D2" s="128"/>
      <c r="E2" s="128"/>
      <c r="F2" s="128"/>
      <c r="G2" s="128"/>
      <c r="H2" s="129"/>
      <c r="J2" s="126" t="s">
        <v>45</v>
      </c>
      <c r="K2" s="126" t="s">
        <v>22</v>
      </c>
      <c r="L2" s="128"/>
      <c r="M2" s="128"/>
      <c r="N2" s="128"/>
      <c r="O2" s="128"/>
      <c r="P2" s="128"/>
      <c r="Q2" s="129"/>
      <c r="S2" s="126" t="s">
        <v>45</v>
      </c>
      <c r="T2" s="180" t="s">
        <v>22</v>
      </c>
      <c r="U2" s="181"/>
      <c r="V2" s="181"/>
      <c r="W2" s="181"/>
      <c r="X2" s="181"/>
      <c r="Y2" s="182"/>
      <c r="Z2" s="171"/>
      <c r="AC2" s="126"/>
      <c r="AD2" s="127"/>
      <c r="AE2" s="114"/>
      <c r="AF2" s="114"/>
      <c r="AG2" s="114"/>
      <c r="AH2" s="114"/>
      <c r="AI2" s="114"/>
      <c r="AJ2" s="115"/>
    </row>
    <row r="3" spans="1:40" ht="13.5" thickBot="1" x14ac:dyDescent="0.25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132"/>
      <c r="H3" s="133" t="s">
        <v>21</v>
      </c>
      <c r="J3" s="126" t="s">
        <v>46</v>
      </c>
      <c r="K3" s="130">
        <v>1</v>
      </c>
      <c r="L3" s="131">
        <v>2</v>
      </c>
      <c r="M3" s="131">
        <v>3</v>
      </c>
      <c r="N3" s="131">
        <v>4</v>
      </c>
      <c r="O3" s="131">
        <v>5</v>
      </c>
      <c r="P3" s="132"/>
      <c r="Q3" s="133" t="s">
        <v>21</v>
      </c>
      <c r="S3" s="126" t="s">
        <v>46</v>
      </c>
      <c r="T3" s="116">
        <v>1</v>
      </c>
      <c r="U3" s="117">
        <v>2</v>
      </c>
      <c r="V3" s="117">
        <v>3</v>
      </c>
      <c r="W3" s="117">
        <v>4</v>
      </c>
      <c r="X3" s="117">
        <v>5</v>
      </c>
      <c r="Y3" s="183"/>
      <c r="Z3" s="184" t="s">
        <v>21</v>
      </c>
      <c r="AC3" s="126"/>
      <c r="AD3" s="120"/>
      <c r="AE3" s="117"/>
      <c r="AF3" s="117"/>
      <c r="AG3" s="117"/>
      <c r="AH3" s="117"/>
      <c r="AI3" s="118"/>
      <c r="AJ3" s="119"/>
    </row>
    <row r="4" spans="1:40" x14ac:dyDescent="0.2">
      <c r="A4" s="134" t="s">
        <v>47</v>
      </c>
      <c r="B4" s="191">
        <f>266+2</f>
        <v>268</v>
      </c>
      <c r="C4" s="192">
        <v>220</v>
      </c>
      <c r="D4" s="192">
        <v>241</v>
      </c>
      <c r="E4" s="192">
        <v>250</v>
      </c>
      <c r="F4" s="192">
        <v>271</v>
      </c>
      <c r="G4" s="198"/>
      <c r="H4" s="185">
        <f>SUM(B4:G4)</f>
        <v>1250</v>
      </c>
      <c r="J4" s="134" t="s">
        <v>47</v>
      </c>
      <c r="K4" s="202">
        <f>1030+13</f>
        <v>1043</v>
      </c>
      <c r="L4" s="203">
        <v>898</v>
      </c>
      <c r="M4" s="203">
        <v>1001</v>
      </c>
      <c r="N4" s="203">
        <v>996</v>
      </c>
      <c r="O4" s="203">
        <v>1080</v>
      </c>
      <c r="P4" s="198"/>
      <c r="Q4" s="185">
        <f>SUM(K4:O4)</f>
        <v>5018</v>
      </c>
      <c r="S4" s="178" t="s">
        <v>47</v>
      </c>
      <c r="T4" s="191">
        <f>1553+12</f>
        <v>1565</v>
      </c>
      <c r="U4" s="192">
        <v>1362</v>
      </c>
      <c r="V4" s="192">
        <v>1646</v>
      </c>
      <c r="W4" s="192">
        <v>1561</v>
      </c>
      <c r="X4" s="192">
        <v>1614</v>
      </c>
      <c r="Y4" s="198"/>
      <c r="Z4" s="185">
        <f>SUM(T4:X4)</f>
        <v>7748</v>
      </c>
      <c r="AC4" s="134"/>
      <c r="AD4" s="135"/>
      <c r="AE4" s="135"/>
      <c r="AF4" s="135"/>
      <c r="AG4" s="135"/>
      <c r="AH4" s="135"/>
      <c r="AI4" s="136"/>
      <c r="AJ4" s="137"/>
    </row>
    <row r="5" spans="1:40" x14ac:dyDescent="0.2">
      <c r="A5" s="121" t="s">
        <v>44</v>
      </c>
      <c r="B5" s="193">
        <f>285+2</f>
        <v>287</v>
      </c>
      <c r="C5" s="194">
        <v>215</v>
      </c>
      <c r="D5" s="194">
        <v>207</v>
      </c>
      <c r="E5" s="194">
        <v>228</v>
      </c>
      <c r="F5" s="201">
        <v>266</v>
      </c>
      <c r="G5" s="199"/>
      <c r="H5" s="185">
        <f>SUM(B5:F5)</f>
        <v>1203</v>
      </c>
      <c r="J5" s="121" t="s">
        <v>44</v>
      </c>
      <c r="K5" s="204">
        <f>1018+10</f>
        <v>1028</v>
      </c>
      <c r="L5" s="201">
        <v>806</v>
      </c>
      <c r="M5" s="201">
        <v>916</v>
      </c>
      <c r="N5" s="201">
        <v>977</v>
      </c>
      <c r="O5" s="201">
        <v>991</v>
      </c>
      <c r="P5" s="199"/>
      <c r="Q5" s="185">
        <f>SUM(K5:O5)</f>
        <v>4718</v>
      </c>
      <c r="S5" s="124" t="s">
        <v>44</v>
      </c>
      <c r="T5" s="204">
        <f>1601+21</f>
        <v>1622</v>
      </c>
      <c r="U5" s="201">
        <v>1271</v>
      </c>
      <c r="V5" s="201">
        <v>1576</v>
      </c>
      <c r="W5" s="194">
        <v>1618</v>
      </c>
      <c r="X5" s="201">
        <v>1472</v>
      </c>
      <c r="Y5" s="199"/>
      <c r="Z5" s="185">
        <f>SUM(T5:Y5)</f>
        <v>7559</v>
      </c>
      <c r="AC5" s="121"/>
      <c r="AD5" s="135"/>
      <c r="AE5" s="135"/>
      <c r="AF5" s="135"/>
      <c r="AG5" s="135"/>
      <c r="AH5" s="135"/>
      <c r="AI5" s="136"/>
      <c r="AJ5" s="137"/>
    </row>
    <row r="6" spans="1:40" x14ac:dyDescent="0.2">
      <c r="A6" s="122" t="s">
        <v>51</v>
      </c>
      <c r="B6" s="195">
        <f>117+1</f>
        <v>118</v>
      </c>
      <c r="C6" s="196">
        <v>115</v>
      </c>
      <c r="D6" s="196">
        <v>98</v>
      </c>
      <c r="E6" s="197">
        <v>89</v>
      </c>
      <c r="F6" s="196">
        <v>79</v>
      </c>
      <c r="G6" s="200"/>
      <c r="H6" s="186">
        <f>SUM(B6:G6)</f>
        <v>499</v>
      </c>
      <c r="J6" s="122" t="s">
        <v>51</v>
      </c>
      <c r="K6" s="205">
        <f>446+6</f>
        <v>452</v>
      </c>
      <c r="L6" s="197">
        <v>438</v>
      </c>
      <c r="M6" s="197">
        <v>376</v>
      </c>
      <c r="N6" s="197">
        <v>362</v>
      </c>
      <c r="O6" s="197">
        <v>367</v>
      </c>
      <c r="P6" s="200"/>
      <c r="Q6" s="186">
        <f>SUM(K6:O6)</f>
        <v>1995</v>
      </c>
      <c r="S6" s="179" t="s">
        <v>51</v>
      </c>
      <c r="T6" s="195">
        <f>591+7</f>
        <v>598</v>
      </c>
      <c r="U6" s="197">
        <v>614</v>
      </c>
      <c r="V6" s="196">
        <v>718</v>
      </c>
      <c r="W6" s="197">
        <v>587</v>
      </c>
      <c r="X6" s="196">
        <v>553</v>
      </c>
      <c r="Y6" s="200"/>
      <c r="Z6" s="186">
        <f>SUM(T6:X6)</f>
        <v>3070</v>
      </c>
      <c r="AC6" s="122"/>
      <c r="AD6" s="138"/>
      <c r="AE6" s="139"/>
      <c r="AF6" s="139"/>
      <c r="AG6" s="139"/>
      <c r="AH6" s="139"/>
      <c r="AI6" s="140"/>
      <c r="AJ6" s="141"/>
    </row>
    <row r="7" spans="1:40" x14ac:dyDescent="0.2">
      <c r="A7" s="77" t="s">
        <v>43</v>
      </c>
      <c r="B7" s="143">
        <f>SUM(B4:B6)</f>
        <v>673</v>
      </c>
      <c r="C7" s="143">
        <f>SUM(C4:C6)</f>
        <v>550</v>
      </c>
      <c r="D7" s="143">
        <f>SUM(D4:D6)</f>
        <v>546</v>
      </c>
      <c r="E7" s="143">
        <f>SUM(E4:E6)</f>
        <v>567</v>
      </c>
      <c r="F7" s="143">
        <f>SUM(F4:F6)</f>
        <v>616</v>
      </c>
      <c r="G7" s="146"/>
      <c r="H7" s="142">
        <f>SUM(H4:H6)</f>
        <v>2952</v>
      </c>
      <c r="J7" s="77" t="s">
        <v>43</v>
      </c>
      <c r="K7" s="143"/>
      <c r="L7" s="143"/>
      <c r="M7" s="143"/>
      <c r="N7" s="143"/>
      <c r="O7" s="143"/>
      <c r="P7" s="146"/>
      <c r="Q7" s="142">
        <f>SUM(Q4:Q6)</f>
        <v>11731</v>
      </c>
      <c r="S7" s="77" t="s">
        <v>43</v>
      </c>
      <c r="T7" s="143">
        <f>SUM(T4:T6)</f>
        <v>3785</v>
      </c>
      <c r="U7" s="143">
        <f>SUM(U4:U6)</f>
        <v>3247</v>
      </c>
      <c r="V7" s="143">
        <f>SUM(V4:V6)</f>
        <v>3940</v>
      </c>
      <c r="W7" s="143">
        <f>SUM(W4:W6)</f>
        <v>3766</v>
      </c>
      <c r="X7" s="143">
        <f>SUM(X4:X6)</f>
        <v>3639</v>
      </c>
      <c r="Y7" s="146"/>
      <c r="Z7" s="142">
        <f>SUM(Z4:Z6)</f>
        <v>18377</v>
      </c>
      <c r="AC7" s="77"/>
      <c r="AD7" s="123"/>
      <c r="AE7" s="123"/>
      <c r="AF7" s="123"/>
      <c r="AG7" s="123"/>
      <c r="AH7" s="123"/>
      <c r="AI7" s="144"/>
      <c r="AJ7" s="142"/>
    </row>
    <row r="9" spans="1:40" x14ac:dyDescent="0.2">
      <c r="A9" s="113" t="s">
        <v>28</v>
      </c>
      <c r="J9" s="113" t="s">
        <v>49</v>
      </c>
      <c r="S9" s="113">
        <v>2016</v>
      </c>
      <c r="T9" s="112" t="s">
        <v>4</v>
      </c>
    </row>
    <row r="10" spans="1:40" x14ac:dyDescent="0.2">
      <c r="A10" s="126" t="s">
        <v>45</v>
      </c>
      <c r="B10" s="126" t="s">
        <v>22</v>
      </c>
      <c r="C10" s="128"/>
      <c r="D10" s="128"/>
      <c r="E10" s="128"/>
      <c r="F10" s="128"/>
      <c r="G10" s="128"/>
      <c r="H10" s="129"/>
      <c r="J10" s="126" t="s">
        <v>45</v>
      </c>
      <c r="K10" s="126" t="s">
        <v>22</v>
      </c>
      <c r="L10" s="128"/>
      <c r="M10" s="128"/>
      <c r="N10" s="128"/>
      <c r="O10" s="128"/>
      <c r="P10" s="128"/>
      <c r="Q10" s="129"/>
      <c r="S10" s="126" t="s">
        <v>45</v>
      </c>
      <c r="T10" s="554" t="s">
        <v>22</v>
      </c>
      <c r="U10" s="555"/>
      <c r="V10" s="555"/>
      <c r="W10" s="555"/>
      <c r="X10" s="555"/>
      <c r="Y10" s="555"/>
      <c r="Z10" s="556"/>
    </row>
    <row r="11" spans="1:40" ht="13.5" thickBot="1" x14ac:dyDescent="0.25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132"/>
      <c r="H11" s="133" t="s">
        <v>21</v>
      </c>
      <c r="J11" s="126" t="s">
        <v>46</v>
      </c>
      <c r="K11" s="130">
        <v>1</v>
      </c>
      <c r="L11" s="131">
        <v>2</v>
      </c>
      <c r="M11" s="131">
        <v>3</v>
      </c>
      <c r="N11" s="131">
        <v>4</v>
      </c>
      <c r="O11" s="131">
        <v>5</v>
      </c>
      <c r="P11" s="132"/>
      <c r="Q11" s="133" t="s">
        <v>21</v>
      </c>
      <c r="S11" s="126" t="s">
        <v>46</v>
      </c>
      <c r="T11" s="187">
        <v>1</v>
      </c>
      <c r="U11" s="188">
        <v>2</v>
      </c>
      <c r="V11" s="188">
        <v>3</v>
      </c>
      <c r="W11" s="188">
        <v>4</v>
      </c>
      <c r="X11" s="188">
        <v>5</v>
      </c>
      <c r="Y11" s="189"/>
      <c r="Z11" s="190" t="s">
        <v>21</v>
      </c>
    </row>
    <row r="12" spans="1:40" x14ac:dyDescent="0.2">
      <c r="A12" s="134" t="s">
        <v>47</v>
      </c>
      <c r="B12" s="191">
        <f>253+5</f>
        <v>258</v>
      </c>
      <c r="C12" s="192">
        <v>251</v>
      </c>
      <c r="D12" s="192">
        <v>260</v>
      </c>
      <c r="E12" s="192">
        <v>240</v>
      </c>
      <c r="F12" s="192">
        <v>272</v>
      </c>
      <c r="G12" s="198"/>
      <c r="H12" s="185">
        <f>SUM(B12:F12)</f>
        <v>1281</v>
      </c>
      <c r="J12" s="134" t="s">
        <v>47</v>
      </c>
      <c r="K12" s="202">
        <f>1022+13</f>
        <v>1035</v>
      </c>
      <c r="L12" s="203">
        <v>906</v>
      </c>
      <c r="M12" s="203">
        <v>960</v>
      </c>
      <c r="N12" s="203">
        <v>979</v>
      </c>
      <c r="O12" s="203">
        <v>1064</v>
      </c>
      <c r="P12" s="198"/>
      <c r="Q12" s="185">
        <f>SUM(K12:O12)</f>
        <v>4944</v>
      </c>
      <c r="S12" s="134" t="s">
        <v>47</v>
      </c>
      <c r="T12" s="202">
        <f>1589+8</f>
        <v>1597</v>
      </c>
      <c r="U12" s="192">
        <v>1216</v>
      </c>
      <c r="V12" s="192">
        <v>1556</v>
      </c>
      <c r="W12" s="192">
        <v>1379</v>
      </c>
      <c r="X12" s="203">
        <v>1576</v>
      </c>
      <c r="Y12" s="198"/>
      <c r="Z12" s="185">
        <f>SUM(T12:X12)</f>
        <v>7324</v>
      </c>
    </row>
    <row r="13" spans="1:40" x14ac:dyDescent="0.2">
      <c r="A13" s="121" t="s">
        <v>44</v>
      </c>
      <c r="B13" s="193">
        <f>257+2</f>
        <v>259</v>
      </c>
      <c r="C13" s="194">
        <v>200</v>
      </c>
      <c r="D13" s="194">
        <v>246</v>
      </c>
      <c r="E13" s="194">
        <v>236</v>
      </c>
      <c r="F13" s="201">
        <v>247</v>
      </c>
      <c r="G13" s="199"/>
      <c r="H13" s="185">
        <f>SUM(B13:F13)</f>
        <v>1188</v>
      </c>
      <c r="J13" s="121" t="s">
        <v>44</v>
      </c>
      <c r="K13" s="204">
        <f>1003+9</f>
        <v>1012</v>
      </c>
      <c r="L13" s="201">
        <v>748</v>
      </c>
      <c r="M13" s="201">
        <v>942</v>
      </c>
      <c r="N13" s="201">
        <v>1029</v>
      </c>
      <c r="O13" s="201">
        <v>944</v>
      </c>
      <c r="P13" s="199"/>
      <c r="Q13" s="185">
        <f>SUM(K13:O13)</f>
        <v>4675</v>
      </c>
      <c r="S13" s="121" t="s">
        <v>44</v>
      </c>
      <c r="T13" s="204">
        <f>1593+20</f>
        <v>1613</v>
      </c>
      <c r="U13" s="194">
        <v>1161</v>
      </c>
      <c r="V13" s="194">
        <v>1487</v>
      </c>
      <c r="W13" s="194">
        <v>1540</v>
      </c>
      <c r="X13" s="194">
        <v>1470</v>
      </c>
      <c r="Y13" s="199"/>
      <c r="Z13" s="185">
        <f>SUM(T13:X13)</f>
        <v>7271</v>
      </c>
      <c r="AG13" s="145"/>
      <c r="AH13" s="145"/>
      <c r="AI13" s="145"/>
      <c r="AJ13" s="145"/>
      <c r="AK13" s="145"/>
      <c r="AL13" s="145"/>
      <c r="AN13" s="145"/>
    </row>
    <row r="14" spans="1:40" x14ac:dyDescent="0.2">
      <c r="A14" s="122" t="s">
        <v>51</v>
      </c>
      <c r="B14" s="195">
        <f>112+1</f>
        <v>113</v>
      </c>
      <c r="C14" s="196">
        <v>121</v>
      </c>
      <c r="D14" s="196">
        <v>80</v>
      </c>
      <c r="E14" s="197">
        <v>94</v>
      </c>
      <c r="F14" s="196">
        <v>95</v>
      </c>
      <c r="G14" s="200"/>
      <c r="H14" s="186">
        <f>SUM(B14:F14)</f>
        <v>503</v>
      </c>
      <c r="J14" s="122" t="s">
        <v>51</v>
      </c>
      <c r="K14" s="205">
        <f>426+10</f>
        <v>436</v>
      </c>
      <c r="L14" s="197">
        <v>429</v>
      </c>
      <c r="M14" s="197">
        <v>356</v>
      </c>
      <c r="N14" s="197">
        <v>372</v>
      </c>
      <c r="O14" s="197">
        <v>373</v>
      </c>
      <c r="P14" s="200"/>
      <c r="Q14" s="186">
        <f>SUM(K14:O14)</f>
        <v>1966</v>
      </c>
      <c r="S14" s="122" t="s">
        <v>51</v>
      </c>
      <c r="T14" s="195">
        <f>646+4</f>
        <v>650</v>
      </c>
      <c r="U14" s="196">
        <v>642</v>
      </c>
      <c r="V14" s="196">
        <v>700</v>
      </c>
      <c r="W14" s="197">
        <v>520</v>
      </c>
      <c r="X14" s="197">
        <f>563+1</f>
        <v>564</v>
      </c>
      <c r="Y14" s="200"/>
      <c r="Z14" s="186">
        <f>SUM(T14:X14)</f>
        <v>3076</v>
      </c>
      <c r="AG14" s="145"/>
      <c r="AH14" s="145"/>
      <c r="AI14" s="145"/>
      <c r="AJ14" s="145"/>
      <c r="AK14" s="145"/>
      <c r="AL14" s="145"/>
      <c r="AN14" s="145"/>
    </row>
    <row r="15" spans="1:40" x14ac:dyDescent="0.2">
      <c r="A15" s="77" t="s">
        <v>43</v>
      </c>
      <c r="B15" s="143">
        <f>SUM(B12:B14)</f>
        <v>630</v>
      </c>
      <c r="C15" s="143">
        <f>SUM(C12:C14)</f>
        <v>572</v>
      </c>
      <c r="D15" s="143">
        <f>SUM(D12:D14)</f>
        <v>586</v>
      </c>
      <c r="E15" s="143">
        <f>SUM(E12:E14)</f>
        <v>570</v>
      </c>
      <c r="F15" s="143">
        <f>SUM(F12:F14)</f>
        <v>614</v>
      </c>
      <c r="G15" s="146"/>
      <c r="H15" s="142">
        <f>SUM(H12:H14)</f>
        <v>2972</v>
      </c>
      <c r="J15" s="77" t="s">
        <v>43</v>
      </c>
      <c r="K15" s="143">
        <f>SUM(K12:K14)</f>
        <v>2483</v>
      </c>
      <c r="L15" s="143">
        <f>SUM(L12:L14)</f>
        <v>2083</v>
      </c>
      <c r="M15" s="143">
        <f>SUM(M12:M14)</f>
        <v>2258</v>
      </c>
      <c r="N15" s="143">
        <f>SUM(N12:N14)</f>
        <v>2380</v>
      </c>
      <c r="O15" s="143">
        <f>SUM(O12:O14)</f>
        <v>2381</v>
      </c>
      <c r="P15" s="146"/>
      <c r="Q15" s="142">
        <f>SUM(Q12:Q14)</f>
        <v>11585</v>
      </c>
      <c r="S15" s="77" t="s">
        <v>43</v>
      </c>
      <c r="T15" s="143">
        <f>SUM(T12:T14)</f>
        <v>3860</v>
      </c>
      <c r="U15" s="143">
        <f>SUM(U12:U14)</f>
        <v>3019</v>
      </c>
      <c r="V15" s="143">
        <f>SUM(V12:V14)</f>
        <v>3743</v>
      </c>
      <c r="W15" s="143">
        <f>SUM(W12:W14)</f>
        <v>3439</v>
      </c>
      <c r="X15" s="143">
        <f>SUM(X12:X14)</f>
        <v>3610</v>
      </c>
      <c r="Y15" s="146"/>
      <c r="Z15" s="142">
        <f>SUM(Z12:Z14)</f>
        <v>17671</v>
      </c>
      <c r="AG15" s="145"/>
      <c r="AH15" s="145"/>
      <c r="AI15" s="145"/>
      <c r="AJ15" s="145"/>
      <c r="AK15" s="145"/>
      <c r="AL15" s="145"/>
      <c r="AN15" s="145"/>
    </row>
    <row r="16" spans="1:40" x14ac:dyDescent="0.2">
      <c r="AG16" s="145"/>
      <c r="AH16" s="145"/>
      <c r="AI16" s="145"/>
      <c r="AJ16" s="145"/>
      <c r="AK16" s="145"/>
      <c r="AL16" s="145"/>
      <c r="AN16" s="145"/>
    </row>
    <row r="17" spans="1:42" x14ac:dyDescent="0.2">
      <c r="S17" s="113">
        <v>2017</v>
      </c>
      <c r="T17" s="112" t="s">
        <v>4</v>
      </c>
    </row>
    <row r="18" spans="1:42" x14ac:dyDescent="0.2">
      <c r="B18" s="149"/>
      <c r="C18" s="149"/>
      <c r="D18" s="149"/>
      <c r="E18" s="149"/>
      <c r="F18" s="149"/>
      <c r="G18" s="112" t="s">
        <v>64</v>
      </c>
      <c r="S18" s="126" t="s">
        <v>45</v>
      </c>
      <c r="T18" s="554" t="s">
        <v>22</v>
      </c>
      <c r="U18" s="555"/>
      <c r="V18" s="555"/>
      <c r="W18" s="555"/>
      <c r="X18" s="555"/>
      <c r="Y18" s="555"/>
      <c r="Z18" s="556"/>
    </row>
    <row r="19" spans="1:42" ht="13.5" thickBot="1" x14ac:dyDescent="0.25">
      <c r="B19" s="149"/>
      <c r="C19" s="149"/>
      <c r="D19" s="149"/>
      <c r="E19" s="149"/>
      <c r="F19" s="149"/>
      <c r="S19" s="126" t="s">
        <v>46</v>
      </c>
      <c r="T19" s="187">
        <v>1</v>
      </c>
      <c r="U19" s="188">
        <v>2</v>
      </c>
      <c r="V19" s="188">
        <v>3</v>
      </c>
      <c r="W19" s="188">
        <v>4</v>
      </c>
      <c r="X19" s="188">
        <v>5</v>
      </c>
      <c r="Y19" s="189"/>
      <c r="Z19" s="190" t="s">
        <v>21</v>
      </c>
      <c r="AC19" s="77"/>
      <c r="AD19" s="77"/>
    </row>
    <row r="20" spans="1:42" x14ac:dyDescent="0.2">
      <c r="B20" s="149"/>
      <c r="C20" s="149"/>
      <c r="D20" s="149"/>
      <c r="E20" s="149"/>
      <c r="F20" s="149"/>
      <c r="S20" s="134" t="s">
        <v>47</v>
      </c>
      <c r="T20" s="202">
        <f>1519+16</f>
        <v>1535</v>
      </c>
      <c r="U20" s="203">
        <v>1340</v>
      </c>
      <c r="V20" s="203">
        <v>1432</v>
      </c>
      <c r="W20" s="203">
        <v>1483</v>
      </c>
      <c r="X20" s="203">
        <v>1582</v>
      </c>
      <c r="Y20" s="198"/>
      <c r="Z20" s="185">
        <f>SUM(T20:X20)</f>
        <v>7372</v>
      </c>
      <c r="AC20" s="147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</row>
    <row r="21" spans="1:42" x14ac:dyDescent="0.2">
      <c r="B21" s="149"/>
      <c r="C21" s="149"/>
      <c r="D21" s="149"/>
      <c r="E21" s="149"/>
      <c r="F21" s="149"/>
      <c r="S21" s="121" t="s">
        <v>44</v>
      </c>
      <c r="T21" s="204">
        <f>1541+12</f>
        <v>1553</v>
      </c>
      <c r="U21" s="201">
        <v>1160</v>
      </c>
      <c r="V21" s="201">
        <v>1387</v>
      </c>
      <c r="W21" s="201">
        <v>1509</v>
      </c>
      <c r="X21" s="201">
        <v>1448</v>
      </c>
      <c r="Y21" s="199"/>
      <c r="Z21" s="185">
        <f>SUM(T21:X21)</f>
        <v>7057</v>
      </c>
      <c r="AC21" s="112"/>
      <c r="AD21" s="149"/>
      <c r="AE21" s="149"/>
      <c r="AF21" s="149"/>
      <c r="AG21" s="149"/>
      <c r="AH21" s="149"/>
      <c r="AI21" s="149"/>
      <c r="AJ21" s="123"/>
      <c r="AK21" s="150"/>
      <c r="AL21" s="150"/>
      <c r="AM21" s="150"/>
      <c r="AN21" s="150"/>
      <c r="AO21" s="150"/>
      <c r="AP21" s="150"/>
    </row>
    <row r="22" spans="1:42" x14ac:dyDescent="0.2">
      <c r="B22" s="149"/>
      <c r="C22" s="149"/>
      <c r="D22" s="149"/>
      <c r="E22" s="149"/>
      <c r="F22" s="149"/>
      <c r="S22" s="122" t="s">
        <v>51</v>
      </c>
      <c r="T22" s="205">
        <f>659+13</f>
        <v>672</v>
      </c>
      <c r="U22" s="197">
        <v>706</v>
      </c>
      <c r="V22" s="197">
        <v>613</v>
      </c>
      <c r="W22" s="197">
        <v>579</v>
      </c>
      <c r="X22" s="197">
        <v>595</v>
      </c>
      <c r="Y22" s="200"/>
      <c r="Z22" s="186">
        <f>SUM(T22:X22)</f>
        <v>3165</v>
      </c>
      <c r="AC22" s="112"/>
      <c r="AD22" s="149"/>
      <c r="AE22" s="149"/>
      <c r="AF22" s="149"/>
      <c r="AG22" s="149"/>
      <c r="AH22" s="149"/>
      <c r="AI22" s="149"/>
      <c r="AJ22" s="123"/>
      <c r="AK22" s="150"/>
      <c r="AL22" s="150"/>
      <c r="AM22" s="150"/>
      <c r="AN22" s="150"/>
      <c r="AO22" s="150"/>
      <c r="AP22" s="150"/>
    </row>
    <row r="23" spans="1:42" x14ac:dyDescent="0.2">
      <c r="S23" s="77" t="s">
        <v>43</v>
      </c>
      <c r="T23" s="143">
        <f>SUM(T20:T22)</f>
        <v>3760</v>
      </c>
      <c r="U23" s="143">
        <f>SUM(U20:U22)</f>
        <v>3206</v>
      </c>
      <c r="V23" s="143">
        <f>SUM(V20:V22)</f>
        <v>3432</v>
      </c>
      <c r="W23" s="143">
        <f>SUM(W20:W22)</f>
        <v>3571</v>
      </c>
      <c r="X23" s="143">
        <f>SUM(X20:X22)</f>
        <v>3625</v>
      </c>
      <c r="Y23" s="146"/>
      <c r="Z23" s="142">
        <f>SUM(Z20:Z22)</f>
        <v>17594</v>
      </c>
      <c r="AC23" s="112"/>
      <c r="AD23" s="149"/>
      <c r="AE23" s="149"/>
      <c r="AF23" s="149"/>
      <c r="AG23" s="149"/>
      <c r="AH23" s="149"/>
      <c r="AI23" s="149"/>
      <c r="AJ23" s="123"/>
      <c r="AK23" s="150"/>
      <c r="AL23" s="150"/>
      <c r="AM23" s="150"/>
      <c r="AN23" s="150"/>
      <c r="AO23" s="150"/>
      <c r="AP23" s="150"/>
    </row>
    <row r="24" spans="1:42" hidden="1" x14ac:dyDescent="0.2">
      <c r="S24" s="77"/>
      <c r="T24" s="151"/>
      <c r="U24" s="151"/>
      <c r="V24" s="151"/>
      <c r="W24" s="151"/>
      <c r="X24" s="151"/>
      <c r="Y24" s="123"/>
      <c r="Z24" s="123"/>
      <c r="AC24" s="112"/>
      <c r="AD24" s="149"/>
      <c r="AE24" s="149"/>
      <c r="AF24" s="149"/>
      <c r="AG24" s="149"/>
      <c r="AH24" s="149"/>
      <c r="AI24" s="149"/>
      <c r="AJ24" s="123"/>
      <c r="AK24" s="150"/>
      <c r="AL24" s="150"/>
      <c r="AM24" s="150"/>
      <c r="AN24" s="150"/>
      <c r="AO24" s="150"/>
      <c r="AP24" s="150"/>
    </row>
    <row r="25" spans="1:42" hidden="1" x14ac:dyDescent="0.2">
      <c r="A25" s="113" t="s">
        <v>75</v>
      </c>
      <c r="J25" s="113" t="s">
        <v>76</v>
      </c>
      <c r="S25" s="113" t="s">
        <v>63</v>
      </c>
      <c r="T25" s="113"/>
      <c r="U25" s="113"/>
      <c r="V25" s="113"/>
      <c r="W25" s="113"/>
      <c r="X25" s="113"/>
      <c r="Y25" s="113"/>
      <c r="Z25" s="113"/>
    </row>
    <row r="26" spans="1:42" hidden="1" x14ac:dyDescent="0.2">
      <c r="A26" s="126" t="s">
        <v>45</v>
      </c>
      <c r="B26" s="127" t="s">
        <v>22</v>
      </c>
      <c r="C26" s="114"/>
      <c r="D26" s="114"/>
      <c r="E26" s="114"/>
      <c r="F26" s="114"/>
      <c r="G26" s="114"/>
      <c r="H26" s="115"/>
      <c r="J26" s="126" t="s">
        <v>45</v>
      </c>
      <c r="K26" s="127" t="s">
        <v>22</v>
      </c>
      <c r="L26" s="114"/>
      <c r="M26" s="114"/>
      <c r="N26" s="114"/>
      <c r="O26" s="114"/>
      <c r="P26" s="114"/>
      <c r="Q26" s="115"/>
      <c r="S26" s="126" t="s">
        <v>45</v>
      </c>
      <c r="T26" s="127" t="s">
        <v>22</v>
      </c>
      <c r="U26" s="114"/>
      <c r="V26" s="114"/>
      <c r="W26" s="114"/>
      <c r="X26" s="114"/>
      <c r="Y26" s="114"/>
      <c r="Z26" s="115"/>
    </row>
    <row r="27" spans="1:42" ht="13.5" hidden="1" thickBot="1" x14ac:dyDescent="0.25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18"/>
      <c r="H27" s="119" t="s">
        <v>21</v>
      </c>
      <c r="J27" s="126" t="s">
        <v>46</v>
      </c>
      <c r="K27" s="127">
        <v>1</v>
      </c>
      <c r="L27" s="152">
        <v>2</v>
      </c>
      <c r="M27" s="152">
        <v>3</v>
      </c>
      <c r="N27" s="152">
        <v>4</v>
      </c>
      <c r="O27" s="152">
        <v>5</v>
      </c>
      <c r="P27" s="118"/>
      <c r="Q27" s="119" t="s">
        <v>21</v>
      </c>
      <c r="S27" s="126" t="s">
        <v>46</v>
      </c>
      <c r="T27" s="127">
        <v>1</v>
      </c>
      <c r="U27" s="152">
        <v>2</v>
      </c>
      <c r="V27" s="152">
        <v>3</v>
      </c>
      <c r="W27" s="152">
        <v>4</v>
      </c>
      <c r="X27" s="152">
        <v>5</v>
      </c>
      <c r="Y27" s="171"/>
      <c r="Z27" s="119" t="s">
        <v>21</v>
      </c>
    </row>
    <row r="28" spans="1:42" hidden="1" x14ac:dyDescent="0.2">
      <c r="A28" s="134" t="s">
        <v>47</v>
      </c>
      <c r="B28" s="153">
        <f t="shared" ref="B28:F30" si="0">K28/4</f>
        <v>294.15342465753423</v>
      </c>
      <c r="C28" s="153">
        <f t="shared" si="0"/>
        <v>252.40273972602739</v>
      </c>
      <c r="D28" s="153">
        <f t="shared" si="0"/>
        <v>293.96164383561643</v>
      </c>
      <c r="E28" s="153">
        <f t="shared" si="0"/>
        <v>269.18356164383562</v>
      </c>
      <c r="F28" s="153">
        <f t="shared" si="0"/>
        <v>296.91506849315067</v>
      </c>
      <c r="G28" s="154">
        <f>SUM(B28:F28)</f>
        <v>1406.6164383561645</v>
      </c>
      <c r="H28" s="155"/>
      <c r="I28" s="156"/>
      <c r="J28" s="157" t="s">
        <v>47</v>
      </c>
      <c r="K28" s="153">
        <f>K38/365*28</f>
        <v>1176.6136986301369</v>
      </c>
      <c r="L28" s="153">
        <f>L38/365*28</f>
        <v>1009.6109589041096</v>
      </c>
      <c r="M28" s="153">
        <f>M38/365*28</f>
        <v>1175.8465753424657</v>
      </c>
      <c r="N28" s="153">
        <f>N38/365*28</f>
        <v>1076.7342465753425</v>
      </c>
      <c r="O28" s="153">
        <f>O38/365*28</f>
        <v>1187.6602739726027</v>
      </c>
      <c r="P28" s="154">
        <f>SUM(K28:O28)</f>
        <v>5626.465753424658</v>
      </c>
      <c r="Q28" s="155"/>
      <c r="R28" s="156"/>
      <c r="S28" s="157" t="s">
        <v>47</v>
      </c>
      <c r="T28" s="172">
        <f t="shared" ref="T28:X30" si="1">(T4+T12+T20)/3</f>
        <v>1565.6666666666667</v>
      </c>
      <c r="U28" s="173">
        <f t="shared" si="1"/>
        <v>1306</v>
      </c>
      <c r="V28" s="173">
        <f t="shared" si="1"/>
        <v>1544.6666666666667</v>
      </c>
      <c r="W28" s="173">
        <f t="shared" si="1"/>
        <v>1474.3333333333333</v>
      </c>
      <c r="X28" s="173">
        <f t="shared" si="1"/>
        <v>1590.6666666666667</v>
      </c>
      <c r="Y28" s="154">
        <f>SUM(T28:X28)</f>
        <v>7481.3333333333339</v>
      </c>
      <c r="Z28" s="155"/>
    </row>
    <row r="29" spans="1:42" hidden="1" x14ac:dyDescent="0.2">
      <c r="A29" s="121" t="s">
        <v>44</v>
      </c>
      <c r="B29" s="153">
        <f t="shared" si="0"/>
        <v>281.80273972602737</v>
      </c>
      <c r="C29" s="153">
        <f t="shared" si="0"/>
        <v>232.86027397260273</v>
      </c>
      <c r="D29" s="153">
        <f t="shared" si="0"/>
        <v>271.25479452054793</v>
      </c>
      <c r="E29" s="153">
        <f t="shared" si="0"/>
        <v>272.50136986301368</v>
      </c>
      <c r="F29" s="153">
        <f t="shared" si="0"/>
        <v>264.94520547945206</v>
      </c>
      <c r="G29" s="158">
        <f>SUM(B29:F29)</f>
        <v>1323.3643835616435</v>
      </c>
      <c r="H29" s="159"/>
      <c r="I29" s="156"/>
      <c r="J29" s="160" t="s">
        <v>44</v>
      </c>
      <c r="K29" s="153">
        <f t="shared" ref="K29:O30" si="2">K39/365*28</f>
        <v>1127.2109589041095</v>
      </c>
      <c r="L29" s="153">
        <f t="shared" si="2"/>
        <v>931.44109589041091</v>
      </c>
      <c r="M29" s="153">
        <f t="shared" si="2"/>
        <v>1085.0191780821917</v>
      </c>
      <c r="N29" s="153">
        <f t="shared" si="2"/>
        <v>1090.0054794520547</v>
      </c>
      <c r="O29" s="153">
        <f t="shared" si="2"/>
        <v>1059.7808219178082</v>
      </c>
      <c r="P29" s="158">
        <f>SUM(K29:O29)</f>
        <v>5293.4575342465741</v>
      </c>
      <c r="Q29" s="159"/>
      <c r="R29" s="156"/>
      <c r="S29" s="160" t="s">
        <v>44</v>
      </c>
      <c r="T29" s="174">
        <f t="shared" si="1"/>
        <v>1596</v>
      </c>
      <c r="U29" s="175">
        <f t="shared" si="1"/>
        <v>1197.3333333333333</v>
      </c>
      <c r="V29" s="175">
        <f t="shared" si="1"/>
        <v>1483.3333333333333</v>
      </c>
      <c r="W29" s="175">
        <f t="shared" si="1"/>
        <v>1555.6666666666667</v>
      </c>
      <c r="X29" s="175">
        <f t="shared" si="1"/>
        <v>1463.3333333333333</v>
      </c>
      <c r="Y29" s="158">
        <f>SUM(T29:X29)</f>
        <v>7295.6666666666661</v>
      </c>
      <c r="Z29" s="159"/>
    </row>
    <row r="30" spans="1:42" hidden="1" x14ac:dyDescent="0.2">
      <c r="A30" s="122" t="s">
        <v>51</v>
      </c>
      <c r="B30" s="153">
        <f t="shared" si="0"/>
        <v>113.66849315068492</v>
      </c>
      <c r="C30" s="153">
        <f t="shared" si="0"/>
        <v>121.01369863013699</v>
      </c>
      <c r="D30" s="153">
        <f t="shared" si="0"/>
        <v>125.86575342465753</v>
      </c>
      <c r="E30" s="153">
        <f t="shared" si="0"/>
        <v>99.802739726027397</v>
      </c>
      <c r="F30" s="153">
        <f t="shared" si="0"/>
        <v>108.0876712328767</v>
      </c>
      <c r="G30" s="161">
        <f>SUM(B30:F30)</f>
        <v>568.43835616438355</v>
      </c>
      <c r="H30" s="162"/>
      <c r="I30" s="156"/>
      <c r="J30" s="163" t="s">
        <v>51</v>
      </c>
      <c r="K30" s="153">
        <f t="shared" si="2"/>
        <v>454.6739726027397</v>
      </c>
      <c r="L30" s="153">
        <f t="shared" si="2"/>
        <v>484.05479452054794</v>
      </c>
      <c r="M30" s="153">
        <f t="shared" si="2"/>
        <v>503.46301369863011</v>
      </c>
      <c r="N30" s="153">
        <f t="shared" si="2"/>
        <v>399.21095890410959</v>
      </c>
      <c r="O30" s="153">
        <f t="shared" si="2"/>
        <v>432.35068493150681</v>
      </c>
      <c r="P30" s="161">
        <f>SUM(K30:O30)</f>
        <v>2273.7534246575342</v>
      </c>
      <c r="Q30" s="162"/>
      <c r="R30" s="156"/>
      <c r="S30" s="163" t="s">
        <v>51</v>
      </c>
      <c r="T30" s="176">
        <f t="shared" si="1"/>
        <v>640</v>
      </c>
      <c r="U30" s="177">
        <f t="shared" si="1"/>
        <v>654</v>
      </c>
      <c r="V30" s="177">
        <f t="shared" si="1"/>
        <v>677</v>
      </c>
      <c r="W30" s="177">
        <f t="shared" si="1"/>
        <v>562</v>
      </c>
      <c r="X30" s="177">
        <f t="shared" si="1"/>
        <v>570.66666666666663</v>
      </c>
      <c r="Y30" s="161">
        <f>SUM(T30:X30)</f>
        <v>3103.6666666666665</v>
      </c>
      <c r="Z30" s="162"/>
    </row>
    <row r="31" spans="1:42" hidden="1" x14ac:dyDescent="0.2">
      <c r="A31" s="77" t="s">
        <v>43</v>
      </c>
      <c r="B31" s="164">
        <f t="shared" ref="B31:G31" si="3">SUM(B28:B30)</f>
        <v>689.62465753424658</v>
      </c>
      <c r="C31" s="164">
        <f t="shared" si="3"/>
        <v>606.27671232876708</v>
      </c>
      <c r="D31" s="164">
        <f t="shared" si="3"/>
        <v>691.08219178082197</v>
      </c>
      <c r="E31" s="164">
        <f t="shared" si="3"/>
        <v>641.48767123287678</v>
      </c>
      <c r="F31" s="164">
        <f t="shared" si="3"/>
        <v>669.94794520547941</v>
      </c>
      <c r="G31" s="165">
        <f t="shared" si="3"/>
        <v>3298.4191780821916</v>
      </c>
      <c r="H31" s="164"/>
      <c r="I31" s="156"/>
      <c r="J31" s="166" t="s">
        <v>43</v>
      </c>
      <c r="K31" s="164">
        <f t="shared" ref="K31:P31" si="4">SUM(K28:K30)</f>
        <v>2758.4986301369863</v>
      </c>
      <c r="L31" s="164">
        <f t="shared" si="4"/>
        <v>2425.1068493150683</v>
      </c>
      <c r="M31" s="164">
        <f t="shared" si="4"/>
        <v>2764.3287671232879</v>
      </c>
      <c r="N31" s="164">
        <f t="shared" si="4"/>
        <v>2565.9506849315071</v>
      </c>
      <c r="O31" s="164">
        <f t="shared" si="4"/>
        <v>2679.7917808219177</v>
      </c>
      <c r="P31" s="164">
        <f t="shared" si="4"/>
        <v>13193.676712328766</v>
      </c>
      <c r="Q31" s="164"/>
      <c r="R31" s="156"/>
      <c r="S31" s="166" t="s">
        <v>43</v>
      </c>
      <c r="T31" s="164">
        <f t="shared" ref="T31:Y31" si="5">SUM(T28:T30)</f>
        <v>3801.666666666667</v>
      </c>
      <c r="U31" s="164">
        <f t="shared" si="5"/>
        <v>3157.333333333333</v>
      </c>
      <c r="V31" s="164">
        <f t="shared" si="5"/>
        <v>3705</v>
      </c>
      <c r="W31" s="164">
        <f t="shared" si="5"/>
        <v>3592</v>
      </c>
      <c r="X31" s="164">
        <f t="shared" si="5"/>
        <v>3624.6666666666665</v>
      </c>
      <c r="Y31" s="164">
        <f t="shared" si="5"/>
        <v>17880.666666666668</v>
      </c>
      <c r="Z31" s="164"/>
    </row>
    <row r="32" spans="1:42" hidden="1" x14ac:dyDescent="0.2">
      <c r="B32" s="150"/>
      <c r="C32" s="150"/>
      <c r="D32" s="150"/>
      <c r="E32" s="150"/>
      <c r="F32" s="150"/>
      <c r="G32" s="150"/>
      <c r="H32" s="150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5:17" hidden="1" x14ac:dyDescent="0.2"/>
    <row r="34" spans="5:17" hidden="1" x14ac:dyDescent="0.2"/>
    <row r="35" spans="5:17" hidden="1" x14ac:dyDescent="0.2">
      <c r="J35" s="113" t="s">
        <v>77</v>
      </c>
    </row>
    <row r="36" spans="5:17" hidden="1" x14ac:dyDescent="0.2">
      <c r="J36" s="126" t="s">
        <v>45</v>
      </c>
      <c r="K36" s="127" t="s">
        <v>22</v>
      </c>
      <c r="L36" s="114"/>
      <c r="M36" s="114"/>
      <c r="N36" s="114"/>
      <c r="O36" s="114"/>
      <c r="P36" s="114"/>
      <c r="Q36" s="115"/>
    </row>
    <row r="37" spans="5:17" ht="13.5" hidden="1" thickBot="1" x14ac:dyDescent="0.25">
      <c r="J37" s="126" t="s">
        <v>46</v>
      </c>
      <c r="K37" s="127">
        <v>1</v>
      </c>
      <c r="L37" s="152">
        <v>2</v>
      </c>
      <c r="M37" s="152">
        <v>3</v>
      </c>
      <c r="N37" s="152">
        <v>4</v>
      </c>
      <c r="O37" s="152">
        <v>5</v>
      </c>
      <c r="P37" s="118"/>
      <c r="Q37" s="119" t="s">
        <v>21</v>
      </c>
    </row>
    <row r="38" spans="5:17" hidden="1" x14ac:dyDescent="0.2">
      <c r="J38" s="157" t="s">
        <v>47</v>
      </c>
      <c r="K38" s="167">
        <v>15338</v>
      </c>
      <c r="L38" s="167">
        <v>13161</v>
      </c>
      <c r="M38" s="167">
        <v>15328</v>
      </c>
      <c r="N38" s="167">
        <v>14036</v>
      </c>
      <c r="O38" s="167">
        <v>15482</v>
      </c>
      <c r="P38" s="168">
        <f>SUM(K38:O38)</f>
        <v>73345</v>
      </c>
      <c r="Q38" s="155"/>
    </row>
    <row r="39" spans="5:17" hidden="1" x14ac:dyDescent="0.2">
      <c r="J39" s="160" t="s">
        <v>44</v>
      </c>
      <c r="K39" s="167">
        <v>14694</v>
      </c>
      <c r="L39" s="167">
        <v>12142</v>
      </c>
      <c r="M39" s="167">
        <v>14144</v>
      </c>
      <c r="N39" s="167">
        <v>14209</v>
      </c>
      <c r="O39" s="167">
        <v>13815</v>
      </c>
      <c r="P39" s="169">
        <f>SUM(K39:O39)</f>
        <v>69004</v>
      </c>
      <c r="Q39" s="159"/>
    </row>
    <row r="40" spans="5:17" hidden="1" x14ac:dyDescent="0.2">
      <c r="J40" s="163" t="s">
        <v>51</v>
      </c>
      <c r="K40" s="167">
        <v>5927</v>
      </c>
      <c r="L40" s="167">
        <v>6310</v>
      </c>
      <c r="M40" s="167">
        <v>6563</v>
      </c>
      <c r="N40" s="167">
        <v>5204</v>
      </c>
      <c r="O40" s="167">
        <v>5636</v>
      </c>
      <c r="P40" s="170">
        <f>SUM(K40:O40)</f>
        <v>29640</v>
      </c>
      <c r="Q40" s="162"/>
    </row>
    <row r="41" spans="5:17" hidden="1" x14ac:dyDescent="0.2">
      <c r="J41" s="166" t="s">
        <v>43</v>
      </c>
      <c r="K41" s="164">
        <f t="shared" ref="K41:P41" si="6">SUM(K38:K40)</f>
        <v>35959</v>
      </c>
      <c r="L41" s="164">
        <f t="shared" si="6"/>
        <v>31613</v>
      </c>
      <c r="M41" s="164">
        <f t="shared" si="6"/>
        <v>36035</v>
      </c>
      <c r="N41" s="164">
        <f t="shared" si="6"/>
        <v>33449</v>
      </c>
      <c r="O41" s="164">
        <f t="shared" si="6"/>
        <v>34933</v>
      </c>
      <c r="P41" s="164">
        <f t="shared" si="6"/>
        <v>171989</v>
      </c>
      <c r="Q41" s="164"/>
    </row>
    <row r="42" spans="5:17" hidden="1" x14ac:dyDescent="0.2">
      <c r="J42" s="156"/>
      <c r="K42" s="156"/>
      <c r="L42" s="156"/>
      <c r="M42" s="156"/>
      <c r="N42" s="156"/>
      <c r="O42" s="156"/>
      <c r="P42" s="156"/>
      <c r="Q42" s="156"/>
    </row>
    <row r="43" spans="5:17" hidden="1" x14ac:dyDescent="0.2">
      <c r="E43" s="149"/>
      <c r="F43" s="149"/>
      <c r="G43" s="149"/>
      <c r="H43" s="149"/>
      <c r="I43" s="145"/>
      <c r="K43" s="145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84"/>
  <sheetViews>
    <sheetView zoomScaleNormal="100" workbookViewId="0">
      <selection activeCell="B55" sqref="B55:Q59"/>
    </sheetView>
  </sheetViews>
  <sheetFormatPr defaultRowHeight="12.75" x14ac:dyDescent="0.2"/>
  <cols>
    <col min="18" max="18" width="2.42578125" customWidth="1"/>
  </cols>
  <sheetData>
    <row r="1" spans="1:18" ht="18" x14ac:dyDescent="0.25">
      <c r="A1" s="511" t="s">
        <v>162</v>
      </c>
    </row>
    <row r="2" spans="1:18" ht="18" x14ac:dyDescent="0.25">
      <c r="A2" s="511"/>
    </row>
    <row r="3" spans="1:18" x14ac:dyDescent="0.2">
      <c r="A3" s="515" t="s">
        <v>198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">
      <c r="A4" s="463"/>
      <c r="B4" s="463" t="s">
        <v>193</v>
      </c>
      <c r="C4" s="463" t="s">
        <v>194</v>
      </c>
      <c r="D4" s="463" t="s">
        <v>195</v>
      </c>
      <c r="E4" s="463" t="s">
        <v>196</v>
      </c>
      <c r="F4" s="463"/>
      <c r="G4" s="463" t="s">
        <v>197</v>
      </c>
      <c r="H4" s="463"/>
      <c r="I4" s="463" t="s">
        <v>200</v>
      </c>
      <c r="J4" s="540"/>
      <c r="K4" s="463" t="s">
        <v>199</v>
      </c>
      <c r="L4" s="540"/>
      <c r="M4" s="463" t="s">
        <v>201</v>
      </c>
      <c r="N4" s="540"/>
      <c r="O4" s="540"/>
      <c r="P4" s="540"/>
      <c r="Q4" s="540"/>
      <c r="R4" s="464"/>
    </row>
    <row r="5" spans="1:18" x14ac:dyDescent="0.2">
      <c r="A5" s="463" t="s">
        <v>93</v>
      </c>
      <c r="B5" s="540">
        <v>0</v>
      </c>
      <c r="C5" s="540">
        <v>0</v>
      </c>
      <c r="D5" s="540">
        <v>0</v>
      </c>
      <c r="E5" s="540">
        <v>0</v>
      </c>
      <c r="F5" s="538"/>
      <c r="G5" s="540">
        <v>0</v>
      </c>
      <c r="H5" s="538"/>
      <c r="I5" s="540">
        <v>0</v>
      </c>
      <c r="J5" s="538"/>
      <c r="K5" s="540">
        <v>0</v>
      </c>
      <c r="L5" s="538"/>
      <c r="M5" s="540">
        <v>0</v>
      </c>
      <c r="N5" s="538"/>
      <c r="O5" s="538"/>
      <c r="P5" s="538"/>
      <c r="Q5" s="538"/>
      <c r="R5" s="464"/>
    </row>
    <row r="6" spans="1:18" s="327" customFormat="1" x14ac:dyDescent="0.2">
      <c r="A6" s="463">
        <v>53</v>
      </c>
      <c r="B6" s="327">
        <v>5</v>
      </c>
      <c r="C6" s="327">
        <v>8</v>
      </c>
      <c r="D6" s="327">
        <v>10</v>
      </c>
      <c r="E6" s="327">
        <v>10</v>
      </c>
      <c r="F6" s="540"/>
      <c r="G6" s="327">
        <v>33</v>
      </c>
      <c r="H6" s="540"/>
      <c r="I6" s="327">
        <v>68</v>
      </c>
      <c r="J6" s="540"/>
      <c r="K6" s="327">
        <v>90</v>
      </c>
      <c r="L6" s="540"/>
      <c r="M6" s="327">
        <v>87</v>
      </c>
      <c r="N6" s="540"/>
      <c r="O6" s="540"/>
      <c r="P6" s="540"/>
      <c r="Q6" s="540"/>
      <c r="R6" s="463"/>
    </row>
    <row r="7" spans="1:18" x14ac:dyDescent="0.2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40"/>
      <c r="O7" s="540"/>
      <c r="P7" s="540"/>
      <c r="Q7" s="540"/>
      <c r="R7" s="464"/>
    </row>
    <row r="8" spans="1:18" ht="18" x14ac:dyDescent="0.25">
      <c r="A8" s="511"/>
    </row>
    <row r="9" spans="1:18" x14ac:dyDescent="0.2">
      <c r="A9" s="515" t="s">
        <v>163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85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86</v>
      </c>
      <c r="K10" s="463" t="s">
        <v>39</v>
      </c>
      <c r="L10" s="463" t="s">
        <v>87</v>
      </c>
      <c r="M10" s="463" t="s">
        <v>24</v>
      </c>
      <c r="N10" s="463" t="s">
        <v>38</v>
      </c>
      <c r="O10" s="463" t="s">
        <v>36</v>
      </c>
      <c r="P10" s="463" t="s">
        <v>88</v>
      </c>
      <c r="Q10" s="463" t="s">
        <v>69</v>
      </c>
      <c r="R10" s="464"/>
    </row>
    <row r="11" spans="1:18" x14ac:dyDescent="0.2">
      <c r="A11" s="463">
        <v>1</v>
      </c>
      <c r="B11">
        <v>1</v>
      </c>
      <c r="C11">
        <v>1</v>
      </c>
      <c r="G11">
        <v>4</v>
      </c>
      <c r="H11">
        <v>1</v>
      </c>
      <c r="K11">
        <v>1</v>
      </c>
      <c r="N11">
        <v>6</v>
      </c>
      <c r="P11">
        <v>3</v>
      </c>
      <c r="R11" s="464"/>
    </row>
    <row r="12" spans="1:18" x14ac:dyDescent="0.2">
      <c r="A12" s="463">
        <v>2</v>
      </c>
      <c r="B12">
        <v>1</v>
      </c>
      <c r="C12">
        <v>0</v>
      </c>
      <c r="G12">
        <v>0</v>
      </c>
      <c r="H12">
        <v>0</v>
      </c>
      <c r="K12">
        <v>0</v>
      </c>
      <c r="N12">
        <v>0</v>
      </c>
      <c r="P12">
        <v>0</v>
      </c>
      <c r="R12" s="464"/>
    </row>
    <row r="13" spans="1:18" x14ac:dyDescent="0.2">
      <c r="A13" s="463">
        <v>3</v>
      </c>
      <c r="R13" s="464"/>
    </row>
    <row r="14" spans="1:18" x14ac:dyDescent="0.2">
      <c r="A14" s="463">
        <v>4</v>
      </c>
      <c r="R14" s="464"/>
    </row>
    <row r="15" spans="1:18" x14ac:dyDescent="0.2">
      <c r="A15" s="463">
        <v>5</v>
      </c>
      <c r="B15">
        <v>0</v>
      </c>
      <c r="C15">
        <v>0</v>
      </c>
      <c r="G15">
        <v>5</v>
      </c>
      <c r="H15">
        <v>1</v>
      </c>
      <c r="K15">
        <v>0</v>
      </c>
      <c r="N15">
        <v>2</v>
      </c>
      <c r="P15">
        <v>1</v>
      </c>
      <c r="R15" s="464"/>
    </row>
    <row r="16" spans="1:18" x14ac:dyDescent="0.2">
      <c r="A16" s="463"/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4"/>
    </row>
    <row r="17" spans="1:18" hidden="1" x14ac:dyDescent="0.2">
      <c r="A17" s="463"/>
      <c r="B17" s="463">
        <f>SUM(B12:B14)</f>
        <v>1</v>
      </c>
      <c r="C17" s="463">
        <f t="shared" ref="C17:Q17" si="0">SUM(C12:C14)</f>
        <v>0</v>
      </c>
      <c r="D17" s="463">
        <f t="shared" si="0"/>
        <v>0</v>
      </c>
      <c r="E17" s="463">
        <f t="shared" si="0"/>
        <v>0</v>
      </c>
      <c r="F17" s="463">
        <f t="shared" si="0"/>
        <v>0</v>
      </c>
      <c r="G17" s="463">
        <f t="shared" si="0"/>
        <v>0</v>
      </c>
      <c r="H17" s="463">
        <f t="shared" si="0"/>
        <v>0</v>
      </c>
      <c r="I17" s="463">
        <f t="shared" si="0"/>
        <v>0</v>
      </c>
      <c r="J17" s="463">
        <f t="shared" si="0"/>
        <v>0</v>
      </c>
      <c r="K17" s="463">
        <f t="shared" si="0"/>
        <v>0</v>
      </c>
      <c r="L17" s="463">
        <f t="shared" si="0"/>
        <v>0</v>
      </c>
      <c r="M17" s="463">
        <f t="shared" si="0"/>
        <v>0</v>
      </c>
      <c r="N17" s="463">
        <f t="shared" si="0"/>
        <v>0</v>
      </c>
      <c r="O17" s="463">
        <f t="shared" si="0"/>
        <v>0</v>
      </c>
      <c r="P17" s="463">
        <f t="shared" si="0"/>
        <v>0</v>
      </c>
      <c r="Q17" s="463">
        <f t="shared" si="0"/>
        <v>0</v>
      </c>
      <c r="R17" s="464"/>
    </row>
    <row r="18" spans="1:18" hidden="1" x14ac:dyDescent="0.2">
      <c r="A18" s="463"/>
      <c r="B18" s="463">
        <f>SUM(B11:B15)</f>
        <v>2</v>
      </c>
      <c r="C18" s="463">
        <f t="shared" ref="C18:Q18" si="1">SUM(C11:C15)</f>
        <v>1</v>
      </c>
      <c r="D18" s="463">
        <f t="shared" si="1"/>
        <v>0</v>
      </c>
      <c r="E18" s="463">
        <f t="shared" si="1"/>
        <v>0</v>
      </c>
      <c r="F18" s="463">
        <f t="shared" si="1"/>
        <v>0</v>
      </c>
      <c r="G18" s="463">
        <f t="shared" si="1"/>
        <v>9</v>
      </c>
      <c r="H18" s="463">
        <f t="shared" si="1"/>
        <v>2</v>
      </c>
      <c r="I18" s="463">
        <f t="shared" si="1"/>
        <v>0</v>
      </c>
      <c r="J18" s="463">
        <f t="shared" si="1"/>
        <v>0</v>
      </c>
      <c r="K18" s="463">
        <f t="shared" si="1"/>
        <v>1</v>
      </c>
      <c r="L18" s="463">
        <f t="shared" si="1"/>
        <v>0</v>
      </c>
      <c r="M18" s="463">
        <f t="shared" si="1"/>
        <v>0</v>
      </c>
      <c r="N18" s="463">
        <f t="shared" si="1"/>
        <v>8</v>
      </c>
      <c r="O18" s="463">
        <f t="shared" si="1"/>
        <v>0</v>
      </c>
      <c r="P18" s="463">
        <f t="shared" si="1"/>
        <v>4</v>
      </c>
      <c r="Q18" s="463">
        <f t="shared" si="1"/>
        <v>0</v>
      </c>
      <c r="R18" s="464"/>
    </row>
    <row r="20" spans="1:18" x14ac:dyDescent="0.2">
      <c r="A20" s="515" t="s">
        <v>28</v>
      </c>
      <c r="B20" s="465"/>
      <c r="C20" s="470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92"/>
    </row>
    <row r="21" spans="1:18" x14ac:dyDescent="0.2">
      <c r="A21" s="463" t="s">
        <v>22</v>
      </c>
      <c r="B21" s="463" t="s">
        <v>25</v>
      </c>
      <c r="C21" s="463" t="s">
        <v>37</v>
      </c>
      <c r="D21" s="463" t="s">
        <v>35</v>
      </c>
      <c r="E21" s="463" t="s">
        <v>85</v>
      </c>
      <c r="F21" s="463" t="s">
        <v>23</v>
      </c>
      <c r="G21" s="463" t="s">
        <v>26</v>
      </c>
      <c r="H21" s="463" t="s">
        <v>65</v>
      </c>
      <c r="I21" s="463" t="s">
        <v>66</v>
      </c>
      <c r="J21" s="463" t="s">
        <v>86</v>
      </c>
      <c r="K21" s="463" t="s">
        <v>39</v>
      </c>
      <c r="L21" s="463" t="s">
        <v>87</v>
      </c>
      <c r="M21" s="463" t="s">
        <v>24</v>
      </c>
      <c r="N21" s="463" t="s">
        <v>38</v>
      </c>
      <c r="O21" s="463" t="s">
        <v>36</v>
      </c>
      <c r="P21" s="463" t="s">
        <v>88</v>
      </c>
      <c r="Q21" s="463" t="s">
        <v>69</v>
      </c>
      <c r="R21" s="464"/>
    </row>
    <row r="22" spans="1:18" x14ac:dyDescent="0.2">
      <c r="A22" s="463">
        <v>1</v>
      </c>
      <c r="B22">
        <v>2</v>
      </c>
      <c r="C22">
        <v>2</v>
      </c>
      <c r="D22">
        <v>0</v>
      </c>
      <c r="E22">
        <v>1</v>
      </c>
      <c r="F22">
        <v>0</v>
      </c>
      <c r="G22">
        <v>2</v>
      </c>
      <c r="H22">
        <v>4</v>
      </c>
      <c r="I22">
        <v>1</v>
      </c>
      <c r="J22">
        <v>1</v>
      </c>
      <c r="K22">
        <v>2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 s="464"/>
    </row>
    <row r="23" spans="1:18" x14ac:dyDescent="0.2">
      <c r="A23" s="46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464"/>
    </row>
    <row r="24" spans="1:18" x14ac:dyDescent="0.2">
      <c r="A24" s="463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464"/>
    </row>
    <row r="25" spans="1:18" x14ac:dyDescent="0.2">
      <c r="A25" s="463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2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464"/>
    </row>
    <row r="26" spans="1:18" x14ac:dyDescent="0.2">
      <c r="A26" s="463">
        <v>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0</v>
      </c>
      <c r="P26">
        <v>6</v>
      </c>
      <c r="Q26">
        <v>0</v>
      </c>
      <c r="R26" s="464"/>
    </row>
    <row r="27" spans="1:18" x14ac:dyDescent="0.2">
      <c r="A27" s="463"/>
      <c r="B27" s="463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4"/>
    </row>
    <row r="28" spans="1:18" hidden="1" x14ac:dyDescent="0.2">
      <c r="A28" s="463"/>
      <c r="B28" s="463">
        <f>SUM(B23:B25)</f>
        <v>0</v>
      </c>
      <c r="C28" s="463">
        <f t="shared" ref="C28:Q28" si="2">SUM(C23:C25)</f>
        <v>0</v>
      </c>
      <c r="D28" s="463">
        <f t="shared" si="2"/>
        <v>0</v>
      </c>
      <c r="E28" s="463">
        <f t="shared" si="2"/>
        <v>0</v>
      </c>
      <c r="F28" s="463">
        <f t="shared" si="2"/>
        <v>0</v>
      </c>
      <c r="G28" s="463">
        <f t="shared" si="2"/>
        <v>2</v>
      </c>
      <c r="H28" s="463">
        <f t="shared" si="2"/>
        <v>1</v>
      </c>
      <c r="I28" s="463">
        <f t="shared" si="2"/>
        <v>1</v>
      </c>
      <c r="J28" s="463">
        <f t="shared" si="2"/>
        <v>0</v>
      </c>
      <c r="K28" s="463">
        <f t="shared" si="2"/>
        <v>0</v>
      </c>
      <c r="L28" s="463">
        <f t="shared" si="2"/>
        <v>0</v>
      </c>
      <c r="M28" s="463">
        <f t="shared" si="2"/>
        <v>0</v>
      </c>
      <c r="N28" s="463">
        <f t="shared" si="2"/>
        <v>0</v>
      </c>
      <c r="O28" s="463">
        <f t="shared" si="2"/>
        <v>0</v>
      </c>
      <c r="P28" s="463">
        <f t="shared" si="2"/>
        <v>0</v>
      </c>
      <c r="Q28" s="463">
        <f t="shared" si="2"/>
        <v>0</v>
      </c>
      <c r="R28" s="464"/>
    </row>
    <row r="29" spans="1:18" hidden="1" x14ac:dyDescent="0.2">
      <c r="A29" s="463"/>
      <c r="B29" s="463">
        <f>SUM(B22:B26)</f>
        <v>2</v>
      </c>
      <c r="C29" s="463">
        <f t="shared" ref="C29:Q29" si="3">SUM(C22:C26)</f>
        <v>2</v>
      </c>
      <c r="D29" s="463">
        <f t="shared" si="3"/>
        <v>0</v>
      </c>
      <c r="E29" s="463">
        <f t="shared" si="3"/>
        <v>1</v>
      </c>
      <c r="F29" s="463">
        <f t="shared" si="3"/>
        <v>0</v>
      </c>
      <c r="G29" s="463">
        <f t="shared" si="3"/>
        <v>4</v>
      </c>
      <c r="H29" s="463">
        <f t="shared" si="3"/>
        <v>6</v>
      </c>
      <c r="I29" s="463">
        <f t="shared" si="3"/>
        <v>2</v>
      </c>
      <c r="J29" s="463">
        <f t="shared" si="3"/>
        <v>2</v>
      </c>
      <c r="K29" s="463">
        <f t="shared" si="3"/>
        <v>3</v>
      </c>
      <c r="L29" s="463">
        <f t="shared" si="3"/>
        <v>0</v>
      </c>
      <c r="M29" s="463">
        <f t="shared" si="3"/>
        <v>0</v>
      </c>
      <c r="N29" s="463">
        <f t="shared" si="3"/>
        <v>2</v>
      </c>
      <c r="O29" s="463">
        <f t="shared" si="3"/>
        <v>0</v>
      </c>
      <c r="P29" s="463">
        <f t="shared" si="3"/>
        <v>7</v>
      </c>
      <c r="Q29" s="463">
        <f t="shared" si="3"/>
        <v>0</v>
      </c>
      <c r="R29" s="464"/>
    </row>
    <row r="31" spans="1:18" x14ac:dyDescent="0.2">
      <c r="A31" s="515" t="s">
        <v>164</v>
      </c>
      <c r="B31" s="465"/>
      <c r="C31" s="470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92"/>
    </row>
    <row r="32" spans="1:18" x14ac:dyDescent="0.2">
      <c r="A32" s="463" t="s">
        <v>22</v>
      </c>
      <c r="B32" s="463" t="s">
        <v>25</v>
      </c>
      <c r="C32" s="463" t="s">
        <v>37</v>
      </c>
      <c r="D32" s="463" t="s">
        <v>35</v>
      </c>
      <c r="E32" s="463" t="s">
        <v>85</v>
      </c>
      <c r="F32" s="463" t="s">
        <v>23</v>
      </c>
      <c r="G32" s="463" t="s">
        <v>26</v>
      </c>
      <c r="H32" s="463" t="s">
        <v>65</v>
      </c>
      <c r="I32" s="463" t="s">
        <v>66</v>
      </c>
      <c r="J32" s="463" t="s">
        <v>86</v>
      </c>
      <c r="K32" s="463" t="s">
        <v>39</v>
      </c>
      <c r="L32" s="463" t="s">
        <v>87</v>
      </c>
      <c r="M32" s="463" t="s">
        <v>24</v>
      </c>
      <c r="N32" s="463" t="s">
        <v>38</v>
      </c>
      <c r="O32" s="463" t="s">
        <v>36</v>
      </c>
      <c r="P32" s="463" t="s">
        <v>88</v>
      </c>
      <c r="Q32" s="463" t="s">
        <v>69</v>
      </c>
      <c r="R32" s="464"/>
    </row>
    <row r="33" spans="1:18" x14ac:dyDescent="0.2">
      <c r="A33" s="463">
        <v>1</v>
      </c>
      <c r="B33">
        <v>5</v>
      </c>
      <c r="C33">
        <v>3</v>
      </c>
      <c r="E33">
        <v>2</v>
      </c>
      <c r="F33">
        <v>1</v>
      </c>
      <c r="G33">
        <v>17</v>
      </c>
      <c r="H33">
        <v>7</v>
      </c>
      <c r="I33">
        <v>2</v>
      </c>
      <c r="J33">
        <v>2</v>
      </c>
      <c r="K33">
        <v>3</v>
      </c>
      <c r="N33">
        <v>14</v>
      </c>
      <c r="P33">
        <v>10</v>
      </c>
      <c r="R33" s="464"/>
    </row>
    <row r="34" spans="1:18" x14ac:dyDescent="0.2">
      <c r="A34" s="463">
        <v>2</v>
      </c>
      <c r="B34">
        <v>1</v>
      </c>
      <c r="C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N34">
        <v>0</v>
      </c>
      <c r="P34">
        <v>0</v>
      </c>
      <c r="R34" s="464"/>
    </row>
    <row r="35" spans="1:18" x14ac:dyDescent="0.2">
      <c r="A35" s="463">
        <v>3</v>
      </c>
      <c r="R35" s="464"/>
    </row>
    <row r="36" spans="1:18" x14ac:dyDescent="0.2">
      <c r="A36" s="463">
        <v>4</v>
      </c>
      <c r="B36">
        <v>0</v>
      </c>
      <c r="C36">
        <v>0</v>
      </c>
      <c r="E36">
        <v>0</v>
      </c>
      <c r="F36">
        <v>1</v>
      </c>
      <c r="G36">
        <v>2</v>
      </c>
      <c r="H36">
        <v>2</v>
      </c>
      <c r="I36">
        <v>1</v>
      </c>
      <c r="J36">
        <v>0</v>
      </c>
      <c r="K36">
        <v>0</v>
      </c>
      <c r="N36">
        <v>0</v>
      </c>
      <c r="P36">
        <v>0</v>
      </c>
      <c r="R36" s="464"/>
    </row>
    <row r="37" spans="1:18" x14ac:dyDescent="0.2">
      <c r="A37" s="463">
        <v>5</v>
      </c>
      <c r="B37">
        <v>2</v>
      </c>
      <c r="C37">
        <v>0</v>
      </c>
      <c r="E37">
        <v>1</v>
      </c>
      <c r="F37">
        <v>0</v>
      </c>
      <c r="G37">
        <v>9</v>
      </c>
      <c r="H37">
        <v>6</v>
      </c>
      <c r="I37">
        <v>3</v>
      </c>
      <c r="J37">
        <v>2</v>
      </c>
      <c r="K37">
        <v>1</v>
      </c>
      <c r="N37">
        <v>4</v>
      </c>
      <c r="P37">
        <v>11</v>
      </c>
      <c r="R37" s="464"/>
    </row>
    <row r="38" spans="1:18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  <c r="Q38" s="463"/>
      <c r="R38" s="464"/>
    </row>
    <row r="39" spans="1:18" hidden="1" x14ac:dyDescent="0.2">
      <c r="A39" s="463"/>
      <c r="B39" s="463">
        <f>SUM(B34:B36)</f>
        <v>1</v>
      </c>
      <c r="C39" s="463">
        <f t="shared" ref="C39:Q39" si="4">SUM(C34:C36)</f>
        <v>0</v>
      </c>
      <c r="D39" s="463">
        <f t="shared" si="4"/>
        <v>0</v>
      </c>
      <c r="E39" s="463">
        <f t="shared" si="4"/>
        <v>0</v>
      </c>
      <c r="F39" s="463">
        <f t="shared" si="4"/>
        <v>1</v>
      </c>
      <c r="G39" s="463">
        <f t="shared" si="4"/>
        <v>2</v>
      </c>
      <c r="H39" s="463">
        <f t="shared" si="4"/>
        <v>2</v>
      </c>
      <c r="I39" s="463">
        <f t="shared" si="4"/>
        <v>1</v>
      </c>
      <c r="J39" s="463">
        <f t="shared" si="4"/>
        <v>0</v>
      </c>
      <c r="K39" s="463">
        <f t="shared" si="4"/>
        <v>0</v>
      </c>
      <c r="L39" s="463">
        <f t="shared" si="4"/>
        <v>0</v>
      </c>
      <c r="M39" s="463">
        <f t="shared" si="4"/>
        <v>0</v>
      </c>
      <c r="N39" s="463">
        <f t="shared" si="4"/>
        <v>0</v>
      </c>
      <c r="O39" s="463">
        <f t="shared" si="4"/>
        <v>0</v>
      </c>
      <c r="P39" s="463">
        <f t="shared" si="4"/>
        <v>0</v>
      </c>
      <c r="Q39" s="463">
        <f t="shared" si="4"/>
        <v>0</v>
      </c>
      <c r="R39" s="464"/>
    </row>
    <row r="40" spans="1:18" hidden="1" x14ac:dyDescent="0.2">
      <c r="A40" s="463"/>
      <c r="B40" s="463">
        <f>SUM(B33:B37)</f>
        <v>8</v>
      </c>
      <c r="C40" s="463">
        <f t="shared" ref="C40:Q40" si="5">SUM(C33:C37)</f>
        <v>3</v>
      </c>
      <c r="D40" s="463">
        <f t="shared" si="5"/>
        <v>0</v>
      </c>
      <c r="E40" s="463">
        <f t="shared" si="5"/>
        <v>3</v>
      </c>
      <c r="F40" s="463">
        <f t="shared" si="5"/>
        <v>2</v>
      </c>
      <c r="G40" s="463">
        <f t="shared" si="5"/>
        <v>28</v>
      </c>
      <c r="H40" s="463">
        <f t="shared" si="5"/>
        <v>15</v>
      </c>
      <c r="I40" s="463">
        <f t="shared" si="5"/>
        <v>6</v>
      </c>
      <c r="J40" s="463">
        <f t="shared" si="5"/>
        <v>4</v>
      </c>
      <c r="K40" s="463">
        <f t="shared" si="5"/>
        <v>4</v>
      </c>
      <c r="L40" s="463">
        <f t="shared" si="5"/>
        <v>0</v>
      </c>
      <c r="M40" s="463">
        <f t="shared" si="5"/>
        <v>0</v>
      </c>
      <c r="N40" s="463">
        <f t="shared" si="5"/>
        <v>18</v>
      </c>
      <c r="O40" s="463">
        <f t="shared" si="5"/>
        <v>0</v>
      </c>
      <c r="P40" s="463">
        <f t="shared" si="5"/>
        <v>21</v>
      </c>
      <c r="Q40" s="463">
        <f t="shared" si="5"/>
        <v>0</v>
      </c>
      <c r="R40" s="464"/>
    </row>
    <row r="42" spans="1:18" x14ac:dyDescent="0.2">
      <c r="A42" s="515" t="s">
        <v>165</v>
      </c>
      <c r="B42" s="465"/>
      <c r="C42" s="470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92"/>
    </row>
    <row r="43" spans="1:18" x14ac:dyDescent="0.2">
      <c r="A43" s="463" t="s">
        <v>22</v>
      </c>
      <c r="B43" s="463" t="s">
        <v>25</v>
      </c>
      <c r="C43" s="463" t="s">
        <v>37</v>
      </c>
      <c r="D43" s="463" t="s">
        <v>35</v>
      </c>
      <c r="E43" s="463" t="s">
        <v>85</v>
      </c>
      <c r="F43" s="463" t="s">
        <v>23</v>
      </c>
      <c r="G43" s="463" t="s">
        <v>26</v>
      </c>
      <c r="H43" s="463" t="s">
        <v>65</v>
      </c>
      <c r="I43" s="463" t="s">
        <v>66</v>
      </c>
      <c r="J43" s="463" t="s">
        <v>86</v>
      </c>
      <c r="K43" s="463" t="s">
        <v>39</v>
      </c>
      <c r="L43" s="463" t="s">
        <v>87</v>
      </c>
      <c r="M43" s="463" t="s">
        <v>24</v>
      </c>
      <c r="N43" s="463" t="s">
        <v>38</v>
      </c>
      <c r="O43" s="463" t="s">
        <v>36</v>
      </c>
      <c r="P43" s="463" t="s">
        <v>88</v>
      </c>
      <c r="Q43" s="463" t="s">
        <v>69</v>
      </c>
      <c r="R43" s="464"/>
    </row>
    <row r="44" spans="1:18" x14ac:dyDescent="0.2">
      <c r="A44" s="463">
        <v>1</v>
      </c>
      <c r="B44">
        <v>5</v>
      </c>
      <c r="C44">
        <v>3</v>
      </c>
      <c r="E44">
        <v>2</v>
      </c>
      <c r="F44">
        <v>1</v>
      </c>
      <c r="G44">
        <v>15</v>
      </c>
      <c r="H44">
        <v>7</v>
      </c>
      <c r="I44">
        <v>2</v>
      </c>
      <c r="J44">
        <v>2</v>
      </c>
      <c r="K44">
        <v>3</v>
      </c>
      <c r="N44">
        <v>14</v>
      </c>
      <c r="P44">
        <v>10</v>
      </c>
      <c r="R44" s="464"/>
    </row>
    <row r="45" spans="1:18" x14ac:dyDescent="0.2">
      <c r="A45" s="463">
        <v>2</v>
      </c>
      <c r="B45">
        <v>1</v>
      </c>
      <c r="C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N45">
        <v>0</v>
      </c>
      <c r="P45">
        <v>0</v>
      </c>
      <c r="R45" s="464"/>
    </row>
    <row r="46" spans="1:18" x14ac:dyDescent="0.2">
      <c r="A46" s="463">
        <v>3</v>
      </c>
      <c r="R46" s="464"/>
    </row>
    <row r="47" spans="1:18" x14ac:dyDescent="0.2">
      <c r="A47" s="463">
        <v>4</v>
      </c>
      <c r="B47">
        <v>0</v>
      </c>
      <c r="C47">
        <v>0</v>
      </c>
      <c r="E47">
        <v>0</v>
      </c>
      <c r="F47">
        <v>1</v>
      </c>
      <c r="G47">
        <v>2</v>
      </c>
      <c r="H47">
        <v>2</v>
      </c>
      <c r="I47">
        <v>1</v>
      </c>
      <c r="J47">
        <v>0</v>
      </c>
      <c r="K47">
        <v>0</v>
      </c>
      <c r="N47">
        <v>0</v>
      </c>
      <c r="P47">
        <v>0</v>
      </c>
      <c r="R47" s="464"/>
    </row>
    <row r="48" spans="1:18" x14ac:dyDescent="0.2">
      <c r="A48" s="463">
        <v>5</v>
      </c>
      <c r="B48">
        <v>2</v>
      </c>
      <c r="C48">
        <v>0</v>
      </c>
      <c r="E48">
        <v>1</v>
      </c>
      <c r="F48">
        <v>0</v>
      </c>
      <c r="G48">
        <v>9</v>
      </c>
      <c r="H48">
        <v>6</v>
      </c>
      <c r="I48">
        <v>3</v>
      </c>
      <c r="J48">
        <v>2</v>
      </c>
      <c r="K48">
        <v>1</v>
      </c>
      <c r="N48">
        <v>4</v>
      </c>
      <c r="P48">
        <v>11</v>
      </c>
      <c r="R48" s="464"/>
    </row>
    <row r="49" spans="1:19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  <c r="Q49" s="463"/>
      <c r="R49" s="464"/>
    </row>
    <row r="50" spans="1:19" hidden="1" x14ac:dyDescent="0.2">
      <c r="A50" s="463"/>
      <c r="B50" s="463">
        <f>SUM(B45:B47)</f>
        <v>1</v>
      </c>
      <c r="C50" s="463">
        <f t="shared" ref="C50:Q50" si="6">SUM(C45:C47)</f>
        <v>0</v>
      </c>
      <c r="D50" s="463">
        <f t="shared" si="6"/>
        <v>0</v>
      </c>
      <c r="E50" s="463">
        <f t="shared" si="6"/>
        <v>0</v>
      </c>
      <c r="F50" s="463">
        <f t="shared" si="6"/>
        <v>1</v>
      </c>
      <c r="G50" s="463">
        <f t="shared" si="6"/>
        <v>2</v>
      </c>
      <c r="H50" s="463">
        <f t="shared" si="6"/>
        <v>2</v>
      </c>
      <c r="I50" s="463">
        <f t="shared" si="6"/>
        <v>1</v>
      </c>
      <c r="J50" s="463">
        <f t="shared" si="6"/>
        <v>0</v>
      </c>
      <c r="K50" s="463">
        <f t="shared" si="6"/>
        <v>0</v>
      </c>
      <c r="L50" s="463">
        <f t="shared" si="6"/>
        <v>0</v>
      </c>
      <c r="M50" s="463">
        <f t="shared" si="6"/>
        <v>0</v>
      </c>
      <c r="N50" s="463">
        <f t="shared" si="6"/>
        <v>0</v>
      </c>
      <c r="O50" s="463">
        <f t="shared" si="6"/>
        <v>0</v>
      </c>
      <c r="P50" s="463">
        <f t="shared" si="6"/>
        <v>0</v>
      </c>
      <c r="Q50" s="463">
        <f t="shared" si="6"/>
        <v>0</v>
      </c>
      <c r="R50" s="464"/>
    </row>
    <row r="51" spans="1:19" hidden="1" x14ac:dyDescent="0.2">
      <c r="A51" s="463"/>
      <c r="B51" s="463">
        <f>SUM(B44:B48)</f>
        <v>8</v>
      </c>
      <c r="C51" s="463">
        <f t="shared" ref="C51:Q51" si="7">SUM(C44:C48)</f>
        <v>3</v>
      </c>
      <c r="D51" s="463">
        <f t="shared" si="7"/>
        <v>0</v>
      </c>
      <c r="E51" s="463">
        <f t="shared" si="7"/>
        <v>3</v>
      </c>
      <c r="F51" s="463">
        <f t="shared" si="7"/>
        <v>2</v>
      </c>
      <c r="G51" s="463">
        <f t="shared" si="7"/>
        <v>26</v>
      </c>
      <c r="H51" s="463">
        <f t="shared" si="7"/>
        <v>15</v>
      </c>
      <c r="I51" s="463">
        <f t="shared" si="7"/>
        <v>6</v>
      </c>
      <c r="J51" s="463">
        <f t="shared" si="7"/>
        <v>4</v>
      </c>
      <c r="K51" s="463">
        <f t="shared" si="7"/>
        <v>4</v>
      </c>
      <c r="L51" s="463">
        <f t="shared" si="7"/>
        <v>0</v>
      </c>
      <c r="M51" s="463">
        <f t="shared" si="7"/>
        <v>0</v>
      </c>
      <c r="N51" s="463">
        <f t="shared" si="7"/>
        <v>18</v>
      </c>
      <c r="O51" s="463">
        <f t="shared" si="7"/>
        <v>0</v>
      </c>
      <c r="P51" s="463">
        <f t="shared" si="7"/>
        <v>21</v>
      </c>
      <c r="Q51" s="463">
        <f t="shared" si="7"/>
        <v>0</v>
      </c>
      <c r="R51" s="464"/>
    </row>
    <row r="53" spans="1:19" x14ac:dyDescent="0.2">
      <c r="A53" s="515" t="s">
        <v>184</v>
      </c>
      <c r="B53" s="465"/>
      <c r="C53" s="470"/>
      <c r="D53" s="465"/>
      <c r="E53" s="465"/>
      <c r="F53" s="465"/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92"/>
    </row>
    <row r="54" spans="1:19" x14ac:dyDescent="0.2">
      <c r="A54" s="463" t="s">
        <v>22</v>
      </c>
      <c r="B54" s="463" t="s">
        <v>25</v>
      </c>
      <c r="C54" s="463" t="s">
        <v>37</v>
      </c>
      <c r="D54" s="463" t="s">
        <v>35</v>
      </c>
      <c r="E54" s="463" t="s">
        <v>85</v>
      </c>
      <c r="F54" s="463" t="s">
        <v>23</v>
      </c>
      <c r="G54" s="463" t="s">
        <v>26</v>
      </c>
      <c r="H54" s="463" t="s">
        <v>65</v>
      </c>
      <c r="I54" s="463" t="s">
        <v>66</v>
      </c>
      <c r="J54" s="463" t="s">
        <v>86</v>
      </c>
      <c r="K54" s="463" t="s">
        <v>39</v>
      </c>
      <c r="L54" s="463" t="s">
        <v>87</v>
      </c>
      <c r="M54" s="463" t="s">
        <v>24</v>
      </c>
      <c r="N54" s="463" t="s">
        <v>38</v>
      </c>
      <c r="O54" s="463" t="s">
        <v>36</v>
      </c>
      <c r="P54" s="463" t="s">
        <v>88</v>
      </c>
      <c r="Q54" s="463" t="s">
        <v>69</v>
      </c>
      <c r="R54" s="464"/>
    </row>
    <row r="55" spans="1:19" s="530" customFormat="1" x14ac:dyDescent="0.2">
      <c r="A55" s="528">
        <v>1</v>
      </c>
      <c r="B55">
        <v>7</v>
      </c>
      <c r="C55">
        <v>4</v>
      </c>
      <c r="D55"/>
      <c r="E55">
        <v>2</v>
      </c>
      <c r="F55">
        <v>1</v>
      </c>
      <c r="G55">
        <v>20</v>
      </c>
      <c r="H55">
        <v>15</v>
      </c>
      <c r="I55">
        <v>2</v>
      </c>
      <c r="J55">
        <v>3</v>
      </c>
      <c r="K55">
        <v>6</v>
      </c>
      <c r="L55"/>
      <c r="M55"/>
      <c r="N55">
        <v>27</v>
      </c>
      <c r="O55">
        <v>1</v>
      </c>
      <c r="P55">
        <v>16</v>
      </c>
      <c r="Q55"/>
      <c r="R55" s="529"/>
      <c r="S55"/>
    </row>
    <row r="56" spans="1:19" x14ac:dyDescent="0.2">
      <c r="A56" s="463">
        <v>2</v>
      </c>
      <c r="B56">
        <v>1</v>
      </c>
      <c r="C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N56">
        <v>0</v>
      </c>
      <c r="O56">
        <v>0</v>
      </c>
      <c r="P56">
        <v>0</v>
      </c>
      <c r="R56" s="464"/>
    </row>
    <row r="57" spans="1:19" x14ac:dyDescent="0.2">
      <c r="A57" s="463">
        <v>3</v>
      </c>
      <c r="R57" s="464"/>
    </row>
    <row r="58" spans="1:19" x14ac:dyDescent="0.2">
      <c r="A58" s="463">
        <v>4</v>
      </c>
      <c r="B58">
        <v>0</v>
      </c>
      <c r="C58">
        <v>0</v>
      </c>
      <c r="E58">
        <v>0</v>
      </c>
      <c r="F58">
        <v>1</v>
      </c>
      <c r="G58">
        <v>7</v>
      </c>
      <c r="H58">
        <v>3</v>
      </c>
      <c r="I58">
        <v>1</v>
      </c>
      <c r="J58">
        <v>0</v>
      </c>
      <c r="K58">
        <v>0</v>
      </c>
      <c r="N58">
        <v>2</v>
      </c>
      <c r="O58">
        <v>0</v>
      </c>
      <c r="P58">
        <v>0</v>
      </c>
      <c r="R58" s="464"/>
    </row>
    <row r="59" spans="1:19" x14ac:dyDescent="0.2">
      <c r="A59" s="463">
        <v>5</v>
      </c>
      <c r="B59">
        <v>5</v>
      </c>
      <c r="C59">
        <v>0</v>
      </c>
      <c r="E59">
        <v>1</v>
      </c>
      <c r="F59">
        <v>0</v>
      </c>
      <c r="G59">
        <v>15</v>
      </c>
      <c r="H59">
        <v>9</v>
      </c>
      <c r="I59">
        <v>4</v>
      </c>
      <c r="J59">
        <v>2</v>
      </c>
      <c r="K59">
        <v>1</v>
      </c>
      <c r="N59">
        <v>7</v>
      </c>
      <c r="O59">
        <v>0</v>
      </c>
      <c r="P59">
        <v>19</v>
      </c>
      <c r="R59" s="464"/>
    </row>
    <row r="60" spans="1:19" x14ac:dyDescent="0.2">
      <c r="A60" s="463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  <c r="Q60" s="463"/>
      <c r="R60" s="464"/>
    </row>
    <row r="61" spans="1:19" hidden="1" x14ac:dyDescent="0.2">
      <c r="A61" s="463"/>
      <c r="B61" s="463">
        <f>SUM(B56:B58)</f>
        <v>1</v>
      </c>
      <c r="C61" s="463">
        <f t="shared" ref="C61:Q61" si="8">SUM(C56:C58)</f>
        <v>0</v>
      </c>
      <c r="D61" s="463">
        <f t="shared" si="8"/>
        <v>0</v>
      </c>
      <c r="E61" s="463">
        <f t="shared" si="8"/>
        <v>0</v>
      </c>
      <c r="F61" s="463">
        <f t="shared" si="8"/>
        <v>1</v>
      </c>
      <c r="G61" s="463">
        <f t="shared" si="8"/>
        <v>7</v>
      </c>
      <c r="H61" s="463">
        <f t="shared" si="8"/>
        <v>3</v>
      </c>
      <c r="I61" s="463">
        <f t="shared" si="8"/>
        <v>1</v>
      </c>
      <c r="J61" s="463">
        <f t="shared" si="8"/>
        <v>0</v>
      </c>
      <c r="K61" s="463">
        <f t="shared" si="8"/>
        <v>0</v>
      </c>
      <c r="L61" s="463">
        <f t="shared" si="8"/>
        <v>0</v>
      </c>
      <c r="M61" s="463">
        <f t="shared" si="8"/>
        <v>0</v>
      </c>
      <c r="N61" s="463">
        <f t="shared" si="8"/>
        <v>2</v>
      </c>
      <c r="O61" s="463">
        <f t="shared" si="8"/>
        <v>0</v>
      </c>
      <c r="P61" s="463">
        <f t="shared" si="8"/>
        <v>0</v>
      </c>
      <c r="Q61" s="463">
        <f t="shared" si="8"/>
        <v>0</v>
      </c>
      <c r="R61" s="464"/>
    </row>
    <row r="62" spans="1:19" hidden="1" x14ac:dyDescent="0.2">
      <c r="A62" s="463"/>
      <c r="B62" s="463">
        <f>SUM(B55:B59)</f>
        <v>13</v>
      </c>
      <c r="C62" s="463">
        <f t="shared" ref="C62:Q62" si="9">SUM(C55:C59)</f>
        <v>4</v>
      </c>
      <c r="D62" s="463">
        <f t="shared" si="9"/>
        <v>0</v>
      </c>
      <c r="E62" s="463">
        <f t="shared" si="9"/>
        <v>3</v>
      </c>
      <c r="F62" s="463">
        <f t="shared" si="9"/>
        <v>2</v>
      </c>
      <c r="G62" s="463">
        <f t="shared" si="9"/>
        <v>42</v>
      </c>
      <c r="H62" s="463">
        <f t="shared" si="9"/>
        <v>27</v>
      </c>
      <c r="I62" s="463">
        <f t="shared" si="9"/>
        <v>7</v>
      </c>
      <c r="J62" s="463">
        <f t="shared" si="9"/>
        <v>5</v>
      </c>
      <c r="K62" s="463">
        <f t="shared" si="9"/>
        <v>7</v>
      </c>
      <c r="L62" s="463">
        <f t="shared" si="9"/>
        <v>0</v>
      </c>
      <c r="M62" s="463">
        <f t="shared" si="9"/>
        <v>0</v>
      </c>
      <c r="N62" s="463">
        <f t="shared" si="9"/>
        <v>36</v>
      </c>
      <c r="O62" s="463">
        <f t="shared" si="9"/>
        <v>1</v>
      </c>
      <c r="P62" s="463">
        <f t="shared" si="9"/>
        <v>35</v>
      </c>
      <c r="Q62" s="463">
        <f t="shared" si="9"/>
        <v>0</v>
      </c>
      <c r="R62" s="464"/>
    </row>
    <row r="64" spans="1:19" x14ac:dyDescent="0.2">
      <c r="A64" s="515" t="s">
        <v>166</v>
      </c>
      <c r="B64" s="465"/>
      <c r="C64" s="470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92"/>
    </row>
    <row r="65" spans="1:18" x14ac:dyDescent="0.2">
      <c r="A65" s="463" t="s">
        <v>22</v>
      </c>
      <c r="B65" s="463" t="s">
        <v>25</v>
      </c>
      <c r="C65" s="463" t="s">
        <v>37</v>
      </c>
      <c r="D65" s="463" t="s">
        <v>35</v>
      </c>
      <c r="E65" s="463" t="s">
        <v>85</v>
      </c>
      <c r="F65" s="463" t="s">
        <v>23</v>
      </c>
      <c r="G65" s="463" t="s">
        <v>26</v>
      </c>
      <c r="H65" s="463" t="s">
        <v>65</v>
      </c>
      <c r="I65" s="463" t="s">
        <v>66</v>
      </c>
      <c r="J65" s="463" t="s">
        <v>86</v>
      </c>
      <c r="K65" s="463" t="s">
        <v>39</v>
      </c>
      <c r="L65" s="463" t="s">
        <v>87</v>
      </c>
      <c r="M65" s="463" t="s">
        <v>24</v>
      </c>
      <c r="N65" s="463" t="s">
        <v>38</v>
      </c>
      <c r="O65" s="463" t="s">
        <v>36</v>
      </c>
      <c r="P65" s="463" t="s">
        <v>88</v>
      </c>
      <c r="Q65" s="463" t="s">
        <v>69</v>
      </c>
      <c r="R65" s="464"/>
    </row>
    <row r="66" spans="1:18" x14ac:dyDescent="0.2">
      <c r="A66" s="463">
        <v>1</v>
      </c>
      <c r="B66">
        <v>8</v>
      </c>
      <c r="C66">
        <v>1</v>
      </c>
      <c r="D66">
        <v>2</v>
      </c>
      <c r="E66">
        <v>1</v>
      </c>
      <c r="F66">
        <v>0</v>
      </c>
      <c r="G66">
        <v>20</v>
      </c>
      <c r="H66">
        <v>10</v>
      </c>
      <c r="I66">
        <v>8</v>
      </c>
      <c r="J66">
        <v>2</v>
      </c>
      <c r="K66">
        <v>1</v>
      </c>
      <c r="L66">
        <v>0</v>
      </c>
      <c r="M66">
        <v>0</v>
      </c>
      <c r="N66">
        <v>26</v>
      </c>
      <c r="O66">
        <v>1</v>
      </c>
      <c r="P66">
        <v>18</v>
      </c>
      <c r="Q66">
        <v>2</v>
      </c>
      <c r="R66" s="464"/>
    </row>
    <row r="67" spans="1:18" x14ac:dyDescent="0.2">
      <c r="A67" s="463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464"/>
    </row>
    <row r="68" spans="1:18" x14ac:dyDescent="0.2">
      <c r="A68" s="463">
        <v>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464"/>
    </row>
    <row r="69" spans="1:18" x14ac:dyDescent="0.2">
      <c r="A69" s="463">
        <v>4</v>
      </c>
      <c r="B69">
        <v>0</v>
      </c>
      <c r="C69">
        <v>0</v>
      </c>
      <c r="D69">
        <v>0</v>
      </c>
      <c r="E69">
        <v>0</v>
      </c>
      <c r="F69">
        <v>0</v>
      </c>
      <c r="G69">
        <v>7</v>
      </c>
      <c r="H69">
        <v>2</v>
      </c>
      <c r="I69">
        <v>1</v>
      </c>
      <c r="J69">
        <v>1</v>
      </c>
      <c r="K69">
        <v>1</v>
      </c>
      <c r="L69">
        <v>0</v>
      </c>
      <c r="M69">
        <v>0</v>
      </c>
      <c r="N69">
        <v>2</v>
      </c>
      <c r="O69">
        <v>0</v>
      </c>
      <c r="P69">
        <v>2</v>
      </c>
      <c r="Q69">
        <v>0</v>
      </c>
      <c r="R69" s="464"/>
    </row>
    <row r="70" spans="1:18" x14ac:dyDescent="0.2">
      <c r="A70" s="463">
        <v>5</v>
      </c>
      <c r="B70">
        <v>3</v>
      </c>
      <c r="C70">
        <v>3</v>
      </c>
      <c r="D70">
        <v>1</v>
      </c>
      <c r="E70">
        <v>3</v>
      </c>
      <c r="F70">
        <v>0</v>
      </c>
      <c r="G70">
        <v>16</v>
      </c>
      <c r="H70">
        <v>11</v>
      </c>
      <c r="I70">
        <v>6</v>
      </c>
      <c r="J70">
        <v>1</v>
      </c>
      <c r="K70">
        <v>7</v>
      </c>
      <c r="L70">
        <v>0</v>
      </c>
      <c r="M70">
        <v>0</v>
      </c>
      <c r="N70">
        <v>9</v>
      </c>
      <c r="O70">
        <v>0</v>
      </c>
      <c r="P70">
        <v>25</v>
      </c>
      <c r="Q70">
        <v>0</v>
      </c>
      <c r="R70" s="464"/>
    </row>
    <row r="71" spans="1:18" x14ac:dyDescent="0.2">
      <c r="A71" s="463"/>
      <c r="B71" s="463"/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  <c r="Q71" s="463"/>
      <c r="R71" s="464"/>
    </row>
    <row r="72" spans="1:18" hidden="1" x14ac:dyDescent="0.2">
      <c r="A72" s="463"/>
      <c r="B72" s="463">
        <f>SUM(B67:B69)</f>
        <v>0</v>
      </c>
      <c r="C72" s="463">
        <f t="shared" ref="C72:Q72" si="10">SUM(C67:C69)</f>
        <v>0</v>
      </c>
      <c r="D72" s="463">
        <f t="shared" si="10"/>
        <v>0</v>
      </c>
      <c r="E72" s="463">
        <f t="shared" si="10"/>
        <v>0</v>
      </c>
      <c r="F72" s="463">
        <f t="shared" si="10"/>
        <v>0</v>
      </c>
      <c r="G72" s="463">
        <f t="shared" si="10"/>
        <v>7</v>
      </c>
      <c r="H72" s="463">
        <f t="shared" si="10"/>
        <v>2</v>
      </c>
      <c r="I72" s="463">
        <f t="shared" si="10"/>
        <v>2</v>
      </c>
      <c r="J72" s="463">
        <f t="shared" si="10"/>
        <v>1</v>
      </c>
      <c r="K72" s="463">
        <f t="shared" si="10"/>
        <v>1</v>
      </c>
      <c r="L72" s="463">
        <f t="shared" si="10"/>
        <v>0</v>
      </c>
      <c r="M72" s="463">
        <f t="shared" si="10"/>
        <v>0</v>
      </c>
      <c r="N72" s="463">
        <f t="shared" si="10"/>
        <v>2</v>
      </c>
      <c r="O72" s="463">
        <f t="shared" si="10"/>
        <v>0</v>
      </c>
      <c r="P72" s="463">
        <f t="shared" si="10"/>
        <v>2</v>
      </c>
      <c r="Q72" s="463">
        <f t="shared" si="10"/>
        <v>0</v>
      </c>
      <c r="R72" s="464"/>
    </row>
    <row r="73" spans="1:18" hidden="1" x14ac:dyDescent="0.2">
      <c r="A73" s="463"/>
      <c r="B73" s="463">
        <f>SUM(B66:B70)</f>
        <v>11</v>
      </c>
      <c r="C73" s="463">
        <f t="shared" ref="C73:Q73" si="11">SUM(C66:C70)</f>
        <v>4</v>
      </c>
      <c r="D73" s="463">
        <f t="shared" si="11"/>
        <v>3</v>
      </c>
      <c r="E73" s="463">
        <f t="shared" si="11"/>
        <v>4</v>
      </c>
      <c r="F73" s="463">
        <f t="shared" si="11"/>
        <v>0</v>
      </c>
      <c r="G73" s="463">
        <f t="shared" si="11"/>
        <v>43</v>
      </c>
      <c r="H73" s="463">
        <f t="shared" si="11"/>
        <v>23</v>
      </c>
      <c r="I73" s="463">
        <f t="shared" si="11"/>
        <v>16</v>
      </c>
      <c r="J73" s="463">
        <f t="shared" si="11"/>
        <v>4</v>
      </c>
      <c r="K73" s="463">
        <f t="shared" si="11"/>
        <v>9</v>
      </c>
      <c r="L73" s="463">
        <f t="shared" si="11"/>
        <v>0</v>
      </c>
      <c r="M73" s="463">
        <f t="shared" si="11"/>
        <v>0</v>
      </c>
      <c r="N73" s="463">
        <f t="shared" si="11"/>
        <v>37</v>
      </c>
      <c r="O73" s="463">
        <f t="shared" si="11"/>
        <v>1</v>
      </c>
      <c r="P73" s="463">
        <f t="shared" si="11"/>
        <v>45</v>
      </c>
      <c r="Q73" s="463">
        <f t="shared" si="11"/>
        <v>2</v>
      </c>
      <c r="R73" s="464"/>
    </row>
    <row r="75" spans="1:18" x14ac:dyDescent="0.2">
      <c r="A75" s="515" t="s">
        <v>167</v>
      </c>
      <c r="B75" s="465"/>
      <c r="C75" s="470"/>
      <c r="D75" s="465"/>
      <c r="E75" s="465"/>
      <c r="F75" s="465"/>
      <c r="G75" s="465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92"/>
    </row>
    <row r="76" spans="1:18" x14ac:dyDescent="0.2">
      <c r="A76" s="463" t="s">
        <v>22</v>
      </c>
      <c r="B76" s="463" t="s">
        <v>25</v>
      </c>
      <c r="C76" s="463" t="s">
        <v>37</v>
      </c>
      <c r="D76" s="463" t="s">
        <v>35</v>
      </c>
      <c r="E76" s="463" t="s">
        <v>85</v>
      </c>
      <c r="F76" s="463" t="s">
        <v>23</v>
      </c>
      <c r="G76" s="463" t="s">
        <v>26</v>
      </c>
      <c r="H76" s="463" t="s">
        <v>65</v>
      </c>
      <c r="I76" s="463" t="s">
        <v>66</v>
      </c>
      <c r="J76" s="463" t="s">
        <v>86</v>
      </c>
      <c r="K76" s="463" t="s">
        <v>39</v>
      </c>
      <c r="L76" s="463" t="s">
        <v>87</v>
      </c>
      <c r="M76" s="463" t="s">
        <v>24</v>
      </c>
      <c r="N76" s="463" t="s">
        <v>38</v>
      </c>
      <c r="O76" s="463" t="s">
        <v>36</v>
      </c>
      <c r="P76" s="463" t="s">
        <v>88</v>
      </c>
      <c r="Q76" s="463" t="s">
        <v>69</v>
      </c>
      <c r="R76" s="464"/>
    </row>
    <row r="77" spans="1:18" x14ac:dyDescent="0.2">
      <c r="A77" s="463">
        <v>1</v>
      </c>
      <c r="B77">
        <v>10</v>
      </c>
      <c r="C77">
        <v>2</v>
      </c>
      <c r="D77">
        <v>1</v>
      </c>
      <c r="E77">
        <v>0</v>
      </c>
      <c r="F77">
        <v>0</v>
      </c>
      <c r="G77">
        <v>17</v>
      </c>
      <c r="H77">
        <v>4</v>
      </c>
      <c r="I77">
        <v>6</v>
      </c>
      <c r="J77">
        <v>0</v>
      </c>
      <c r="K77">
        <v>5</v>
      </c>
      <c r="L77">
        <v>0</v>
      </c>
      <c r="M77">
        <v>0</v>
      </c>
      <c r="N77">
        <v>13</v>
      </c>
      <c r="O77">
        <v>0</v>
      </c>
      <c r="P77">
        <v>20</v>
      </c>
      <c r="Q77">
        <v>2</v>
      </c>
      <c r="R77" s="464"/>
    </row>
    <row r="78" spans="1:18" x14ac:dyDescent="0.2">
      <c r="A78" s="463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 s="464"/>
    </row>
    <row r="79" spans="1:18" x14ac:dyDescent="0.2">
      <c r="A79" s="463">
        <v>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464"/>
    </row>
    <row r="80" spans="1:18" x14ac:dyDescent="0.2">
      <c r="A80" s="463">
        <v>4</v>
      </c>
      <c r="B80">
        <v>0</v>
      </c>
      <c r="C80">
        <v>1</v>
      </c>
      <c r="D80">
        <v>0</v>
      </c>
      <c r="E80">
        <v>0</v>
      </c>
      <c r="F80">
        <v>0</v>
      </c>
      <c r="G80">
        <v>4</v>
      </c>
      <c r="H80">
        <v>1</v>
      </c>
      <c r="I80">
        <v>4</v>
      </c>
      <c r="J80">
        <v>1</v>
      </c>
      <c r="K80">
        <v>0</v>
      </c>
      <c r="L80">
        <v>0</v>
      </c>
      <c r="M80">
        <v>0</v>
      </c>
      <c r="N80">
        <v>6</v>
      </c>
      <c r="O80">
        <v>0</v>
      </c>
      <c r="P80">
        <v>0</v>
      </c>
      <c r="Q80">
        <v>0</v>
      </c>
      <c r="R80" s="464"/>
    </row>
    <row r="81" spans="1:18" x14ac:dyDescent="0.2">
      <c r="A81" s="463">
        <v>5</v>
      </c>
      <c r="B81">
        <v>1</v>
      </c>
      <c r="C81">
        <v>1</v>
      </c>
      <c r="D81">
        <v>1</v>
      </c>
      <c r="E81">
        <v>1</v>
      </c>
      <c r="F81">
        <v>1</v>
      </c>
      <c r="G81">
        <v>10</v>
      </c>
      <c r="H81">
        <v>9</v>
      </c>
      <c r="I81">
        <v>6</v>
      </c>
      <c r="J81">
        <v>0</v>
      </c>
      <c r="K81">
        <v>2</v>
      </c>
      <c r="L81">
        <v>0</v>
      </c>
      <c r="M81">
        <v>0</v>
      </c>
      <c r="N81">
        <v>15</v>
      </c>
      <c r="O81">
        <v>1</v>
      </c>
      <c r="P81">
        <v>36</v>
      </c>
      <c r="Q81">
        <v>1</v>
      </c>
      <c r="R81" s="464"/>
    </row>
    <row r="82" spans="1:18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  <c r="Q82" s="463"/>
      <c r="R82" s="464"/>
    </row>
    <row r="83" spans="1:18" hidden="1" x14ac:dyDescent="0.2">
      <c r="A83" s="463"/>
      <c r="B83" s="463">
        <f>SUM(B78:B80)</f>
        <v>0</v>
      </c>
      <c r="C83" s="463">
        <f t="shared" ref="C83:N83" si="12">SUM(C78:C80)</f>
        <v>1</v>
      </c>
      <c r="D83" s="463">
        <f t="shared" si="12"/>
        <v>0</v>
      </c>
      <c r="E83" s="463">
        <f t="shared" si="12"/>
        <v>0</v>
      </c>
      <c r="F83" s="463">
        <f t="shared" si="12"/>
        <v>0</v>
      </c>
      <c r="G83" s="463">
        <f t="shared" si="12"/>
        <v>4</v>
      </c>
      <c r="H83" s="463">
        <f t="shared" si="12"/>
        <v>1</v>
      </c>
      <c r="I83" s="463">
        <f t="shared" si="12"/>
        <v>4</v>
      </c>
      <c r="J83" s="463">
        <f t="shared" si="12"/>
        <v>1</v>
      </c>
      <c r="K83" s="463">
        <f t="shared" si="12"/>
        <v>0</v>
      </c>
      <c r="L83" s="463">
        <f t="shared" si="12"/>
        <v>0</v>
      </c>
      <c r="M83" s="463">
        <f t="shared" si="12"/>
        <v>0</v>
      </c>
      <c r="N83" s="463">
        <f t="shared" si="12"/>
        <v>7</v>
      </c>
      <c r="O83" s="463">
        <f>SUM(O78:O80)</f>
        <v>0</v>
      </c>
      <c r="P83" s="463">
        <f>SUM(P78:P80)</f>
        <v>0</v>
      </c>
      <c r="Q83" s="463">
        <f>SUM(R78:R80)</f>
        <v>0</v>
      </c>
      <c r="R83" s="464"/>
    </row>
    <row r="84" spans="1:18" hidden="1" x14ac:dyDescent="0.2">
      <c r="A84" s="463"/>
      <c r="B84" s="463">
        <f>SUM(B77:B81)</f>
        <v>11</v>
      </c>
      <c r="C84" s="463">
        <f t="shared" ref="C84:N84" si="13">SUM(C77:C81)</f>
        <v>4</v>
      </c>
      <c r="D84" s="463">
        <f t="shared" si="13"/>
        <v>2</v>
      </c>
      <c r="E84" s="463">
        <f t="shared" si="13"/>
        <v>1</v>
      </c>
      <c r="F84" s="463">
        <f t="shared" si="13"/>
        <v>1</v>
      </c>
      <c r="G84" s="463">
        <f t="shared" si="13"/>
        <v>31</v>
      </c>
      <c r="H84" s="463">
        <f t="shared" si="13"/>
        <v>14</v>
      </c>
      <c r="I84" s="463">
        <f t="shared" si="13"/>
        <v>16</v>
      </c>
      <c r="J84" s="463">
        <f t="shared" si="13"/>
        <v>1</v>
      </c>
      <c r="K84" s="463">
        <f t="shared" si="13"/>
        <v>7</v>
      </c>
      <c r="L84" s="463">
        <f t="shared" si="13"/>
        <v>0</v>
      </c>
      <c r="M84" s="463">
        <f t="shared" si="13"/>
        <v>0</v>
      </c>
      <c r="N84" s="463">
        <f t="shared" si="13"/>
        <v>35</v>
      </c>
      <c r="O84" s="463">
        <f>SUM(O77:O81)</f>
        <v>1</v>
      </c>
      <c r="P84" s="463">
        <f>SUM(P77:P81)</f>
        <v>56</v>
      </c>
      <c r="Q84" s="463">
        <f>SUM(R77:R81)</f>
        <v>0</v>
      </c>
      <c r="R84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4"/>
  <sheetViews>
    <sheetView tabSelected="1" zoomScaleNormal="100" workbookViewId="0">
      <selection activeCell="D41" sqref="D41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10</v>
      </c>
      <c r="H3" s="221" t="s">
        <v>159</v>
      </c>
      <c r="I3" s="221"/>
      <c r="N3" s="216"/>
    </row>
    <row r="4" spans="1:27" ht="19.5" customHeight="1" x14ac:dyDescent="0.3">
      <c r="A4" s="216"/>
      <c r="C4" s="220" t="s">
        <v>11</v>
      </c>
      <c r="H4" s="222" t="s">
        <v>158</v>
      </c>
      <c r="I4" s="223"/>
      <c r="N4" s="216"/>
    </row>
    <row r="5" spans="1:27" ht="18.75" customHeight="1" x14ac:dyDescent="0.3">
      <c r="A5" s="216"/>
      <c r="C5" s="220" t="s">
        <v>203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204</v>
      </c>
      <c r="D10" s="250" t="s">
        <v>202</v>
      </c>
      <c r="E10" s="251" t="s">
        <v>185</v>
      </c>
      <c r="F10" s="252" t="s">
        <v>205</v>
      </c>
      <c r="G10" s="253">
        <v>42750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">
      <c r="A11" s="226"/>
      <c r="B11" s="261" t="s">
        <v>0</v>
      </c>
      <c r="C11" s="262">
        <f>'West Chatham'!C11+Downtown!C11+Central!C11+Southside!C11+Islands!C11</f>
        <v>0</v>
      </c>
      <c r="D11" s="263">
        <f>'West Chatham'!D11+Downtown!D11+Central!D11+Southside!D11+Islands!D11</f>
        <v>0</v>
      </c>
      <c r="E11" s="264">
        <f>'West Chatham'!E11+Downtown!E11+Central!E11+Southside!E11+Islands!E11</f>
        <v>0.95628415300546454</v>
      </c>
      <c r="F11" s="265">
        <f>'West Chatham'!F11+Downtown!F11+Central!F11+Southside!F11+Islands!F11</f>
        <v>3</v>
      </c>
      <c r="G11" s="263">
        <f>'West Chatham'!G11+Downtown!G11+Central!G11+Southside!G11+Islands!G11</f>
        <v>3</v>
      </c>
      <c r="H11" s="264">
        <f>'West Chatham'!H11+Downtown!H11+Central!H11+Southside!H11+Islands!H11</f>
        <v>3.8251366120218582</v>
      </c>
      <c r="I11" s="265">
        <f>'West Chatham'!I11+Downtown!I11+Central!I11+Southside!I11+Islands!I11</f>
        <v>4</v>
      </c>
      <c r="J11" s="263">
        <f>'West Chatham'!J11+Downtown!J11+Central!J11+Southside!J11+Islands!J11</f>
        <v>4</v>
      </c>
      <c r="K11" s="266">
        <f>'West Chatham'!K11+Downtown!K11+Central!K11+Southside!K11+Islands!K11</f>
        <v>3</v>
      </c>
      <c r="L11" s="267">
        <f t="shared" ref="L11:L17" si="0">I11-J11</f>
        <v>0</v>
      </c>
      <c r="M11" s="268">
        <f t="shared" ref="M11:M17" si="1">I11-K11</f>
        <v>1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</v>
      </c>
      <c r="C12" s="262">
        <f>'West Chatham'!C12+Downtown!C12+Central!C12+Southside!C12+Islands!C12</f>
        <v>0</v>
      </c>
      <c r="D12" s="263">
        <f>'West Chatham'!D12+Downtown!D12+Central!D12+Southside!D12+Islands!D12</f>
        <v>0</v>
      </c>
      <c r="E12" s="266">
        <f>'West Chatham'!E12+Downtown!E12+Central!E12+Southside!E12+Islands!E12</f>
        <v>0.95628415300546443</v>
      </c>
      <c r="F12" s="265">
        <f>'West Chatham'!F12+Downtown!F12+Central!F12+Southside!F12+Islands!F12</f>
        <v>2</v>
      </c>
      <c r="G12" s="263">
        <f>'West Chatham'!G12+Downtown!G12+Central!G12+Southside!G12+Islands!G12</f>
        <v>2</v>
      </c>
      <c r="H12" s="266">
        <f>'West Chatham'!H12+Downtown!H12+Central!H12+Southside!H12+Islands!H12</f>
        <v>3.8251366120218577</v>
      </c>
      <c r="I12" s="265">
        <f>'West Chatham'!I12+Downtown!I12+Central!I12+Southside!I12+Islands!I12</f>
        <v>2</v>
      </c>
      <c r="J12" s="263">
        <f>'West Chatham'!J12+Downtown!J12+Central!J12+Southside!J12+Islands!J12</f>
        <v>6</v>
      </c>
      <c r="K12" s="266">
        <f>'West Chatham'!K12+Downtown!K12+Central!K12+Southside!K12+Islands!K12</f>
        <v>5</v>
      </c>
      <c r="L12" s="267">
        <f t="shared" si="0"/>
        <v>-4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">
      <c r="A13" s="226"/>
      <c r="B13" s="269" t="s">
        <v>29</v>
      </c>
      <c r="C13" s="262">
        <f>'West Chatham'!C13+Downtown!C13+Central!C13+Southside!C13+Islands!C13</f>
        <v>4</v>
      </c>
      <c r="D13" s="263">
        <f>'West Chatham'!D13+Downtown!D13+Central!D13+Southside!D13+Islands!D13</f>
        <v>1</v>
      </c>
      <c r="E13" s="266">
        <f>'West Chatham'!E13+Downtown!E13+Central!E13+Southside!E13+Islands!E13</f>
        <v>1.7021857923497266</v>
      </c>
      <c r="F13" s="265">
        <f>'West Chatham'!F13+Downtown!F13+Central!F13+Southside!F13+Islands!F13</f>
        <v>9</v>
      </c>
      <c r="G13" s="263">
        <f>'West Chatham'!G13+Downtown!G13+Central!G13+Southside!G13+Islands!G13</f>
        <v>9</v>
      </c>
      <c r="H13" s="266">
        <f>'West Chatham'!H13+Downtown!H13+Central!H13+Southside!H13+Islands!H13</f>
        <v>6.8087431693989062</v>
      </c>
      <c r="I13" s="265">
        <f>'West Chatham'!I13+Downtown!I13+Central!I13+Southside!I13+Islands!I13</f>
        <v>11</v>
      </c>
      <c r="J13" s="263">
        <f>'West Chatham'!J13+Downtown!J13+Central!J13+Southside!J13+Islands!J13</f>
        <v>8</v>
      </c>
      <c r="K13" s="266">
        <f>'West Chatham'!K13+Downtown!K13+Central!K13+Southside!K13+Islands!K13</f>
        <v>7</v>
      </c>
      <c r="L13" s="267">
        <f t="shared" si="0"/>
        <v>3</v>
      </c>
      <c r="M13" s="270">
        <f t="shared" si="1"/>
        <v>4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">
      <c r="A14" s="226"/>
      <c r="B14" s="269" t="s">
        <v>30</v>
      </c>
      <c r="C14" s="262">
        <f>'West Chatham'!C14+Downtown!C14+Central!C14+Southside!C14+Islands!C14</f>
        <v>4</v>
      </c>
      <c r="D14" s="263">
        <f>'West Chatham'!D14+Downtown!D14+Central!D14+Southside!D14+Islands!D14</f>
        <v>10</v>
      </c>
      <c r="E14" s="266">
        <f>'West Chatham'!E14+Downtown!E14+Central!E14+Southside!E14+Islands!E14</f>
        <v>7.5737704918032787</v>
      </c>
      <c r="F14" s="265">
        <f>'West Chatham'!F14+Downtown!F14+Central!F14+Southside!F14+Islands!F14</f>
        <v>19</v>
      </c>
      <c r="G14" s="263">
        <f>'West Chatham'!G14+Downtown!G14+Central!G14+Southside!G14+Islands!G14</f>
        <v>19</v>
      </c>
      <c r="H14" s="266">
        <f>'West Chatham'!H14+Downtown!H14+Central!H14+Southside!H14+Islands!H14</f>
        <v>30.295081967213115</v>
      </c>
      <c r="I14" s="265">
        <f>'West Chatham'!I14+Downtown!I14+Central!I14+Southside!I14+Islands!I14</f>
        <v>27</v>
      </c>
      <c r="J14" s="263">
        <f>'West Chatham'!J14+Downtown!J14+Central!J14+Southside!J14+Islands!J14</f>
        <v>39</v>
      </c>
      <c r="K14" s="266">
        <f>'West Chatham'!K14+Downtown!K14+Central!K14+Southside!K14+Islands!K14</f>
        <v>39</v>
      </c>
      <c r="L14" s="267">
        <f t="shared" si="0"/>
        <v>-12</v>
      </c>
      <c r="M14" s="270">
        <f t="shared" si="1"/>
        <v>-12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">
      <c r="A15" s="226"/>
      <c r="B15" s="269" t="s">
        <v>31</v>
      </c>
      <c r="C15" s="262">
        <f>'West Chatham'!C15+Downtown!C15+Central!C15+Southside!C15+Islands!C15</f>
        <v>0</v>
      </c>
      <c r="D15" s="263">
        <f>'West Chatham'!D15+Downtown!D15+Central!D15+Southside!D15+Islands!D15</f>
        <v>1</v>
      </c>
      <c r="E15" s="266">
        <f>'West Chatham'!E15+Downtown!E15+Central!E15+Southside!E15+Islands!E15</f>
        <v>0.93715846994535523</v>
      </c>
      <c r="F15" s="265">
        <f>'West Chatham'!F15+Downtown!F15+Central!F15+Southside!F15+Islands!F15</f>
        <v>2</v>
      </c>
      <c r="G15" s="263">
        <f>'West Chatham'!G15+Downtown!G15+Central!G15+Southside!G15+Islands!G15</f>
        <v>2</v>
      </c>
      <c r="H15" s="266">
        <f>'West Chatham'!H15+Downtown!H15+Central!H15+Southside!H15+Islands!H15</f>
        <v>3.7486338797814209</v>
      </c>
      <c r="I15" s="265">
        <f>'West Chatham'!I15+Downtown!I15+Central!I15+Southside!I15+Islands!I15</f>
        <v>4</v>
      </c>
      <c r="J15" s="263">
        <f>'West Chatham'!J15+Downtown!J15+Central!J15+Southside!J15+Islands!J15</f>
        <v>4</v>
      </c>
      <c r="K15" s="266">
        <f>'West Chatham'!K15+Downtown!K15+Central!K15+Southside!K15+Islands!K15</f>
        <v>3</v>
      </c>
      <c r="L15" s="267">
        <f t="shared" si="0"/>
        <v>0</v>
      </c>
      <c r="M15" s="270">
        <f t="shared" si="1"/>
        <v>1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">
      <c r="A16" s="226"/>
      <c r="B16" s="269" t="s">
        <v>40</v>
      </c>
      <c r="C16" s="262">
        <f>'West Chatham'!C16+Downtown!C16+Central!C16+Southside!C16+Islands!C16</f>
        <v>7</v>
      </c>
      <c r="D16" s="263">
        <f>'West Chatham'!D16+Downtown!D16+Central!D16+Southside!D16+Islands!D16</f>
        <v>4</v>
      </c>
      <c r="E16" s="266">
        <f>'West Chatham'!E16+Downtown!E16+Central!E16+Southside!E16+Islands!E16</f>
        <v>5.3551912568306008</v>
      </c>
      <c r="F16" s="265">
        <f>'West Chatham'!F16+Downtown!F16+Central!F16+Southside!F16+Islands!F16</f>
        <v>21</v>
      </c>
      <c r="G16" s="263">
        <f>'West Chatham'!G16+Downtown!G16+Central!G16+Southside!G16+Islands!G16</f>
        <v>21</v>
      </c>
      <c r="H16" s="266">
        <f>'West Chatham'!H16+Downtown!H16+Central!H16+Southside!H16+Islands!H16</f>
        <v>21.420765027322403</v>
      </c>
      <c r="I16" s="265">
        <f>'West Chatham'!I16+Downtown!I16+Central!I16+Southside!I16+Islands!I16</f>
        <v>29</v>
      </c>
      <c r="J16" s="263">
        <f>'West Chatham'!J16+Downtown!J16+Central!J16+Southside!J16+Islands!J16</f>
        <v>27</v>
      </c>
      <c r="K16" s="266">
        <f>'West Chatham'!K16+Downtown!K16+Central!K16+Southside!K16+Islands!K16</f>
        <v>29</v>
      </c>
      <c r="L16" s="267">
        <f t="shared" si="0"/>
        <v>2</v>
      </c>
      <c r="M16" s="270">
        <f t="shared" si="1"/>
        <v>0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">
      <c r="A17" s="226"/>
      <c r="B17" s="269" t="s">
        <v>41</v>
      </c>
      <c r="C17" s="262">
        <f>'West Chatham'!C17+Downtown!C17+Central!C17+Southside!C17+Islands!C17</f>
        <v>7</v>
      </c>
      <c r="D17" s="263">
        <f>'West Chatham'!D17+Downtown!D17+Central!D17+Southside!D17+Islands!D17</f>
        <v>5</v>
      </c>
      <c r="E17" s="266">
        <f>'West Chatham'!E17+Downtown!E17+Central!E17+Southside!E17+Islands!E17</f>
        <v>4.972677595628415</v>
      </c>
      <c r="F17" s="265">
        <f>'West Chatham'!F17+Downtown!F17+Central!F17+Southside!F17+Islands!F17</f>
        <v>20</v>
      </c>
      <c r="G17" s="263">
        <f>'West Chatham'!G17+Downtown!G17+Central!G17+Southside!G17+Islands!G17</f>
        <v>20</v>
      </c>
      <c r="H17" s="266">
        <f>'West Chatham'!H17+Downtown!H17+Central!H17+Southside!H17+Islands!H17</f>
        <v>19.89071038251366</v>
      </c>
      <c r="I17" s="265">
        <f>'West Chatham'!I17+Downtown!I17+Central!I17+Southside!I17+Islands!I17</f>
        <v>30</v>
      </c>
      <c r="J17" s="263">
        <f>'West Chatham'!J17+Downtown!J17+Central!J17+Southside!J17+Islands!J17</f>
        <v>29</v>
      </c>
      <c r="K17" s="266">
        <f>'West Chatham'!K17+Downtown!K17+Central!K17+Southside!K17+Islands!K17</f>
        <v>11</v>
      </c>
      <c r="L17" s="267">
        <f t="shared" si="0"/>
        <v>1</v>
      </c>
      <c r="M17" s="270">
        <f t="shared" si="1"/>
        <v>19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5" thickBot="1" x14ac:dyDescent="0.25">
      <c r="A18" s="226"/>
      <c r="B18" s="271" t="s">
        <v>2</v>
      </c>
      <c r="C18" s="272">
        <f>SUM(C11:C17)</f>
        <v>22</v>
      </c>
      <c r="D18" s="273">
        <f t="shared" ref="D18:K18" si="8">SUM(D11:D17)</f>
        <v>21</v>
      </c>
      <c r="E18" s="274">
        <f t="shared" si="8"/>
        <v>22.453551912568305</v>
      </c>
      <c r="F18" s="275">
        <f t="shared" si="8"/>
        <v>76</v>
      </c>
      <c r="G18" s="273">
        <f t="shared" si="8"/>
        <v>76</v>
      </c>
      <c r="H18" s="274">
        <f t="shared" si="8"/>
        <v>89.814207650273218</v>
      </c>
      <c r="I18" s="275">
        <f t="shared" si="8"/>
        <v>107</v>
      </c>
      <c r="J18" s="273">
        <f t="shared" si="8"/>
        <v>117</v>
      </c>
      <c r="K18" s="274">
        <f t="shared" si="8"/>
        <v>97</v>
      </c>
      <c r="L18" s="276">
        <f>(I18-J18)/J18</f>
        <v>-8.5470085470085472E-2</v>
      </c>
      <c r="M18" s="277">
        <f>(I18-K18)/K18</f>
        <v>0.10309278350515463</v>
      </c>
      <c r="N18" s="231"/>
    </row>
    <row r="19" spans="1:26" ht="7.5" customHeight="1" thickBot="1" x14ac:dyDescent="0.25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">
      <c r="A20" s="226"/>
      <c r="B20" s="261" t="s">
        <v>32</v>
      </c>
      <c r="C20" s="262">
        <f>'West Chatham'!C20+Downtown!C20+Central!C20+Southside!C20+Islands!C20</f>
        <v>3</v>
      </c>
      <c r="D20" s="263">
        <f>'West Chatham'!D20+Downtown!D20+Central!D20+Southside!D20+Islands!D20</f>
        <v>4</v>
      </c>
      <c r="E20" s="266">
        <f>'West Chatham'!E20+Downtown!E20+Central!E20+Southside!E20+Islands!E20</f>
        <v>6.7513661202185791</v>
      </c>
      <c r="F20" s="265">
        <f>'West Chatham'!F20+Downtown!F20+Central!F20+Southside!F20+Islands!F20</f>
        <v>11</v>
      </c>
      <c r="G20" s="263">
        <f>'West Chatham'!G20+Downtown!G20+Central!G20+Southside!G20+Islands!G20</f>
        <v>11</v>
      </c>
      <c r="H20" s="266">
        <f>'West Chatham'!H20+Downtown!H20+Central!H20+Southside!H20+Islands!H20</f>
        <v>27.005464480874316</v>
      </c>
      <c r="I20" s="265">
        <f>'West Chatham'!I20+Downtown!I20+Central!I20+Southside!I20+Islands!I20</f>
        <v>19</v>
      </c>
      <c r="J20" s="263">
        <f>'West Chatham'!J20+Downtown!J20+Central!J20+Southside!J20+Islands!J20</f>
        <v>31</v>
      </c>
      <c r="K20" s="266">
        <f>'West Chatham'!K20+Downtown!K20+Central!K20+Southside!K20+Islands!K20</f>
        <v>37</v>
      </c>
      <c r="L20" s="267">
        <f>I20-J20</f>
        <v>-12</v>
      </c>
      <c r="M20" s="270">
        <f>I20-K20</f>
        <v>-18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">
      <c r="A21" s="226"/>
      <c r="B21" s="282" t="s">
        <v>42</v>
      </c>
      <c r="C21" s="262">
        <f>'West Chatham'!C21+Downtown!C21+Central!C21+Southside!C21+Islands!C21</f>
        <v>21</v>
      </c>
      <c r="D21" s="263">
        <f>'West Chatham'!D21+Downtown!D21+Central!D21+Southside!D21+Islands!D21</f>
        <v>23</v>
      </c>
      <c r="E21" s="266">
        <f>'West Chatham'!E21+Downtown!E21+Central!E21+Southside!E21+Islands!E21</f>
        <v>28.745901639344261</v>
      </c>
      <c r="F21" s="265">
        <f>'West Chatham'!F21+Downtown!F21+Central!F21+Southside!F21+Islands!F21</f>
        <v>84</v>
      </c>
      <c r="G21" s="263">
        <f>'West Chatham'!G21+Downtown!G21+Central!G21+Southside!G21+Islands!G21</f>
        <v>84</v>
      </c>
      <c r="H21" s="266">
        <f>'West Chatham'!H21+Downtown!H21+Central!H21+Southside!H21+Islands!H21</f>
        <v>114.98360655737704</v>
      </c>
      <c r="I21" s="265">
        <f>'West Chatham'!I21+Downtown!I21+Central!I21+Southside!I21+Islands!I21</f>
        <v>127</v>
      </c>
      <c r="J21" s="263">
        <f>'West Chatham'!J21+Downtown!J21+Central!J21+Southside!J21+Islands!J21</f>
        <v>179</v>
      </c>
      <c r="K21" s="266">
        <f>'West Chatham'!K21+Downtown!K21+Central!K21+Southside!K21+Islands!K21</f>
        <v>162</v>
      </c>
      <c r="L21" s="267">
        <f t="shared" ref="L21:L28" si="9">I21-J21</f>
        <v>-52</v>
      </c>
      <c r="M21" s="270">
        <f t="shared" ref="M21:M27" si="10">I21-K21</f>
        <v>-35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">
      <c r="A22" s="226"/>
      <c r="B22" s="282" t="s">
        <v>62</v>
      </c>
      <c r="C22" s="262">
        <f>'West Chatham'!C22+Downtown!C22+Central!C22+Southside!C22+Islands!C22</f>
        <v>3</v>
      </c>
      <c r="D22" s="263">
        <f>'West Chatham'!D22+Downtown!D22+Central!D22+Southside!D22+Islands!D22</f>
        <v>2</v>
      </c>
      <c r="E22" s="266">
        <f>'West Chatham'!E22+Downtown!E22+Central!E22+Southside!E22+Islands!E22</f>
        <v>2.1420765027322406</v>
      </c>
      <c r="F22" s="265">
        <f>'West Chatham'!F22+Downtown!F22+Central!F22+Southside!F22+Islands!F22</f>
        <v>11</v>
      </c>
      <c r="G22" s="263">
        <f>'West Chatham'!G22+Downtown!G22+Central!G22+Southside!G22+Islands!G22</f>
        <v>11</v>
      </c>
      <c r="H22" s="266">
        <f>'West Chatham'!H22+Downtown!H22+Central!H22+Southside!H22+Islands!H22</f>
        <v>8.5683060109289624</v>
      </c>
      <c r="I22" s="265">
        <f>'West Chatham'!I22+Downtown!I22+Central!I22+Southside!I22+Islands!I22</f>
        <v>11</v>
      </c>
      <c r="J22" s="263">
        <f>'West Chatham'!J22+Downtown!J22+Central!J22+Southside!J22+Islands!J22</f>
        <v>7</v>
      </c>
      <c r="K22" s="266">
        <f>'West Chatham'!K22+Downtown!K22+Central!K22+Southside!K22+Islands!K22</f>
        <v>7</v>
      </c>
      <c r="L22" s="267">
        <f t="shared" si="9"/>
        <v>4</v>
      </c>
      <c r="M22" s="270">
        <f t="shared" si="10"/>
        <v>4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">
      <c r="A23" s="226"/>
      <c r="B23" s="282" t="s">
        <v>33</v>
      </c>
      <c r="C23" s="262">
        <f>'West Chatham'!C23+Downtown!C23+Central!C23+Southside!C23+Islands!C23</f>
        <v>36</v>
      </c>
      <c r="D23" s="263">
        <f>'West Chatham'!D23+Downtown!D23+Central!D23+Southside!D23+Islands!D23</f>
        <v>33</v>
      </c>
      <c r="E23" s="266">
        <f>'West Chatham'!E23+Downtown!E23+Central!E23+Southside!E23+Islands!E23</f>
        <v>31.461748633879779</v>
      </c>
      <c r="F23" s="265">
        <f>'West Chatham'!F23+Downtown!F23+Central!F23+Southside!F23+Islands!F23</f>
        <v>130</v>
      </c>
      <c r="G23" s="263">
        <f>'West Chatham'!G23+Downtown!G23+Central!G23+Southside!G23+Islands!G23</f>
        <v>131</v>
      </c>
      <c r="H23" s="266">
        <f>'West Chatham'!H23+Downtown!H23+Central!H23+Southside!H23+Islands!H23</f>
        <v>125.84699453551912</v>
      </c>
      <c r="I23" s="265">
        <f>'West Chatham'!I23+Downtown!I23+Central!I23+Southside!I23+Islands!I23</f>
        <v>206</v>
      </c>
      <c r="J23" s="263">
        <f>'West Chatham'!J23+Downtown!J23+Central!J23+Southside!J23+Islands!J23</f>
        <v>212</v>
      </c>
      <c r="K23" s="266">
        <f>'West Chatham'!K23+Downtown!K23+Central!K23+Southside!K23+Islands!K23</f>
        <v>197</v>
      </c>
      <c r="L23" s="267">
        <f t="shared" si="9"/>
        <v>-6</v>
      </c>
      <c r="M23" s="270">
        <f t="shared" si="10"/>
        <v>9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">
      <c r="A24" s="226"/>
      <c r="B24" s="269" t="s">
        <v>7</v>
      </c>
      <c r="C24" s="262">
        <f>'West Chatham'!C24+Downtown!C24+Central!C24+Southside!C24+Islands!C24</f>
        <v>59</v>
      </c>
      <c r="D24" s="263">
        <f>'West Chatham'!D24+Downtown!D24+Central!D24+Southside!D24+Islands!D24</f>
        <v>31</v>
      </c>
      <c r="E24" s="266">
        <f>'West Chatham'!E24+Downtown!E24+Central!E24+Southside!E24+Islands!E24</f>
        <v>39.035519125683059</v>
      </c>
      <c r="F24" s="265">
        <f>'West Chatham'!F24+Downtown!F24+Central!F24+Southside!F24+Islands!F24</f>
        <v>186</v>
      </c>
      <c r="G24" s="263">
        <f>'West Chatham'!G24+Downtown!G24+Central!G24+Southside!G24+Islands!G24</f>
        <v>186</v>
      </c>
      <c r="H24" s="266">
        <f>'West Chatham'!H24+Downtown!H24+Central!H24+Southside!H24+Islands!H24</f>
        <v>156.14207650273224</v>
      </c>
      <c r="I24" s="265">
        <f>'West Chatham'!I24+Downtown!I24+Central!I24+Southside!I24+Islands!I24</f>
        <v>266</v>
      </c>
      <c r="J24" s="263">
        <f>'West Chatham'!J24+Downtown!J24+Central!J24+Southside!J24+Islands!J24</f>
        <v>227</v>
      </c>
      <c r="K24" s="266">
        <f>'West Chatham'!K24+Downtown!K24+Central!K24+Southside!K24+Islands!K24</f>
        <v>216</v>
      </c>
      <c r="L24" s="267">
        <f t="shared" si="9"/>
        <v>39</v>
      </c>
      <c r="M24" s="270">
        <f t="shared" si="10"/>
        <v>50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">
      <c r="A25" s="226"/>
      <c r="B25" s="269" t="s">
        <v>68</v>
      </c>
      <c r="C25" s="262">
        <f>'West Chatham'!C25+Downtown!C25+Central!C25+Southside!C25+Islands!C25</f>
        <v>12</v>
      </c>
      <c r="D25" s="263">
        <f>'West Chatham'!D25+Downtown!D25+Central!D25+Southside!D25+Islands!D25</f>
        <v>14</v>
      </c>
      <c r="E25" s="266">
        <f>'West Chatham'!E25+Downtown!E25+Central!E25+Southside!E25+Islands!E25</f>
        <v>16.352459016393443</v>
      </c>
      <c r="F25" s="265">
        <f>'West Chatham'!F25+Downtown!F25+Central!F25+Southside!F25+Islands!F25</f>
        <v>68</v>
      </c>
      <c r="G25" s="263">
        <f>'West Chatham'!G25+Downtown!G25+Central!G25+Southside!G25+Islands!G25</f>
        <v>68</v>
      </c>
      <c r="H25" s="266">
        <f>'West Chatham'!H25+Downtown!H25+Central!H25+Southside!H25+Islands!H25</f>
        <v>65.409836065573771</v>
      </c>
      <c r="I25" s="265">
        <f>'West Chatham'!I25+Downtown!I25+Central!I25+Southside!I25+Islands!I25</f>
        <v>91</v>
      </c>
      <c r="J25" s="263">
        <f>'West Chatham'!J25+Downtown!J25+Central!J25+Southside!J25+Islands!J25</f>
        <v>84</v>
      </c>
      <c r="K25" s="266">
        <f>'West Chatham'!K25+Downtown!K25+Central!K25+Southside!K25+Islands!K25</f>
        <v>81</v>
      </c>
      <c r="L25" s="267">
        <f t="shared" si="9"/>
        <v>7</v>
      </c>
      <c r="M25" s="270">
        <f t="shared" si="10"/>
        <v>10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">
      <c r="A26" s="226"/>
      <c r="B26" s="269" t="s">
        <v>67</v>
      </c>
      <c r="C26" s="262">
        <f>'West Chatham'!C26+Downtown!C26+Central!C26+Southside!C26+Islands!C26</f>
        <v>25</v>
      </c>
      <c r="D26" s="263">
        <f>'West Chatham'!D26+Downtown!D26+Central!D26+Southside!D26+Islands!D26</f>
        <v>21</v>
      </c>
      <c r="E26" s="266">
        <f>'West Chatham'!E26+Downtown!E26+Central!E26+Southside!E26+Islands!E26</f>
        <v>23.486338797814206</v>
      </c>
      <c r="F26" s="265">
        <f>'West Chatham'!F26+Downtown!F26+Central!F26+Southside!F26+Islands!F26</f>
        <v>78</v>
      </c>
      <c r="G26" s="263">
        <f>'West Chatham'!G26+Downtown!G26+Central!G26+Southside!G26+Islands!G26</f>
        <v>78</v>
      </c>
      <c r="H26" s="266">
        <f>'West Chatham'!H26+Downtown!H26+Central!H26+Southside!H26+Islands!H26</f>
        <v>93.945355191256823</v>
      </c>
      <c r="I26" s="265">
        <f>'West Chatham'!I26+Downtown!I26+Central!I26+Southside!I26+Islands!I26</f>
        <v>114</v>
      </c>
      <c r="J26" s="263">
        <f>'West Chatham'!J26+Downtown!J26+Central!J26+Southside!J26+Islands!J26</f>
        <v>116</v>
      </c>
      <c r="K26" s="266">
        <f>'West Chatham'!K26+Downtown!K26+Central!K26+Southside!K26+Islands!K26</f>
        <v>126</v>
      </c>
      <c r="L26" s="267">
        <f>I26-J26</f>
        <v>-2</v>
      </c>
      <c r="M26" s="270">
        <f>I26-K26</f>
        <v>-12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">
      <c r="A27" s="226"/>
      <c r="B27" s="269" t="s">
        <v>34</v>
      </c>
      <c r="C27" s="262">
        <f>'West Chatham'!C27+Downtown!C27+Central!C27+Southside!C27+Islands!C27</f>
        <v>2</v>
      </c>
      <c r="D27" s="263">
        <f>'West Chatham'!D27+Downtown!D27+Central!D27+Southside!D27+Islands!D27</f>
        <v>6</v>
      </c>
      <c r="E27" s="266">
        <f>'West Chatham'!E27+Downtown!E27+Central!E27+Southside!E27+Islands!E27</f>
        <v>3.1557377049180326</v>
      </c>
      <c r="F27" s="265">
        <f>'West Chatham'!F27+Downtown!F27+Central!F27+Southside!F27+Islands!F27</f>
        <v>15</v>
      </c>
      <c r="G27" s="263">
        <f>'West Chatham'!G27+Downtown!G27+Central!G27+Southside!G27+Islands!G27</f>
        <v>15</v>
      </c>
      <c r="H27" s="266">
        <f>'West Chatham'!H27+Downtown!H27+Central!H27+Southside!H27+Islands!H27</f>
        <v>12.622950819672131</v>
      </c>
      <c r="I27" s="265">
        <f>'West Chatham'!I27+Downtown!I27+Central!I27+Southside!I27+Islands!I27</f>
        <v>25</v>
      </c>
      <c r="J27" s="263">
        <f>'West Chatham'!J27+Downtown!J27+Central!J27+Southside!J27+Islands!J27</f>
        <v>19</v>
      </c>
      <c r="K27" s="266">
        <f>'West Chatham'!K27+Downtown!K27+Central!K27+Southside!K27+Islands!K27</f>
        <v>22</v>
      </c>
      <c r="L27" s="267">
        <f t="shared" si="9"/>
        <v>6</v>
      </c>
      <c r="M27" s="270">
        <f t="shared" si="10"/>
        <v>3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">
      <c r="A28" s="226"/>
      <c r="B28" s="269" t="s">
        <v>8</v>
      </c>
      <c r="C28" s="262">
        <f>'West Chatham'!C28+Downtown!C28+Central!C28+Southside!C28+Islands!C28</f>
        <v>25</v>
      </c>
      <c r="D28" s="263">
        <f>'West Chatham'!D28+Downtown!D28+Central!D28+Southside!D28+Islands!D28</f>
        <v>12</v>
      </c>
      <c r="E28" s="266">
        <f>'West Chatham'!E28+Downtown!E28+Central!E28+Southside!E28+Islands!E28</f>
        <v>18.360655737704921</v>
      </c>
      <c r="F28" s="265">
        <f>'West Chatham'!F28+Downtown!F28+Central!F28+Southside!F28+Islands!F28</f>
        <v>72</v>
      </c>
      <c r="G28" s="263">
        <f>'West Chatham'!G28+Downtown!G28+Central!G28+Southside!G28+Islands!G28</f>
        <v>72</v>
      </c>
      <c r="H28" s="266">
        <f>'West Chatham'!H28+Downtown!H28+Central!H28+Southside!H28+Islands!H28</f>
        <v>73.442622950819683</v>
      </c>
      <c r="I28" s="265">
        <f>'West Chatham'!I28+Downtown!I28+Central!I28+Southside!I28+Islands!I28</f>
        <v>104</v>
      </c>
      <c r="J28" s="263">
        <f>'West Chatham'!J28+Downtown!J28+Central!J28+Southside!J28+Islands!J28</f>
        <v>97</v>
      </c>
      <c r="K28" s="266">
        <f>'West Chatham'!K28+Downtown!K28+Central!K28+Southside!K28+Islands!K28</f>
        <v>118</v>
      </c>
      <c r="L28" s="267">
        <f t="shared" si="9"/>
        <v>7</v>
      </c>
      <c r="M28" s="270">
        <f>I28-K28</f>
        <v>-14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">
      <c r="A29" s="226"/>
      <c r="B29" s="283" t="s">
        <v>5</v>
      </c>
      <c r="C29" s="284">
        <f t="shared" ref="C29:K29" si="13">SUM(C20:C28)</f>
        <v>186</v>
      </c>
      <c r="D29" s="285">
        <f t="shared" si="13"/>
        <v>146</v>
      </c>
      <c r="E29" s="286">
        <f t="shared" si="13"/>
        <v>169.49180327868854</v>
      </c>
      <c r="F29" s="287">
        <f t="shared" si="13"/>
        <v>655</v>
      </c>
      <c r="G29" s="285">
        <f t="shared" si="13"/>
        <v>656</v>
      </c>
      <c r="H29" s="286">
        <f t="shared" si="13"/>
        <v>677.96721311475414</v>
      </c>
      <c r="I29" s="287">
        <f t="shared" si="13"/>
        <v>963</v>
      </c>
      <c r="J29" s="285">
        <f t="shared" si="13"/>
        <v>972</v>
      </c>
      <c r="K29" s="286">
        <f t="shared" si="13"/>
        <v>966</v>
      </c>
      <c r="L29" s="276">
        <f>(I29-J29)/J29</f>
        <v>-9.2592592592592587E-3</v>
      </c>
      <c r="M29" s="277">
        <f>(I29-K29)/K29</f>
        <v>-3.105590062111801E-3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5" thickBot="1" x14ac:dyDescent="0.25">
      <c r="A30" s="226"/>
      <c r="B30" s="271" t="s">
        <v>6</v>
      </c>
      <c r="C30" s="272">
        <f>C29+C18</f>
        <v>208</v>
      </c>
      <c r="D30" s="273">
        <f t="shared" ref="D30:K30" si="14">D29+D18</f>
        <v>167</v>
      </c>
      <c r="E30" s="274">
        <f>E29+E18</f>
        <v>191.94535519125685</v>
      </c>
      <c r="F30" s="275">
        <f t="shared" si="14"/>
        <v>731</v>
      </c>
      <c r="G30" s="273">
        <f t="shared" si="14"/>
        <v>732</v>
      </c>
      <c r="H30" s="274">
        <f t="shared" si="14"/>
        <v>767.78142076502741</v>
      </c>
      <c r="I30" s="275">
        <f t="shared" si="14"/>
        <v>1070</v>
      </c>
      <c r="J30" s="273">
        <f t="shared" si="14"/>
        <v>1089</v>
      </c>
      <c r="K30" s="274">
        <f t="shared" si="14"/>
        <v>1063</v>
      </c>
      <c r="L30" s="276">
        <f>(I30-J30)/J30</f>
        <v>-1.7447199265381085E-2</v>
      </c>
      <c r="M30" s="277">
        <f>(I30-K30)/K30</f>
        <v>6.58513640639699E-3</v>
      </c>
      <c r="N30" s="231"/>
    </row>
    <row r="31" spans="1:26" ht="7.5" customHeight="1" thickBot="1" x14ac:dyDescent="0.25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">
      <c r="B32" s="291" t="s">
        <v>70</v>
      </c>
      <c r="F32" s="292" t="s">
        <v>60</v>
      </c>
      <c r="G32" s="293"/>
      <c r="H32" s="294"/>
      <c r="I32" s="295">
        <f>I30-J30</f>
        <v>-19</v>
      </c>
    </row>
    <row r="33" spans="1:14" x14ac:dyDescent="0.2">
      <c r="B33" s="291" t="s">
        <v>73</v>
      </c>
      <c r="M33" s="296"/>
    </row>
    <row r="34" spans="1:14" ht="13.5" thickBot="1" x14ac:dyDescent="0.25">
      <c r="B34" s="291" t="s">
        <v>71</v>
      </c>
      <c r="C34" s="291"/>
      <c r="D34" s="291"/>
      <c r="K34" s="217"/>
      <c r="L34" s="297"/>
      <c r="M34" s="296"/>
    </row>
    <row r="35" spans="1:14" ht="7.5" customHeight="1" thickBot="1" x14ac:dyDescent="0.25">
      <c r="A35" s="209"/>
      <c r="B35" s="210"/>
      <c r="C35" s="211"/>
      <c r="D35" s="211"/>
      <c r="E35" s="212"/>
      <c r="F35" s="211"/>
      <c r="G35" s="211"/>
      <c r="H35" s="212"/>
      <c r="I35" s="211"/>
      <c r="J35" s="211"/>
      <c r="K35" s="211"/>
      <c r="L35" s="211"/>
      <c r="M35" s="213"/>
      <c r="N35" s="214"/>
    </row>
    <row r="36" spans="1:14" x14ac:dyDescent="0.2">
      <c r="A36" s="226"/>
      <c r="B36" s="301" t="s">
        <v>50</v>
      </c>
      <c r="C36" s="241" t="s">
        <v>19</v>
      </c>
      <c r="D36" s="241" t="s">
        <v>19</v>
      </c>
      <c r="E36" s="242" t="s">
        <v>17</v>
      </c>
      <c r="F36" s="241" t="s">
        <v>19</v>
      </c>
      <c r="G36" s="241" t="s">
        <v>19</v>
      </c>
      <c r="H36" s="242" t="s">
        <v>16</v>
      </c>
      <c r="I36" s="243" t="s">
        <v>4</v>
      </c>
      <c r="J36" s="245" t="s">
        <v>4</v>
      </c>
      <c r="K36" s="472" t="s">
        <v>4</v>
      </c>
      <c r="L36" s="503" t="s">
        <v>3</v>
      </c>
      <c r="M36" s="247" t="s">
        <v>3</v>
      </c>
      <c r="N36" s="231"/>
    </row>
    <row r="37" spans="1:14" s="306" customFormat="1" ht="13.5" thickBot="1" x14ac:dyDescent="0.25">
      <c r="A37" s="302"/>
      <c r="B37" s="303"/>
      <c r="C37" s="250" t="s">
        <v>204</v>
      </c>
      <c r="D37" s="250" t="s">
        <v>202</v>
      </c>
      <c r="E37" s="251" t="s">
        <v>185</v>
      </c>
      <c r="F37" s="252" t="s">
        <v>205</v>
      </c>
      <c r="G37" s="253">
        <v>42750</v>
      </c>
      <c r="H37" s="251" t="s">
        <v>185</v>
      </c>
      <c r="I37" s="254">
        <v>2017</v>
      </c>
      <c r="J37" s="304">
        <v>2016</v>
      </c>
      <c r="K37" s="304">
        <v>2015</v>
      </c>
      <c r="L37" s="504" t="s">
        <v>186</v>
      </c>
      <c r="M37" s="50" t="s">
        <v>187</v>
      </c>
      <c r="N37" s="305"/>
    </row>
    <row r="38" spans="1:14" x14ac:dyDescent="0.2">
      <c r="A38" s="226"/>
      <c r="B38" s="261" t="s">
        <v>51</v>
      </c>
      <c r="C38" s="307">
        <f>'West Chatham'!C39+Downtown!C39+Central!C39+Southside!C39+Islands!C39</f>
        <v>499</v>
      </c>
      <c r="D38" s="307">
        <f>'West Chatham'!D39+Downtown!D39+Central!D39+Southside!D39+Islands!D39</f>
        <v>503</v>
      </c>
      <c r="E38" s="352">
        <f>'West Chatham'!E39+Downtown!E39+Central!E39+Southside!E39+Islands!E39</f>
        <v>568.43835616438355</v>
      </c>
      <c r="F38" s="354">
        <f>'West Chatham'!F39+Downtown!F39+Central!F39+Southside!F39+Islands!F39</f>
        <v>1995</v>
      </c>
      <c r="G38" s="263">
        <f>'West Chatham'!G39+Downtown!G39+Central!G39+Southside!G39+Islands!G39</f>
        <v>1966</v>
      </c>
      <c r="H38" s="266">
        <f>+'Calls for service'!P30</f>
        <v>2273.7534246575342</v>
      </c>
      <c r="I38" s="308">
        <f>+'Calls for service'!Z22</f>
        <v>3165</v>
      </c>
      <c r="J38" s="307">
        <f>+'Calls for service'!Z14</f>
        <v>3076</v>
      </c>
      <c r="K38" s="266">
        <f>+'Calls for service'!Y30</f>
        <v>3103.6666666666665</v>
      </c>
      <c r="L38" s="309">
        <f>+I38-J38</f>
        <v>89</v>
      </c>
      <c r="M38" s="268">
        <f>+I38-K38</f>
        <v>61.333333333333485</v>
      </c>
      <c r="N38" s="231"/>
    </row>
    <row r="39" spans="1:14" x14ac:dyDescent="0.2">
      <c r="A39" s="226"/>
      <c r="B39" s="269" t="s">
        <v>52</v>
      </c>
      <c r="C39" s="307">
        <f>'West Chatham'!C40+Downtown!C40+Central!C40+Southside!C40+Islands!C40</f>
        <v>1203</v>
      </c>
      <c r="D39" s="307">
        <f>'West Chatham'!D40+Downtown!D40+Central!D40+Southside!D40+Islands!D40</f>
        <v>1188</v>
      </c>
      <c r="E39" s="352">
        <f>'West Chatham'!E40+Downtown!E40+Central!E40+Southside!E40+Islands!E40</f>
        <v>1323.3643835616435</v>
      </c>
      <c r="F39" s="355">
        <f>'West Chatham'!F40+Downtown!F40+Central!F40+Southside!F40+Islands!F40</f>
        <v>4718</v>
      </c>
      <c r="G39" s="263">
        <f>'West Chatham'!G40+Downtown!G40+Central!G40+Southside!G40+Islands!G40</f>
        <v>4675</v>
      </c>
      <c r="H39" s="266">
        <f>+'Calls for service'!P29</f>
        <v>5293.4575342465741</v>
      </c>
      <c r="I39" s="308">
        <f>+'Calls for service'!Z21</f>
        <v>7057</v>
      </c>
      <c r="J39" s="307">
        <f>+'Calls for service'!Z13</f>
        <v>7271</v>
      </c>
      <c r="K39" s="266">
        <f>+'Calls for service'!Y29</f>
        <v>7295.6666666666661</v>
      </c>
      <c r="L39" s="309">
        <f>+I39-J39</f>
        <v>-214</v>
      </c>
      <c r="M39" s="270">
        <f>+I39-K39</f>
        <v>-238.66666666666606</v>
      </c>
      <c r="N39" s="231"/>
    </row>
    <row r="40" spans="1:14" x14ac:dyDescent="0.2">
      <c r="A40" s="226"/>
      <c r="B40" s="269" t="s">
        <v>53</v>
      </c>
      <c r="C40" s="307">
        <f>'West Chatham'!C41+Downtown!C41+Central!C41+Southside!C41+Islands!C41</f>
        <v>1250</v>
      </c>
      <c r="D40" s="307">
        <f>'West Chatham'!D41+Downtown!D41+Central!D41+Southside!D41+Islands!D41</f>
        <v>1281</v>
      </c>
      <c r="E40" s="352">
        <f>'West Chatham'!E41+Downtown!E41+Central!E41+Southside!E41+Islands!E41</f>
        <v>1406.6164383561645</v>
      </c>
      <c r="F40" s="356">
        <f>'West Chatham'!F41+Downtown!F41+Central!F41+Southside!F41+Islands!F41</f>
        <v>5018</v>
      </c>
      <c r="G40" s="263">
        <f>'West Chatham'!G41+Downtown!G41+Central!G41+Southside!G41+Islands!G41</f>
        <v>4944</v>
      </c>
      <c r="H40" s="266">
        <f>+'Calls for service'!P28</f>
        <v>5626.465753424658</v>
      </c>
      <c r="I40" s="308">
        <f>+'Calls for service'!Z20</f>
        <v>7372</v>
      </c>
      <c r="J40" s="307">
        <f>+'Calls for service'!Z12</f>
        <v>7324</v>
      </c>
      <c r="K40" s="266">
        <f>+'Calls for service'!Y28</f>
        <v>7481.3333333333339</v>
      </c>
      <c r="L40" s="309">
        <f>+I40-J40</f>
        <v>48</v>
      </c>
      <c r="M40" s="270">
        <f>+I40-K40</f>
        <v>-109.33333333333394</v>
      </c>
      <c r="N40" s="231"/>
    </row>
    <row r="41" spans="1:14" ht="13.5" thickBot="1" x14ac:dyDescent="0.25">
      <c r="A41" s="19"/>
      <c r="B41" s="271" t="s">
        <v>54</v>
      </c>
      <c r="C41" s="310">
        <f>SUM(C38:C40)</f>
        <v>2952</v>
      </c>
      <c r="D41" s="310">
        <f t="shared" ref="D41:K41" si="15">SUM(D38:D40)</f>
        <v>2972</v>
      </c>
      <c r="E41" s="353">
        <f t="shared" si="15"/>
        <v>3298.4191780821916</v>
      </c>
      <c r="F41" s="357">
        <f t="shared" si="15"/>
        <v>11731</v>
      </c>
      <c r="G41" s="310">
        <f t="shared" si="15"/>
        <v>11585</v>
      </c>
      <c r="H41" s="274">
        <f t="shared" si="15"/>
        <v>13193.676712328766</v>
      </c>
      <c r="I41" s="311">
        <f t="shared" si="15"/>
        <v>17594</v>
      </c>
      <c r="J41" s="310">
        <f t="shared" si="15"/>
        <v>17671</v>
      </c>
      <c r="K41" s="274">
        <f t="shared" si="15"/>
        <v>17880.666666666664</v>
      </c>
      <c r="L41" s="350">
        <f>+(I41-J41)/J41</f>
        <v>-4.3574217644728654E-3</v>
      </c>
      <c r="M41" s="351">
        <f>+(I41-K41)/K41</f>
        <v>-1.6032213563998227E-2</v>
      </c>
      <c r="N41" s="18"/>
    </row>
    <row r="42" spans="1:14" x14ac:dyDescent="0.2">
      <c r="A42" s="19"/>
      <c r="B42" s="343" t="s">
        <v>78</v>
      </c>
      <c r="C42" s="298">
        <f>'West Chatham'!C43+Downtown!C43+Central!C43+Southside!C43+Islands!C43</f>
        <v>21</v>
      </c>
      <c r="D42" s="298">
        <f>'West Chatham'!D43+Downtown!D43+Central!D43+Southside!D43+Islands!D43</f>
        <v>31</v>
      </c>
      <c r="E42" s="341">
        <f>'West Chatham'!E43+Downtown!E43+Central!E43+Southside!E43+Islands!E43</f>
        <v>20.980821917808221</v>
      </c>
      <c r="F42" s="347">
        <f>'West Chatham'!F43+Downtown!F43+Central!F43+Southside!F43+Islands!F43</f>
        <v>75</v>
      </c>
      <c r="G42" s="298">
        <f>'West Chatham'!G43+Downtown!G43+Central!G43+Southside!G43+Islands!G43</f>
        <v>71</v>
      </c>
      <c r="H42" s="341">
        <f>'West Chatham'!H43+Downtown!H43+Central!H43+Southside!H43+Islands!H43</f>
        <v>83.923287671232885</v>
      </c>
      <c r="I42" s="336">
        <f>'West Chatham'!I43+Downtown!I43+Central!I43+Southside!I43+Islands!I43</f>
        <v>166</v>
      </c>
      <c r="J42" s="298">
        <f>'West Chatham'!J43+Downtown!J43+Central!J43+Southside!J43+Islands!J43</f>
        <v>149</v>
      </c>
      <c r="K42" s="342">
        <f>'West Chatham'!K43+Downtown!K43+Central!K43+Southside!K43+Islands!K43</f>
        <v>29</v>
      </c>
      <c r="L42" s="336">
        <f>I42-J42</f>
        <v>17</v>
      </c>
      <c r="M42" s="333">
        <f>I42-K42</f>
        <v>137</v>
      </c>
      <c r="N42" s="216"/>
    </row>
    <row r="43" spans="1:14" ht="13.5" thickBot="1" x14ac:dyDescent="0.25">
      <c r="A43" s="19"/>
      <c r="B43" s="344" t="s">
        <v>79</v>
      </c>
      <c r="C43" s="298">
        <f>'West Chatham'!C44+Downtown!C44+Central!C44+Southside!C44+Islands!C44</f>
        <v>44</v>
      </c>
      <c r="D43" s="298">
        <f>'West Chatham'!D44+Downtown!D44+Central!D44+Southside!D44+Islands!D44</f>
        <v>56</v>
      </c>
      <c r="E43" s="341">
        <f>'West Chatham'!E44+Downtown!E44+Central!E44+Southside!E44+Islands!E44</f>
        <v>67.31506849315069</v>
      </c>
      <c r="F43" s="348">
        <f>'West Chatham'!F44+Downtown!F44+Central!F44+Southside!F44+Islands!F44</f>
        <v>208</v>
      </c>
      <c r="G43" s="298">
        <f>'West Chatham'!G44+Downtown!G44+Central!G44+Southside!G44+Islands!G44</f>
        <v>213</v>
      </c>
      <c r="H43" s="341">
        <f>'West Chatham'!H44+Downtown!H44+Central!H44+Southside!H44+Islands!H44</f>
        <v>269.26027397260276</v>
      </c>
      <c r="I43" s="348">
        <f>'West Chatham'!I44+Downtown!I44+Central!I44+Southside!I44+Islands!I44</f>
        <v>394</v>
      </c>
      <c r="J43" s="298">
        <f>'West Chatham'!J44+Downtown!J44+Central!J44+Southside!J44+Islands!J44</f>
        <v>442</v>
      </c>
      <c r="K43" s="342">
        <f>'West Chatham'!K44+Downtown!K44+Central!K44+Southside!K44+Islands!K44</f>
        <v>370</v>
      </c>
      <c r="L43" s="348">
        <f>I43-J43</f>
        <v>-48</v>
      </c>
      <c r="M43" s="300">
        <f>I43-K43</f>
        <v>24</v>
      </c>
      <c r="N43" s="27"/>
    </row>
    <row r="44" spans="1:14" ht="7.5" customHeight="1" thickBot="1" x14ac:dyDescent="0.25">
      <c r="A44" s="98"/>
      <c r="B44" s="210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81"/>
      <c r="N44" s="97"/>
    </row>
    <row r="45" spans="1:14" x14ac:dyDescent="0.2">
      <c r="B45" s="223"/>
      <c r="C45" s="218"/>
      <c r="E45" s="217"/>
      <c r="F45" s="219"/>
      <c r="H45" s="219"/>
      <c r="I45" s="215"/>
      <c r="J45" s="215"/>
    </row>
    <row r="49" spans="3:4" x14ac:dyDescent="0.2">
      <c r="C49" s="312"/>
      <c r="D49" s="312"/>
    </row>
    <row r="50" spans="3:4" x14ac:dyDescent="0.2">
      <c r="D50" s="219"/>
    </row>
    <row r="51" spans="3:4" x14ac:dyDescent="0.2">
      <c r="D51" s="219"/>
    </row>
    <row r="52" spans="3:4" x14ac:dyDescent="0.2">
      <c r="D52" s="219"/>
    </row>
    <row r="53" spans="3:4" x14ac:dyDescent="0.2">
      <c r="D53" s="219"/>
    </row>
    <row r="54" spans="3:4" x14ac:dyDescent="0.2">
      <c r="D54" s="219"/>
    </row>
    <row r="55" spans="3:4" x14ac:dyDescent="0.2">
      <c r="D55" s="219"/>
    </row>
    <row r="56" spans="3:4" x14ac:dyDescent="0.2">
      <c r="D56" s="219"/>
    </row>
    <row r="57" spans="3:4" x14ac:dyDescent="0.2">
      <c r="D57" s="219"/>
    </row>
    <row r="58" spans="3:4" x14ac:dyDescent="0.2">
      <c r="D58" s="219"/>
    </row>
    <row r="59" spans="3:4" x14ac:dyDescent="0.2">
      <c r="D59" s="219"/>
    </row>
    <row r="60" spans="3:4" x14ac:dyDescent="0.2">
      <c r="D60" s="219"/>
    </row>
    <row r="61" spans="3:4" x14ac:dyDescent="0.2">
      <c r="D61" s="219"/>
    </row>
    <row r="62" spans="3:4" x14ac:dyDescent="0.2">
      <c r="D62" s="219"/>
    </row>
    <row r="63" spans="3:4" x14ac:dyDescent="0.2">
      <c r="D63" s="219"/>
    </row>
    <row r="64" spans="3:4" x14ac:dyDescent="0.2">
      <c r="D64" s="219"/>
    </row>
  </sheetData>
  <phoneticPr fontId="15" type="noConversion"/>
  <conditionalFormatting sqref="L31:M31 M44">
    <cfRule type="cellIs" dxfId="142" priority="3" stopIfTrue="1" operator="greaterThan">
      <formula>0</formula>
    </cfRule>
  </conditionalFormatting>
  <conditionalFormatting sqref="C11:C17 C20:C28">
    <cfRule type="cellIs" dxfId="141" priority="6" stopIfTrue="1" operator="greaterThan">
      <formula>E11+P11</formula>
    </cfRule>
    <cfRule type="cellIs" dxfId="140" priority="7" stopIfTrue="1" operator="lessThan">
      <formula>E11-P11</formula>
    </cfRule>
  </conditionalFormatting>
  <conditionalFormatting sqref="F11:F17 F20:F28">
    <cfRule type="cellIs" dxfId="139" priority="8" stopIfTrue="1" operator="greaterThan">
      <formula>H11+Q11</formula>
    </cfRule>
    <cfRule type="cellIs" dxfId="138" priority="9" stopIfTrue="1" operator="lessThan">
      <formula>H11-Q11</formula>
    </cfRule>
  </conditionalFormatting>
  <conditionalFormatting sqref="I11:I17 I20:I28">
    <cfRule type="cellIs" dxfId="137" priority="10" stopIfTrue="1" operator="greaterThan">
      <formula>J11+R11</formula>
    </cfRule>
    <cfRule type="cellIs" dxfId="136" priority="11" stopIfTrue="1" operator="lessThan">
      <formula>J11-R11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168</v>
      </c>
      <c r="I4" s="223" t="s">
        <v>171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Unincorporated!F11</f>
        <v>0</v>
      </c>
      <c r="D11" s="512">
        <f>Unincorporated!F22</f>
        <v>0</v>
      </c>
      <c r="E11" s="505">
        <f>H11/4</f>
        <v>9.5628415300546443E-2</v>
      </c>
      <c r="F11" s="265">
        <f>Unincorporated!F33</f>
        <v>1</v>
      </c>
      <c r="G11" s="513">
        <f>Unincorporated!F44</f>
        <v>1</v>
      </c>
      <c r="H11" s="516">
        <v>0.38251366120218577</v>
      </c>
      <c r="I11" s="509">
        <f>Unincorporated!F55</f>
        <v>1</v>
      </c>
      <c r="J11" s="263">
        <f>Unincorporated!F66</f>
        <v>0</v>
      </c>
      <c r="K11" s="263">
        <f>Unincorporated!F77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Unincorporated!M11</f>
        <v>0</v>
      </c>
      <c r="D12" s="512">
        <f>Unincorporated!M22</f>
        <v>0</v>
      </c>
      <c r="E12" s="505">
        <f>H12/4</f>
        <v>7.650273224043716E-2</v>
      </c>
      <c r="F12" s="265">
        <f>Unincorporated!M33</f>
        <v>0</v>
      </c>
      <c r="G12" s="513">
        <f>Unincorporated!M44</f>
        <v>0</v>
      </c>
      <c r="H12" s="517">
        <v>0.30601092896174864</v>
      </c>
      <c r="I12" s="510">
        <f>Unincorporated!M55</f>
        <v>0</v>
      </c>
      <c r="J12" s="263">
        <f>Unincorporated!M66</f>
        <v>0</v>
      </c>
      <c r="K12" s="263">
        <f>Unincorporated!M77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Unincorporated!D11</f>
        <v>0</v>
      </c>
      <c r="D13" s="512">
        <f>Unincorporated!D22</f>
        <v>0</v>
      </c>
      <c r="E13" s="505">
        <f t="shared" ref="E13:E17" si="2">H13/4</f>
        <v>0.19125683060109289</v>
      </c>
      <c r="F13" s="265">
        <f>Unincorporated!D33</f>
        <v>0</v>
      </c>
      <c r="G13" s="513">
        <f>Unincorporated!D44</f>
        <v>0</v>
      </c>
      <c r="H13" s="517">
        <v>0.76502732240437155</v>
      </c>
      <c r="I13" s="510">
        <f>Unincorporated!D55</f>
        <v>0</v>
      </c>
      <c r="J13" s="263">
        <f>Unincorporated!D66</f>
        <v>2</v>
      </c>
      <c r="K13" s="263">
        <f>Unincorporated!D77</f>
        <v>1</v>
      </c>
      <c r="L13" s="316">
        <f>+(I13-J13)</f>
        <v>-2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Unincorporated!Q11</f>
        <v>0</v>
      </c>
      <c r="D14" s="512">
        <f>Unincorporated!Q22</f>
        <v>0</v>
      </c>
      <c r="E14" s="505">
        <f>H14/4</f>
        <v>0.40163934426229508</v>
      </c>
      <c r="F14" s="265">
        <f>Unincorporated!Q33</f>
        <v>0</v>
      </c>
      <c r="G14" s="513">
        <f>Unincorporated!Q44</f>
        <v>0</v>
      </c>
      <c r="H14" s="517">
        <v>1.6065573770491803</v>
      </c>
      <c r="I14" s="510">
        <f>Unincorporated!Q55</f>
        <v>0</v>
      </c>
      <c r="J14" s="263">
        <f>Unincorporated!Q66</f>
        <v>2</v>
      </c>
      <c r="K14" s="263">
        <f>Unincorporated!Q77</f>
        <v>2</v>
      </c>
      <c r="L14" s="316">
        <f>+(I14-J14)</f>
        <v>-2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Unincorporated!O11</f>
        <v>0</v>
      </c>
      <c r="D15" s="262">
        <f>Unincorporated!O22</f>
        <v>0</v>
      </c>
      <c r="E15" s="505">
        <f t="shared" si="2"/>
        <v>0.21038251366120217</v>
      </c>
      <c r="F15" s="265">
        <f>Unincorporated!O33</f>
        <v>0</v>
      </c>
      <c r="G15" s="513">
        <f>Unincorporated!O44</f>
        <v>0</v>
      </c>
      <c r="H15" s="517">
        <v>0.84153005464480868</v>
      </c>
      <c r="I15" s="510">
        <f>Unincorporated!O55</f>
        <v>1</v>
      </c>
      <c r="J15" s="263">
        <f>Unincorporated!O66</f>
        <v>1</v>
      </c>
      <c r="K15" s="263">
        <f>Unincorporated!O77</f>
        <v>0</v>
      </c>
      <c r="L15" s="316">
        <f>+(I15-J15)</f>
        <v>0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Unincorporated!E11</f>
        <v>0</v>
      </c>
      <c r="D16" s="262">
        <f>Unincorporated!E22</f>
        <v>1</v>
      </c>
      <c r="E16" s="505">
        <f t="shared" si="2"/>
        <v>0.43989071038251365</v>
      </c>
      <c r="F16" s="265">
        <f>Unincorporated!E33</f>
        <v>2</v>
      </c>
      <c r="G16" s="513">
        <f>Unincorporated!E44</f>
        <v>2</v>
      </c>
      <c r="H16" s="517">
        <v>1.7595628415300546</v>
      </c>
      <c r="I16" s="510">
        <f>Unincorporated!E55</f>
        <v>2</v>
      </c>
      <c r="J16" s="263">
        <f>Unincorporated!E66</f>
        <v>1</v>
      </c>
      <c r="K16" s="263">
        <f>Unincorporated!E77</f>
        <v>0</v>
      </c>
      <c r="L16" s="316">
        <f>+(I16-J16)</f>
        <v>1</v>
      </c>
      <c r="M16" s="270">
        <f t="shared" si="0"/>
        <v>2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Unincorporated!J11</f>
        <v>0</v>
      </c>
      <c r="D17" s="262">
        <f>Unincorporated!J22</f>
        <v>1</v>
      </c>
      <c r="E17" s="505">
        <f t="shared" si="2"/>
        <v>0.51639344262295084</v>
      </c>
      <c r="F17" s="265">
        <f>Unincorporated!J33</f>
        <v>2</v>
      </c>
      <c r="G17" s="513">
        <f>Unincorporated!J44</f>
        <v>2</v>
      </c>
      <c r="H17" s="517">
        <v>2.0655737704918034</v>
      </c>
      <c r="I17" s="510">
        <f>Unincorporated!J55</f>
        <v>3</v>
      </c>
      <c r="J17" s="263">
        <f>Unincorporated!J66</f>
        <v>2</v>
      </c>
      <c r="K17" s="263">
        <f>Unincorporated!J77</f>
        <v>0</v>
      </c>
      <c r="L17" s="316">
        <f>I17-J17</f>
        <v>1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2</v>
      </c>
      <c r="E18" s="506">
        <f>SUM(E11:E17)</f>
        <v>1.9316939890710383</v>
      </c>
      <c r="F18" s="272">
        <f t="shared" si="5"/>
        <v>5</v>
      </c>
      <c r="G18" s="273">
        <f t="shared" si="5"/>
        <v>5</v>
      </c>
      <c r="H18" s="506">
        <f>SUM(H11:H17)</f>
        <v>7.7267759562841531</v>
      </c>
      <c r="I18" s="273">
        <f t="shared" si="5"/>
        <v>7</v>
      </c>
      <c r="J18" s="273">
        <f t="shared" si="5"/>
        <v>8</v>
      </c>
      <c r="K18" s="273">
        <f t="shared" si="5"/>
        <v>3</v>
      </c>
      <c r="L18" s="318">
        <f>(I18-J18)/J18</f>
        <v>-0.125</v>
      </c>
      <c r="M18" s="319">
        <f>(I18-K18)/K18</f>
        <v>1.3333333333333333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Unincorporated!C11</f>
        <v>1</v>
      </c>
      <c r="D20" s="262">
        <f>Unincorporated!C22</f>
        <v>2</v>
      </c>
      <c r="E20" s="505">
        <f t="shared" ref="E20:E27" si="6">H20/4</f>
        <v>0.45901639344262296</v>
      </c>
      <c r="F20" s="265">
        <f>Unincorporated!C33</f>
        <v>3</v>
      </c>
      <c r="G20" s="263">
        <f>Unincorporated!C44</f>
        <v>3</v>
      </c>
      <c r="H20" s="519">
        <v>1.8360655737704918</v>
      </c>
      <c r="I20" s="265">
        <f>Unincorporated!C55</f>
        <v>4</v>
      </c>
      <c r="J20" s="263">
        <f>Unincorporated!C66</f>
        <v>1</v>
      </c>
      <c r="K20" s="263">
        <f>Unincorporated!C77</f>
        <v>2</v>
      </c>
      <c r="L20" s="316">
        <f>I20-J20</f>
        <v>3</v>
      </c>
      <c r="M20" s="270">
        <f>I20-K20</f>
        <v>2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Unincorporated!N11</f>
        <v>6</v>
      </c>
      <c r="D21" s="262">
        <f>Unincorporated!N22</f>
        <v>1</v>
      </c>
      <c r="E21" s="505">
        <f t="shared" si="6"/>
        <v>3.5956284153005464</v>
      </c>
      <c r="F21" s="265">
        <f>Unincorporated!N33</f>
        <v>14</v>
      </c>
      <c r="G21" s="263">
        <f>Unincorporated!N44</f>
        <v>14</v>
      </c>
      <c r="H21" s="505">
        <v>14.382513661202186</v>
      </c>
      <c r="I21" s="265">
        <f>Unincorporated!N55</f>
        <v>27</v>
      </c>
      <c r="J21" s="263">
        <f>Unincorporated!N66</f>
        <v>26</v>
      </c>
      <c r="K21" s="263">
        <f>Unincorporated!N77</f>
        <v>13</v>
      </c>
      <c r="L21" s="316">
        <f t="shared" ref="L21:L27" si="8">+(I21-J21)</f>
        <v>1</v>
      </c>
      <c r="M21" s="270">
        <f t="shared" ref="M21:M27" si="9">I21-K21</f>
        <v>14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Unincorporated!L11</f>
        <v>0</v>
      </c>
      <c r="D22" s="262">
        <f>Unincorporated!L22</f>
        <v>0</v>
      </c>
      <c r="E22" s="505">
        <f>H22/4</f>
        <v>0.13387978142076504</v>
      </c>
      <c r="F22" s="265">
        <f>Unincorporated!L33</f>
        <v>0</v>
      </c>
      <c r="G22" s="263">
        <f>Unincorporated!L44</f>
        <v>0</v>
      </c>
      <c r="H22" s="505">
        <v>0.53551912568306015</v>
      </c>
      <c r="I22" s="265">
        <f>Unincorporated!L55</f>
        <v>0</v>
      </c>
      <c r="J22" s="263">
        <f>Unincorporated!L66</f>
        <v>0</v>
      </c>
      <c r="K22" s="263">
        <f>Unincorporated!L77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Unincorporated!P11</f>
        <v>3</v>
      </c>
      <c r="D23" s="262">
        <f>Unincorporated!P22</f>
        <v>1</v>
      </c>
      <c r="E23" s="505">
        <f t="shared" si="6"/>
        <v>2.5628415300546448</v>
      </c>
      <c r="F23" s="265">
        <f>Unincorporated!P33</f>
        <v>10</v>
      </c>
      <c r="G23" s="263">
        <f>Unincorporated!P44</f>
        <v>10</v>
      </c>
      <c r="H23" s="505">
        <v>10.251366120218579</v>
      </c>
      <c r="I23" s="265">
        <f>Unincorporated!P55</f>
        <v>16</v>
      </c>
      <c r="J23" s="263">
        <f>Unincorporated!P66</f>
        <v>18</v>
      </c>
      <c r="K23" s="263">
        <f>Unincorporated!Q77</f>
        <v>2</v>
      </c>
      <c r="L23" s="316">
        <f t="shared" si="8"/>
        <v>-2</v>
      </c>
      <c r="M23" s="270">
        <f t="shared" si="9"/>
        <v>14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Unincorporated!G11</f>
        <v>4</v>
      </c>
      <c r="D24" s="262">
        <f>Unincorporated!G22</f>
        <v>2</v>
      </c>
      <c r="E24" s="505">
        <f>H24/4</f>
        <v>4.0163934426229506</v>
      </c>
      <c r="F24" s="265">
        <f>Unincorporated!G33</f>
        <v>17</v>
      </c>
      <c r="G24" s="263">
        <f>Unincorporated!G44</f>
        <v>15</v>
      </c>
      <c r="H24" s="505">
        <v>16.065573770491802</v>
      </c>
      <c r="I24" s="265">
        <f>Unincorporated!G55</f>
        <v>20</v>
      </c>
      <c r="J24" s="263">
        <f>Unincorporated!G66</f>
        <v>20</v>
      </c>
      <c r="K24" s="263">
        <f>Unincorporated!G77</f>
        <v>17</v>
      </c>
      <c r="L24" s="316">
        <f t="shared" si="8"/>
        <v>0</v>
      </c>
      <c r="M24" s="270">
        <f t="shared" si="9"/>
        <v>3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Unincorporated!I11</f>
        <v>0</v>
      </c>
      <c r="D25" s="262">
        <f>Unincorporated!I22</f>
        <v>1</v>
      </c>
      <c r="E25" s="505">
        <f t="shared" si="6"/>
        <v>1.1092896174863389</v>
      </c>
      <c r="F25" s="265">
        <f>Unincorporated!I33</f>
        <v>2</v>
      </c>
      <c r="G25" s="263">
        <f>Unincorporated!I44</f>
        <v>2</v>
      </c>
      <c r="H25" s="505">
        <v>4.4371584699453557</v>
      </c>
      <c r="I25" s="265">
        <f>Unincorporated!I55</f>
        <v>2</v>
      </c>
      <c r="J25" s="263">
        <f>Unincorporated!I66</f>
        <v>8</v>
      </c>
      <c r="K25" s="263">
        <f>Unincorporated!I77</f>
        <v>6</v>
      </c>
      <c r="L25" s="316">
        <f t="shared" si="8"/>
        <v>-6</v>
      </c>
      <c r="M25" s="270">
        <f t="shared" si="9"/>
        <v>-4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Unincorporated!H11</f>
        <v>1</v>
      </c>
      <c r="D26" s="262">
        <f>Unincorporated!H22</f>
        <v>4</v>
      </c>
      <c r="E26" s="505">
        <f t="shared" si="6"/>
        <v>1.9316939890710381</v>
      </c>
      <c r="F26" s="265">
        <f>Unincorporated!H33</f>
        <v>7</v>
      </c>
      <c r="G26" s="263">
        <f>Unincorporated!H44</f>
        <v>7</v>
      </c>
      <c r="H26" s="505">
        <v>7.7267759562841523</v>
      </c>
      <c r="I26" s="265">
        <f>Unincorporated!H55</f>
        <v>15</v>
      </c>
      <c r="J26" s="263">
        <f>Unincorporated!H66</f>
        <v>10</v>
      </c>
      <c r="K26" s="263">
        <f>Unincorporated!H77</f>
        <v>4</v>
      </c>
      <c r="L26" s="316">
        <f>+(I26-J26)</f>
        <v>5</v>
      </c>
      <c r="M26" s="270">
        <f>I26-K26</f>
        <v>11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Unincorporated!K11</f>
        <v>1</v>
      </c>
      <c r="D27" s="262">
        <f>Unincorporated!K22</f>
        <v>2</v>
      </c>
      <c r="E27" s="505">
        <f t="shared" si="6"/>
        <v>0.45901639344262296</v>
      </c>
      <c r="F27" s="265">
        <f>Unincorporated!K33</f>
        <v>3</v>
      </c>
      <c r="G27" s="263">
        <f>Unincorporated!K44</f>
        <v>3</v>
      </c>
      <c r="H27" s="505">
        <v>1.8360655737704918</v>
      </c>
      <c r="I27" s="265">
        <f>Unincorporated!K55</f>
        <v>6</v>
      </c>
      <c r="J27" s="263">
        <f>Unincorporated!K66</f>
        <v>1</v>
      </c>
      <c r="K27" s="263">
        <f>Unincorporated!K77</f>
        <v>5</v>
      </c>
      <c r="L27" s="316">
        <f t="shared" si="8"/>
        <v>5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Unincorporated!B11</f>
        <v>1</v>
      </c>
      <c r="D28" s="262">
        <f>Unincorporated!B22</f>
        <v>2</v>
      </c>
      <c r="E28" s="505">
        <f>H28/4</f>
        <v>2.1038251366120218</v>
      </c>
      <c r="F28" s="265">
        <f>Unincorporated!B33</f>
        <v>5</v>
      </c>
      <c r="G28" s="263">
        <f>Unincorporated!B44</f>
        <v>5</v>
      </c>
      <c r="H28" s="505">
        <v>8.415300546448087</v>
      </c>
      <c r="I28" s="265">
        <f>Unincorporated!B55</f>
        <v>7</v>
      </c>
      <c r="J28" s="263">
        <f>Unincorporated!B66</f>
        <v>8</v>
      </c>
      <c r="K28" s="263">
        <f>Unincorporated!B77</f>
        <v>10</v>
      </c>
      <c r="L28" s="316">
        <f>I28-J28</f>
        <v>-1</v>
      </c>
      <c r="M28" s="270">
        <f>I28-K28</f>
        <v>-3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17</v>
      </c>
      <c r="D29" s="285">
        <f t="shared" si="10"/>
        <v>15</v>
      </c>
      <c r="E29" s="507">
        <f t="shared" si="10"/>
        <v>16.37158469945355</v>
      </c>
      <c r="F29" s="284">
        <f t="shared" si="10"/>
        <v>61</v>
      </c>
      <c r="G29" s="285">
        <f t="shared" si="10"/>
        <v>59</v>
      </c>
      <c r="H29" s="507">
        <f t="shared" si="10"/>
        <v>65.486338797814199</v>
      </c>
      <c r="I29" s="287">
        <f t="shared" si="10"/>
        <v>97</v>
      </c>
      <c r="J29" s="285">
        <f t="shared" si="10"/>
        <v>92</v>
      </c>
      <c r="K29" s="321">
        <f t="shared" si="10"/>
        <v>59</v>
      </c>
      <c r="L29" s="318">
        <f>(I29-J29)/J29</f>
        <v>5.434782608695652E-2</v>
      </c>
      <c r="M29" s="319">
        <f>(I29-K29)/K29</f>
        <v>0.64406779661016944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17</v>
      </c>
      <c r="D30" s="273">
        <f>D29+D18</f>
        <v>17</v>
      </c>
      <c r="E30" s="508">
        <f>E18+E29</f>
        <v>18.303278688524589</v>
      </c>
      <c r="F30" s="272">
        <f>F29+F18</f>
        <v>66</v>
      </c>
      <c r="G30" s="273">
        <f>G29+G18</f>
        <v>64</v>
      </c>
      <c r="H30" s="508">
        <f>H18+H29</f>
        <v>73.213114754098356</v>
      </c>
      <c r="I30" s="275">
        <f>I29+I18</f>
        <v>104</v>
      </c>
      <c r="J30" s="273">
        <f>J29+J18</f>
        <v>100</v>
      </c>
      <c r="K30" s="310">
        <f>K29+K18</f>
        <v>62</v>
      </c>
      <c r="L30" s="318">
        <f>(I30-J30)/J30</f>
        <v>0.04</v>
      </c>
      <c r="M30" s="319">
        <f>(I30-K30)/K30</f>
        <v>0.67741935483870963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4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35" priority="13" stopIfTrue="1" operator="greaterThan">
      <formula>0</formula>
    </cfRule>
  </conditionalFormatting>
  <conditionalFormatting sqref="C11:C17 C20:C28">
    <cfRule type="cellIs" dxfId="134" priority="14" stopIfTrue="1" operator="greaterThan">
      <formula>E11+P11</formula>
    </cfRule>
    <cfRule type="cellIs" dxfId="133" priority="15" stopIfTrue="1" operator="lessThan">
      <formula>E11-P11</formula>
    </cfRule>
  </conditionalFormatting>
  <conditionalFormatting sqref="F11:F17 F20:F28">
    <cfRule type="cellIs" dxfId="132" priority="16" stopIfTrue="1" operator="greaterThan">
      <formula>H11+Q11</formula>
    </cfRule>
    <cfRule type="cellIs" dxfId="131" priority="17" stopIfTrue="1" operator="lessThan">
      <formula>H11-Q11</formula>
    </cfRule>
  </conditionalFormatting>
  <conditionalFormatting sqref="I20:I28 I11:I17">
    <cfRule type="cellIs" dxfId="130" priority="18" stopIfTrue="1" operator="greaterThan">
      <formula>J11+R11</formula>
    </cfRule>
    <cfRule type="cellIs" dxfId="129" priority="19" stopIfTrue="1" operator="lessThan">
      <formula>J11-R11</formula>
    </cfRule>
  </conditionalFormatting>
  <conditionalFormatting sqref="D15:D17">
    <cfRule type="cellIs" dxfId="128" priority="3" stopIfTrue="1" operator="greaterThan">
      <formula>F15+Q15</formula>
    </cfRule>
    <cfRule type="cellIs" dxfId="127" priority="4" stopIfTrue="1" operator="lessThan">
      <formula>F15-Q15</formula>
    </cfRule>
  </conditionalFormatting>
  <conditionalFormatting sqref="D20:D28">
    <cfRule type="cellIs" dxfId="126" priority="1" stopIfTrue="1" operator="greaterThan">
      <formula>F20+Q20</formula>
    </cfRule>
    <cfRule type="cellIs" dxfId="125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170</v>
      </c>
      <c r="I4" s="223" t="s">
        <v>181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Unincorporated!F15</f>
        <v>0</v>
      </c>
      <c r="D11" s="512">
        <f>Unincorporated!F26</f>
        <v>0</v>
      </c>
      <c r="E11" s="505">
        <f>H11/4</f>
        <v>1.912568306010929E-2</v>
      </c>
      <c r="F11" s="265">
        <f>Unincorporated!F37</f>
        <v>0</v>
      </c>
      <c r="G11" s="513">
        <f>Unincorporated!F48</f>
        <v>0</v>
      </c>
      <c r="H11" s="516">
        <v>7.650273224043716E-2</v>
      </c>
      <c r="I11" s="509">
        <f>Unincorporated!F59</f>
        <v>0</v>
      </c>
      <c r="J11" s="263">
        <f>Unincorporated!F70</f>
        <v>0</v>
      </c>
      <c r="K11" s="263">
        <f>Unincorporated!F81</f>
        <v>1</v>
      </c>
      <c r="L11" s="316">
        <f>+(I11-J11)</f>
        <v>0</v>
      </c>
      <c r="M11" s="268">
        <f t="shared" ref="M11:M17" si="0">I11-K11</f>
        <v>-1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Unincorporated!M15</f>
        <v>0</v>
      </c>
      <c r="D12" s="512">
        <f>Unincorporated!M26</f>
        <v>0</v>
      </c>
      <c r="E12" s="505">
        <f>H12/4</f>
        <v>3.825136612021858E-2</v>
      </c>
      <c r="F12" s="265">
        <f>Unincorporated!M37</f>
        <v>0</v>
      </c>
      <c r="G12" s="513">
        <f>Unincorporated!M48</f>
        <v>0</v>
      </c>
      <c r="H12" s="517">
        <v>0.15300546448087432</v>
      </c>
      <c r="I12" s="510">
        <f>Unincorporated!M59</f>
        <v>0</v>
      </c>
      <c r="J12" s="263">
        <f>Unincorporated!M70</f>
        <v>0</v>
      </c>
      <c r="K12" s="263">
        <f>Unincorporated!M81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Unincorporated!D15</f>
        <v>0</v>
      </c>
      <c r="D13" s="512">
        <f>Unincorporated!D26</f>
        <v>0</v>
      </c>
      <c r="E13" s="505">
        <f t="shared" ref="E13:E17" si="2">H13/4</f>
        <v>3.825136612021858E-2</v>
      </c>
      <c r="F13" s="265">
        <f>Unincorporated!D37</f>
        <v>0</v>
      </c>
      <c r="G13" s="513">
        <f>Unincorporated!D48</f>
        <v>0</v>
      </c>
      <c r="H13" s="517">
        <v>0.15300546448087432</v>
      </c>
      <c r="I13" s="510">
        <f>Unincorporated!D59</f>
        <v>0</v>
      </c>
      <c r="J13" s="263">
        <f>Unincorporated!D70</f>
        <v>1</v>
      </c>
      <c r="K13" s="263">
        <f>Unincorporated!D81</f>
        <v>1</v>
      </c>
      <c r="L13" s="316">
        <f>+(I13-J13)</f>
        <v>-1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Unincorporated!Q15</f>
        <v>0</v>
      </c>
      <c r="D14" s="512">
        <f>Unincorporated!Q26</f>
        <v>0</v>
      </c>
      <c r="E14" s="505">
        <f>H14/4</f>
        <v>0.11475409836065574</v>
      </c>
      <c r="F14" s="265">
        <f>Unincorporated!Q37</f>
        <v>0</v>
      </c>
      <c r="G14" s="513">
        <f>Unincorporated!Q48</f>
        <v>0</v>
      </c>
      <c r="H14" s="517">
        <v>0.45901639344262296</v>
      </c>
      <c r="I14" s="510">
        <f>Unincorporated!Q59</f>
        <v>0</v>
      </c>
      <c r="J14" s="263">
        <f>Unincorporated!Q70</f>
        <v>0</v>
      </c>
      <c r="K14" s="263">
        <f>Unincorporated!Q81</f>
        <v>1</v>
      </c>
      <c r="L14" s="316">
        <f>+(I14-J14)</f>
        <v>0</v>
      </c>
      <c r="M14" s="270">
        <f t="shared" si="0"/>
        <v>-1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Unincorporated!O15</f>
        <v>0</v>
      </c>
      <c r="D15" s="512">
        <f>Unincorporated!O26</f>
        <v>0</v>
      </c>
      <c r="E15" s="505">
        <f t="shared" si="2"/>
        <v>0</v>
      </c>
      <c r="F15" s="265">
        <f>Unincorporated!O37</f>
        <v>0</v>
      </c>
      <c r="G15" s="513">
        <f>Unincorporated!O48</f>
        <v>0</v>
      </c>
      <c r="H15" s="517">
        <v>0</v>
      </c>
      <c r="I15" s="510">
        <f>Unincorporated!O59</f>
        <v>0</v>
      </c>
      <c r="J15" s="263">
        <f>Unincorporated!O70</f>
        <v>0</v>
      </c>
      <c r="K15" s="263">
        <f>Unincorporated!O81</f>
        <v>1</v>
      </c>
      <c r="L15" s="316">
        <f>+(I15-J15)</f>
        <v>0</v>
      </c>
      <c r="M15" s="270">
        <f t="shared" si="0"/>
        <v>-1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Unincorporated!E15</f>
        <v>0</v>
      </c>
      <c r="D16" s="512">
        <f>Unincorporated!E26</f>
        <v>0</v>
      </c>
      <c r="E16" s="505">
        <f t="shared" si="2"/>
        <v>0.36338797814207652</v>
      </c>
      <c r="F16" s="265">
        <f>Unincorporated!E37</f>
        <v>1</v>
      </c>
      <c r="G16" s="513">
        <f>Unincorporated!E48</f>
        <v>1</v>
      </c>
      <c r="H16" s="517">
        <v>1.4535519125683061</v>
      </c>
      <c r="I16" s="510">
        <f>Unincorporated!E59</f>
        <v>1</v>
      </c>
      <c r="J16" s="263">
        <f>Unincorporated!E70</f>
        <v>3</v>
      </c>
      <c r="K16" s="263">
        <f>Unincorporated!E81</f>
        <v>1</v>
      </c>
      <c r="L16" s="316">
        <f>+(I16-J16)</f>
        <v>-2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Unincorporated!J15</f>
        <v>0</v>
      </c>
      <c r="D17" s="512">
        <f>Unincorporated!J26</f>
        <v>1</v>
      </c>
      <c r="E17" s="505">
        <f t="shared" si="2"/>
        <v>0.21038251366120217</v>
      </c>
      <c r="F17" s="265">
        <f>Unincorporated!J37</f>
        <v>2</v>
      </c>
      <c r="G17" s="513">
        <f>Unincorporated!J48</f>
        <v>2</v>
      </c>
      <c r="H17" s="517">
        <v>0.84153005464480868</v>
      </c>
      <c r="I17" s="510">
        <f>Unincorporated!J59</f>
        <v>2</v>
      </c>
      <c r="J17" s="263">
        <f>Unincorporated!J70</f>
        <v>1</v>
      </c>
      <c r="K17" s="263">
        <f>Unincorporated!J81</f>
        <v>0</v>
      </c>
      <c r="L17" s="316">
        <f>I17-J17</f>
        <v>1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1</v>
      </c>
      <c r="E18" s="506">
        <f>SUM(E11:E17)</f>
        <v>0.78415300546448086</v>
      </c>
      <c r="F18" s="272">
        <f t="shared" si="5"/>
        <v>3</v>
      </c>
      <c r="G18" s="273">
        <f t="shared" si="5"/>
        <v>3</v>
      </c>
      <c r="H18" s="506">
        <f>SUM(H11:H17)</f>
        <v>3.1366120218579234</v>
      </c>
      <c r="I18" s="273">
        <f t="shared" si="5"/>
        <v>3</v>
      </c>
      <c r="J18" s="273">
        <f t="shared" si="5"/>
        <v>5</v>
      </c>
      <c r="K18" s="273">
        <f t="shared" si="5"/>
        <v>5</v>
      </c>
      <c r="L18" s="318">
        <f>(I18-J18)/J18</f>
        <v>-0.4</v>
      </c>
      <c r="M18" s="319">
        <f>(I18-K18)/K18</f>
        <v>-0.4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Unincorporated!C15</f>
        <v>0</v>
      </c>
      <c r="D20" s="512">
        <f>Unincorporated!C26</f>
        <v>0</v>
      </c>
      <c r="E20" s="505">
        <f t="shared" ref="E20:E27" si="6">H20/4</f>
        <v>0.19125683060109289</v>
      </c>
      <c r="F20" s="265">
        <f>Unincorporated!C37</f>
        <v>0</v>
      </c>
      <c r="G20" s="263">
        <f>Unincorporated!C48</f>
        <v>0</v>
      </c>
      <c r="H20" s="519">
        <v>0.76502732240437155</v>
      </c>
      <c r="I20" s="265">
        <f>Unincorporated!C59</f>
        <v>0</v>
      </c>
      <c r="J20" s="263">
        <f>Unincorporated!C70</f>
        <v>3</v>
      </c>
      <c r="K20" s="263">
        <f>Unincorporated!C81</f>
        <v>1</v>
      </c>
      <c r="L20" s="316">
        <f>I20-J20</f>
        <v>-3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Unincorporated!N15</f>
        <v>2</v>
      </c>
      <c r="D21" s="512">
        <f>Unincorporated!N26</f>
        <v>1</v>
      </c>
      <c r="E21" s="505">
        <f t="shared" si="6"/>
        <v>2.5819672131147544</v>
      </c>
      <c r="F21" s="265">
        <f>Unincorporated!N37</f>
        <v>4</v>
      </c>
      <c r="G21" s="263">
        <f>Unincorporated!N48</f>
        <v>4</v>
      </c>
      <c r="H21" s="505">
        <v>10.327868852459018</v>
      </c>
      <c r="I21" s="265">
        <f>Unincorporated!N59</f>
        <v>7</v>
      </c>
      <c r="J21" s="263">
        <f>Unincorporated!N70</f>
        <v>9</v>
      </c>
      <c r="K21" s="263">
        <f>Unincorporated!N81</f>
        <v>15</v>
      </c>
      <c r="L21" s="316">
        <f t="shared" ref="L21:L27" si="8">+(I21-J21)</f>
        <v>-2</v>
      </c>
      <c r="M21" s="270">
        <f t="shared" ref="M21:M27" si="9">I21-K21</f>
        <v>-8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Unincorporated!L15</f>
        <v>0</v>
      </c>
      <c r="D22" s="512">
        <f>Unincorporated!L26</f>
        <v>0</v>
      </c>
      <c r="E22" s="505">
        <f>H22/4</f>
        <v>0.11475409836065574</v>
      </c>
      <c r="F22" s="265">
        <f>Unincorporated!L37</f>
        <v>0</v>
      </c>
      <c r="G22" s="263">
        <f>Unincorporated!L48</f>
        <v>0</v>
      </c>
      <c r="H22" s="505">
        <v>0.45901639344262296</v>
      </c>
      <c r="I22" s="265">
        <f>Unincorporated!L59</f>
        <v>0</v>
      </c>
      <c r="J22" s="263">
        <f>Unincorporated!L70</f>
        <v>0</v>
      </c>
      <c r="K22" s="263">
        <f>Unincorporated!L81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Unincorporated!P15</f>
        <v>1</v>
      </c>
      <c r="D23" s="512">
        <f>Unincorporated!P26</f>
        <v>6</v>
      </c>
      <c r="E23" s="505">
        <f t="shared" si="6"/>
        <v>3.4234972677595628</v>
      </c>
      <c r="F23" s="265">
        <f>Unincorporated!P37</f>
        <v>11</v>
      </c>
      <c r="G23" s="263">
        <f>Unincorporated!P48</f>
        <v>11</v>
      </c>
      <c r="H23" s="505">
        <v>13.693989071038251</v>
      </c>
      <c r="I23" s="265">
        <f>Unincorporated!P59</f>
        <v>19</v>
      </c>
      <c r="J23" s="263">
        <f>Unincorporated!P70</f>
        <v>25</v>
      </c>
      <c r="K23" s="263">
        <f>Unincorporated!Q81</f>
        <v>1</v>
      </c>
      <c r="L23" s="316">
        <f t="shared" si="8"/>
        <v>-6</v>
      </c>
      <c r="M23" s="270">
        <f t="shared" si="9"/>
        <v>18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Unincorporated!G15</f>
        <v>5</v>
      </c>
      <c r="D24" s="512">
        <f>Unincorporated!G26</f>
        <v>0</v>
      </c>
      <c r="E24" s="505">
        <f>H24/4</f>
        <v>2.0655737704918034</v>
      </c>
      <c r="F24" s="265">
        <f>Unincorporated!G37</f>
        <v>9</v>
      </c>
      <c r="G24" s="263">
        <f>Unincorporated!G48</f>
        <v>9</v>
      </c>
      <c r="H24" s="505">
        <v>8.2622950819672134</v>
      </c>
      <c r="I24" s="265">
        <f>Unincorporated!G59</f>
        <v>15</v>
      </c>
      <c r="J24" s="263">
        <f>Unincorporated!G70</f>
        <v>16</v>
      </c>
      <c r="K24" s="263">
        <f>Unincorporated!G81</f>
        <v>10</v>
      </c>
      <c r="L24" s="316">
        <f t="shared" si="8"/>
        <v>-1</v>
      </c>
      <c r="M24" s="270">
        <f t="shared" si="9"/>
        <v>5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Unincorporated!I15</f>
        <v>0</v>
      </c>
      <c r="D25" s="512">
        <f>Unincorporated!I26</f>
        <v>0</v>
      </c>
      <c r="E25" s="505">
        <f t="shared" si="6"/>
        <v>1.1475409836065573</v>
      </c>
      <c r="F25" s="265">
        <f>Unincorporated!I37</f>
        <v>3</v>
      </c>
      <c r="G25" s="263">
        <f>Unincorporated!I48</f>
        <v>3</v>
      </c>
      <c r="H25" s="505">
        <v>4.5901639344262293</v>
      </c>
      <c r="I25" s="265">
        <f>Unincorporated!I59</f>
        <v>4</v>
      </c>
      <c r="J25" s="263">
        <f>Unincorporated!I70</f>
        <v>6</v>
      </c>
      <c r="K25" s="263">
        <f>Unincorporated!I81</f>
        <v>6</v>
      </c>
      <c r="L25" s="316">
        <f t="shared" si="8"/>
        <v>-2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Unincorporated!H15</f>
        <v>1</v>
      </c>
      <c r="D26" s="512">
        <f>Unincorporated!H26</f>
        <v>1</v>
      </c>
      <c r="E26" s="505">
        <f t="shared" si="6"/>
        <v>1.4535519125683061</v>
      </c>
      <c r="F26" s="265">
        <f>Unincorporated!H37</f>
        <v>6</v>
      </c>
      <c r="G26" s="263">
        <f>Unincorporated!H48</f>
        <v>6</v>
      </c>
      <c r="H26" s="505">
        <v>5.8142076502732243</v>
      </c>
      <c r="I26" s="265">
        <f>Unincorporated!H59</f>
        <v>9</v>
      </c>
      <c r="J26" s="263">
        <f>Unincorporated!H70</f>
        <v>11</v>
      </c>
      <c r="K26" s="263">
        <f>Unincorporated!H81</f>
        <v>9</v>
      </c>
      <c r="L26" s="316">
        <f>+(I26-J26)</f>
        <v>-2</v>
      </c>
      <c r="M26" s="270">
        <f>I26-K26</f>
        <v>0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Unincorporated!K15</f>
        <v>0</v>
      </c>
      <c r="D27" s="512">
        <f>Unincorporated!K26</f>
        <v>1</v>
      </c>
      <c r="E27" s="505">
        <f t="shared" si="6"/>
        <v>0.42076502732240434</v>
      </c>
      <c r="F27" s="265">
        <f>Unincorporated!K37</f>
        <v>1</v>
      </c>
      <c r="G27" s="263">
        <f>Unincorporated!K48</f>
        <v>1</v>
      </c>
      <c r="H27" s="505">
        <v>1.6830601092896174</v>
      </c>
      <c r="I27" s="265">
        <f>Unincorporated!K59</f>
        <v>1</v>
      </c>
      <c r="J27" s="263">
        <f>Unincorporated!K70</f>
        <v>7</v>
      </c>
      <c r="K27" s="263">
        <f>Unincorporated!K81</f>
        <v>2</v>
      </c>
      <c r="L27" s="316">
        <f t="shared" si="8"/>
        <v>-6</v>
      </c>
      <c r="M27" s="270">
        <f t="shared" si="9"/>
        <v>-1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Unincorporated!B15</f>
        <v>0</v>
      </c>
      <c r="D28" s="512">
        <f>Unincorporated!B26</f>
        <v>0</v>
      </c>
      <c r="E28" s="505">
        <f>H28/4</f>
        <v>0.76502732240437155</v>
      </c>
      <c r="F28" s="265">
        <f>Unincorporated!B37</f>
        <v>2</v>
      </c>
      <c r="G28" s="263">
        <f>Unincorporated!B48</f>
        <v>2</v>
      </c>
      <c r="H28" s="505">
        <v>3.0601092896174862</v>
      </c>
      <c r="I28" s="265">
        <f>Unincorporated!B59</f>
        <v>5</v>
      </c>
      <c r="J28" s="263">
        <f>Unincorporated!B70</f>
        <v>3</v>
      </c>
      <c r="K28" s="263">
        <f>Unincorporated!B81</f>
        <v>1</v>
      </c>
      <c r="L28" s="316">
        <f>I28-J28</f>
        <v>2</v>
      </c>
      <c r="M28" s="270">
        <f>I28-K28</f>
        <v>4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9</v>
      </c>
      <c r="D29" s="285">
        <f t="shared" si="10"/>
        <v>9</v>
      </c>
      <c r="E29" s="507">
        <f t="shared" si="10"/>
        <v>12.16393442622951</v>
      </c>
      <c r="F29" s="284">
        <f t="shared" si="10"/>
        <v>36</v>
      </c>
      <c r="G29" s="285">
        <f t="shared" si="10"/>
        <v>36</v>
      </c>
      <c r="H29" s="507">
        <f t="shared" si="10"/>
        <v>48.655737704918039</v>
      </c>
      <c r="I29" s="287">
        <f t="shared" si="10"/>
        <v>60</v>
      </c>
      <c r="J29" s="285">
        <f t="shared" si="10"/>
        <v>80</v>
      </c>
      <c r="K29" s="321">
        <f t="shared" si="10"/>
        <v>45</v>
      </c>
      <c r="L29" s="318">
        <f>(I29-J29)/J29</f>
        <v>-0.25</v>
      </c>
      <c r="M29" s="319">
        <f>(I29-K29)/K29</f>
        <v>0.33333333333333331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9</v>
      </c>
      <c r="D30" s="273">
        <f>D29+D18</f>
        <v>10</v>
      </c>
      <c r="E30" s="508">
        <f>E18+E29</f>
        <v>12.94808743169399</v>
      </c>
      <c r="F30" s="272">
        <f>F29+F18</f>
        <v>39</v>
      </c>
      <c r="G30" s="273">
        <f>G29+G18</f>
        <v>39</v>
      </c>
      <c r="H30" s="508">
        <f>H18+H29</f>
        <v>51.79234972677596</v>
      </c>
      <c r="I30" s="275">
        <f>I29+I18</f>
        <v>63</v>
      </c>
      <c r="J30" s="273">
        <f>J29+J18</f>
        <v>85</v>
      </c>
      <c r="K30" s="310">
        <f>K29+K18</f>
        <v>50</v>
      </c>
      <c r="L30" s="318">
        <f>(I30-J30)/J30</f>
        <v>-0.25882352941176473</v>
      </c>
      <c r="M30" s="319">
        <f>(I30-K30)/K30</f>
        <v>0.26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-22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24" priority="1" stopIfTrue="1" operator="greaterThan">
      <formula>0</formula>
    </cfRule>
  </conditionalFormatting>
  <conditionalFormatting sqref="C11:C17 C20:C28">
    <cfRule type="cellIs" dxfId="123" priority="2" stopIfTrue="1" operator="greaterThan">
      <formula>E11+P11</formula>
    </cfRule>
    <cfRule type="cellIs" dxfId="122" priority="3" stopIfTrue="1" operator="lessThan">
      <formula>E11-P11</formula>
    </cfRule>
  </conditionalFormatting>
  <conditionalFormatting sqref="F11:F17 F20:F28">
    <cfRule type="cellIs" dxfId="121" priority="4" stopIfTrue="1" operator="greaterThan">
      <formula>H11+Q11</formula>
    </cfRule>
    <cfRule type="cellIs" dxfId="120" priority="5" stopIfTrue="1" operator="lessThan">
      <formula>H11-Q11</formula>
    </cfRule>
  </conditionalFormatting>
  <conditionalFormatting sqref="I20:I28 I11:I17">
    <cfRule type="cellIs" dxfId="119" priority="6" stopIfTrue="1" operator="greaterThan">
      <formula>J11+R11</formula>
    </cfRule>
    <cfRule type="cellIs" dxfId="11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175</v>
      </c>
      <c r="I4" s="221" t="s">
        <v>172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H5" s="514" t="s">
        <v>173</v>
      </c>
      <c r="I5" s="223" t="s">
        <v>179</v>
      </c>
      <c r="L5"/>
      <c r="N5" s="216"/>
      <c r="P5" s="215" t="s">
        <v>56</v>
      </c>
    </row>
    <row r="6" spans="1:27" ht="21" customHeight="1" thickBot="1" x14ac:dyDescent="0.25">
      <c r="A6" s="216"/>
      <c r="H6" s="520" t="s">
        <v>174</v>
      </c>
      <c r="I6" s="521" t="s">
        <v>176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Unincorporated!F17</f>
        <v>0</v>
      </c>
      <c r="D11" s="512">
        <f>Unincorporated!F28</f>
        <v>0</v>
      </c>
      <c r="E11" s="505">
        <f>H11/4</f>
        <v>0</v>
      </c>
      <c r="F11" s="265">
        <f>Unincorporated!F39</f>
        <v>1</v>
      </c>
      <c r="G11" s="513">
        <f>Unincorporated!F50</f>
        <v>1</v>
      </c>
      <c r="H11" s="516">
        <v>0</v>
      </c>
      <c r="I11" s="509">
        <f>Unincorporated!F61</f>
        <v>1</v>
      </c>
      <c r="J11" s="263">
        <f>Unincorporated!F72</f>
        <v>0</v>
      </c>
      <c r="K11" s="263">
        <f>Unincorporated!F83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Unincorporated!M17</f>
        <v>0</v>
      </c>
      <c r="D12" s="512">
        <f>Unincorporated!M28</f>
        <v>0</v>
      </c>
      <c r="E12" s="505">
        <f>H12/4</f>
        <v>0</v>
      </c>
      <c r="F12" s="265">
        <f>Unincorporated!M39</f>
        <v>0</v>
      </c>
      <c r="G12" s="513">
        <f>Unincorporated!M50</f>
        <v>0</v>
      </c>
      <c r="H12" s="517">
        <v>0</v>
      </c>
      <c r="I12" s="510">
        <f>Unincorporated!M61</f>
        <v>0</v>
      </c>
      <c r="J12" s="263">
        <f>Unincorporated!M72</f>
        <v>0</v>
      </c>
      <c r="K12" s="263">
        <f>Unincorporated!M83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Unincorporated!D17</f>
        <v>0</v>
      </c>
      <c r="D13" s="512">
        <f>Unincorporated!D28</f>
        <v>0</v>
      </c>
      <c r="E13" s="505">
        <f t="shared" ref="E13:E17" si="2">H13/4</f>
        <v>0</v>
      </c>
      <c r="F13" s="265">
        <f>Unincorporated!D39</f>
        <v>0</v>
      </c>
      <c r="G13" s="513">
        <f>Unincorporated!D50</f>
        <v>0</v>
      </c>
      <c r="H13" s="517">
        <v>0</v>
      </c>
      <c r="I13" s="510">
        <f>Unincorporated!D61</f>
        <v>0</v>
      </c>
      <c r="J13" s="263">
        <f>Unincorporated!D72</f>
        <v>0</v>
      </c>
      <c r="K13" s="263">
        <f>Unincorporated!D83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Unincorporated!Q17</f>
        <v>0</v>
      </c>
      <c r="D14" s="512">
        <f>Unincorporated!Q28</f>
        <v>0</v>
      </c>
      <c r="E14" s="505">
        <f>H14/4</f>
        <v>1.912568306010929E-2</v>
      </c>
      <c r="F14" s="265">
        <f>Unincorporated!Q39</f>
        <v>0</v>
      </c>
      <c r="G14" s="513">
        <f>Unincorporated!Q50</f>
        <v>0</v>
      </c>
      <c r="H14" s="517">
        <v>7.650273224043716E-2</v>
      </c>
      <c r="I14" s="510">
        <f>Unincorporated!Q61</f>
        <v>0</v>
      </c>
      <c r="J14" s="263">
        <f>Unincorporated!Q72</f>
        <v>0</v>
      </c>
      <c r="K14" s="263">
        <f>Unincorporated!Q83</f>
        <v>0</v>
      </c>
      <c r="L14" s="316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Unincorporated!O17</f>
        <v>0</v>
      </c>
      <c r="D15" s="512">
        <f>Unincorporated!O28</f>
        <v>0</v>
      </c>
      <c r="E15" s="505">
        <f t="shared" si="2"/>
        <v>0</v>
      </c>
      <c r="F15" s="265">
        <f>Unincorporated!O39</f>
        <v>0</v>
      </c>
      <c r="G15" s="513">
        <f>Unincorporated!O50</f>
        <v>0</v>
      </c>
      <c r="H15" s="517">
        <v>0</v>
      </c>
      <c r="I15" s="510">
        <f>Unincorporated!O61</f>
        <v>0</v>
      </c>
      <c r="J15" s="263">
        <f>Unincorporated!O72</f>
        <v>0</v>
      </c>
      <c r="K15" s="263">
        <f>Unincorporated!O83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Unincorporated!E17</f>
        <v>0</v>
      </c>
      <c r="D16" s="512">
        <f>Unincorporated!E28</f>
        <v>0</v>
      </c>
      <c r="E16" s="505">
        <f t="shared" si="2"/>
        <v>0</v>
      </c>
      <c r="F16" s="265">
        <f>Unincorporated!E39</f>
        <v>0</v>
      </c>
      <c r="G16" s="513">
        <f>Unincorporated!E50</f>
        <v>0</v>
      </c>
      <c r="H16" s="517">
        <v>0</v>
      </c>
      <c r="I16" s="510">
        <f>Unincorporated!E61</f>
        <v>0</v>
      </c>
      <c r="J16" s="263">
        <f>Unincorporated!E72</f>
        <v>0</v>
      </c>
      <c r="K16" s="263">
        <f>Unincorporated!E83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</f>
        <v>0</v>
      </c>
      <c r="D17" s="512">
        <f>Unincorporated!J28</f>
        <v>0</v>
      </c>
      <c r="E17" s="505">
        <f t="shared" si="2"/>
        <v>3.825136612021858E-2</v>
      </c>
      <c r="F17" s="265">
        <f>Unincorporated!J39</f>
        <v>0</v>
      </c>
      <c r="G17" s="513">
        <f>Unincorporated!J50</f>
        <v>0</v>
      </c>
      <c r="H17" s="517">
        <v>0.15300546448087432</v>
      </c>
      <c r="I17" s="510">
        <f>Unincorporated!J61</f>
        <v>0</v>
      </c>
      <c r="J17" s="263">
        <f>Unincorporated!J72</f>
        <v>1</v>
      </c>
      <c r="K17" s="263">
        <f>Unincorporated!J83</f>
        <v>1</v>
      </c>
      <c r="L17" s="316">
        <f>I17-J17</f>
        <v>-1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1</v>
      </c>
      <c r="G18" s="273">
        <f t="shared" si="5"/>
        <v>1</v>
      </c>
      <c r="H18" s="506">
        <f>SUM(H11:H17)</f>
        <v>0.22950819672131148</v>
      </c>
      <c r="I18" s="273">
        <f t="shared" si="5"/>
        <v>1</v>
      </c>
      <c r="J18" s="273">
        <f t="shared" si="5"/>
        <v>1</v>
      </c>
      <c r="K18" s="273">
        <f t="shared" si="5"/>
        <v>1</v>
      </c>
      <c r="L18" s="318">
        <f>(I18-J18)/J18</f>
        <v>0</v>
      </c>
      <c r="M18" s="319">
        <f>(I18-K18)/K18</f>
        <v>0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Unincorporated!C17</f>
        <v>0</v>
      </c>
      <c r="D20" s="512">
        <f>Unincorporated!C28</f>
        <v>0</v>
      </c>
      <c r="E20" s="505">
        <f t="shared" ref="E20:E27" si="6">H20/4</f>
        <v>1.912568306010929E-2</v>
      </c>
      <c r="F20" s="265">
        <f>Unincorporated!C39</f>
        <v>0</v>
      </c>
      <c r="G20" s="263">
        <f>Unincorporated!C50</f>
        <v>0</v>
      </c>
      <c r="H20" s="519">
        <v>7.650273224043716E-2</v>
      </c>
      <c r="I20" s="265">
        <f>Unincorporated!C61</f>
        <v>0</v>
      </c>
      <c r="J20" s="263">
        <f>Unincorporated!C72</f>
        <v>0</v>
      </c>
      <c r="K20" s="263">
        <f>Unincorporated!C83</f>
        <v>1</v>
      </c>
      <c r="L20" s="316">
        <f>I20-J20</f>
        <v>0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Unincorporated!N17</f>
        <v>0</v>
      </c>
      <c r="D21" s="512">
        <f>Unincorporated!N28</f>
        <v>0</v>
      </c>
      <c r="E21" s="505">
        <f t="shared" si="6"/>
        <v>0.49726775956284153</v>
      </c>
      <c r="F21" s="265">
        <f>Unincorporated!N39</f>
        <v>0</v>
      </c>
      <c r="G21" s="263">
        <f>Unincorporated!N50</f>
        <v>0</v>
      </c>
      <c r="H21" s="505">
        <v>1.9890710382513661</v>
      </c>
      <c r="I21" s="265">
        <f>Unincorporated!N61</f>
        <v>2</v>
      </c>
      <c r="J21" s="263">
        <f>Unincorporated!N72</f>
        <v>2</v>
      </c>
      <c r="K21" s="263">
        <f>Unincorporated!N83</f>
        <v>7</v>
      </c>
      <c r="L21" s="316">
        <f t="shared" ref="L21:L27" si="8">+(I21-J21)</f>
        <v>0</v>
      </c>
      <c r="M21" s="270">
        <f t="shared" ref="M21:M27" si="9">I21-K21</f>
        <v>-5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Unincorporated!L17</f>
        <v>0</v>
      </c>
      <c r="D22" s="512">
        <f>Unincorporated!L28</f>
        <v>0</v>
      </c>
      <c r="E22" s="505">
        <f>H22/4</f>
        <v>1.912568306010929E-2</v>
      </c>
      <c r="F22" s="265">
        <f>Unincorporated!L39</f>
        <v>0</v>
      </c>
      <c r="G22" s="263">
        <f>Unincorporated!L50</f>
        <v>0</v>
      </c>
      <c r="H22" s="505">
        <v>7.650273224043716E-2</v>
      </c>
      <c r="I22" s="265">
        <f>Unincorporated!L61</f>
        <v>0</v>
      </c>
      <c r="J22" s="263">
        <f>Unincorporated!L72</f>
        <v>0</v>
      </c>
      <c r="K22" s="263">
        <f>Unincorporated!L83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Unincorporated!P17</f>
        <v>0</v>
      </c>
      <c r="D23" s="512">
        <f>Unincorporated!P28</f>
        <v>0</v>
      </c>
      <c r="E23" s="505">
        <f t="shared" si="6"/>
        <v>0.11475409836065574</v>
      </c>
      <c r="F23" s="265">
        <f>Unincorporated!P39</f>
        <v>0</v>
      </c>
      <c r="G23" s="263">
        <f>Unincorporated!P50</f>
        <v>0</v>
      </c>
      <c r="H23" s="505">
        <v>0.45901639344262296</v>
      </c>
      <c r="I23" s="265">
        <f>Unincorporated!P61</f>
        <v>0</v>
      </c>
      <c r="J23" s="263">
        <f>Unincorporated!P72</f>
        <v>2</v>
      </c>
      <c r="K23" s="263">
        <f>Unincorporated!P83</f>
        <v>0</v>
      </c>
      <c r="L23" s="316">
        <f t="shared" si="8"/>
        <v>-2</v>
      </c>
      <c r="M23" s="270">
        <f t="shared" si="9"/>
        <v>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Unincorporated!G17</f>
        <v>0</v>
      </c>
      <c r="D24" s="512">
        <f>Unincorporated!G28</f>
        <v>2</v>
      </c>
      <c r="E24" s="505">
        <f>H24/4</f>
        <v>0.99453551912568305</v>
      </c>
      <c r="F24" s="265">
        <f>Unincorporated!G39</f>
        <v>2</v>
      </c>
      <c r="G24" s="263">
        <f>Unincorporated!G50</f>
        <v>2</v>
      </c>
      <c r="H24" s="505">
        <v>3.9781420765027322</v>
      </c>
      <c r="I24" s="265">
        <f>Unincorporated!G61</f>
        <v>7</v>
      </c>
      <c r="J24" s="263">
        <f>Unincorporated!G72</f>
        <v>7</v>
      </c>
      <c r="K24" s="263">
        <f>Unincorporated!G83</f>
        <v>4</v>
      </c>
      <c r="L24" s="316">
        <f t="shared" si="8"/>
        <v>0</v>
      </c>
      <c r="M24" s="270">
        <f t="shared" si="9"/>
        <v>3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Unincorporated!I17</f>
        <v>0</v>
      </c>
      <c r="D25" s="512">
        <f>Unincorporated!I28</f>
        <v>1</v>
      </c>
      <c r="E25" s="505">
        <f t="shared" si="6"/>
        <v>0.51639344262295084</v>
      </c>
      <c r="F25" s="265">
        <f>Unincorporated!I39</f>
        <v>1</v>
      </c>
      <c r="G25" s="263">
        <f>Unincorporated!I50</f>
        <v>1</v>
      </c>
      <c r="H25" s="505">
        <v>2.0655737704918034</v>
      </c>
      <c r="I25" s="265">
        <f>Unincorporated!I61</f>
        <v>1</v>
      </c>
      <c r="J25" s="263">
        <f>Unincorporated!I72</f>
        <v>2</v>
      </c>
      <c r="K25" s="263">
        <f>Unincorporated!I83</f>
        <v>4</v>
      </c>
      <c r="L25" s="316">
        <f t="shared" si="8"/>
        <v>-1</v>
      </c>
      <c r="M25" s="270">
        <f t="shared" si="9"/>
        <v>-3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Unincorporated!H17</f>
        <v>0</v>
      </c>
      <c r="D26" s="512">
        <f>Unincorporated!H28</f>
        <v>1</v>
      </c>
      <c r="E26" s="505">
        <f t="shared" si="6"/>
        <v>0.40163934426229508</v>
      </c>
      <c r="F26" s="265">
        <f>Unincorporated!H39</f>
        <v>2</v>
      </c>
      <c r="G26" s="263">
        <f>Unincorporated!H50</f>
        <v>2</v>
      </c>
      <c r="H26" s="505">
        <v>1.6065573770491803</v>
      </c>
      <c r="I26" s="265">
        <f>Unincorporated!H61</f>
        <v>3</v>
      </c>
      <c r="J26" s="263">
        <f>Unincorporated!H72</f>
        <v>2</v>
      </c>
      <c r="K26" s="263">
        <f>Unincorporated!H83</f>
        <v>1</v>
      </c>
      <c r="L26" s="316">
        <f>+(I26-J26)</f>
        <v>1</v>
      </c>
      <c r="M26" s="270">
        <f>I26-K26</f>
        <v>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Unincorporated!K17</f>
        <v>0</v>
      </c>
      <c r="D27" s="512">
        <f>Unincorporated!K28</f>
        <v>0</v>
      </c>
      <c r="E27" s="505">
        <f t="shared" si="6"/>
        <v>5.737704918032787E-2</v>
      </c>
      <c r="F27" s="265">
        <f>Unincorporated!K39</f>
        <v>0</v>
      </c>
      <c r="G27" s="263">
        <f>Unincorporated!K50</f>
        <v>0</v>
      </c>
      <c r="H27" s="505">
        <v>0.22950819672131148</v>
      </c>
      <c r="I27" s="265">
        <f>Unincorporated!K61</f>
        <v>0</v>
      </c>
      <c r="J27" s="263">
        <f>Unincorporated!K72</f>
        <v>1</v>
      </c>
      <c r="K27" s="263">
        <f>Unincorporated!K83</f>
        <v>0</v>
      </c>
      <c r="L27" s="316">
        <f t="shared" si="8"/>
        <v>-1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Unincorporated!B17</f>
        <v>1</v>
      </c>
      <c r="D28" s="512">
        <f>Unincorporated!B28</f>
        <v>0</v>
      </c>
      <c r="E28" s="505">
        <f>H28/4</f>
        <v>0.1721311475409836</v>
      </c>
      <c r="F28" s="265">
        <f>Unincorporated!B39</f>
        <v>1</v>
      </c>
      <c r="G28" s="263">
        <f>Unincorporated!B50</f>
        <v>1</v>
      </c>
      <c r="H28" s="505">
        <v>0.68852459016393441</v>
      </c>
      <c r="I28" s="265">
        <f>Unincorporated!B61</f>
        <v>1</v>
      </c>
      <c r="J28" s="263">
        <f>Unincorporated!B72</f>
        <v>0</v>
      </c>
      <c r="K28" s="263">
        <f>Unincorporated!B83</f>
        <v>0</v>
      </c>
      <c r="L28" s="316">
        <f>I28-J28</f>
        <v>1</v>
      </c>
      <c r="M28" s="270">
        <f>I28-K28</f>
        <v>1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</v>
      </c>
      <c r="D29" s="285">
        <f t="shared" si="10"/>
        <v>4</v>
      </c>
      <c r="E29" s="507">
        <f t="shared" si="10"/>
        <v>2.7923497267759565</v>
      </c>
      <c r="F29" s="284">
        <f t="shared" si="10"/>
        <v>6</v>
      </c>
      <c r="G29" s="285">
        <f t="shared" si="10"/>
        <v>6</v>
      </c>
      <c r="H29" s="507">
        <f t="shared" si="10"/>
        <v>11.169398907103826</v>
      </c>
      <c r="I29" s="287">
        <f t="shared" si="10"/>
        <v>14</v>
      </c>
      <c r="J29" s="285">
        <f t="shared" si="10"/>
        <v>16</v>
      </c>
      <c r="K29" s="321">
        <f t="shared" si="10"/>
        <v>17</v>
      </c>
      <c r="L29" s="318">
        <f>(I29-J29)/J29</f>
        <v>-0.125</v>
      </c>
      <c r="M29" s="319">
        <f>(I29-K29)/K29</f>
        <v>-0.17647058823529413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</v>
      </c>
      <c r="D30" s="273">
        <f>D29+D18</f>
        <v>4</v>
      </c>
      <c r="E30" s="508">
        <f>E18+E29</f>
        <v>2.8497267759562845</v>
      </c>
      <c r="F30" s="272">
        <f>F29+F18</f>
        <v>7</v>
      </c>
      <c r="G30" s="273">
        <f>G29+G18</f>
        <v>7</v>
      </c>
      <c r="H30" s="508">
        <f>H18+H29</f>
        <v>11.398907103825138</v>
      </c>
      <c r="I30" s="275">
        <f>I29+I18</f>
        <v>15</v>
      </c>
      <c r="J30" s="273">
        <f>J29+J18</f>
        <v>17</v>
      </c>
      <c r="K30" s="310">
        <f>K29+K18</f>
        <v>18</v>
      </c>
      <c r="L30" s="318">
        <f>(I30-J30)/J30</f>
        <v>-0.11764705882352941</v>
      </c>
      <c r="M30" s="319">
        <f>(I30-K30)/K30</f>
        <v>-0.16666666666666666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-2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17" priority="1" stopIfTrue="1" operator="greaterThan">
      <formula>0</formula>
    </cfRule>
  </conditionalFormatting>
  <conditionalFormatting sqref="C11:C17 C20:C28">
    <cfRule type="cellIs" dxfId="116" priority="2" stopIfTrue="1" operator="greaterThan">
      <formula>E11+P11</formula>
    </cfRule>
    <cfRule type="cellIs" dxfId="115" priority="3" stopIfTrue="1" operator="lessThan">
      <formula>E11-P11</formula>
    </cfRule>
  </conditionalFormatting>
  <conditionalFormatting sqref="F11:F17 F20:F28">
    <cfRule type="cellIs" dxfId="114" priority="4" stopIfTrue="1" operator="greaterThan">
      <formula>H11+Q11</formula>
    </cfRule>
    <cfRule type="cellIs" dxfId="113" priority="5" stopIfTrue="1" operator="lessThan">
      <formula>H11-Q11</formula>
    </cfRule>
  </conditionalFormatting>
  <conditionalFormatting sqref="I20:I28 I11:I17">
    <cfRule type="cellIs" dxfId="112" priority="6" stopIfTrue="1" operator="greaterThan">
      <formula>J11+R11</formula>
    </cfRule>
    <cfRule type="cellIs" dxfId="111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1"/>
  <sheetViews>
    <sheetView tabSelected="1" workbookViewId="0">
      <selection activeCell="D41" sqref="D41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159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/>
      <c r="H4" s="514"/>
      <c r="I4" s="222" t="s">
        <v>158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203</v>
      </c>
      <c r="G5" s="224"/>
      <c r="H5" s="514"/>
      <c r="I5" s="223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204</v>
      </c>
      <c r="D10" s="250" t="s">
        <v>202</v>
      </c>
      <c r="E10" s="251" t="s">
        <v>185</v>
      </c>
      <c r="F10" s="252" t="s">
        <v>205</v>
      </c>
      <c r="G10" s="253">
        <v>42750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Unincorporated!F18</f>
        <v>0</v>
      </c>
      <c r="D11" s="512">
        <f>Unincorporated!F29</f>
        <v>0</v>
      </c>
      <c r="E11" s="505">
        <f>H11/4</f>
        <v>0.11475409836065573</v>
      </c>
      <c r="F11" s="265">
        <f>Unincorporated!F40</f>
        <v>2</v>
      </c>
      <c r="G11" s="513">
        <f>Unincorporated!F51</f>
        <v>2</v>
      </c>
      <c r="H11" s="522">
        <f>'County West'!H11+'County Islands'!H11+'County Other'!H11</f>
        <v>0.45901639344262291</v>
      </c>
      <c r="I11" s="509">
        <f>Unincorporated!F62</f>
        <v>2</v>
      </c>
      <c r="J11" s="263">
        <f>Unincorporated!F73</f>
        <v>0</v>
      </c>
      <c r="K11" s="263">
        <f>Unincorporated!F84</f>
        <v>1</v>
      </c>
      <c r="L11" s="316">
        <f>+(I11-J11)</f>
        <v>2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Unincorporated!M18</f>
        <v>0</v>
      </c>
      <c r="D12" s="512">
        <f>Unincorporated!M29</f>
        <v>0</v>
      </c>
      <c r="E12" s="505">
        <f>H12/4</f>
        <v>0.11475409836065574</v>
      </c>
      <c r="F12" s="265">
        <f>Unincorporated!M40</f>
        <v>0</v>
      </c>
      <c r="G12" s="513">
        <f>Unincorporated!M51</f>
        <v>0</v>
      </c>
      <c r="H12" s="523">
        <f>'County West'!H12+'County Islands'!H12+'County Other'!H12</f>
        <v>0.45901639344262296</v>
      </c>
      <c r="I12" s="510">
        <f>Unincorporated!M62</f>
        <v>0</v>
      </c>
      <c r="J12" s="263">
        <f>Unincorporated!M73</f>
        <v>0</v>
      </c>
      <c r="K12" s="263">
        <f>Unincorporated!M84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Unincorporated!D18</f>
        <v>0</v>
      </c>
      <c r="D13" s="512">
        <f>Unincorporated!D29</f>
        <v>0</v>
      </c>
      <c r="E13" s="505">
        <f t="shared" ref="E13:E17" si="2">H13/4</f>
        <v>0.22950819672131145</v>
      </c>
      <c r="F13" s="265">
        <f>Unincorporated!D40</f>
        <v>0</v>
      </c>
      <c r="G13" s="513">
        <f>Unincorporated!D51</f>
        <v>0</v>
      </c>
      <c r="H13" s="524">
        <f>'County West'!H13+'County Islands'!H13+'County Other'!H13</f>
        <v>0.91803278688524581</v>
      </c>
      <c r="I13" s="510">
        <f>Unincorporated!D62</f>
        <v>0</v>
      </c>
      <c r="J13" s="263">
        <f>Unincorporated!D73</f>
        <v>3</v>
      </c>
      <c r="K13" s="263">
        <f>Unincorporated!D84</f>
        <v>2</v>
      </c>
      <c r="L13" s="316">
        <f>+(I13-J13)</f>
        <v>-3</v>
      </c>
      <c r="M13" s="270">
        <f t="shared" si="0"/>
        <v>-2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Unincorporated!Q18</f>
        <v>0</v>
      </c>
      <c r="D14" s="512">
        <f>Unincorporated!Q29</f>
        <v>0</v>
      </c>
      <c r="E14" s="505">
        <f>H14/4</f>
        <v>0.53551912568306015</v>
      </c>
      <c r="F14" s="265">
        <f>Unincorporated!Q40</f>
        <v>0</v>
      </c>
      <c r="G14" s="513">
        <f>Unincorporated!Q51</f>
        <v>0</v>
      </c>
      <c r="H14" s="525">
        <f>'County West'!H14+'County Islands'!H14+'County Other'!H14</f>
        <v>2.1420765027322406</v>
      </c>
      <c r="I14" s="510">
        <f>Unincorporated!Q62</f>
        <v>0</v>
      </c>
      <c r="J14" s="263">
        <f>Unincorporated!Q73</f>
        <v>2</v>
      </c>
      <c r="K14" s="263">
        <f>Unincorporated!Q84</f>
        <v>0</v>
      </c>
      <c r="L14" s="316">
        <f>+(I14-J14)</f>
        <v>-2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Unincorporated!O18</f>
        <v>0</v>
      </c>
      <c r="D15" s="512">
        <f>Unincorporated!O29</f>
        <v>0</v>
      </c>
      <c r="E15" s="505">
        <f t="shared" si="2"/>
        <v>0.21038251366120217</v>
      </c>
      <c r="F15" s="265">
        <f>Unincorporated!O40</f>
        <v>0</v>
      </c>
      <c r="G15" s="513">
        <f>Unincorporated!O51</f>
        <v>0</v>
      </c>
      <c r="H15" s="524">
        <f>'County West'!H15+'County Islands'!H15+'County Other'!H15</f>
        <v>0.84153005464480868</v>
      </c>
      <c r="I15" s="510">
        <f>Unincorporated!O62</f>
        <v>1</v>
      </c>
      <c r="J15" s="263">
        <f>Unincorporated!O73</f>
        <v>1</v>
      </c>
      <c r="K15" s="263">
        <f>Unincorporated!O84</f>
        <v>1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Unincorporated!E18</f>
        <v>0</v>
      </c>
      <c r="D16" s="512">
        <f>Unincorporated!E29</f>
        <v>1</v>
      </c>
      <c r="E16" s="505">
        <f t="shared" si="2"/>
        <v>0.80327868852459017</v>
      </c>
      <c r="F16" s="265">
        <f>Unincorporated!E40</f>
        <v>3</v>
      </c>
      <c r="G16" s="513">
        <f>Unincorporated!E51</f>
        <v>3</v>
      </c>
      <c r="H16" s="524">
        <f>'County West'!H16+'County Islands'!H16+'County Other'!H16</f>
        <v>3.2131147540983607</v>
      </c>
      <c r="I16" s="510">
        <f>Unincorporated!E62</f>
        <v>3</v>
      </c>
      <c r="J16" s="263">
        <f>Unincorporated!E73</f>
        <v>4</v>
      </c>
      <c r="K16" s="263">
        <f>Unincorporated!E84</f>
        <v>1</v>
      </c>
      <c r="L16" s="316">
        <f>+(I16-J16)</f>
        <v>-1</v>
      </c>
      <c r="M16" s="270">
        <f t="shared" si="0"/>
        <v>2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Unincorporated!J2</f>
        <v>0</v>
      </c>
      <c r="D17" s="512">
        <f>Unincorporated!J29</f>
        <v>2</v>
      </c>
      <c r="E17" s="505">
        <f t="shared" si="2"/>
        <v>0.76502732240437166</v>
      </c>
      <c r="F17" s="265">
        <f>Unincorporated!J40</f>
        <v>4</v>
      </c>
      <c r="G17" s="513">
        <f>Unincorporated!J51</f>
        <v>4</v>
      </c>
      <c r="H17" s="526">
        <f>'County West'!H17+'County Islands'!H17+'County Other'!H17</f>
        <v>3.0601092896174866</v>
      </c>
      <c r="I17" s="510">
        <f>Unincorporated!J62</f>
        <v>5</v>
      </c>
      <c r="J17" s="263">
        <f>Unincorporated!J73</f>
        <v>4</v>
      </c>
      <c r="K17" s="263">
        <f>Unincorporated!J84</f>
        <v>1</v>
      </c>
      <c r="L17" s="316">
        <f>I17-J17</f>
        <v>1</v>
      </c>
      <c r="M17" s="270">
        <f t="shared" si="0"/>
        <v>4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3</v>
      </c>
      <c r="E18" s="506">
        <f>SUM(E11:E17)</f>
        <v>2.7732240437158469</v>
      </c>
      <c r="F18" s="272">
        <f t="shared" si="5"/>
        <v>9</v>
      </c>
      <c r="G18" s="273">
        <f t="shared" si="5"/>
        <v>9</v>
      </c>
      <c r="H18" s="506">
        <f>SUM(H11:H17)</f>
        <v>11.092896174863387</v>
      </c>
      <c r="I18" s="273">
        <f t="shared" si="5"/>
        <v>11</v>
      </c>
      <c r="J18" s="273">
        <f t="shared" si="5"/>
        <v>14</v>
      </c>
      <c r="K18" s="273">
        <f t="shared" si="5"/>
        <v>6</v>
      </c>
      <c r="L18" s="318">
        <f>(I18-J18)/J18</f>
        <v>-0.21428571428571427</v>
      </c>
      <c r="M18" s="319">
        <f>(I18-K18)/K18</f>
        <v>0.83333333333333337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Unincorporated!C18</f>
        <v>1</v>
      </c>
      <c r="D20" s="512">
        <f>Unincorporated!C29</f>
        <v>2</v>
      </c>
      <c r="E20" s="505">
        <f t="shared" ref="E20:E27" si="6">H20/4</f>
        <v>0.66939890710382521</v>
      </c>
      <c r="F20" s="265">
        <f>Unincorporated!C40</f>
        <v>3</v>
      </c>
      <c r="G20" s="263">
        <f>Unincorporated!C51</f>
        <v>3</v>
      </c>
      <c r="H20" s="524">
        <f>'County West'!H20+'County Islands'!H20+'County Other'!H20</f>
        <v>2.6775956284153009</v>
      </c>
      <c r="I20" s="265">
        <f>Unincorporated!C62</f>
        <v>4</v>
      </c>
      <c r="J20" s="263">
        <f>Unincorporated!C73</f>
        <v>4</v>
      </c>
      <c r="K20" s="263">
        <f>Unincorporated!C84</f>
        <v>4</v>
      </c>
      <c r="L20" s="316">
        <f>I20-J20</f>
        <v>0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Unincorporated!N18</f>
        <v>8</v>
      </c>
      <c r="D21" s="512">
        <f>Unincorporated!N29</f>
        <v>2</v>
      </c>
      <c r="E21" s="505">
        <f t="shared" si="6"/>
        <v>6.6748633879781423</v>
      </c>
      <c r="F21" s="265">
        <f>Unincorporated!N40</f>
        <v>18</v>
      </c>
      <c r="G21" s="263">
        <f>Unincorporated!N51</f>
        <v>18</v>
      </c>
      <c r="H21" s="524">
        <f>'County West'!H21+'County Islands'!H21+'County Other'!H21</f>
        <v>26.699453551912569</v>
      </c>
      <c r="I21" s="265">
        <f>Unincorporated!N62</f>
        <v>36</v>
      </c>
      <c r="J21" s="263">
        <f>Unincorporated!N73</f>
        <v>37</v>
      </c>
      <c r="K21" s="263">
        <f>Unincorporated!N84</f>
        <v>35</v>
      </c>
      <c r="L21" s="316">
        <f t="shared" ref="L21:L27" si="8">+(I21-J21)</f>
        <v>-1</v>
      </c>
      <c r="M21" s="270">
        <f t="shared" ref="M21:M27" si="9">I21-K21</f>
        <v>1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Unincorporated!L18</f>
        <v>0</v>
      </c>
      <c r="D22" s="512">
        <f>Unincorporated!L29</f>
        <v>0</v>
      </c>
      <c r="E22" s="505">
        <f>H22/4</f>
        <v>0.26775956284153007</v>
      </c>
      <c r="F22" s="265">
        <f>Unincorporated!L40</f>
        <v>0</v>
      </c>
      <c r="G22" s="263">
        <f>Unincorporated!L51</f>
        <v>0</v>
      </c>
      <c r="H22" s="524">
        <f>'County West'!H22+'County Islands'!H22+'County Other'!H22</f>
        <v>1.0710382513661203</v>
      </c>
      <c r="I22" s="265">
        <f>Unincorporated!L62</f>
        <v>0</v>
      </c>
      <c r="J22" s="263">
        <f>Unincorporated!L73</f>
        <v>0</v>
      </c>
      <c r="K22" s="263">
        <f>Unincorporated!L84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Unincorporated!P18</f>
        <v>4</v>
      </c>
      <c r="D23" s="512">
        <f>Unincorporated!P29</f>
        <v>7</v>
      </c>
      <c r="E23" s="505">
        <f t="shared" si="6"/>
        <v>6.1010928961748636</v>
      </c>
      <c r="F23" s="265">
        <f>Unincorporated!P40</f>
        <v>21</v>
      </c>
      <c r="G23" s="263">
        <f>Unincorporated!P51</f>
        <v>21</v>
      </c>
      <c r="H23" s="524">
        <f>'County West'!H23+'County Islands'!H23+'County Other'!H23</f>
        <v>24.404371584699454</v>
      </c>
      <c r="I23" s="265">
        <f>Unincorporated!P62</f>
        <v>35</v>
      </c>
      <c r="J23" s="263">
        <f>Unincorporated!P73</f>
        <v>45</v>
      </c>
      <c r="K23" s="263">
        <f>Unincorporated!P84</f>
        <v>56</v>
      </c>
      <c r="L23" s="316">
        <f t="shared" si="8"/>
        <v>-10</v>
      </c>
      <c r="M23" s="270">
        <f t="shared" si="9"/>
        <v>-21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Unincorporated!G18</f>
        <v>9</v>
      </c>
      <c r="D24" s="512">
        <f>Unincorporated!G29</f>
        <v>4</v>
      </c>
      <c r="E24" s="505">
        <f>H24/4</f>
        <v>7.0765027322404368</v>
      </c>
      <c r="F24" s="265">
        <f>Unincorporated!G40</f>
        <v>28</v>
      </c>
      <c r="G24" s="263">
        <f>Unincorporated!G51</f>
        <v>26</v>
      </c>
      <c r="H24" s="524">
        <f>'County West'!H24+'County Islands'!H24+'County Other'!H24</f>
        <v>28.306010928961747</v>
      </c>
      <c r="I24" s="265">
        <f>Unincorporated!G62</f>
        <v>42</v>
      </c>
      <c r="J24" s="263">
        <f>Unincorporated!G73</f>
        <v>43</v>
      </c>
      <c r="K24" s="263">
        <f>Unincorporated!G84</f>
        <v>31</v>
      </c>
      <c r="L24" s="316">
        <f t="shared" si="8"/>
        <v>-1</v>
      </c>
      <c r="M24" s="270">
        <f t="shared" si="9"/>
        <v>11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Unincorporated!I18</f>
        <v>0</v>
      </c>
      <c r="D25" s="512">
        <f>Unincorporated!I29</f>
        <v>2</v>
      </c>
      <c r="E25" s="505">
        <f t="shared" si="6"/>
        <v>2.7732240437158469</v>
      </c>
      <c r="F25" s="265">
        <f>Unincorporated!I40</f>
        <v>6</v>
      </c>
      <c r="G25" s="263">
        <f>Unincorporated!I51</f>
        <v>6</v>
      </c>
      <c r="H25" s="524">
        <f>'County West'!H25+'County Islands'!H25+'County Other'!H25</f>
        <v>11.092896174863387</v>
      </c>
      <c r="I25" s="265">
        <f>Unincorporated!I62</f>
        <v>7</v>
      </c>
      <c r="J25" s="263">
        <f>Unincorporated!I73</f>
        <v>16</v>
      </c>
      <c r="K25" s="263">
        <f>Unincorporated!I84</f>
        <v>16</v>
      </c>
      <c r="L25" s="316">
        <f t="shared" si="8"/>
        <v>-9</v>
      </c>
      <c r="M25" s="270">
        <f t="shared" si="9"/>
        <v>-9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Unincorporated!H18</f>
        <v>2</v>
      </c>
      <c r="D26" s="512">
        <f>Unincorporated!H29</f>
        <v>6</v>
      </c>
      <c r="E26" s="505">
        <f t="shared" si="6"/>
        <v>3.7868852459016389</v>
      </c>
      <c r="F26" s="265">
        <f>Unincorporated!H40</f>
        <v>15</v>
      </c>
      <c r="G26" s="263">
        <f>Unincorporated!H51</f>
        <v>15</v>
      </c>
      <c r="H26" s="524">
        <f>'County West'!H26+'County Islands'!H26+'County Other'!H26</f>
        <v>15.147540983606556</v>
      </c>
      <c r="I26" s="265">
        <f>Unincorporated!H62</f>
        <v>27</v>
      </c>
      <c r="J26" s="263">
        <f>Unincorporated!H73</f>
        <v>23</v>
      </c>
      <c r="K26" s="263">
        <f>Unincorporated!H84</f>
        <v>14</v>
      </c>
      <c r="L26" s="316">
        <f>+(I26-J26)</f>
        <v>4</v>
      </c>
      <c r="M26" s="270">
        <f>I26-K26</f>
        <v>13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Unincorporated!K18</f>
        <v>1</v>
      </c>
      <c r="D27" s="512">
        <f>Unincorporated!K29</f>
        <v>3</v>
      </c>
      <c r="E27" s="505">
        <f t="shared" si="6"/>
        <v>0.93715846994535512</v>
      </c>
      <c r="F27" s="265">
        <f>Unincorporated!K40</f>
        <v>4</v>
      </c>
      <c r="G27" s="263">
        <f>Unincorporated!K51</f>
        <v>4</v>
      </c>
      <c r="H27" s="524">
        <f>'County West'!H27+'County Islands'!H27+'County Other'!H27</f>
        <v>3.7486338797814205</v>
      </c>
      <c r="I27" s="265">
        <f>Unincorporated!K62</f>
        <v>7</v>
      </c>
      <c r="J27" s="263">
        <f>Unincorporated!K73</f>
        <v>9</v>
      </c>
      <c r="K27" s="263">
        <f>Unincorporated!K84</f>
        <v>7</v>
      </c>
      <c r="L27" s="316">
        <f t="shared" si="8"/>
        <v>-2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Unincorporated!B18</f>
        <v>2</v>
      </c>
      <c r="D28" s="512">
        <f>Unincorporated!B29</f>
        <v>2</v>
      </c>
      <c r="E28" s="505">
        <f>H28/4</f>
        <v>3.040983606557377</v>
      </c>
      <c r="F28" s="265">
        <f>Unincorporated!B40</f>
        <v>8</v>
      </c>
      <c r="G28" s="263">
        <f>Unincorporated!B51</f>
        <v>8</v>
      </c>
      <c r="H28" s="524">
        <f>'County West'!H28+'County Islands'!H28+'County Other'!H28</f>
        <v>12.163934426229508</v>
      </c>
      <c r="I28" s="265">
        <f>Unincorporated!B62</f>
        <v>13</v>
      </c>
      <c r="J28" s="263">
        <f>Unincorporated!B73</f>
        <v>11</v>
      </c>
      <c r="K28" s="263">
        <f>Unincorporated!B84</f>
        <v>11</v>
      </c>
      <c r="L28" s="316">
        <f>I28-J28</f>
        <v>2</v>
      </c>
      <c r="M28" s="270">
        <f>I28-K28</f>
        <v>2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27</v>
      </c>
      <c r="D29" s="285">
        <f t="shared" si="10"/>
        <v>28</v>
      </c>
      <c r="E29" s="507">
        <f t="shared" si="10"/>
        <v>31.327868852459016</v>
      </c>
      <c r="F29" s="284">
        <f t="shared" si="10"/>
        <v>103</v>
      </c>
      <c r="G29" s="285">
        <f t="shared" si="10"/>
        <v>101</v>
      </c>
      <c r="H29" s="507">
        <f t="shared" si="10"/>
        <v>125.31147540983606</v>
      </c>
      <c r="I29" s="287">
        <f t="shared" si="10"/>
        <v>171</v>
      </c>
      <c r="J29" s="285">
        <f t="shared" si="10"/>
        <v>188</v>
      </c>
      <c r="K29" s="321">
        <f t="shared" si="10"/>
        <v>174</v>
      </c>
      <c r="L29" s="318">
        <f>(I29-J29)/J29</f>
        <v>-9.0425531914893623E-2</v>
      </c>
      <c r="M29" s="319">
        <f>(I29-K29)/K29</f>
        <v>-1.7241379310344827E-2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27</v>
      </c>
      <c r="D30" s="273">
        <f>D29+D18</f>
        <v>31</v>
      </c>
      <c r="E30" s="508">
        <f>E18+E29</f>
        <v>34.101092896174862</v>
      </c>
      <c r="F30" s="272">
        <f>F29+F18</f>
        <v>112</v>
      </c>
      <c r="G30" s="273">
        <f>G29+G18</f>
        <v>110</v>
      </c>
      <c r="H30" s="508">
        <f>H18+H29</f>
        <v>136.40437158469945</v>
      </c>
      <c r="I30" s="275">
        <f>I29+I18</f>
        <v>182</v>
      </c>
      <c r="J30" s="273">
        <f>J29+J18</f>
        <v>202</v>
      </c>
      <c r="K30" s="310">
        <f>K29+K18</f>
        <v>180</v>
      </c>
      <c r="L30" s="318">
        <f>(I30-J30)/J30</f>
        <v>-9.9009900990099015E-2</v>
      </c>
      <c r="M30" s="319">
        <f>(I30-K30)/K30</f>
        <v>1.1111111111111112E-2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-20</v>
      </c>
    </row>
    <row r="33" spans="1:14" x14ac:dyDescent="0.2">
      <c r="B33" s="291" t="s">
        <v>73</v>
      </c>
      <c r="L33" s="297"/>
      <c r="M33" s="296"/>
    </row>
    <row r="34" spans="1:14" ht="13.5" thickBot="1" x14ac:dyDescent="0.25">
      <c r="B34" s="291" t="s">
        <v>71</v>
      </c>
      <c r="C34" s="291"/>
      <c r="D34" s="291"/>
      <c r="L34" s="297"/>
      <c r="M34" s="296"/>
    </row>
    <row r="35" spans="1:14" ht="6.6" customHeight="1" thickBot="1" x14ac:dyDescent="0.25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14" x14ac:dyDescent="0.2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14" x14ac:dyDescent="0.2">
      <c r="A37" s="226"/>
      <c r="B37" s="301" t="s">
        <v>72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14" ht="13.5" thickBot="1" x14ac:dyDescent="0.25">
      <c r="A38" s="226"/>
      <c r="B38" s="325"/>
      <c r="C38" s="250" t="s">
        <v>204</v>
      </c>
      <c r="D38" s="250" t="s">
        <v>202</v>
      </c>
      <c r="E38" s="251" t="s">
        <v>185</v>
      </c>
      <c r="F38" s="250" t="s">
        <v>204</v>
      </c>
      <c r="G38" s="253">
        <v>42750</v>
      </c>
      <c r="H38" s="251" t="s">
        <v>185</v>
      </c>
      <c r="I38" s="254">
        <v>2017</v>
      </c>
      <c r="J38" s="304">
        <v>2016</v>
      </c>
      <c r="K38" s="304">
        <v>2015</v>
      </c>
      <c r="L38" s="476" t="s">
        <v>186</v>
      </c>
      <c r="M38" s="50" t="s">
        <v>187</v>
      </c>
      <c r="N38" s="231"/>
    </row>
    <row r="39" spans="1:14" x14ac:dyDescent="0.2">
      <c r="A39" s="19"/>
      <c r="B39" s="343" t="s">
        <v>78</v>
      </c>
      <c r="C39" s="299">
        <f>Unincorporated!B5</f>
        <v>0</v>
      </c>
      <c r="D39" s="299">
        <f>Unincorporated!C5</f>
        <v>0</v>
      </c>
      <c r="E39" s="549">
        <f>H39/4</f>
        <v>0</v>
      </c>
      <c r="F39" s="354">
        <f>SUM(Unincorporated!B5:E5)</f>
        <v>0</v>
      </c>
      <c r="G39" s="298">
        <f>Unincorporated!G5</f>
        <v>0</v>
      </c>
      <c r="H39" s="549">
        <v>0</v>
      </c>
      <c r="I39" s="354">
        <f>Unincorporated!I5</f>
        <v>0</v>
      </c>
      <c r="J39" s="341">
        <f>Unincorporated!K5</f>
        <v>0</v>
      </c>
      <c r="K39" s="473">
        <f>Unincorporated!M5</f>
        <v>0</v>
      </c>
      <c r="L39" s="332">
        <f>I39-J39</f>
        <v>0</v>
      </c>
      <c r="M39" s="333">
        <f>I39-K39</f>
        <v>0</v>
      </c>
      <c r="N39" s="216"/>
    </row>
    <row r="40" spans="1:14" ht="13.5" thickBot="1" x14ac:dyDescent="0.25">
      <c r="A40" s="19"/>
      <c r="B40" s="344" t="s">
        <v>79</v>
      </c>
      <c r="C40" s="299">
        <f>Unincorporated!B6</f>
        <v>5</v>
      </c>
      <c r="D40" s="299">
        <f>Unincorporated!C6</f>
        <v>8</v>
      </c>
      <c r="E40" s="549">
        <f>H40/4</f>
        <v>11.265000000000001</v>
      </c>
      <c r="F40" s="481">
        <f>SUM(Unincorporated!B6:E6)</f>
        <v>33</v>
      </c>
      <c r="G40" s="298">
        <f>Unincorporated!G6</f>
        <v>33</v>
      </c>
      <c r="H40" s="549">
        <v>45.06</v>
      </c>
      <c r="I40" s="481">
        <f>Unincorporated!I6</f>
        <v>68</v>
      </c>
      <c r="J40" s="341">
        <f>Unincorporated!K6</f>
        <v>90</v>
      </c>
      <c r="K40" s="473">
        <f>Unincorporated!M6</f>
        <v>87</v>
      </c>
      <c r="L40" s="480">
        <f>I40-J40</f>
        <v>-22</v>
      </c>
      <c r="M40" s="300">
        <f>I40-K40</f>
        <v>-19</v>
      </c>
      <c r="N40" s="27"/>
    </row>
    <row r="41" spans="1:14" ht="6" customHeight="1" thickBot="1" x14ac:dyDescent="0.25">
      <c r="A41" s="98"/>
      <c r="B41" s="210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81"/>
      <c r="N41" s="97"/>
    </row>
  </sheetData>
  <conditionalFormatting sqref="L31:M31">
    <cfRule type="cellIs" dxfId="110" priority="2" stopIfTrue="1" operator="greaterThan">
      <formula>0</formula>
    </cfRule>
  </conditionalFormatting>
  <conditionalFormatting sqref="C11:C17 C20:C28">
    <cfRule type="cellIs" dxfId="109" priority="3" stopIfTrue="1" operator="greaterThan">
      <formula>E11+P11</formula>
    </cfRule>
    <cfRule type="cellIs" dxfId="108" priority="4" stopIfTrue="1" operator="lessThan">
      <formula>E11-P11</formula>
    </cfRule>
  </conditionalFormatting>
  <conditionalFormatting sqref="F11:F17 F20:F28">
    <cfRule type="cellIs" dxfId="107" priority="5" stopIfTrue="1" operator="greaterThan">
      <formula>H11+Q11</formula>
    </cfRule>
    <cfRule type="cellIs" dxfId="106" priority="6" stopIfTrue="1" operator="lessThan">
      <formula>H11-Q11</formula>
    </cfRule>
  </conditionalFormatting>
  <conditionalFormatting sqref="I20:I28 I11:I17">
    <cfRule type="cellIs" dxfId="105" priority="7" stopIfTrue="1" operator="greaterThan">
      <formula>J11+R11</formula>
    </cfRule>
    <cfRule type="cellIs" dxfId="104" priority="8" stopIfTrue="1" operator="lessThan">
      <formula>J11-R11</formula>
    </cfRule>
  </conditionalFormatting>
  <conditionalFormatting sqref="M41">
    <cfRule type="cellIs" dxfId="103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zoomScaleNormal="100" workbookViewId="0">
      <selection activeCell="D41" sqref="D41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177</v>
      </c>
      <c r="H3" s="221" t="s">
        <v>159</v>
      </c>
      <c r="I3" s="221"/>
      <c r="N3" s="216"/>
    </row>
    <row r="4" spans="1:27" ht="19.5" customHeight="1" x14ac:dyDescent="0.3">
      <c r="A4" s="216"/>
      <c r="C4" s="220"/>
      <c r="H4" s="222" t="s">
        <v>158</v>
      </c>
      <c r="I4" s="223"/>
      <c r="N4" s="216"/>
    </row>
    <row r="5" spans="1:27" ht="18.75" customHeight="1" x14ac:dyDescent="0.3">
      <c r="A5" s="216"/>
      <c r="C5" s="220" t="s">
        <v>203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204</v>
      </c>
      <c r="D10" s="250" t="s">
        <v>202</v>
      </c>
      <c r="E10" s="251" t="s">
        <v>185</v>
      </c>
      <c r="F10" s="252" t="s">
        <v>205</v>
      </c>
      <c r="G10" s="253">
        <v>42750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">
      <c r="A11" s="226"/>
      <c r="B11" s="261" t="s">
        <v>0</v>
      </c>
      <c r="C11" s="262">
        <f>'Total Jurisdiction'!C11-'County Total'!C11</f>
        <v>0</v>
      </c>
      <c r="D11" s="263">
        <f>'Total Jurisdiction'!D11-'County Total'!D11</f>
        <v>0</v>
      </c>
      <c r="E11" s="534">
        <f>'Total Jurisdiction'!E11-'County Total'!E11</f>
        <v>0.84153005464480879</v>
      </c>
      <c r="F11" s="265">
        <f>'Total Jurisdiction'!F11-'County Total'!F11</f>
        <v>1</v>
      </c>
      <c r="G11" s="263">
        <f>'Total Jurisdiction'!G11-'County Total'!G11</f>
        <v>1</v>
      </c>
      <c r="H11" s="534">
        <f>'Total Jurisdiction'!H11-'County Total'!H11</f>
        <v>3.3661202185792352</v>
      </c>
      <c r="I11" s="265">
        <f>'Total Jurisdiction'!I11-'County Total'!I11</f>
        <v>2</v>
      </c>
      <c r="J11" s="263">
        <f>'Total Jurisdiction'!J11-'County Total'!J11</f>
        <v>4</v>
      </c>
      <c r="K11" s="266">
        <f>'Total Jurisdiction'!K11-'County Total'!K11</f>
        <v>2</v>
      </c>
      <c r="L11" s="267">
        <f t="shared" ref="L11:L17" si="0">I11-J11</f>
        <v>-2</v>
      </c>
      <c r="M11" s="268">
        <f t="shared" ref="M11:M17" si="1">I11-K11</f>
        <v>0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</v>
      </c>
      <c r="C12" s="262">
        <f>'Total Jurisdiction'!C12-'County Total'!C12</f>
        <v>0</v>
      </c>
      <c r="D12" s="263">
        <f>'Total Jurisdiction'!D12-'County Total'!D12</f>
        <v>0</v>
      </c>
      <c r="E12" s="536">
        <f>'Total Jurisdiction'!E12-'County Total'!E12</f>
        <v>0.84153005464480868</v>
      </c>
      <c r="F12" s="265">
        <f>'Total Jurisdiction'!F12-'County Total'!F12</f>
        <v>2</v>
      </c>
      <c r="G12" s="263">
        <f>'Total Jurisdiction'!G12-'County Total'!G12</f>
        <v>2</v>
      </c>
      <c r="H12" s="535">
        <f>'Total Jurisdiction'!H12-'County Total'!H12</f>
        <v>3.3661202185792347</v>
      </c>
      <c r="I12" s="265">
        <f>'Total Jurisdiction'!I12-'County Total'!I12</f>
        <v>2</v>
      </c>
      <c r="J12" s="263">
        <f>'Total Jurisdiction'!J12-'County Total'!J12</f>
        <v>6</v>
      </c>
      <c r="K12" s="266">
        <f>'Total Jurisdiction'!K12-'County Total'!K12</f>
        <v>5</v>
      </c>
      <c r="L12" s="267">
        <f t="shared" si="0"/>
        <v>-4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">
      <c r="A13" s="226"/>
      <c r="B13" s="269" t="s">
        <v>29</v>
      </c>
      <c r="C13" s="262">
        <f>'Total Jurisdiction'!C13-'County Total'!C13</f>
        <v>4</v>
      </c>
      <c r="D13" s="263">
        <f>'Total Jurisdiction'!D13-'County Total'!D13</f>
        <v>1</v>
      </c>
      <c r="E13" s="535">
        <f>'Total Jurisdiction'!E13-'County Total'!E13</f>
        <v>1.472677595628415</v>
      </c>
      <c r="F13" s="265">
        <f>'Total Jurisdiction'!F13-'County Total'!F13</f>
        <v>9</v>
      </c>
      <c r="G13" s="263">
        <f>'Total Jurisdiction'!G13-'County Total'!G13</f>
        <v>9</v>
      </c>
      <c r="H13" s="535">
        <f>'Total Jurisdiction'!H13-'County Total'!H13</f>
        <v>5.8907103825136602</v>
      </c>
      <c r="I13" s="265">
        <f>'Total Jurisdiction'!I13-'County Total'!I13</f>
        <v>11</v>
      </c>
      <c r="J13" s="263">
        <f>'Total Jurisdiction'!J13-'County Total'!J13</f>
        <v>5</v>
      </c>
      <c r="K13" s="266">
        <f>'Total Jurisdiction'!K13-'County Total'!K13</f>
        <v>5</v>
      </c>
      <c r="L13" s="267">
        <f t="shared" si="0"/>
        <v>6</v>
      </c>
      <c r="M13" s="270">
        <f t="shared" si="1"/>
        <v>6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">
      <c r="A14" s="226"/>
      <c r="B14" s="269" t="s">
        <v>30</v>
      </c>
      <c r="C14" s="262">
        <f>'Total Jurisdiction'!C14-'County Total'!C14</f>
        <v>4</v>
      </c>
      <c r="D14" s="263">
        <f>'Total Jurisdiction'!D14-'County Total'!D14</f>
        <v>10</v>
      </c>
      <c r="E14" s="535">
        <f>'Total Jurisdiction'!E14-'County Total'!E14</f>
        <v>7.0382513661202184</v>
      </c>
      <c r="F14" s="265">
        <f>'Total Jurisdiction'!F14-'County Total'!F14</f>
        <v>19</v>
      </c>
      <c r="G14" s="263">
        <f>'Total Jurisdiction'!G14-'County Total'!G14</f>
        <v>19</v>
      </c>
      <c r="H14" s="535">
        <f>'Total Jurisdiction'!H14-'County Total'!H14</f>
        <v>28.153005464480874</v>
      </c>
      <c r="I14" s="265">
        <f>'Total Jurisdiction'!I14-'County Total'!I14</f>
        <v>27</v>
      </c>
      <c r="J14" s="263">
        <f>'Total Jurisdiction'!J14-'County Total'!J14</f>
        <v>37</v>
      </c>
      <c r="K14" s="266">
        <f>'Total Jurisdiction'!K14-'County Total'!K14</f>
        <v>39</v>
      </c>
      <c r="L14" s="267">
        <f t="shared" si="0"/>
        <v>-10</v>
      </c>
      <c r="M14" s="270">
        <f t="shared" si="1"/>
        <v>-12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">
      <c r="A15" s="226"/>
      <c r="B15" s="269" t="s">
        <v>31</v>
      </c>
      <c r="C15" s="262">
        <f>'Total Jurisdiction'!C15-'County Total'!C15</f>
        <v>0</v>
      </c>
      <c r="D15" s="263">
        <f>'Total Jurisdiction'!D15-'County Total'!D15</f>
        <v>1</v>
      </c>
      <c r="E15" s="535">
        <f>'Total Jurisdiction'!E15-'County Total'!E15</f>
        <v>0.72677595628415304</v>
      </c>
      <c r="F15" s="265">
        <f>'Total Jurisdiction'!F15-'County Total'!F15</f>
        <v>2</v>
      </c>
      <c r="G15" s="263">
        <f>'Total Jurisdiction'!G15-'County Total'!G15</f>
        <v>2</v>
      </c>
      <c r="H15" s="535">
        <f>'Total Jurisdiction'!H15-'County Total'!H15</f>
        <v>2.9071038251366121</v>
      </c>
      <c r="I15" s="265">
        <f>'Total Jurisdiction'!I15-'County Total'!I15</f>
        <v>3</v>
      </c>
      <c r="J15" s="263">
        <f>'Total Jurisdiction'!J15-'County Total'!J15</f>
        <v>3</v>
      </c>
      <c r="K15" s="266">
        <f>'Total Jurisdiction'!K15-'County Total'!K15</f>
        <v>2</v>
      </c>
      <c r="L15" s="267">
        <f t="shared" si="0"/>
        <v>0</v>
      </c>
      <c r="M15" s="270">
        <f t="shared" si="1"/>
        <v>1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">
      <c r="A16" s="226"/>
      <c r="B16" s="269" t="s">
        <v>40</v>
      </c>
      <c r="C16" s="262">
        <f>'Total Jurisdiction'!C16-'County Total'!C16</f>
        <v>7</v>
      </c>
      <c r="D16" s="263">
        <f>'Total Jurisdiction'!D16-'County Total'!D16</f>
        <v>3</v>
      </c>
      <c r="E16" s="535">
        <f>'Total Jurisdiction'!E16-'County Total'!E16</f>
        <v>4.5519125683060109</v>
      </c>
      <c r="F16" s="265">
        <f>'Total Jurisdiction'!F16-'County Total'!F16</f>
        <v>18</v>
      </c>
      <c r="G16" s="263">
        <f>'Total Jurisdiction'!G16-'County Total'!G16</f>
        <v>18</v>
      </c>
      <c r="H16" s="535">
        <f>'Total Jurisdiction'!H16-'County Total'!H16</f>
        <v>18.207650273224044</v>
      </c>
      <c r="I16" s="265">
        <f>'Total Jurisdiction'!I16-'County Total'!I16</f>
        <v>26</v>
      </c>
      <c r="J16" s="263">
        <f>'Total Jurisdiction'!J16-'County Total'!J16</f>
        <v>23</v>
      </c>
      <c r="K16" s="266">
        <f>'Total Jurisdiction'!K16-'County Total'!K16</f>
        <v>28</v>
      </c>
      <c r="L16" s="267">
        <f t="shared" si="0"/>
        <v>3</v>
      </c>
      <c r="M16" s="270">
        <f t="shared" si="1"/>
        <v>-2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">
      <c r="A17" s="226"/>
      <c r="B17" s="269" t="s">
        <v>41</v>
      </c>
      <c r="C17" s="262">
        <f>'Total Jurisdiction'!C17-'County Total'!C17</f>
        <v>7</v>
      </c>
      <c r="D17" s="263">
        <f>'Total Jurisdiction'!D17-'County Total'!D17</f>
        <v>3</v>
      </c>
      <c r="E17" s="535">
        <f>'Total Jurisdiction'!E17-'County Total'!E17</f>
        <v>4.2076502732240435</v>
      </c>
      <c r="F17" s="265">
        <f>'Total Jurisdiction'!F17-'County Total'!F17</f>
        <v>16</v>
      </c>
      <c r="G17" s="263">
        <f>'Total Jurisdiction'!G17-'County Total'!G17</f>
        <v>16</v>
      </c>
      <c r="H17" s="535">
        <f>'Total Jurisdiction'!H17-'County Total'!H17</f>
        <v>16.830601092896174</v>
      </c>
      <c r="I17" s="265">
        <f>'Total Jurisdiction'!I17-'County Total'!I17</f>
        <v>25</v>
      </c>
      <c r="J17" s="263">
        <f>'Total Jurisdiction'!J17-'County Total'!J17</f>
        <v>25</v>
      </c>
      <c r="K17" s="266">
        <f>'Total Jurisdiction'!K17-'County Total'!K17</f>
        <v>10</v>
      </c>
      <c r="L17" s="267">
        <f t="shared" si="0"/>
        <v>0</v>
      </c>
      <c r="M17" s="270">
        <f t="shared" si="1"/>
        <v>15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5" thickBot="1" x14ac:dyDescent="0.25">
      <c r="A18" s="226"/>
      <c r="B18" s="271" t="s">
        <v>2</v>
      </c>
      <c r="C18" s="272">
        <f>SUM(C11:C17)</f>
        <v>22</v>
      </c>
      <c r="D18" s="273">
        <f t="shared" ref="D18:K18" si="8">SUM(D11:D17)</f>
        <v>18</v>
      </c>
      <c r="E18" s="274">
        <f t="shared" si="8"/>
        <v>19.680327868852459</v>
      </c>
      <c r="F18" s="275">
        <f t="shared" si="8"/>
        <v>67</v>
      </c>
      <c r="G18" s="273">
        <f t="shared" si="8"/>
        <v>67</v>
      </c>
      <c r="H18" s="274">
        <f t="shared" si="8"/>
        <v>78.721311475409834</v>
      </c>
      <c r="I18" s="275">
        <f t="shared" si="8"/>
        <v>96</v>
      </c>
      <c r="J18" s="273">
        <f t="shared" si="8"/>
        <v>103</v>
      </c>
      <c r="K18" s="274">
        <f t="shared" si="8"/>
        <v>91</v>
      </c>
      <c r="L18" s="276">
        <f>(I18-J18)/J18</f>
        <v>-6.7961165048543687E-2</v>
      </c>
      <c r="M18" s="277">
        <f>(I18-K18)/K18</f>
        <v>5.4945054945054944E-2</v>
      </c>
      <c r="N18" s="231"/>
    </row>
    <row r="19" spans="1:26" ht="7.5" customHeight="1" thickBot="1" x14ac:dyDescent="0.25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">
      <c r="A20" s="226"/>
      <c r="B20" s="261" t="s">
        <v>32</v>
      </c>
      <c r="C20" s="262">
        <f>'Total Jurisdiction'!C20-'County Total'!C20</f>
        <v>2</v>
      </c>
      <c r="D20" s="263">
        <f>'Total Jurisdiction'!D20-'County Total'!D20</f>
        <v>2</v>
      </c>
      <c r="E20" s="534">
        <f>'Total Jurisdiction'!E20-'County Total'!E20</f>
        <v>6.081967213114754</v>
      </c>
      <c r="F20" s="265">
        <f>'Total Jurisdiction'!F20-'County Total'!F20</f>
        <v>8</v>
      </c>
      <c r="G20" s="263">
        <f>'Total Jurisdiction'!G20-'County Total'!G20</f>
        <v>8</v>
      </c>
      <c r="H20" s="534">
        <f>'Total Jurisdiction'!H20-'County Total'!H20</f>
        <v>24.327868852459016</v>
      </c>
      <c r="I20" s="265">
        <f>'Total Jurisdiction'!I20-'County Total'!I20</f>
        <v>15</v>
      </c>
      <c r="J20" s="263">
        <f>'Total Jurisdiction'!J20-'County Total'!J20</f>
        <v>27</v>
      </c>
      <c r="K20" s="266">
        <f>'Total Jurisdiction'!K20-'County Total'!K20</f>
        <v>33</v>
      </c>
      <c r="L20" s="267">
        <f>I20-J20</f>
        <v>-12</v>
      </c>
      <c r="M20" s="270">
        <f>I20-K20</f>
        <v>-18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">
      <c r="A21" s="226"/>
      <c r="B21" s="282" t="s">
        <v>42</v>
      </c>
      <c r="C21" s="262">
        <f>'Total Jurisdiction'!C21-'County Total'!C21</f>
        <v>13</v>
      </c>
      <c r="D21" s="263">
        <f>'Total Jurisdiction'!D21-'County Total'!D21</f>
        <v>21</v>
      </c>
      <c r="E21" s="536">
        <f>'Total Jurisdiction'!E21-'County Total'!E21</f>
        <v>22.071038251366119</v>
      </c>
      <c r="F21" s="265">
        <f>'Total Jurisdiction'!F21-'County Total'!F21</f>
        <v>66</v>
      </c>
      <c r="G21" s="263">
        <f>'Total Jurisdiction'!G21-'County Total'!G21</f>
        <v>66</v>
      </c>
      <c r="H21" s="535">
        <f>'Total Jurisdiction'!H21-'County Total'!H21</f>
        <v>88.284153005464475</v>
      </c>
      <c r="I21" s="265">
        <f>'Total Jurisdiction'!I21-'County Total'!I21</f>
        <v>91</v>
      </c>
      <c r="J21" s="263">
        <f>'Total Jurisdiction'!J21-'County Total'!J21</f>
        <v>142</v>
      </c>
      <c r="K21" s="266">
        <f>'Total Jurisdiction'!K21-'County Total'!K21</f>
        <v>127</v>
      </c>
      <c r="L21" s="267">
        <f t="shared" ref="L21:L28" si="9">I21-J21</f>
        <v>-51</v>
      </c>
      <c r="M21" s="270">
        <f t="shared" ref="M21:M27" si="10">I21-K21</f>
        <v>-36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">
      <c r="A22" s="226"/>
      <c r="B22" s="282" t="s">
        <v>62</v>
      </c>
      <c r="C22" s="262">
        <f>'Total Jurisdiction'!C22-'County Total'!C22</f>
        <v>3</v>
      </c>
      <c r="D22" s="263">
        <f>'Total Jurisdiction'!D22-'County Total'!D22</f>
        <v>2</v>
      </c>
      <c r="E22" s="535">
        <f>'Total Jurisdiction'!E22-'County Total'!E22</f>
        <v>1.8743169398907105</v>
      </c>
      <c r="F22" s="265">
        <f>'Total Jurisdiction'!F22-'County Total'!F22</f>
        <v>11</v>
      </c>
      <c r="G22" s="263">
        <f>'Total Jurisdiction'!G22-'County Total'!G22</f>
        <v>11</v>
      </c>
      <c r="H22" s="535">
        <f>'Total Jurisdiction'!H22-'County Total'!H22</f>
        <v>7.4972677595628419</v>
      </c>
      <c r="I22" s="265">
        <f>'Total Jurisdiction'!I22-'County Total'!I22</f>
        <v>11</v>
      </c>
      <c r="J22" s="263">
        <f>'Total Jurisdiction'!J22-'County Total'!J22</f>
        <v>7</v>
      </c>
      <c r="K22" s="266">
        <f>'Total Jurisdiction'!K22-'County Total'!K22</f>
        <v>7</v>
      </c>
      <c r="L22" s="267">
        <f t="shared" si="9"/>
        <v>4</v>
      </c>
      <c r="M22" s="270">
        <f t="shared" si="10"/>
        <v>4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">
      <c r="A23" s="226"/>
      <c r="B23" s="282" t="s">
        <v>33</v>
      </c>
      <c r="C23" s="262">
        <f>'Total Jurisdiction'!C23-'County Total'!C23</f>
        <v>32</v>
      </c>
      <c r="D23" s="263">
        <f>'Total Jurisdiction'!D23-'County Total'!D23</f>
        <v>26</v>
      </c>
      <c r="E23" s="535">
        <f>'Total Jurisdiction'!E23-'County Total'!E23</f>
        <v>25.360655737704917</v>
      </c>
      <c r="F23" s="265">
        <f>'Total Jurisdiction'!F23-'County Total'!F23</f>
        <v>109</v>
      </c>
      <c r="G23" s="263">
        <f>'Total Jurisdiction'!G23-'County Total'!G23</f>
        <v>110</v>
      </c>
      <c r="H23" s="535">
        <f>'Total Jurisdiction'!H23-'County Total'!H23</f>
        <v>101.44262295081967</v>
      </c>
      <c r="I23" s="265">
        <f>'Total Jurisdiction'!I23-'County Total'!I23</f>
        <v>171</v>
      </c>
      <c r="J23" s="263">
        <f>'Total Jurisdiction'!J23-'County Total'!J23</f>
        <v>167</v>
      </c>
      <c r="K23" s="266">
        <f>'Total Jurisdiction'!K23-'County Total'!K23</f>
        <v>141</v>
      </c>
      <c r="L23" s="267">
        <f t="shared" si="9"/>
        <v>4</v>
      </c>
      <c r="M23" s="270">
        <f t="shared" si="10"/>
        <v>30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">
      <c r="A24" s="226"/>
      <c r="B24" s="269" t="s">
        <v>7</v>
      </c>
      <c r="C24" s="262">
        <f>'Total Jurisdiction'!C24-'County Total'!C24</f>
        <v>50</v>
      </c>
      <c r="D24" s="263">
        <f>'Total Jurisdiction'!D24-'County Total'!D24</f>
        <v>27</v>
      </c>
      <c r="E24" s="535">
        <f>'Total Jurisdiction'!E24-'County Total'!E24</f>
        <v>31.959016393442624</v>
      </c>
      <c r="F24" s="265">
        <f>'Total Jurisdiction'!F24-'County Total'!F24</f>
        <v>158</v>
      </c>
      <c r="G24" s="263">
        <f>'Total Jurisdiction'!G24-'County Total'!G24</f>
        <v>160</v>
      </c>
      <c r="H24" s="535">
        <f>'Total Jurisdiction'!H24-'County Total'!H24</f>
        <v>127.8360655737705</v>
      </c>
      <c r="I24" s="265">
        <f>'Total Jurisdiction'!I24-'County Total'!I24</f>
        <v>224</v>
      </c>
      <c r="J24" s="263">
        <f>'Total Jurisdiction'!J24-'County Total'!J24</f>
        <v>184</v>
      </c>
      <c r="K24" s="266">
        <f>'Total Jurisdiction'!K24-'County Total'!K24</f>
        <v>185</v>
      </c>
      <c r="L24" s="267">
        <f t="shared" si="9"/>
        <v>40</v>
      </c>
      <c r="M24" s="270">
        <f t="shared" si="10"/>
        <v>39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">
      <c r="A25" s="226"/>
      <c r="B25" s="269" t="s">
        <v>68</v>
      </c>
      <c r="C25" s="262">
        <f>'Total Jurisdiction'!C25-'County Total'!C25</f>
        <v>12</v>
      </c>
      <c r="D25" s="263">
        <f>'Total Jurisdiction'!D25-'County Total'!D25</f>
        <v>12</v>
      </c>
      <c r="E25" s="535">
        <f>'Total Jurisdiction'!E25-'County Total'!E25</f>
        <v>13.579234972677597</v>
      </c>
      <c r="F25" s="265">
        <f>'Total Jurisdiction'!F25-'County Total'!F25</f>
        <v>62</v>
      </c>
      <c r="G25" s="263">
        <f>'Total Jurisdiction'!G25-'County Total'!G25</f>
        <v>62</v>
      </c>
      <c r="H25" s="535">
        <f>'Total Jurisdiction'!H25-'County Total'!H25</f>
        <v>54.316939890710387</v>
      </c>
      <c r="I25" s="265">
        <f>'Total Jurisdiction'!I25-'County Total'!I25</f>
        <v>84</v>
      </c>
      <c r="J25" s="263">
        <f>'Total Jurisdiction'!J25-'County Total'!J25</f>
        <v>68</v>
      </c>
      <c r="K25" s="266">
        <f>'Total Jurisdiction'!K25-'County Total'!K25</f>
        <v>65</v>
      </c>
      <c r="L25" s="267">
        <f t="shared" si="9"/>
        <v>16</v>
      </c>
      <c r="M25" s="270">
        <f t="shared" si="10"/>
        <v>19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">
      <c r="A26" s="226"/>
      <c r="B26" s="269" t="s">
        <v>67</v>
      </c>
      <c r="C26" s="262">
        <f>'Total Jurisdiction'!C26-'County Total'!C26</f>
        <v>23</v>
      </c>
      <c r="D26" s="263">
        <f>'Total Jurisdiction'!D26-'County Total'!D26</f>
        <v>15</v>
      </c>
      <c r="E26" s="535">
        <f>'Total Jurisdiction'!E26-'County Total'!E26</f>
        <v>19.699453551912566</v>
      </c>
      <c r="F26" s="265">
        <f>'Total Jurisdiction'!F26-'County Total'!F26</f>
        <v>63</v>
      </c>
      <c r="G26" s="263">
        <f>'Total Jurisdiction'!G26-'County Total'!G26</f>
        <v>63</v>
      </c>
      <c r="H26" s="535">
        <f>'Total Jurisdiction'!H26-'County Total'!H26</f>
        <v>78.797814207650262</v>
      </c>
      <c r="I26" s="265">
        <f>'Total Jurisdiction'!I26-'County Total'!I26</f>
        <v>87</v>
      </c>
      <c r="J26" s="263">
        <f>'Total Jurisdiction'!J26-'County Total'!J26</f>
        <v>93</v>
      </c>
      <c r="K26" s="266">
        <f>'Total Jurisdiction'!K26-'County Total'!K26</f>
        <v>112</v>
      </c>
      <c r="L26" s="267">
        <f>I26-J26</f>
        <v>-6</v>
      </c>
      <c r="M26" s="270">
        <f>I26-K26</f>
        <v>-25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">
      <c r="A27" s="226"/>
      <c r="B27" s="269" t="s">
        <v>34</v>
      </c>
      <c r="C27" s="262">
        <f>'Total Jurisdiction'!C27-'County Total'!C27</f>
        <v>1</v>
      </c>
      <c r="D27" s="263">
        <f>'Total Jurisdiction'!D27-'County Total'!D27</f>
        <v>3</v>
      </c>
      <c r="E27" s="535">
        <f>'Total Jurisdiction'!E27-'County Total'!E27</f>
        <v>2.2185792349726774</v>
      </c>
      <c r="F27" s="265">
        <f>'Total Jurisdiction'!F27-'County Total'!F27</f>
        <v>11</v>
      </c>
      <c r="G27" s="263">
        <f>'Total Jurisdiction'!G27-'County Total'!G27</f>
        <v>11</v>
      </c>
      <c r="H27" s="535">
        <f>'Total Jurisdiction'!H27-'County Total'!H27</f>
        <v>8.8743169398907096</v>
      </c>
      <c r="I27" s="265">
        <f>'Total Jurisdiction'!I27-'County Total'!I27</f>
        <v>18</v>
      </c>
      <c r="J27" s="263">
        <f>'Total Jurisdiction'!J27-'County Total'!J27</f>
        <v>10</v>
      </c>
      <c r="K27" s="266">
        <f>'Total Jurisdiction'!K27-'County Total'!K27</f>
        <v>15</v>
      </c>
      <c r="L27" s="267">
        <f t="shared" si="9"/>
        <v>8</v>
      </c>
      <c r="M27" s="270">
        <f t="shared" si="10"/>
        <v>3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">
      <c r="A28" s="226"/>
      <c r="B28" s="269" t="s">
        <v>8</v>
      </c>
      <c r="C28" s="262">
        <f>'Total Jurisdiction'!C28-'County Total'!C28</f>
        <v>23</v>
      </c>
      <c r="D28" s="263">
        <f>'Total Jurisdiction'!D28-'County Total'!D28</f>
        <v>10</v>
      </c>
      <c r="E28" s="535">
        <f>'Total Jurisdiction'!E28-'County Total'!E28</f>
        <v>15.319672131147543</v>
      </c>
      <c r="F28" s="265">
        <f>'Total Jurisdiction'!F28-'County Total'!F28</f>
        <v>64</v>
      </c>
      <c r="G28" s="263">
        <f>'Total Jurisdiction'!G28-'County Total'!G28</f>
        <v>64</v>
      </c>
      <c r="H28" s="535">
        <f>'Total Jurisdiction'!H28-'County Total'!H28</f>
        <v>61.278688524590173</v>
      </c>
      <c r="I28" s="265">
        <f>'Total Jurisdiction'!I28-'County Total'!I28</f>
        <v>91</v>
      </c>
      <c r="J28" s="263">
        <f>'Total Jurisdiction'!J28-'County Total'!J28</f>
        <v>86</v>
      </c>
      <c r="K28" s="266">
        <f>'Total Jurisdiction'!K28-'County Total'!K28</f>
        <v>107</v>
      </c>
      <c r="L28" s="267">
        <f t="shared" si="9"/>
        <v>5</v>
      </c>
      <c r="M28" s="270">
        <f>I28-K28</f>
        <v>-16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">
      <c r="A29" s="226"/>
      <c r="B29" s="283" t="s">
        <v>5</v>
      </c>
      <c r="C29" s="284">
        <f t="shared" ref="C29:K29" si="13">SUM(C20:C28)</f>
        <v>159</v>
      </c>
      <c r="D29" s="285">
        <f t="shared" si="13"/>
        <v>118</v>
      </c>
      <c r="E29" s="286">
        <f t="shared" si="13"/>
        <v>138.16393442622953</v>
      </c>
      <c r="F29" s="287">
        <f t="shared" si="13"/>
        <v>552</v>
      </c>
      <c r="G29" s="285">
        <f t="shared" si="13"/>
        <v>555</v>
      </c>
      <c r="H29" s="286">
        <f t="shared" si="13"/>
        <v>552.65573770491812</v>
      </c>
      <c r="I29" s="287">
        <f t="shared" si="13"/>
        <v>792</v>
      </c>
      <c r="J29" s="285">
        <f t="shared" si="13"/>
        <v>784</v>
      </c>
      <c r="K29" s="286">
        <f t="shared" si="13"/>
        <v>792</v>
      </c>
      <c r="L29" s="276">
        <f>(I29-J29)/J29</f>
        <v>1.020408163265306E-2</v>
      </c>
      <c r="M29" s="277">
        <f>(I29-K29)/K29</f>
        <v>0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5" thickBot="1" x14ac:dyDescent="0.25">
      <c r="A30" s="226"/>
      <c r="B30" s="271" t="s">
        <v>6</v>
      </c>
      <c r="C30" s="272">
        <f>C29+C18</f>
        <v>181</v>
      </c>
      <c r="D30" s="273">
        <f t="shared" ref="D30:K30" si="14">D29+D18</f>
        <v>136</v>
      </c>
      <c r="E30" s="274">
        <f t="shared" si="14"/>
        <v>157.84426229508199</v>
      </c>
      <c r="F30" s="275">
        <f t="shared" si="14"/>
        <v>619</v>
      </c>
      <c r="G30" s="273">
        <f t="shared" si="14"/>
        <v>622</v>
      </c>
      <c r="H30" s="274">
        <f t="shared" si="14"/>
        <v>631.37704918032796</v>
      </c>
      <c r="I30" s="275">
        <f t="shared" si="14"/>
        <v>888</v>
      </c>
      <c r="J30" s="273">
        <f t="shared" si="14"/>
        <v>887</v>
      </c>
      <c r="K30" s="274">
        <f t="shared" si="14"/>
        <v>883</v>
      </c>
      <c r="L30" s="276">
        <f>(I30-J30)/J30</f>
        <v>1.1273957158962795E-3</v>
      </c>
      <c r="M30" s="277">
        <f>(I30-K30)/K30</f>
        <v>5.6625141562853904E-3</v>
      </c>
      <c r="N30" s="231"/>
    </row>
    <row r="31" spans="1:26" ht="7.5" customHeight="1" thickBot="1" x14ac:dyDescent="0.25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">
      <c r="B32" s="291" t="s">
        <v>70</v>
      </c>
      <c r="F32" s="292" t="s">
        <v>60</v>
      </c>
      <c r="G32" s="293"/>
      <c r="H32" s="294"/>
      <c r="I32" s="295">
        <f>I30-J30</f>
        <v>1</v>
      </c>
    </row>
    <row r="33" spans="1:27" x14ac:dyDescent="0.2">
      <c r="B33" s="291" t="s">
        <v>73</v>
      </c>
      <c r="M33" s="296"/>
    </row>
    <row r="34" spans="1:27" ht="13.5" thickBot="1" x14ac:dyDescent="0.25">
      <c r="B34" s="291" t="s">
        <v>71</v>
      </c>
      <c r="C34" s="291"/>
      <c r="D34" s="291"/>
      <c r="K34" s="217"/>
      <c r="L34" s="297"/>
      <c r="M34" s="296"/>
    </row>
    <row r="35" spans="1:27" ht="6.6" customHeight="1" thickBot="1" x14ac:dyDescent="0.25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27" x14ac:dyDescent="0.2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27" x14ac:dyDescent="0.2">
      <c r="A37" s="226"/>
      <c r="B37" s="301" t="s">
        <v>72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27" ht="13.5" thickBot="1" x14ac:dyDescent="0.25">
      <c r="A38" s="226"/>
      <c r="B38" s="325"/>
      <c r="C38" s="250" t="s">
        <v>204</v>
      </c>
      <c r="D38" s="250" t="s">
        <v>202</v>
      </c>
      <c r="E38" s="251" t="s">
        <v>185</v>
      </c>
      <c r="F38" s="250" t="s">
        <v>204</v>
      </c>
      <c r="G38" s="253">
        <v>42750</v>
      </c>
      <c r="H38" s="251" t="s">
        <v>185</v>
      </c>
      <c r="I38" s="254">
        <v>2017</v>
      </c>
      <c r="J38" s="304">
        <v>2016</v>
      </c>
      <c r="K38" s="304">
        <v>2015</v>
      </c>
      <c r="L38" s="476" t="s">
        <v>186</v>
      </c>
      <c r="M38" s="50" t="s">
        <v>187</v>
      </c>
      <c r="N38" s="231"/>
    </row>
    <row r="39" spans="1:27" x14ac:dyDescent="0.2">
      <c r="A39" s="19"/>
      <c r="B39" s="343" t="s">
        <v>78</v>
      </c>
      <c r="C39" s="299">
        <f>'Total Jurisdiction'!C42-'County Total'!C39</f>
        <v>21</v>
      </c>
      <c r="D39" s="299">
        <f>'Total Jurisdiction'!D42-'County Total'!D39</f>
        <v>31</v>
      </c>
      <c r="E39" s="549">
        <f>'Total Jurisdiction'!E42-'County Total'!E39</f>
        <v>20.980821917808221</v>
      </c>
      <c r="F39" s="354">
        <f>'Total Jurisdiction'!F42-'County Total'!F39</f>
        <v>75</v>
      </c>
      <c r="G39" s="298">
        <f>'Total Jurisdiction'!G42-'County Total'!G39</f>
        <v>71</v>
      </c>
      <c r="H39" s="549">
        <f>'Total Jurisdiction'!H42-'County Total'!H39</f>
        <v>83.923287671232885</v>
      </c>
      <c r="I39" s="550">
        <f>'Total Jurisdiction'!I42-'County Total'!I39</f>
        <v>166</v>
      </c>
      <c r="J39" s="488">
        <f>'Total Jurisdiction'!J42-'County Total'!J39</f>
        <v>149</v>
      </c>
      <c r="K39" s="552">
        <f>'Total Jurisdiction'!K42-'County Total'!K39</f>
        <v>29</v>
      </c>
      <c r="L39" s="332">
        <f>I39-J39</f>
        <v>17</v>
      </c>
      <c r="M39" s="333">
        <f>I39-K39</f>
        <v>137</v>
      </c>
      <c r="N39" s="216"/>
    </row>
    <row r="40" spans="1:27" ht="13.5" thickBot="1" x14ac:dyDescent="0.25">
      <c r="A40" s="19"/>
      <c r="B40" s="344" t="s">
        <v>79</v>
      </c>
      <c r="C40" s="299">
        <f>'Total Jurisdiction'!C43-'County Total'!C40</f>
        <v>39</v>
      </c>
      <c r="D40" s="299">
        <f>'Total Jurisdiction'!D43-'County Total'!D40</f>
        <v>48</v>
      </c>
      <c r="E40" s="549">
        <f>'Total Jurisdiction'!E43-'County Total'!E40</f>
        <v>56.05006849315069</v>
      </c>
      <c r="F40" s="481">
        <f>'Total Jurisdiction'!F43-'County Total'!F40</f>
        <v>175</v>
      </c>
      <c r="G40" s="298">
        <f>'Total Jurisdiction'!G43-'County Total'!G40</f>
        <v>180</v>
      </c>
      <c r="H40" s="549">
        <f>'Total Jurisdiction'!H43-'County Total'!H40</f>
        <v>224.20027397260276</v>
      </c>
      <c r="I40" s="551">
        <f>'Total Jurisdiction'!I43-'County Total'!I40</f>
        <v>326</v>
      </c>
      <c r="J40" s="490">
        <f>'Total Jurisdiction'!J43-'County Total'!J40</f>
        <v>352</v>
      </c>
      <c r="K40" s="553">
        <f>'Total Jurisdiction'!K43-'County Total'!K40</f>
        <v>283</v>
      </c>
      <c r="L40" s="480">
        <f>I40-J40</f>
        <v>-26</v>
      </c>
      <c r="M40" s="300">
        <f>I40-K40</f>
        <v>43</v>
      </c>
      <c r="N40" s="27"/>
    </row>
    <row r="41" spans="1:27" ht="6.6" customHeight="1" thickBot="1" x14ac:dyDescent="0.25">
      <c r="A41" s="98"/>
      <c r="B41" s="210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81"/>
      <c r="N41" s="97"/>
    </row>
    <row r="42" spans="1:27" s="218" customFormat="1" x14ac:dyDescent="0.2">
      <c r="A42" s="215"/>
      <c r="B42" s="215"/>
      <c r="C42" s="217"/>
      <c r="D42" s="219"/>
      <c r="F42" s="217"/>
      <c r="G42" s="217"/>
      <c r="I42" s="217"/>
      <c r="J42" s="217"/>
      <c r="K42" s="219"/>
      <c r="L42" s="217"/>
      <c r="M42" s="219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</row>
    <row r="43" spans="1:27" s="218" customFormat="1" x14ac:dyDescent="0.2">
      <c r="A43" s="215"/>
      <c r="B43" s="215"/>
      <c r="C43" s="217"/>
      <c r="D43" s="219"/>
      <c r="F43" s="217"/>
      <c r="G43" s="217"/>
      <c r="I43" s="217"/>
      <c r="J43" s="217"/>
      <c r="K43" s="219"/>
      <c r="L43" s="217"/>
      <c r="M43" s="219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</row>
    <row r="44" spans="1:27" s="218" customFormat="1" x14ac:dyDescent="0.2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</sheetData>
  <conditionalFormatting sqref="L31:M31">
    <cfRule type="cellIs" dxfId="102" priority="2" stopIfTrue="1" operator="greaterThan">
      <formula>0</formula>
    </cfRule>
  </conditionalFormatting>
  <conditionalFormatting sqref="C11:C17 C20:C28">
    <cfRule type="cellIs" dxfId="101" priority="3" stopIfTrue="1" operator="greaterThan">
      <formula>E11+P11</formula>
    </cfRule>
    <cfRule type="cellIs" dxfId="100" priority="4" stopIfTrue="1" operator="lessThan">
      <formula>E11-P11</formula>
    </cfRule>
  </conditionalFormatting>
  <conditionalFormatting sqref="F12:F17 F20:F28">
    <cfRule type="cellIs" dxfId="99" priority="5" stopIfTrue="1" operator="greaterThan">
      <formula>H12+Q12</formula>
    </cfRule>
    <cfRule type="cellIs" dxfId="98" priority="6" stopIfTrue="1" operator="lessThan">
      <formula>H12-Q12</formula>
    </cfRule>
  </conditionalFormatting>
  <conditionalFormatting sqref="I20:I28 I11:I17">
    <cfRule type="cellIs" dxfId="97" priority="7" stopIfTrue="1" operator="greaterThan">
      <formula>J11+R11</formula>
    </cfRule>
    <cfRule type="cellIs" dxfId="96" priority="8" stopIfTrue="1" operator="lessThan">
      <formula>J11-R11</formula>
    </cfRule>
  </conditionalFormatting>
  <conditionalFormatting sqref="M41">
    <cfRule type="cellIs" dxfId="95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6"/>
  <sheetViews>
    <sheetView tabSelected="1" topLeftCell="A4" workbookViewId="0">
      <selection activeCell="D41" sqref="D41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 t="s">
        <v>61</v>
      </c>
      <c r="I4" s="223" t="s">
        <v>171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203</v>
      </c>
      <c r="G5" s="224"/>
      <c r="L5"/>
      <c r="N5" s="216"/>
      <c r="P5" s="215" t="s">
        <v>56</v>
      </c>
    </row>
    <row r="6" spans="1:21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204</v>
      </c>
      <c r="D10" s="250" t="s">
        <v>202</v>
      </c>
      <c r="E10" s="251" t="s">
        <v>185</v>
      </c>
      <c r="F10" s="252" t="s">
        <v>205</v>
      </c>
      <c r="G10" s="253">
        <v>42750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1</v>
      </c>
      <c r="G11" s="263">
        <f>'Previous 28 Days'!F3</f>
        <v>1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1</v>
      </c>
      <c r="J11" s="263">
        <f>'Beat 11'!J11+'Beat 12'!J11+'Beat 13'!J11+'Beat 14'!J11+'Beat 15'!J11+'Beat 16'!J11</f>
        <v>0</v>
      </c>
      <c r="K11" s="263">
        <f>'Beat 11'!K11+'Beat 12'!K11+'Beat 13'!K11+'Beat 14'!K11+'Beat 15'!K11+'Beat 16'!K11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1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0.2103825136612022</v>
      </c>
      <c r="F12" s="265">
        <f>'Beat 11'!G12+'Beat 12'!G12+'Beat 13'!G12+'Beat 14'!G12+'Beat 15'!G12+'Beat 16'!G12</f>
        <v>1</v>
      </c>
      <c r="G12" s="263">
        <f>'Previous 28 Days'!M3</f>
        <v>1</v>
      </c>
      <c r="H12" s="314">
        <f>'Beat 11'!H12+'Beat 12'!H12+'Beat 13'!H12+'Beat 14'!H12+'Beat 15'!H12+'Beat 16'!H12</f>
        <v>0.84153005464480879</v>
      </c>
      <c r="I12" s="265">
        <f>'Beat 11'!I12+'Beat 12'!I12+'Beat 13'!I12+'Beat 14'!I12+'Beat 15'!I12+'Beat 16'!I12</f>
        <v>1</v>
      </c>
      <c r="J12" s="263">
        <f>'Beat 11'!J12+'Beat 12'!J12+'Beat 13'!J12+'Beat 14'!J12+'Beat 15'!J12+'Beat 16'!J12</f>
        <v>0</v>
      </c>
      <c r="K12" s="263">
        <f>'Beat 11'!K12+'Beat 12'!K12+'Beat 13'!K12+'Beat 14'!K12+'Beat 15'!K12+'Beat 16'!K12</f>
        <v>2</v>
      </c>
      <c r="L12" s="316">
        <f>I12-J12</f>
        <v>1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29</v>
      </c>
      <c r="C13" s="262">
        <f>'Beat 11'!F13+'Beat 12'!F13+'Beat 13'!F13+'Beat 14'!F13+'Beat 15'!F13+'Beat 16'!F13</f>
        <v>1</v>
      </c>
      <c r="D13" s="263">
        <f>'Beat 11'!E13+'Beat 12'!E13+'Beat 13'!E13+'Beat 14'!E13+'Beat 15'!E13+'Beat 16'!E13</f>
        <v>0</v>
      </c>
      <c r="E13" s="314">
        <f t="shared" ref="E13:E17" si="2">H13/4</f>
        <v>0.36338797814207652</v>
      </c>
      <c r="F13" s="265">
        <f>'Beat 11'!G13+'Beat 12'!G13+'Beat 13'!G13+'Beat 14'!G13+'Beat 15'!G13+'Beat 16'!G13</f>
        <v>1</v>
      </c>
      <c r="G13" s="263">
        <f>'Previous 28 Days'!D3</f>
        <v>1</v>
      </c>
      <c r="H13" s="314">
        <f>'Beat 11'!H13+'Beat 12'!H13+'Beat 13'!H13+'Beat 14'!H13+'Beat 15'!H13+'Beat 16'!H13</f>
        <v>1.4535519125683061</v>
      </c>
      <c r="I13" s="265">
        <f>'Beat 11'!I13+'Beat 12'!I13+'Beat 13'!I13+'Beat 14'!I13+'Beat 15'!I13+'Beat 16'!I13</f>
        <v>1</v>
      </c>
      <c r="J13" s="263">
        <f>'Beat 11'!J13+'Beat 12'!J13+'Beat 13'!J13+'Beat 14'!J13+'Beat 15'!J13+'Beat 16'!J13</f>
        <v>2</v>
      </c>
      <c r="K13" s="263">
        <f>'Beat 11'!K13+'Beat 12'!K13+'Beat 13'!K13+'Beat 14'!K13+'Beat 15'!K13+'Beat 16'!K13</f>
        <v>2</v>
      </c>
      <c r="L13" s="316">
        <f>+(I13-J13)</f>
        <v>-1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17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1" x14ac:dyDescent="0.2">
      <c r="A14" s="226"/>
      <c r="B14" s="269" t="s">
        <v>30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4">
        <f>H14/4</f>
        <v>0.76502732240437155</v>
      </c>
      <c r="F14" s="265">
        <f>'Beat 11'!G14+'Beat 12'!G14+'Beat 13'!G14+'Beat 14'!G14+'Beat 15'!G14+'Beat 16'!G14</f>
        <v>0</v>
      </c>
      <c r="G14" s="263">
        <f>'Previous 28 Days'!Q3</f>
        <v>0</v>
      </c>
      <c r="H14" s="314">
        <f>'Beat 11'!H14+'Beat 12'!H14+'Beat 13'!H14+'Beat 14'!H14+'Beat 15'!H14+'Beat 16'!H14</f>
        <v>3.0601092896174862</v>
      </c>
      <c r="I14" s="265">
        <f>'Beat 11'!I14+'Beat 12'!I14+'Beat 13'!I14+'Beat 14'!I14+'Beat 15'!I14+'Beat 16'!I14</f>
        <v>0</v>
      </c>
      <c r="J14" s="263">
        <f>'Beat 11'!J14+'Beat 12'!J14+'Beat 13'!J14+'Beat 14'!J14+'Beat 15'!J14+'Beat 16'!J14</f>
        <v>2</v>
      </c>
      <c r="K14" s="263">
        <f>'Beat 11'!K14+'Beat 12'!K14+'Beat 13'!K14+'Beat 14'!K14+'Beat 15'!K14+'Beat 16'!K14</f>
        <v>4</v>
      </c>
      <c r="L14" s="316">
        <f>+(I14-J14)</f>
        <v>-2</v>
      </c>
      <c r="M14" s="270">
        <f t="shared" si="0"/>
        <v>-4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1" x14ac:dyDescent="0.2">
      <c r="A15" s="226"/>
      <c r="B15" s="269" t="s">
        <v>31</v>
      </c>
      <c r="C15" s="262">
        <f>'Beat 11'!F15+'Beat 12'!F15+'Beat 13'!F15+'Beat 14'!F15+'Beat 15'!F15+'Beat 16'!F15</f>
        <v>0</v>
      </c>
      <c r="D15" s="263">
        <f>'Beat 11'!E15+'Beat 12'!E15+'Beat 13'!E15+'Beat 14'!E15+'Beat 15'!E15+'Beat 16'!E15</f>
        <v>0</v>
      </c>
      <c r="E15" s="314">
        <f t="shared" si="2"/>
        <v>0.34426229508196715</v>
      </c>
      <c r="F15" s="265">
        <f>'Beat 11'!G15+'Beat 12'!G15+'Beat 13'!G15+'Beat 14'!G15+'Beat 15'!G15+'Beat 16'!G15</f>
        <v>0</v>
      </c>
      <c r="G15" s="263">
        <f>'Previous 28 Days'!O3</f>
        <v>0</v>
      </c>
      <c r="H15" s="314">
        <f>'Beat 11'!H15+'Beat 12'!H15+'Beat 13'!H15+'Beat 14'!H15+'Beat 15'!H15+'Beat 16'!H15</f>
        <v>1.3770491803278686</v>
      </c>
      <c r="I15" s="265">
        <f>'Beat 11'!I15+'Beat 12'!I15+'Beat 13'!I15+'Beat 14'!I15+'Beat 15'!I15+'Beat 16'!I15</f>
        <v>1</v>
      </c>
      <c r="J15" s="263">
        <f>'Beat 11'!J15+'Beat 12'!J15+'Beat 13'!J15+'Beat 14'!J15+'Beat 15'!J15+'Beat 16'!J15</f>
        <v>3</v>
      </c>
      <c r="K15" s="263">
        <f>'Beat 11'!K15+'Beat 12'!K15+'Beat 13'!K15+'Beat 14'!K15+'Beat 15'!K15+'Beat 16'!K15</f>
        <v>2</v>
      </c>
      <c r="L15" s="316">
        <f>+(I15-J15)</f>
        <v>-2</v>
      </c>
      <c r="M15" s="270">
        <f t="shared" si="0"/>
        <v>-1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1" x14ac:dyDescent="0.2">
      <c r="A16" s="226"/>
      <c r="B16" s="269" t="s">
        <v>40</v>
      </c>
      <c r="C16" s="262">
        <f>'Beat 11'!F16+'Beat 12'!F16+'Beat 13'!F16+'Beat 14'!F16+'Beat 15'!F16+'Beat 16'!F16</f>
        <v>1</v>
      </c>
      <c r="D16" s="263">
        <f>'Beat 11'!E16+'Beat 12'!E16+'Beat 13'!E16+'Beat 14'!E16+'Beat 15'!E16+'Beat 16'!E16</f>
        <v>1</v>
      </c>
      <c r="E16" s="314">
        <f t="shared" si="2"/>
        <v>0.87978142076502741</v>
      </c>
      <c r="F16" s="265">
        <f>'Beat 11'!G16+'Beat 12'!G16+'Beat 13'!G16+'Beat 14'!G16+'Beat 15'!G16+'Beat 16'!G16</f>
        <v>5</v>
      </c>
      <c r="G16" s="263">
        <f>'Previous 28 Days'!E3</f>
        <v>5</v>
      </c>
      <c r="H16" s="314">
        <f>'Beat 11'!H16+'Beat 12'!H16+'Beat 13'!H16+'Beat 14'!H16+'Beat 15'!H16+'Beat 16'!H16</f>
        <v>3.5191256830601096</v>
      </c>
      <c r="I16" s="265">
        <f>'Beat 11'!I16+'Beat 12'!I16+'Beat 13'!I16+'Beat 14'!I16+'Beat 15'!I16+'Beat 16'!I16</f>
        <v>6</v>
      </c>
      <c r="J16" s="263">
        <f>'Beat 11'!J16+'Beat 12'!J16+'Beat 13'!J16+'Beat 14'!J16+'Beat 15'!J16+'Beat 16'!J16</f>
        <v>3</v>
      </c>
      <c r="K16" s="263">
        <f>'Beat 11'!K16+'Beat 12'!K16+'Beat 13'!K16+'Beat 14'!K16+'Beat 15'!K16+'Beat 16'!K16</f>
        <v>4</v>
      </c>
      <c r="L16" s="316">
        <f>+(I16-J16)</f>
        <v>3</v>
      </c>
      <c r="M16" s="270">
        <f t="shared" si="0"/>
        <v>2</v>
      </c>
      <c r="N16" s="231"/>
      <c r="P16" s="215">
        <f>S16/2</f>
        <v>0.56009262932659687</v>
      </c>
      <c r="Q16" s="215">
        <f t="shared" si="3"/>
        <v>1.4562408362491517</v>
      </c>
      <c r="R16" s="215">
        <f t="shared" si="3"/>
        <v>6.3850559743232056</v>
      </c>
      <c r="S16" s="215">
        <v>1.1201852586531937</v>
      </c>
      <c r="T16" s="215">
        <v>2.9124816724983034</v>
      </c>
      <c r="U16" s="215">
        <v>12.770111948646411</v>
      </c>
    </row>
    <row r="17" spans="1:24" x14ac:dyDescent="0.2">
      <c r="A17" s="226"/>
      <c r="B17" s="269" t="s">
        <v>41</v>
      </c>
      <c r="C17" s="262">
        <f>'Beat 11'!F17+'Beat 12'!F17+'Beat 13'!F17+'Beat 14'!F17+'Beat 15'!F17+'Beat 16'!F17</f>
        <v>1</v>
      </c>
      <c r="D17" s="263">
        <f>'Beat 11'!E17+'Beat 12'!E17+'Beat 13'!E17+'Beat 14'!E17+'Beat 15'!E17+'Beat 16'!E17</f>
        <v>2</v>
      </c>
      <c r="E17" s="314">
        <f t="shared" si="2"/>
        <v>0.97540983606557385</v>
      </c>
      <c r="F17" s="265">
        <f>'Beat 11'!G17+'Beat 12'!G17+'Beat 13'!G17+'Beat 14'!G17+'Beat 15'!G17+'Beat 16'!G17</f>
        <v>6</v>
      </c>
      <c r="G17" s="263">
        <f>'Previous 28 Days'!J3</f>
        <v>6</v>
      </c>
      <c r="H17" s="314">
        <f>'Beat 11'!H17+'Beat 12'!H17+'Beat 13'!H17+'Beat 14'!H17+'Beat 15'!H17+'Beat 16'!H17</f>
        <v>3.9016393442622954</v>
      </c>
      <c r="I17" s="265">
        <f>'Beat 11'!I17+'Beat 12'!I17+'Beat 13'!I17+'Beat 14'!I17+'Beat 15'!I17+'Beat 16'!I17</f>
        <v>7</v>
      </c>
      <c r="J17" s="263">
        <f>'Beat 11'!J17+'Beat 12'!J17+'Beat 13'!J17+'Beat 14'!J17+'Beat 15'!J17+'Beat 16'!J17</f>
        <v>6</v>
      </c>
      <c r="K17" s="263">
        <f>'Beat 11'!K17+'Beat 12'!K17+'Beat 13'!K17+'Beat 14'!K17+'Beat 15'!K17+'Beat 16'!K17</f>
        <v>2</v>
      </c>
      <c r="L17" s="316">
        <f>I17-J17</f>
        <v>1</v>
      </c>
      <c r="M17" s="270">
        <f t="shared" si="0"/>
        <v>5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ref="Q17:R28" si="4">U17/2</f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3</v>
      </c>
      <c r="D18" s="273">
        <f t="shared" si="5"/>
        <v>3</v>
      </c>
      <c r="E18" s="317">
        <f>SUM(E11:E17)</f>
        <v>3.6530054644808745</v>
      </c>
      <c r="F18" s="272">
        <f t="shared" si="5"/>
        <v>14</v>
      </c>
      <c r="G18" s="273">
        <f t="shared" si="5"/>
        <v>14</v>
      </c>
      <c r="H18" s="317">
        <f>SUM(H11:H17)</f>
        <v>14.612021857923498</v>
      </c>
      <c r="I18" s="275">
        <f t="shared" si="5"/>
        <v>17</v>
      </c>
      <c r="J18" s="273">
        <f t="shared" si="5"/>
        <v>16</v>
      </c>
      <c r="K18" s="310">
        <f t="shared" si="5"/>
        <v>16</v>
      </c>
      <c r="L18" s="318">
        <f>(I18-J18)/J18</f>
        <v>6.25E-2</v>
      </c>
      <c r="M18" s="319">
        <f>(I18-K18)/K18</f>
        <v>6.25E-2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496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'Beat 11'!F20+'Beat 12'!F20+'Beat 13'!F20+'Beat 14'!F20+'Beat 15'!F20+'Beat 16'!F20</f>
        <v>1</v>
      </c>
      <c r="D20" s="263">
        <f>'Beat 11'!E20+'Beat 12'!E20+'Beat 13'!E20+'Beat 14'!E20+'Beat 15'!E20+'Beat 16'!E20</f>
        <v>3</v>
      </c>
      <c r="E20" s="314">
        <f t="shared" ref="E20:E27" si="6">H20/4</f>
        <v>1.2622950819672132</v>
      </c>
      <c r="F20" s="265">
        <f>'Beat 11'!G20+'Beat 12'!G20+'Beat 13'!G20+'Beat 14'!G20+'Beat 15'!G20+'Beat 16'!G20</f>
        <v>5</v>
      </c>
      <c r="G20" s="263">
        <f>'Previous 28 Days'!C3</f>
        <v>5</v>
      </c>
      <c r="H20" s="497">
        <f>'Beat 11'!H20+'Beat 12'!H20+'Beat 13'!H20+'Beat 14'!H20+'Beat 15'!H20+'Beat 16'!H20</f>
        <v>5.0491803278688527</v>
      </c>
      <c r="I20" s="265">
        <f>'Beat 11'!I20+'Beat 12'!I20+'Beat 13'!I20+'Beat 14'!I20+'Beat 15'!I20+'Beat 16'!I20</f>
        <v>9</v>
      </c>
      <c r="J20" s="263">
        <f>'Beat 11'!J20+'Beat 12'!J20+'Beat 13'!J20+'Beat 14'!J20+'Beat 15'!J20+'Beat 16'!J20</f>
        <v>5</v>
      </c>
      <c r="K20" s="263">
        <f>'Beat 11'!K20+'Beat 12'!K20+'Beat 13'!K20+'Beat 14'!K20+'Beat 15'!K20+'Beat 16'!K20</f>
        <v>11</v>
      </c>
      <c r="L20" s="316">
        <f>I20-J20</f>
        <v>4</v>
      </c>
      <c r="M20" s="270">
        <f>I20-K20</f>
        <v>-2</v>
      </c>
      <c r="N20" s="231"/>
      <c r="P20" s="215">
        <f t="shared" ref="P20:P28" si="7">S20/2</f>
        <v>1.473800542546569</v>
      </c>
      <c r="Q20" s="215">
        <f t="shared" si="4"/>
        <v>3.3897412478571081</v>
      </c>
      <c r="R20" s="215">
        <f t="shared" si="4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'Beat 11'!F21+'Beat 12'!F21+'Beat 13'!F21+'Beat 14'!F21+'Beat 15'!F21+'Beat 16'!F21</f>
        <v>11</v>
      </c>
      <c r="D21" s="263">
        <f>'Beat 11'!E21+'Beat 12'!E21+'Beat 13'!E21+'Beat 14'!E21+'Beat 15'!E21+'Beat 16'!E21</f>
        <v>4</v>
      </c>
      <c r="E21" s="314">
        <f t="shared" si="6"/>
        <v>5.5655737704918025</v>
      </c>
      <c r="F21" s="265">
        <f>'Beat 11'!G21+'Beat 12'!G21+'Beat 13'!G21+'Beat 14'!G21+'Beat 15'!G21+'Beat 16'!G21</f>
        <v>25</v>
      </c>
      <c r="G21" s="263">
        <f>'Previous 28 Days'!N3</f>
        <v>25</v>
      </c>
      <c r="H21" s="314">
        <f>'Beat 11'!H21+'Beat 12'!H21+'Beat 13'!H21+'Beat 14'!H21+'Beat 15'!H21+'Beat 16'!H21</f>
        <v>22.26229508196721</v>
      </c>
      <c r="I21" s="265">
        <f>'Beat 11'!I21+'Beat 12'!I21+'Beat 13'!I21+'Beat 14'!I21+'Beat 15'!I21+'Beat 16'!I21</f>
        <v>39</v>
      </c>
      <c r="J21" s="263">
        <f>'Beat 11'!J21+'Beat 12'!J21+'Beat 13'!J21+'Beat 14'!J21+'Beat 15'!J21+'Beat 16'!J21</f>
        <v>48</v>
      </c>
      <c r="K21" s="263">
        <f>'Beat 11'!K21+'Beat 12'!K21+'Beat 13'!K21+'Beat 14'!K21+'Beat 15'!K21+'Beat 16'!K21</f>
        <v>33</v>
      </c>
      <c r="L21" s="316">
        <f t="shared" ref="L21:L27" si="8">+(I21-J21)</f>
        <v>-9</v>
      </c>
      <c r="M21" s="270">
        <f t="shared" ref="M21:M27" si="9">I21-K21</f>
        <v>6</v>
      </c>
      <c r="N21" s="231"/>
      <c r="P21" s="215">
        <f t="shared" si="7"/>
        <v>2.4270810629602981</v>
      </c>
      <c r="Q21" s="215">
        <f t="shared" si="4"/>
        <v>5.5822864448086849</v>
      </c>
      <c r="R21" s="215">
        <f t="shared" si="4"/>
        <v>25.727059267379154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'Beat 11'!F22+'Beat 12'!F22+'Beat 13'!F22+'Beat 14'!F22+'Beat 15'!F22+'Beat 16'!F22</f>
        <v>0</v>
      </c>
      <c r="D22" s="263">
        <f>'Beat 11'!E22+'Beat 12'!E22+'Beat 13'!E22+'Beat 14'!E22+'Beat 15'!E22+'Beat 16'!E22</f>
        <v>0</v>
      </c>
      <c r="E22" s="314">
        <f>H22/4</f>
        <v>0.26775956284153007</v>
      </c>
      <c r="F22" s="265">
        <f>'Beat 11'!G22+'Beat 12'!G22+'Beat 13'!G22+'Beat 14'!G22+'Beat 15'!G22+'Beat 16'!G22</f>
        <v>1</v>
      </c>
      <c r="G22" s="263">
        <f>'Previous 28 Days'!L3</f>
        <v>1</v>
      </c>
      <c r="H22" s="314">
        <f>'Beat 11'!H22+'Beat 12'!H22+'Beat 13'!H22+'Beat 14'!H22+'Beat 15'!H22+'Beat 16'!H22</f>
        <v>1.0710382513661203</v>
      </c>
      <c r="I22" s="265">
        <f>'Beat 11'!I22+'Beat 12'!I22+'Beat 13'!I22+'Beat 14'!I22+'Beat 15'!I22+'Beat 16'!I22</f>
        <v>1</v>
      </c>
      <c r="J22" s="263">
        <f>'Beat 11'!J22+'Beat 12'!J22+'Beat 13'!J22+'Beat 14'!J22+'Beat 15'!J22+'Beat 16'!J22</f>
        <v>1</v>
      </c>
      <c r="K22" s="263">
        <f>'Beat 11'!K22+'Beat 12'!K22+'Beat 13'!K22+'Beat 14'!K22+'Beat 15'!K22+'Beat 16'!K22</f>
        <v>1</v>
      </c>
      <c r="L22" s="316">
        <f t="shared" si="8"/>
        <v>0</v>
      </c>
      <c r="M22" s="270">
        <f t="shared" si="9"/>
        <v>0</v>
      </c>
      <c r="N22" s="231"/>
      <c r="P22" s="215">
        <f t="shared" si="7"/>
        <v>0.39235772260004048</v>
      </c>
      <c r="Q22" s="215">
        <f t="shared" si="4"/>
        <v>0.90242276198009308</v>
      </c>
      <c r="R22" s="215">
        <f t="shared" si="4"/>
        <v>4.1589918595604294</v>
      </c>
      <c r="S22" s="215">
        <v>0.78471544520008096</v>
      </c>
      <c r="T22" s="215">
        <v>1.8048455239601862</v>
      </c>
      <c r="U22" s="215">
        <v>8.3179837191208588</v>
      </c>
    </row>
    <row r="23" spans="1:24" x14ac:dyDescent="0.2">
      <c r="A23" s="226"/>
      <c r="B23" s="282" t="s">
        <v>33</v>
      </c>
      <c r="C23" s="262">
        <f>'Beat 11'!F23+'Beat 12'!F23+'Beat 13'!F23+'Beat 14'!F23+'Beat 15'!F23+'Beat 16'!F23</f>
        <v>3</v>
      </c>
      <c r="D23" s="263">
        <f>'Beat 11'!E23+'Beat 12'!E23+'Beat 13'!E23+'Beat 14'!E23+'Beat 15'!E23+'Beat 16'!E23</f>
        <v>1</v>
      </c>
      <c r="E23" s="314">
        <f t="shared" si="6"/>
        <v>3.4808743169398908</v>
      </c>
      <c r="F23" s="265">
        <f>'Beat 11'!G23+'Beat 12'!G23+'Beat 13'!G23+'Beat 14'!G23+'Beat 15'!G23+'Beat 16'!G23</f>
        <v>12</v>
      </c>
      <c r="G23" s="263">
        <f>'Previous 28 Days'!P3</f>
        <v>12</v>
      </c>
      <c r="H23" s="314">
        <f>'Beat 11'!H23+'Beat 12'!H23+'Beat 13'!H23+'Beat 14'!H23+'Beat 15'!H23+'Beat 16'!H23</f>
        <v>13.923497267759563</v>
      </c>
      <c r="I23" s="265">
        <f>'Beat 11'!I23+'Beat 12'!I23+'Beat 13'!I23+'Beat 14'!I23+'Beat 15'!I23+'Beat 16'!I23</f>
        <v>22</v>
      </c>
      <c r="J23" s="263">
        <f>'Beat 11'!J23+'Beat 12'!J23+'Beat 13'!J23+'Beat 14'!J23+'Beat 15'!J23+'Beat 16'!J23</f>
        <v>23</v>
      </c>
      <c r="K23" s="263">
        <f>'Beat 11'!K23+'Beat 12'!K23+'Beat 13'!K23+'Beat 14'!K23+'Beat 15'!K23+'Beat 16'!K23</f>
        <v>23</v>
      </c>
      <c r="L23" s="316">
        <f t="shared" si="8"/>
        <v>-1</v>
      </c>
      <c r="M23" s="270">
        <f t="shared" si="9"/>
        <v>-1</v>
      </c>
      <c r="N23" s="231"/>
      <c r="P23" s="215">
        <f t="shared" si="7"/>
        <v>1.2876663896890932</v>
      </c>
      <c r="Q23" s="215">
        <f t="shared" si="4"/>
        <v>2.961632696284914</v>
      </c>
      <c r="R23" s="215">
        <f t="shared" si="4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'Beat 11'!F24+'Beat 12'!F24+'Beat 13'!F24+'Beat 14'!F24+'Beat 15'!F24+'Beat 16'!F24</f>
        <v>10</v>
      </c>
      <c r="D24" s="263">
        <f>'Beat 11'!E24+'Beat 12'!E24+'Beat 13'!E24+'Beat 14'!E24+'Beat 15'!E24+'Beat 16'!E24</f>
        <v>3</v>
      </c>
      <c r="E24" s="314">
        <f>H24/4</f>
        <v>7.306010928961749</v>
      </c>
      <c r="F24" s="265">
        <f>'Beat 11'!G24+'Beat 12'!G24+'Beat 13'!G24+'Beat 14'!G24+'Beat 15'!G24+'Beat 16'!G24</f>
        <v>30</v>
      </c>
      <c r="G24" s="263">
        <f>'Previous 28 Days'!G3</f>
        <v>30</v>
      </c>
      <c r="H24" s="314">
        <f>'Beat 11'!H24+'Beat 12'!H24+'Beat 13'!H24+'Beat 14'!H24+'Beat 15'!H24+'Beat 16'!H24</f>
        <v>29.224043715846996</v>
      </c>
      <c r="I24" s="265">
        <f>'Beat 11'!I24+'Beat 12'!I24+'Beat 13'!I24+'Beat 14'!I24+'Beat 15'!I24+'Beat 16'!I24</f>
        <v>39</v>
      </c>
      <c r="J24" s="263">
        <f>'Beat 11'!J24+'Beat 12'!J24+'Beat 13'!J24+'Beat 14'!J24+'Beat 15'!J24+'Beat 16'!J24</f>
        <v>41</v>
      </c>
      <c r="K24" s="263">
        <f>'Beat 11'!K24+'Beat 12'!K24+'Beat 13'!K24+'Beat 14'!K24+'Beat 15'!K24+'Beat 16'!K24</f>
        <v>31</v>
      </c>
      <c r="L24" s="316">
        <f t="shared" si="8"/>
        <v>-2</v>
      </c>
      <c r="M24" s="270">
        <f t="shared" si="9"/>
        <v>8</v>
      </c>
      <c r="N24" s="231"/>
      <c r="P24" s="215">
        <f t="shared" si="7"/>
        <v>3.4208989471450435</v>
      </c>
      <c r="Q24" s="215">
        <f t="shared" si="4"/>
        <v>7.8680675784335996</v>
      </c>
      <c r="R24" s="215">
        <f t="shared" si="4"/>
        <v>36.261528839737458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'Beat 11'!F25+'Beat 12'!F25+'Beat 13'!F25+'Beat 14'!F25+'Beat 15'!F25+'Beat 16'!F25</f>
        <v>4</v>
      </c>
      <c r="D25" s="263">
        <f>'Beat 11'!E25+'Beat 12'!E25+'Beat 13'!E25+'Beat 14'!E25+'Beat 15'!E25+'Beat 16'!E25</f>
        <v>3</v>
      </c>
      <c r="E25" s="314">
        <f t="shared" si="6"/>
        <v>2.6010928961748636</v>
      </c>
      <c r="F25" s="265">
        <f>'Beat 11'!G25+'Beat 12'!G25+'Beat 13'!G25+'Beat 14'!G25+'Beat 15'!G25+'Beat 16'!G25</f>
        <v>12</v>
      </c>
      <c r="G25" s="263">
        <f>'Previous 28 Days'!I3</f>
        <v>12</v>
      </c>
      <c r="H25" s="314">
        <f>'Beat 11'!H25+'Beat 12'!H25+'Beat 13'!H25+'Beat 14'!H25+'Beat 15'!H25+'Beat 16'!H25</f>
        <v>10.404371584699454</v>
      </c>
      <c r="I25" s="265">
        <f>'Beat 11'!I25+'Beat 12'!I25+'Beat 13'!I25+'Beat 14'!I25+'Beat 15'!I25+'Beat 16'!I25</f>
        <v>15</v>
      </c>
      <c r="J25" s="263">
        <f>'Beat 11'!J25+'Beat 12'!J25+'Beat 13'!J25+'Beat 14'!J25+'Beat 15'!J25+'Beat 16'!J25</f>
        <v>18</v>
      </c>
      <c r="K25" s="263">
        <f>'Beat 11'!K25+'Beat 12'!K25+'Beat 13'!K25+'Beat 14'!K25+'Beat 15'!K25+'Beat 16'!K25</f>
        <v>16</v>
      </c>
      <c r="L25" s="316">
        <f t="shared" si="8"/>
        <v>-3</v>
      </c>
      <c r="M25" s="270">
        <f t="shared" si="9"/>
        <v>-1</v>
      </c>
      <c r="N25" s="231"/>
      <c r="P25" s="215">
        <f t="shared" si="7"/>
        <v>2.2286023501621419</v>
      </c>
      <c r="Q25" s="215">
        <f t="shared" si="4"/>
        <v>5.1257854053729259</v>
      </c>
      <c r="R25" s="215">
        <f t="shared" si="4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'Beat 11'!F26+'Beat 12'!F26+'Beat 13'!F26+'Beat 14'!F26+'Beat 15'!F26+'Beat 16'!F26</f>
        <v>3</v>
      </c>
      <c r="D26" s="263">
        <f>'Beat 11'!E26+'Beat 12'!E26+'Beat 13'!E26+'Beat 14'!E26+'Beat 15'!E26+'Beat 16'!E26</f>
        <v>6</v>
      </c>
      <c r="E26" s="314">
        <f t="shared" si="6"/>
        <v>3.9590163934426235</v>
      </c>
      <c r="F26" s="265">
        <f>'Beat 11'!G26+'Beat 12'!G26+'Beat 13'!G26+'Beat 14'!G26+'Beat 15'!G26+'Beat 16'!G26</f>
        <v>13</v>
      </c>
      <c r="G26" s="263">
        <f>'Previous 28 Days'!H3</f>
        <v>13</v>
      </c>
      <c r="H26" s="314">
        <f>'Beat 11'!H26+'Beat 12'!H26+'Beat 13'!H26+'Beat 14'!H26+'Beat 15'!H26+'Beat 16'!H26</f>
        <v>15.836065573770494</v>
      </c>
      <c r="I26" s="265">
        <f>'Beat 11'!I26+'Beat 12'!I26+'Beat 13'!I26+'Beat 14'!I26+'Beat 15'!I26+'Beat 16'!I26</f>
        <v>23</v>
      </c>
      <c r="J26" s="263">
        <f>'Beat 11'!J26+'Beat 12'!J26+'Beat 13'!J26+'Beat 14'!J26+'Beat 15'!J26+'Beat 16'!J26</f>
        <v>22</v>
      </c>
      <c r="K26" s="263">
        <f>'Beat 11'!K26+'Beat 12'!K26+'Beat 13'!K26+'Beat 14'!K26+'Beat 15'!K26+'Beat 16'!K26</f>
        <v>20</v>
      </c>
      <c r="L26" s="316">
        <f>+(I26-J26)</f>
        <v>1</v>
      </c>
      <c r="M26" s="270">
        <f>I26-K26</f>
        <v>3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'Beat 11'!F27+'Beat 12'!F27+'Beat 13'!F27+'Beat 14'!F27+'Beat 15'!F27+'Beat 16'!F27</f>
        <v>1</v>
      </c>
      <c r="D27" s="263">
        <f>'Beat 11'!E27+'Beat 12'!E27+'Beat 13'!E27+'Beat 14'!E27+'Beat 15'!E27+'Beat 16'!E27</f>
        <v>2</v>
      </c>
      <c r="E27" s="314">
        <f t="shared" si="6"/>
        <v>0.89890710382513661</v>
      </c>
      <c r="F27" s="265">
        <f>'Beat 11'!G27+'Beat 12'!G27+'Beat 13'!G27+'Beat 14'!G27+'Beat 15'!G27+'Beat 16'!G27</f>
        <v>5</v>
      </c>
      <c r="G27" s="263">
        <f>'Previous 28 Days'!K3</f>
        <v>5</v>
      </c>
      <c r="H27" s="314">
        <f>'Beat 11'!H27+'Beat 12'!H27+'Beat 13'!H27+'Beat 14'!H27+'Beat 15'!H27+'Beat 16'!H27</f>
        <v>3.5956284153005464</v>
      </c>
      <c r="I27" s="265">
        <f>'Beat 11'!I27+'Beat 12'!I27+'Beat 13'!I27+'Beat 14'!I27+'Beat 15'!I27+'Beat 16'!I27</f>
        <v>10</v>
      </c>
      <c r="J27" s="263">
        <f>'Beat 11'!J27+'Beat 12'!J27+'Beat 13'!J27+'Beat 14'!J27+'Beat 15'!J27+'Beat 16'!J27</f>
        <v>4</v>
      </c>
      <c r="K27" s="263">
        <f>'Beat 11'!K27+'Beat 12'!K27+'Beat 13'!K27+'Beat 14'!K27+'Beat 15'!K27+'Beat 16'!K27</f>
        <v>8</v>
      </c>
      <c r="L27" s="316">
        <f t="shared" si="8"/>
        <v>6</v>
      </c>
      <c r="M27" s="270">
        <f t="shared" si="9"/>
        <v>2</v>
      </c>
      <c r="N27" s="231"/>
      <c r="P27" s="215">
        <f t="shared" si="7"/>
        <v>0.58279031365955225</v>
      </c>
      <c r="Q27" s="215">
        <f t="shared" si="4"/>
        <v>1.3404177214169701</v>
      </c>
      <c r="R27" s="215">
        <f t="shared" si="4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'Beat 11'!F28+'Beat 12'!F28+'Beat 13'!F28+'Beat 14'!F28+'Beat 15'!F28+'Beat 16'!F28</f>
        <v>5</v>
      </c>
      <c r="D28" s="263">
        <f>'Beat 11'!E28+'Beat 12'!E28+'Beat 13'!E28+'Beat 14'!E28+'Beat 15'!E28+'Beat 16'!E28</f>
        <v>3</v>
      </c>
      <c r="E28" s="314">
        <f>H28/4</f>
        <v>4.0928961748633883</v>
      </c>
      <c r="F28" s="265">
        <f>'Beat 11'!G28+'Beat 12'!G28+'Beat 13'!G28+'Beat 14'!G28+'Beat 15'!G28+'Beat 16'!G28</f>
        <v>13</v>
      </c>
      <c r="G28" s="263">
        <f>'Previous 28 Days'!B3</f>
        <v>13</v>
      </c>
      <c r="H28" s="314">
        <f>'Beat 11'!H28+'Beat 12'!H28+'Beat 13'!H28+'Beat 14'!H28+'Beat 15'!H28+'Beat 16'!H28</f>
        <v>16.371584699453553</v>
      </c>
      <c r="I28" s="265">
        <f>'Beat 11'!I28+'Beat 12'!I28+'Beat 13'!I28+'Beat 14'!I28+'Beat 15'!I28+'Beat 16'!I28</f>
        <v>18</v>
      </c>
      <c r="J28" s="263">
        <f>'Beat 11'!J28+'Beat 12'!J28+'Beat 13'!J28+'Beat 14'!J28+'Beat 15'!J28+'Beat 16'!J28</f>
        <v>12</v>
      </c>
      <c r="K28" s="263">
        <f>'Beat 11'!K28+'Beat 12'!K28+'Beat 13'!K28+'Beat 14'!K28+'Beat 15'!K28+'Beat 16'!K28</f>
        <v>27</v>
      </c>
      <c r="L28" s="316">
        <f>I28-J28</f>
        <v>6</v>
      </c>
      <c r="M28" s="270">
        <f>I28-K28</f>
        <v>-9</v>
      </c>
      <c r="N28" s="231"/>
      <c r="P28" s="215">
        <f t="shared" si="7"/>
        <v>1.4796440114012464</v>
      </c>
      <c r="Q28" s="215">
        <f t="shared" si="4"/>
        <v>3.4031812262228662</v>
      </c>
      <c r="R28" s="215">
        <f t="shared" si="4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38</v>
      </c>
      <c r="D29" s="285">
        <f t="shared" si="10"/>
        <v>25</v>
      </c>
      <c r="E29" s="320">
        <f t="shared" si="10"/>
        <v>29.434426229508201</v>
      </c>
      <c r="F29" s="284">
        <f t="shared" si="10"/>
        <v>116</v>
      </c>
      <c r="G29" s="285">
        <f t="shared" si="10"/>
        <v>116</v>
      </c>
      <c r="H29" s="320">
        <f t="shared" si="10"/>
        <v>117.7377049180328</v>
      </c>
      <c r="I29" s="287">
        <f t="shared" si="10"/>
        <v>176</v>
      </c>
      <c r="J29" s="285">
        <f t="shared" si="10"/>
        <v>174</v>
      </c>
      <c r="K29" s="321">
        <f t="shared" si="10"/>
        <v>170</v>
      </c>
      <c r="L29" s="318">
        <f>(I29-J29)/J29</f>
        <v>1.1494252873563218E-2</v>
      </c>
      <c r="M29" s="319">
        <f>(I29-K29)/K29</f>
        <v>3.5294117647058823E-2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41</v>
      </c>
      <c r="D30" s="273">
        <f>D29+D18</f>
        <v>28</v>
      </c>
      <c r="E30" s="322">
        <f>E18+E29</f>
        <v>33.087431693989075</v>
      </c>
      <c r="F30" s="272">
        <f>F29+F18</f>
        <v>130</v>
      </c>
      <c r="G30" s="273">
        <f>G29+G18</f>
        <v>130</v>
      </c>
      <c r="H30" s="322">
        <f>H18+H29</f>
        <v>132.3497267759563</v>
      </c>
      <c r="I30" s="275">
        <f>I29+I18</f>
        <v>193</v>
      </c>
      <c r="J30" s="273">
        <f>J29+J18</f>
        <v>190</v>
      </c>
      <c r="K30" s="310">
        <f>K29+K18</f>
        <v>186</v>
      </c>
      <c r="L30" s="318">
        <f>(I30-J30)/J30</f>
        <v>1.5789473684210527E-2</v>
      </c>
      <c r="M30" s="319">
        <f>(I30-K30)/K30</f>
        <v>3.7634408602150539E-2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3</v>
      </c>
    </row>
    <row r="33" spans="1:14" x14ac:dyDescent="0.2">
      <c r="B33" s="291" t="s">
        <v>73</v>
      </c>
      <c r="L33" s="297"/>
      <c r="M33" s="296"/>
    </row>
    <row r="34" spans="1:14" ht="13.5" thickBot="1" x14ac:dyDescent="0.25">
      <c r="B34" s="291" t="s">
        <v>71</v>
      </c>
      <c r="C34" s="291"/>
      <c r="D34" s="291"/>
      <c r="L34" s="297"/>
      <c r="M34" s="296"/>
    </row>
    <row r="35" spans="1:14" ht="7.5" customHeight="1" thickBot="1" x14ac:dyDescent="0.25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14" x14ac:dyDescent="0.2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14" x14ac:dyDescent="0.2">
      <c r="A37" s="226"/>
      <c r="B37" s="301" t="s">
        <v>50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14" ht="13.5" thickBot="1" x14ac:dyDescent="0.25">
      <c r="A38" s="226"/>
      <c r="B38" s="325"/>
      <c r="C38" s="250" t="s">
        <v>204</v>
      </c>
      <c r="D38" s="250" t="s">
        <v>202</v>
      </c>
      <c r="E38" s="251" t="s">
        <v>185</v>
      </c>
      <c r="F38" s="250" t="s">
        <v>204</v>
      </c>
      <c r="G38" s="253">
        <v>42750</v>
      </c>
      <c r="H38" s="251" t="s">
        <v>185</v>
      </c>
      <c r="I38" s="254">
        <v>2017</v>
      </c>
      <c r="J38" s="304">
        <v>2016</v>
      </c>
      <c r="K38" s="304">
        <v>2015</v>
      </c>
      <c r="L38" s="476" t="s">
        <v>186</v>
      </c>
      <c r="M38" s="50" t="s">
        <v>187</v>
      </c>
      <c r="N38" s="231"/>
    </row>
    <row r="39" spans="1:14" x14ac:dyDescent="0.2">
      <c r="A39" s="226"/>
      <c r="B39" s="261" t="s">
        <v>51</v>
      </c>
      <c r="C39" s="307">
        <f>+'Calls for service'!B6</f>
        <v>118</v>
      </c>
      <c r="D39" s="307">
        <f>+'Calls for service'!B14</f>
        <v>113</v>
      </c>
      <c r="E39" s="264">
        <f>+'Calls for service'!B30</f>
        <v>113.66849315068492</v>
      </c>
      <c r="F39" s="307">
        <f>+'Calls for service'!K6</f>
        <v>452</v>
      </c>
      <c r="G39" s="307">
        <f>+'Calls for service'!K14</f>
        <v>436</v>
      </c>
      <c r="H39" s="264">
        <f>+'Calls for service'!K30</f>
        <v>454.6739726027397</v>
      </c>
      <c r="I39" s="307">
        <f>+'Calls for service'!T22</f>
        <v>672</v>
      </c>
      <c r="J39" s="307">
        <f>+'Calls for service'!T14</f>
        <v>650</v>
      </c>
      <c r="K39" s="334">
        <f>+'Calls for service'!T30</f>
        <v>640</v>
      </c>
      <c r="L39" s="477">
        <f>+I39-J39</f>
        <v>22</v>
      </c>
      <c r="M39" s="268">
        <f>+I39-K39</f>
        <v>32</v>
      </c>
      <c r="N39" s="231"/>
    </row>
    <row r="40" spans="1:14" x14ac:dyDescent="0.2">
      <c r="A40" s="226"/>
      <c r="B40" s="269" t="s">
        <v>52</v>
      </c>
      <c r="C40" s="307">
        <f>+'Calls for service'!B5</f>
        <v>287</v>
      </c>
      <c r="D40" s="307">
        <f>+'Calls for service'!B13</f>
        <v>259</v>
      </c>
      <c r="E40" s="266">
        <f>+'Calls for service'!B29</f>
        <v>281.80273972602737</v>
      </c>
      <c r="F40" s="307">
        <f>+'Calls for service'!K5</f>
        <v>1028</v>
      </c>
      <c r="G40" s="307">
        <f>+'Calls for service'!K13</f>
        <v>1012</v>
      </c>
      <c r="H40" s="266">
        <f>+'Calls for service'!K29</f>
        <v>1127.2109589041095</v>
      </c>
      <c r="I40" s="307">
        <f>+'Calls for service'!T21</f>
        <v>1553</v>
      </c>
      <c r="J40" s="307">
        <f>+'Calls for service'!T13</f>
        <v>1613</v>
      </c>
      <c r="K40" s="473">
        <f>+'Calls for service'!T29</f>
        <v>1596</v>
      </c>
      <c r="L40" s="478">
        <f>+I40-J40</f>
        <v>-60</v>
      </c>
      <c r="M40" s="270">
        <f>+I40-K40</f>
        <v>-43</v>
      </c>
      <c r="N40" s="231"/>
    </row>
    <row r="41" spans="1:14" x14ac:dyDescent="0.2">
      <c r="A41" s="226"/>
      <c r="B41" s="269" t="s">
        <v>53</v>
      </c>
      <c r="C41" s="307">
        <f>+'Calls for service'!B4</f>
        <v>268</v>
      </c>
      <c r="D41" s="307">
        <f>+'Calls for service'!B12</f>
        <v>258</v>
      </c>
      <c r="E41" s="266">
        <f>+'Calls for service'!B28</f>
        <v>294.15342465753423</v>
      </c>
      <c r="F41" s="307">
        <f>+'Calls for service'!K4</f>
        <v>1043</v>
      </c>
      <c r="G41" s="307">
        <f>+'Calls for service'!K12</f>
        <v>1035</v>
      </c>
      <c r="H41" s="266">
        <f>+'Calls for service'!K28</f>
        <v>1176.6136986301369</v>
      </c>
      <c r="I41" s="307">
        <f>+'Calls for service'!T20</f>
        <v>1535</v>
      </c>
      <c r="J41" s="307">
        <f>+'Calls for service'!T12</f>
        <v>1597</v>
      </c>
      <c r="K41" s="352">
        <f>+'Calls for service'!T28</f>
        <v>1565.6666666666667</v>
      </c>
      <c r="L41" s="478">
        <f>+I41-J41</f>
        <v>-62</v>
      </c>
      <c r="M41" s="270">
        <f>+I41-K41</f>
        <v>-30.666666666666742</v>
      </c>
      <c r="N41" s="231"/>
    </row>
    <row r="42" spans="1:14" ht="13.5" thickBot="1" x14ac:dyDescent="0.25">
      <c r="A42" s="19"/>
      <c r="B42" s="271" t="s">
        <v>54</v>
      </c>
      <c r="C42" s="310">
        <f>SUM(C39:C41)</f>
        <v>673</v>
      </c>
      <c r="D42" s="310">
        <f>SUM(C39:C41)</f>
        <v>673</v>
      </c>
      <c r="E42" s="274">
        <f t="shared" ref="E42:K42" si="11">SUM(E39:E41)</f>
        <v>689.62465753424658</v>
      </c>
      <c r="F42" s="311">
        <f t="shared" si="11"/>
        <v>2523</v>
      </c>
      <c r="G42" s="310">
        <f t="shared" si="11"/>
        <v>2483</v>
      </c>
      <c r="H42" s="274">
        <f t="shared" si="11"/>
        <v>2758.4986301369863</v>
      </c>
      <c r="I42" s="311">
        <f t="shared" si="11"/>
        <v>3760</v>
      </c>
      <c r="J42" s="310">
        <f t="shared" si="11"/>
        <v>3860</v>
      </c>
      <c r="K42" s="353">
        <f t="shared" si="11"/>
        <v>3801.666666666667</v>
      </c>
      <c r="L42" s="479">
        <f>+(I42-J42)/J42</f>
        <v>-2.5906735751295335E-2</v>
      </c>
      <c r="M42" s="351">
        <f>+(I42-K42)/K42</f>
        <v>-1.0960105217010163E-2</v>
      </c>
      <c r="N42" s="18"/>
    </row>
    <row r="43" spans="1:14" x14ac:dyDescent="0.2">
      <c r="A43" s="19"/>
      <c r="B43" s="343" t="s">
        <v>78</v>
      </c>
      <c r="C43" s="299">
        <f>'Beat 11'!F39+'Beat 12'!F39+'Beat 13'!F39+'Beat 14'!F39+'Beat 15'!F39+'Beat 16'!F39</f>
        <v>0</v>
      </c>
      <c r="D43" s="299">
        <f>'Beat 11'!E39+'Beat 12'!E39+'Beat 13'!E39+'Beat 14'!E39+'Beat 15'!E39+'Beat 16'!E39</f>
        <v>0</v>
      </c>
      <c r="E43" s="341">
        <f>H43/4</f>
        <v>5.7534246575342458E-2</v>
      </c>
      <c r="F43" s="354">
        <f>'Beat 11'!G39+'Beat 12'!G39+'Beat 13'!G39+'Beat 14'!G39+'Beat 15'!G39+'Beat 16'!G39</f>
        <v>0</v>
      </c>
      <c r="G43" s="298">
        <f>'Previous 28 Days'!B13</f>
        <v>0</v>
      </c>
      <c r="H43" s="341">
        <f>'Beat 11'!H39+'Beat 12'!H39+'Beat 13'!H39+'Beat 14'!H39+'Beat 15'!H39+'Beat 16'!H39</f>
        <v>0.23013698630136983</v>
      </c>
      <c r="I43" s="354">
        <f>'Beat 11'!I39+'Beat 12'!I39+'Beat 13'!I39+'Beat 14'!I39+'Beat 15'!I39+'Beat 16'!I39</f>
        <v>0</v>
      </c>
      <c r="J43" s="341">
        <f>'Beat 11'!J39+'Beat 12'!J39+'Beat 13'!J39+'Beat 14'!J39+'Beat 15'!J39+'Beat 16'!J39</f>
        <v>0</v>
      </c>
      <c r="K43" s="473">
        <f>'Beat 11'!K39+'Beat 12'!K39+'Beat 13'!K39+'Beat 14'!K39+'Beat 15'!K39+'Beat 16'!K39</f>
        <v>0</v>
      </c>
      <c r="L43" s="332">
        <f>I43-J43</f>
        <v>0</v>
      </c>
      <c r="M43" s="333">
        <f>I43-K43</f>
        <v>0</v>
      </c>
      <c r="N43" s="216"/>
    </row>
    <row r="44" spans="1:14" ht="13.5" thickBot="1" x14ac:dyDescent="0.25">
      <c r="A44" s="19"/>
      <c r="B44" s="344" t="s">
        <v>79</v>
      </c>
      <c r="C44" s="299">
        <f>'Beat 11'!F40+'Beat 12'!F40+'Beat 13'!F40+'Beat 14'!F40+'Beat 15'!F40+'Beat 16'!F40</f>
        <v>2</v>
      </c>
      <c r="D44" s="299">
        <f>'Beat 11'!E40+'Beat 12'!E40+'Beat 13'!E40+'Beat 14'!E40+'Beat 15'!E40+'Beat 16'!E40</f>
        <v>3</v>
      </c>
      <c r="E44" s="341">
        <f>H44/4</f>
        <v>9.3205479452054778</v>
      </c>
      <c r="F44" s="481">
        <f>'Beat 11'!G40+'Beat 12'!G40+'Beat 13'!G40+'Beat 14'!G40+'Beat 15'!G40+'Beat 16'!G40</f>
        <v>14</v>
      </c>
      <c r="G44" s="298">
        <f>'Previous 28 Days'!C13</f>
        <v>14</v>
      </c>
      <c r="H44" s="341">
        <f>'Beat 11'!H40+'Beat 12'!H40+'Beat 13'!H40+'Beat 14'!H40+'Beat 15'!H40+'Beat 16'!H40</f>
        <v>37.282191780821911</v>
      </c>
      <c r="I44" s="481">
        <f>'Beat 11'!I40+'Beat 12'!I40+'Beat 13'!I40+'Beat 14'!I40+'Beat 15'!I40+'Beat 16'!I40</f>
        <v>38</v>
      </c>
      <c r="J44" s="341">
        <f>'Beat 11'!J40+'Beat 12'!J40+'Beat 13'!J40+'Beat 14'!J40+'Beat 15'!J40+'Beat 16'!J40</f>
        <v>77</v>
      </c>
      <c r="K44" s="473">
        <f>'Beat 11'!K40+'Beat 12'!K40+'Beat 13'!K40+'Beat 14'!K40+'Beat 15'!K40+'Beat 16'!K40</f>
        <v>57</v>
      </c>
      <c r="L44" s="480">
        <f>I44-J44</f>
        <v>-39</v>
      </c>
      <c r="M44" s="300">
        <f>I44-K44</f>
        <v>-19</v>
      </c>
      <c r="N44" s="27"/>
    </row>
    <row r="45" spans="1:14" ht="7.5" customHeight="1" thickBot="1" x14ac:dyDescent="0.25">
      <c r="A45" s="98"/>
      <c r="B45" s="210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81"/>
      <c r="N45" s="97"/>
    </row>
    <row r="46" spans="1:14" x14ac:dyDescent="0.2">
      <c r="B46" s="291"/>
    </row>
  </sheetData>
  <phoneticPr fontId="15" type="noConversion"/>
  <conditionalFormatting sqref="L31:M31 M45">
    <cfRule type="cellIs" dxfId="94" priority="8" stopIfTrue="1" operator="greaterThan">
      <formula>0</formula>
    </cfRule>
  </conditionalFormatting>
  <conditionalFormatting sqref="C11:C17 C20:C28">
    <cfRule type="cellIs" dxfId="93" priority="13" stopIfTrue="1" operator="greaterThan">
      <formula>E11+P11</formula>
    </cfRule>
    <cfRule type="cellIs" dxfId="92" priority="14" stopIfTrue="1" operator="lessThan">
      <formula>E11-P11</formula>
    </cfRule>
  </conditionalFormatting>
  <conditionalFormatting sqref="F11:F17 F20:F28">
    <cfRule type="cellIs" dxfId="91" priority="15" stopIfTrue="1" operator="greaterThan">
      <formula>H11+Q11</formula>
    </cfRule>
    <cfRule type="cellIs" dxfId="90" priority="16" stopIfTrue="1" operator="lessThan">
      <formula>H11-Q11</formula>
    </cfRule>
  </conditionalFormatting>
  <conditionalFormatting sqref="I20:I28 I11:I17">
    <cfRule type="cellIs" dxfId="89" priority="17" stopIfTrue="1" operator="greaterThan">
      <formula>J11+R11</formula>
    </cfRule>
    <cfRule type="cellIs" dxfId="88" priority="18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2"/>
  <sheetViews>
    <sheetView tabSelected="1" topLeftCell="A4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Data'!F36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7" si="2">SUM(C12:F12)</f>
        <v>0</v>
      </c>
      <c r="H12" s="491">
        <f>'2016 Data'!M36</f>
        <v>7.650273224043716E-2</v>
      </c>
      <c r="I12" s="403">
        <f>'YTD 2017'!M3</f>
        <v>0</v>
      </c>
      <c r="J12" s="401">
        <f>'YTD 2016'!M3</f>
        <v>0</v>
      </c>
      <c r="K12" s="401">
        <f>'YTD 2015'!M3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</f>
        <v>0</v>
      </c>
      <c r="D13" s="401">
        <f>'3 weeks ago'!D3</f>
        <v>0</v>
      </c>
      <c r="E13" s="402">
        <f>'Previous Week'!D3</f>
        <v>0</v>
      </c>
      <c r="F13" s="402">
        <f>'Last Week'!D3</f>
        <v>0</v>
      </c>
      <c r="G13" s="452">
        <f t="shared" si="2"/>
        <v>0</v>
      </c>
      <c r="H13" s="491">
        <f>'2016 Data'!D36</f>
        <v>0.30601092896174864</v>
      </c>
      <c r="I13" s="403">
        <f>'YTD 2017'!D3</f>
        <v>0</v>
      </c>
      <c r="J13" s="401">
        <f>'YTD 2016'!D3</f>
        <v>0</v>
      </c>
      <c r="K13" s="401">
        <f>'YTD 2015'!D3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ago'!Q3</f>
        <v>0</v>
      </c>
      <c r="D14" s="401">
        <f>'3 weeks ago'!Q3</f>
        <v>0</v>
      </c>
      <c r="E14" s="402">
        <f>'Previous Week'!Q3</f>
        <v>0</v>
      </c>
      <c r="F14" s="402">
        <f>'Last Week'!Q3</f>
        <v>0</v>
      </c>
      <c r="G14" s="452">
        <f t="shared" si="2"/>
        <v>0</v>
      </c>
      <c r="H14" s="491">
        <f>'2016 Data'!Q36</f>
        <v>0.22950819672131148</v>
      </c>
      <c r="I14" s="403">
        <f>'YTD 2017'!Q3</f>
        <v>0</v>
      </c>
      <c r="J14" s="401">
        <f>'YTD 2016'!Q3</f>
        <v>0</v>
      </c>
      <c r="K14" s="401">
        <f>'YTD 2015'!Q3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ago'!O3</f>
        <v>0</v>
      </c>
      <c r="D15" s="401">
        <f>'3 weeks ago'!O3</f>
        <v>0</v>
      </c>
      <c r="E15" s="402">
        <f>'Previous Week'!O3</f>
        <v>0</v>
      </c>
      <c r="F15" s="402">
        <f>'Last Week'!O3</f>
        <v>0</v>
      </c>
      <c r="G15" s="452">
        <f t="shared" si="2"/>
        <v>0</v>
      </c>
      <c r="H15" s="491">
        <f>'2016 Data'!O36</f>
        <v>7.650273224043716E-2</v>
      </c>
      <c r="I15" s="403">
        <f>'YTD 2017'!O3</f>
        <v>0</v>
      </c>
      <c r="J15" s="401">
        <f>'YTD 2016'!O3</f>
        <v>0</v>
      </c>
      <c r="K15" s="401">
        <f>'YTD 2015'!O3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</f>
        <v>1</v>
      </c>
      <c r="D16" s="401">
        <f>'3 weeks ago'!E3</f>
        <v>0</v>
      </c>
      <c r="E16" s="402">
        <f>'Previous Week'!E3</f>
        <v>0</v>
      </c>
      <c r="F16" s="402">
        <f>'Last Week'!E3</f>
        <v>0</v>
      </c>
      <c r="G16" s="452">
        <f t="shared" si="2"/>
        <v>1</v>
      </c>
      <c r="H16" s="491">
        <f>'2016 Data'!E36</f>
        <v>7.650273224043716E-2</v>
      </c>
      <c r="I16" s="403">
        <f>'YTD 2017'!E3</f>
        <v>1</v>
      </c>
      <c r="J16" s="401">
        <f>'YTD 2016'!E3</f>
        <v>0</v>
      </c>
      <c r="K16" s="401">
        <f>'YTD 2015'!E3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ago'!J3</f>
        <v>1</v>
      </c>
      <c r="D17" s="401">
        <f>'3 weeks ago'!J3</f>
        <v>0</v>
      </c>
      <c r="E17" s="402">
        <f>'Previous Week'!J3</f>
        <v>1</v>
      </c>
      <c r="F17" s="402">
        <f>'Last Week'!J3</f>
        <v>0</v>
      </c>
      <c r="G17" s="452">
        <f t="shared" si="2"/>
        <v>2</v>
      </c>
      <c r="H17" s="491">
        <f>'2016 Data'!J36</f>
        <v>0.45901639344262296</v>
      </c>
      <c r="I17" s="403">
        <f>'YTD 2017'!J3</f>
        <v>2</v>
      </c>
      <c r="J17" s="401">
        <f>'YTD 2016'!J3</f>
        <v>2</v>
      </c>
      <c r="K17" s="401">
        <f>'YTD 2015'!J3</f>
        <v>0</v>
      </c>
      <c r="L17" s="404">
        <f t="shared" si="0"/>
        <v>0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2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3</v>
      </c>
      <c r="H18" s="492">
        <f t="shared" si="3"/>
        <v>1.2240437158469946</v>
      </c>
      <c r="I18" s="411">
        <f t="shared" si="3"/>
        <v>3</v>
      </c>
      <c r="J18" s="409">
        <f t="shared" si="3"/>
        <v>2</v>
      </c>
      <c r="K18" s="409">
        <f t="shared" si="3"/>
        <v>1</v>
      </c>
      <c r="L18" s="412">
        <f>(I18-J18)/J18</f>
        <v>0.5</v>
      </c>
      <c r="M18" s="413">
        <f>(I18-K18)/K18</f>
        <v>2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</f>
        <v>0</v>
      </c>
      <c r="D20" s="401">
        <f>'3 weeks ago'!C3</f>
        <v>0</v>
      </c>
      <c r="E20" s="402">
        <f>'Previous Week'!C3</f>
        <v>0</v>
      </c>
      <c r="F20" s="402">
        <f>'Last Week'!C3</f>
        <v>0</v>
      </c>
      <c r="G20" s="452">
        <f t="shared" ref="G20:G28" si="4">SUM(C20:F20)</f>
        <v>0</v>
      </c>
      <c r="H20" s="491">
        <f>'2016 Data'!C36</f>
        <v>0.38251366120218577</v>
      </c>
      <c r="I20" s="416">
        <f>'YTD 2017'!C3</f>
        <v>1</v>
      </c>
      <c r="J20" s="401">
        <f>'YTD 2016'!C3</f>
        <v>0</v>
      </c>
      <c r="K20" s="401">
        <f>'YTD 2015'!C3</f>
        <v>1</v>
      </c>
      <c r="L20" s="404">
        <f t="shared" ref="L20:L28" si="5">I20-J20</f>
        <v>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</f>
        <v>0</v>
      </c>
      <c r="D21" s="401">
        <f>'3 weeks ago'!N3</f>
        <v>0</v>
      </c>
      <c r="E21" s="402">
        <f>'Previous Week'!N3</f>
        <v>2</v>
      </c>
      <c r="F21" s="402">
        <f>'Last Week'!N3</f>
        <v>1</v>
      </c>
      <c r="G21" s="452">
        <f t="shared" si="4"/>
        <v>3</v>
      </c>
      <c r="H21" s="491">
        <f>'2016 Data'!N36</f>
        <v>1.0710382513661203</v>
      </c>
      <c r="I21" s="418">
        <f>'YTD 2017'!N3</f>
        <v>4</v>
      </c>
      <c r="J21" s="401">
        <f>'YTD 2016'!N3</f>
        <v>5</v>
      </c>
      <c r="K21" s="401">
        <f>'YTD 2015'!N3</f>
        <v>6</v>
      </c>
      <c r="L21" s="404">
        <f t="shared" si="5"/>
        <v>-1</v>
      </c>
      <c r="M21" s="407">
        <f t="shared" ref="M21:M28" si="6">I21-K21</f>
        <v>-2</v>
      </c>
      <c r="N21" s="380"/>
    </row>
    <row r="22" spans="1:14" x14ac:dyDescent="0.25">
      <c r="A22" s="375"/>
      <c r="B22" s="417" t="s">
        <v>62</v>
      </c>
      <c r="C22" s="401">
        <f>'4 weeks ago'!L3</f>
        <v>0</v>
      </c>
      <c r="D22" s="401">
        <f>'3 weeks ago'!L3</f>
        <v>0</v>
      </c>
      <c r="E22" s="402">
        <f>'Previous Week'!L3</f>
        <v>0</v>
      </c>
      <c r="F22" s="402">
        <f>'Last Week'!L3</f>
        <v>0</v>
      </c>
      <c r="G22" s="452">
        <f t="shared" si="4"/>
        <v>0</v>
      </c>
      <c r="H22" s="491">
        <f>'2016 Data'!L36</f>
        <v>7.650273224043716E-2</v>
      </c>
      <c r="I22" s="418">
        <f>'YTD 2017'!L3</f>
        <v>0</v>
      </c>
      <c r="J22" s="401">
        <f>'YTD 2016'!L3</f>
        <v>0</v>
      </c>
      <c r="K22" s="401">
        <f>'YTD 2015'!L3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</f>
        <v>0</v>
      </c>
      <c r="D23" s="401">
        <f>'3 weeks ago'!P3</f>
        <v>0</v>
      </c>
      <c r="E23" s="402">
        <f>'Previous Week'!P3</f>
        <v>0</v>
      </c>
      <c r="F23" s="402">
        <f>'Last Week'!P3</f>
        <v>0</v>
      </c>
      <c r="G23" s="452">
        <f t="shared" si="4"/>
        <v>0</v>
      </c>
      <c r="H23" s="491">
        <f>'2016 Data'!P36</f>
        <v>0.22950819672131148</v>
      </c>
      <c r="I23" s="418">
        <f>'YTD 2017'!P3</f>
        <v>0</v>
      </c>
      <c r="J23" s="401">
        <f>'YTD 2016'!P3</f>
        <v>0</v>
      </c>
      <c r="K23" s="401">
        <f>'YTD 2015'!P3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ago'!G3</f>
        <v>0</v>
      </c>
      <c r="D24" s="401">
        <f>'3 weeks ago'!G3</f>
        <v>5</v>
      </c>
      <c r="E24" s="402">
        <f>'Previous Week'!G3</f>
        <v>0</v>
      </c>
      <c r="F24" s="402">
        <f>'Last Week'!G3</f>
        <v>2</v>
      </c>
      <c r="G24" s="452">
        <f t="shared" si="4"/>
        <v>7</v>
      </c>
      <c r="H24" s="491">
        <f>'2016 Data'!G36</f>
        <v>3.5956284153005464</v>
      </c>
      <c r="I24" s="418">
        <f>'YTD 2017'!G3</f>
        <v>9</v>
      </c>
      <c r="J24" s="401">
        <f>'YTD 2016'!G3</f>
        <v>3</v>
      </c>
      <c r="K24" s="401">
        <f>'YTD 2015'!G3</f>
        <v>2</v>
      </c>
      <c r="L24" s="404">
        <f t="shared" si="5"/>
        <v>6</v>
      </c>
      <c r="M24" s="407">
        <f t="shared" si="6"/>
        <v>7</v>
      </c>
      <c r="N24" s="380"/>
    </row>
    <row r="25" spans="1:14" x14ac:dyDescent="0.25">
      <c r="A25" s="375"/>
      <c r="B25" s="406" t="s">
        <v>68</v>
      </c>
      <c r="C25" s="401">
        <f>'4 weeks ago'!I3</f>
        <v>1</v>
      </c>
      <c r="D25" s="401">
        <f>'3 weeks ago'!I3</f>
        <v>0</v>
      </c>
      <c r="E25" s="402">
        <f>'Previous Week'!I3</f>
        <v>1</v>
      </c>
      <c r="F25" s="402">
        <f>'Last Week'!I3</f>
        <v>1</v>
      </c>
      <c r="G25" s="452">
        <f t="shared" si="4"/>
        <v>3</v>
      </c>
      <c r="H25" s="491">
        <f>'2016 Data'!I36</f>
        <v>1.9125683060109291</v>
      </c>
      <c r="I25" s="418">
        <f>'YTD 2017'!I3</f>
        <v>5</v>
      </c>
      <c r="J25" s="401">
        <f>'YTD 2016'!I3</f>
        <v>5</v>
      </c>
      <c r="K25" s="401">
        <f>'YTD 2015'!I3</f>
        <v>4</v>
      </c>
      <c r="L25" s="404">
        <f t="shared" si="5"/>
        <v>0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ago'!H3</f>
        <v>1</v>
      </c>
      <c r="D26" s="401">
        <f>'3 weeks ago'!H3</f>
        <v>1</v>
      </c>
      <c r="E26" s="402">
        <f>'Previous Week'!H3</f>
        <v>1</v>
      </c>
      <c r="F26" s="402">
        <f>'Last Week'!H3</f>
        <v>1</v>
      </c>
      <c r="G26" s="452">
        <f t="shared" si="4"/>
        <v>4</v>
      </c>
      <c r="H26" s="491">
        <f>'2016 Data'!H36</f>
        <v>3.2896174863387979</v>
      </c>
      <c r="I26" s="418">
        <f>'YTD 2017'!H3</f>
        <v>4</v>
      </c>
      <c r="J26" s="401">
        <f>'YTD 2016'!H3</f>
        <v>4</v>
      </c>
      <c r="K26" s="401">
        <f>'YTD 2015'!H3</f>
        <v>7</v>
      </c>
      <c r="L26" s="404">
        <f>I26-J26</f>
        <v>0</v>
      </c>
      <c r="M26" s="407">
        <f>I26-K26</f>
        <v>-3</v>
      </c>
      <c r="N26" s="380"/>
    </row>
    <row r="27" spans="1:14" x14ac:dyDescent="0.25">
      <c r="A27" s="375"/>
      <c r="B27" s="406" t="s">
        <v>34</v>
      </c>
      <c r="C27" s="401">
        <f>'4 weeks ago'!K3</f>
        <v>0</v>
      </c>
      <c r="D27" s="401">
        <f>'3 weeks ago'!K3</f>
        <v>0</v>
      </c>
      <c r="E27" s="402">
        <f>'Previous Week'!K3</f>
        <v>0</v>
      </c>
      <c r="F27" s="402">
        <f>'Last Week'!K3</f>
        <v>0</v>
      </c>
      <c r="G27" s="452">
        <f t="shared" si="4"/>
        <v>0</v>
      </c>
      <c r="H27" s="491">
        <f>'2016 Data'!K36</f>
        <v>0.68852459016393441</v>
      </c>
      <c r="I27" s="418">
        <f>'YTD 2017'!K3</f>
        <v>1</v>
      </c>
      <c r="J27" s="401">
        <f>'YTD 2016'!K3</f>
        <v>0</v>
      </c>
      <c r="K27" s="401">
        <f>'YTD 2015'!K3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ago'!B3</f>
        <v>0</v>
      </c>
      <c r="D28" s="401">
        <f>'3 weeks ago'!B3</f>
        <v>0</v>
      </c>
      <c r="E28" s="402">
        <f>'Previous Week'!B3</f>
        <v>0</v>
      </c>
      <c r="F28" s="402">
        <f>'Last Week'!B3</f>
        <v>1</v>
      </c>
      <c r="G28" s="452">
        <f t="shared" si="4"/>
        <v>1</v>
      </c>
      <c r="H28" s="491">
        <f>'2016 Data'!B36</f>
        <v>2.2185792349726778</v>
      </c>
      <c r="I28" s="418">
        <f>'YTD 2017'!B3</f>
        <v>2</v>
      </c>
      <c r="J28" s="401">
        <f>'YTD 2016'!B3</f>
        <v>1</v>
      </c>
      <c r="K28" s="401">
        <f>'YTD 2015'!B3</f>
        <v>4</v>
      </c>
      <c r="L28" s="404">
        <f t="shared" si="5"/>
        <v>1</v>
      </c>
      <c r="M28" s="407">
        <f t="shared" si="6"/>
        <v>-2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2</v>
      </c>
      <c r="D29" s="420">
        <f t="shared" si="7"/>
        <v>6</v>
      </c>
      <c r="E29" s="420">
        <f t="shared" si="7"/>
        <v>4</v>
      </c>
      <c r="F29" s="421">
        <f t="shared" si="7"/>
        <v>6</v>
      </c>
      <c r="G29" s="455">
        <f t="shared" si="7"/>
        <v>18</v>
      </c>
      <c r="H29" s="494">
        <f t="shared" ref="H29:K29" si="8">SUM(H20:H28)</f>
        <v>13.464480874316941</v>
      </c>
      <c r="I29" s="422">
        <f t="shared" si="8"/>
        <v>26</v>
      </c>
      <c r="J29" s="420">
        <f t="shared" si="8"/>
        <v>18</v>
      </c>
      <c r="K29" s="420">
        <f t="shared" si="8"/>
        <v>24</v>
      </c>
      <c r="L29" s="412">
        <f>(I29-J29)/J29</f>
        <v>0.44444444444444442</v>
      </c>
      <c r="M29" s="413">
        <f>(I29-K29)/K29</f>
        <v>8.3333333333333329E-2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4</v>
      </c>
      <c r="D30" s="409">
        <f t="shared" si="9"/>
        <v>6</v>
      </c>
      <c r="E30" s="409">
        <f t="shared" si="9"/>
        <v>5</v>
      </c>
      <c r="F30" s="410">
        <f t="shared" si="9"/>
        <v>6</v>
      </c>
      <c r="G30" s="453">
        <f t="shared" si="9"/>
        <v>21</v>
      </c>
      <c r="H30" s="492">
        <f t="shared" si="9"/>
        <v>14.688524590163935</v>
      </c>
      <c r="I30" s="411">
        <f t="shared" si="9"/>
        <v>29</v>
      </c>
      <c r="J30" s="409">
        <f t="shared" si="9"/>
        <v>20</v>
      </c>
      <c r="K30" s="409">
        <f t="shared" si="9"/>
        <v>25</v>
      </c>
      <c r="L30" s="412">
        <f>(I30-J30)/J30</f>
        <v>0.45</v>
      </c>
      <c r="M30" s="413">
        <f>(I30-K30)/K30</f>
        <v>0.16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</f>
        <v>0</v>
      </c>
      <c r="D39" s="441">
        <f>'3 weeks ago'!S3</f>
        <v>0</v>
      </c>
      <c r="E39" s="441">
        <f>'Previous Week'!S3</f>
        <v>0</v>
      </c>
      <c r="F39" s="442">
        <f>'Last Week'!S3</f>
        <v>0</v>
      </c>
      <c r="G39" s="452">
        <f t="shared" ref="G39:G40" si="10">SUM(C39:F39)</f>
        <v>0</v>
      </c>
      <c r="H39" s="501">
        <f>'2016 Data'!R36</f>
        <v>0</v>
      </c>
      <c r="I39" s="443">
        <f>'YTD 2017'!S3</f>
        <v>0</v>
      </c>
      <c r="J39" s="441">
        <f>'YTD 2016'!S3</f>
        <v>0</v>
      </c>
      <c r="K39" s="441">
        <f>'YTD 2015'!S3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</f>
        <v>0</v>
      </c>
      <c r="D40" s="447">
        <f>'3 weeks ago'!T3</f>
        <v>0</v>
      </c>
      <c r="E40" s="446">
        <f>'Previous Week'!T3</f>
        <v>0</v>
      </c>
      <c r="F40" s="460">
        <f>'Last Week'!T3</f>
        <v>0</v>
      </c>
      <c r="G40" s="452">
        <f t="shared" si="10"/>
        <v>0</v>
      </c>
      <c r="H40" s="502">
        <f>'2016 Data'!S36</f>
        <v>1.3808219178082191</v>
      </c>
      <c r="I40" s="448">
        <f>'YTD 2017'!T3</f>
        <v>0</v>
      </c>
      <c r="J40" s="446">
        <f>'YTD 2016'!T3</f>
        <v>3</v>
      </c>
      <c r="K40" s="446">
        <f>'YTD 2015'!T3</f>
        <v>5</v>
      </c>
      <c r="L40" s="412">
        <f>(I40-J40)/J40</f>
        <v>-1</v>
      </c>
      <c r="M40" s="413">
        <f>(I40-K40)/K40</f>
        <v>-1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7" priority="1" stopIfTrue="1" operator="greaterThan">
      <formula>0</formula>
    </cfRule>
  </conditionalFormatting>
  <conditionalFormatting sqref="L31:M31">
    <cfRule type="cellIs" dxfId="8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2"/>
  <sheetViews>
    <sheetView tabSelected="1" topLeftCell="A4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Data'!F37</f>
        <v>7.650273224043716E-2</v>
      </c>
      <c r="I11" s="403">
        <f>'YTD 2017'!F4</f>
        <v>0</v>
      </c>
      <c r="J11" s="401">
        <f>'YTD 2016'!F4</f>
        <v>0</v>
      </c>
      <c r="K11" s="401">
        <f>'YTD 2015'!F4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7" si="2">SUM(C12:F12)</f>
        <v>0</v>
      </c>
      <c r="H12" s="491">
        <f>'2016 Data'!M37</f>
        <v>0.15300546448087432</v>
      </c>
      <c r="I12" s="403">
        <f>'YTD 2017'!M4</f>
        <v>0</v>
      </c>
      <c r="J12" s="401">
        <f>'YTD 2016'!M4</f>
        <v>0</v>
      </c>
      <c r="K12" s="401">
        <f>'YTD 2015'!M4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ago'!D4</f>
        <v>0</v>
      </c>
      <c r="D13" s="401">
        <f>'3 weeks ago'!D4</f>
        <v>0</v>
      </c>
      <c r="E13" s="402">
        <f>'Previous Week'!D4</f>
        <v>0</v>
      </c>
      <c r="F13" s="402">
        <f>'Last Week'!D4</f>
        <v>0</v>
      </c>
      <c r="G13" s="452">
        <f t="shared" si="2"/>
        <v>0</v>
      </c>
      <c r="H13" s="491">
        <f>'2016 Data'!D37</f>
        <v>0.30601092896174864</v>
      </c>
      <c r="I13" s="403">
        <f>'YTD 2017'!D4</f>
        <v>0</v>
      </c>
      <c r="J13" s="401">
        <f>'YTD 2016'!D4</f>
        <v>1</v>
      </c>
      <c r="K13" s="401">
        <f>'YTD 2015'!D4</f>
        <v>1</v>
      </c>
      <c r="L13" s="404">
        <f t="shared" si="0"/>
        <v>-1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ago'!Q4</f>
        <v>0</v>
      </c>
      <c r="D14" s="401">
        <f>'3 weeks ago'!Q4</f>
        <v>0</v>
      </c>
      <c r="E14" s="402">
        <f>'Previous Week'!Q4</f>
        <v>0</v>
      </c>
      <c r="F14" s="402">
        <f>'Last Week'!Q4</f>
        <v>0</v>
      </c>
      <c r="G14" s="452">
        <f t="shared" si="2"/>
        <v>0</v>
      </c>
      <c r="H14" s="491">
        <f>'2016 Data'!Q37</f>
        <v>0.61202185792349728</v>
      </c>
      <c r="I14" s="403">
        <f>'YTD 2017'!Q4</f>
        <v>0</v>
      </c>
      <c r="J14" s="401">
        <f>'YTD 2016'!Q4</f>
        <v>2</v>
      </c>
      <c r="K14" s="401">
        <f>'YTD 2015'!Q4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ago'!O4</f>
        <v>0</v>
      </c>
      <c r="D15" s="401">
        <f>'3 weeks ago'!O4</f>
        <v>0</v>
      </c>
      <c r="E15" s="402">
        <f>'Previous Week'!O4</f>
        <v>0</v>
      </c>
      <c r="F15" s="402">
        <f>'Last Week'!O4</f>
        <v>0</v>
      </c>
      <c r="G15" s="452">
        <f t="shared" si="2"/>
        <v>0</v>
      </c>
      <c r="H15" s="491">
        <f>'2016 Data'!O37</f>
        <v>0.30601092896174864</v>
      </c>
      <c r="I15" s="403">
        <f>'YTD 2017'!O4</f>
        <v>0</v>
      </c>
      <c r="J15" s="401">
        <f>'YTD 2016'!O4</f>
        <v>0</v>
      </c>
      <c r="K15" s="401">
        <f>'YTD 2015'!O4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ago'!E4</f>
        <v>0</v>
      </c>
      <c r="D16" s="401">
        <f>'3 weeks ago'!E4</f>
        <v>1</v>
      </c>
      <c r="E16" s="402">
        <f>'Previous Week'!E4</f>
        <v>0</v>
      </c>
      <c r="F16" s="402">
        <f>'Last Week'!E4</f>
        <v>0</v>
      </c>
      <c r="G16" s="452">
        <f t="shared" si="2"/>
        <v>1</v>
      </c>
      <c r="H16" s="491">
        <f>'2016 Data'!E37</f>
        <v>0.68852459016393441</v>
      </c>
      <c r="I16" s="403">
        <f>'YTD 2017'!E4</f>
        <v>1</v>
      </c>
      <c r="J16" s="401">
        <f>'YTD 2016'!E4</f>
        <v>0</v>
      </c>
      <c r="K16" s="401">
        <f>'YTD 2015'!E4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ago'!J4</f>
        <v>0</v>
      </c>
      <c r="D17" s="401">
        <f>'3 weeks ago'!J4</f>
        <v>0</v>
      </c>
      <c r="E17" s="402">
        <f>'Previous Week'!J4</f>
        <v>0</v>
      </c>
      <c r="F17" s="402">
        <f>'Last Week'!J4</f>
        <v>0</v>
      </c>
      <c r="G17" s="452">
        <f t="shared" si="2"/>
        <v>0</v>
      </c>
      <c r="H17" s="491">
        <f>'2016 Data'!J37</f>
        <v>0.84153005464480868</v>
      </c>
      <c r="I17" s="403">
        <f>'YTD 2017'!J4</f>
        <v>1</v>
      </c>
      <c r="J17" s="401">
        <f>'YTD 2016'!J4</f>
        <v>1</v>
      </c>
      <c r="K17" s="401">
        <f>'YTD 2015'!J4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0</v>
      </c>
      <c r="F18" s="410">
        <f t="shared" si="3"/>
        <v>0</v>
      </c>
      <c r="G18" s="453">
        <f t="shared" si="3"/>
        <v>1</v>
      </c>
      <c r="H18" s="492">
        <f t="shared" si="3"/>
        <v>2.9836065573770489</v>
      </c>
      <c r="I18" s="411">
        <f t="shared" si="3"/>
        <v>2</v>
      </c>
      <c r="J18" s="409">
        <f t="shared" si="3"/>
        <v>4</v>
      </c>
      <c r="K18" s="409">
        <f t="shared" si="3"/>
        <v>3</v>
      </c>
      <c r="L18" s="412">
        <f>(I18-J18)/J18</f>
        <v>-0.5</v>
      </c>
      <c r="M18" s="413">
        <f>(I18-K18)/K18</f>
        <v>-0.33333333333333331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ago'!C4</f>
        <v>0</v>
      </c>
      <c r="D20" s="401">
        <f>'3 weeks ago'!C4</f>
        <v>0</v>
      </c>
      <c r="E20" s="402">
        <f>'Previous Week'!C4</f>
        <v>1</v>
      </c>
      <c r="F20" s="402">
        <f>'Last Week'!C4</f>
        <v>0</v>
      </c>
      <c r="G20" s="452">
        <f t="shared" ref="G20:G28" si="4">SUM(C20:F20)</f>
        <v>1</v>
      </c>
      <c r="H20" s="491">
        <f>'2016 Data'!C37</f>
        <v>0.45901639344262296</v>
      </c>
      <c r="I20" s="416">
        <f>'YTD 2017'!C4</f>
        <v>1</v>
      </c>
      <c r="J20" s="401">
        <f>'YTD 2016'!C4</f>
        <v>1</v>
      </c>
      <c r="K20" s="401">
        <f>'YTD 2015'!C4</f>
        <v>2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ago'!N4</f>
        <v>0</v>
      </c>
      <c r="D21" s="401">
        <f>'3 weeks ago'!N4</f>
        <v>0</v>
      </c>
      <c r="E21" s="402">
        <f>'Previous Week'!N4</f>
        <v>0</v>
      </c>
      <c r="F21" s="402">
        <f>'Last Week'!N4</f>
        <v>2</v>
      </c>
      <c r="G21" s="452">
        <f t="shared" si="4"/>
        <v>2</v>
      </c>
      <c r="H21" s="491">
        <f>'2016 Data'!N37</f>
        <v>7.1147540983606561</v>
      </c>
      <c r="I21" s="418">
        <f>'YTD 2017'!N4</f>
        <v>4</v>
      </c>
      <c r="J21" s="401">
        <f>'YTD 2016'!N4</f>
        <v>11</v>
      </c>
      <c r="K21" s="401">
        <f>'YTD 2015'!N4</f>
        <v>6</v>
      </c>
      <c r="L21" s="404">
        <f t="shared" si="5"/>
        <v>-7</v>
      </c>
      <c r="M21" s="407">
        <f t="shared" ref="M21:M28" si="6">I21-K21</f>
        <v>-2</v>
      </c>
      <c r="N21" s="380"/>
    </row>
    <row r="22" spans="1:14" x14ac:dyDescent="0.25">
      <c r="A22" s="375"/>
      <c r="B22" s="417" t="s">
        <v>62</v>
      </c>
      <c r="C22" s="401">
        <f>'4 weeks ago'!L4</f>
        <v>0</v>
      </c>
      <c r="D22" s="401">
        <f>'3 weeks ago'!L4</f>
        <v>0</v>
      </c>
      <c r="E22" s="402">
        <f>'Previous Week'!L4</f>
        <v>0</v>
      </c>
      <c r="F22" s="402">
        <f>'Last Week'!L4</f>
        <v>0</v>
      </c>
      <c r="G22" s="452">
        <f t="shared" si="4"/>
        <v>0</v>
      </c>
      <c r="H22" s="491">
        <f>'2016 Data'!L37</f>
        <v>0.30601092896174864</v>
      </c>
      <c r="I22" s="418">
        <f>'YTD 2017'!L4</f>
        <v>0</v>
      </c>
      <c r="J22" s="401">
        <f>'YTD 2016'!L4</f>
        <v>0</v>
      </c>
      <c r="K22" s="401">
        <f>'YTD 2015'!L4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ago'!P4</f>
        <v>1</v>
      </c>
      <c r="D23" s="401">
        <f>'3 weeks ago'!P4</f>
        <v>0</v>
      </c>
      <c r="E23" s="402">
        <f>'Previous Week'!P4</f>
        <v>0</v>
      </c>
      <c r="F23" s="402">
        <f>'Last Week'!P4</f>
        <v>0</v>
      </c>
      <c r="G23" s="452">
        <f t="shared" si="4"/>
        <v>1</v>
      </c>
      <c r="H23" s="491">
        <f>'2016 Data'!P37</f>
        <v>2.9071038251366121</v>
      </c>
      <c r="I23" s="418">
        <f>'YTD 2017'!P4</f>
        <v>2</v>
      </c>
      <c r="J23" s="401">
        <f>'YTD 2016'!P4</f>
        <v>6</v>
      </c>
      <c r="K23" s="401">
        <f>'YTD 2015'!P4</f>
        <v>2</v>
      </c>
      <c r="L23" s="404">
        <f t="shared" si="5"/>
        <v>-4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ago'!G4</f>
        <v>1</v>
      </c>
      <c r="D24" s="401">
        <f>'3 weeks ago'!G4</f>
        <v>3</v>
      </c>
      <c r="E24" s="402">
        <f>'Previous Week'!G4</f>
        <v>1</v>
      </c>
      <c r="F24" s="402">
        <f>'Last Week'!G4</f>
        <v>5</v>
      </c>
      <c r="G24" s="452">
        <f t="shared" si="4"/>
        <v>10</v>
      </c>
      <c r="H24" s="491">
        <f>'2016 Data'!G37</f>
        <v>8.5683060109289624</v>
      </c>
      <c r="I24" s="418">
        <f>'YTD 2017'!G4</f>
        <v>11</v>
      </c>
      <c r="J24" s="401">
        <f>'YTD 2016'!G4</f>
        <v>11</v>
      </c>
      <c r="K24" s="401">
        <f>'YTD 2015'!G4</f>
        <v>7</v>
      </c>
      <c r="L24" s="404">
        <f t="shared" si="5"/>
        <v>0</v>
      </c>
      <c r="M24" s="407">
        <f t="shared" si="6"/>
        <v>4</v>
      </c>
      <c r="N24" s="380"/>
    </row>
    <row r="25" spans="1:14" x14ac:dyDescent="0.25">
      <c r="A25" s="375"/>
      <c r="B25" s="406" t="s">
        <v>68</v>
      </c>
      <c r="C25" s="401">
        <f>'4 weeks ago'!I4</f>
        <v>1</v>
      </c>
      <c r="D25" s="401">
        <f>'3 weeks ago'!I4</f>
        <v>0</v>
      </c>
      <c r="E25" s="402">
        <f>'Previous Week'!I4</f>
        <v>0</v>
      </c>
      <c r="F25" s="402">
        <f>'Last Week'!I4</f>
        <v>0</v>
      </c>
      <c r="G25" s="452">
        <f t="shared" si="4"/>
        <v>1</v>
      </c>
      <c r="H25" s="491">
        <f>'2016 Data'!I37</f>
        <v>2.6010928961748636</v>
      </c>
      <c r="I25" s="418">
        <f>'YTD 2017'!I4</f>
        <v>1</v>
      </c>
      <c r="J25" s="401">
        <f>'YTD 2016'!I4</f>
        <v>3</v>
      </c>
      <c r="K25" s="401">
        <f>'YTD 2015'!I4</f>
        <v>4</v>
      </c>
      <c r="L25" s="404">
        <f t="shared" si="5"/>
        <v>-2</v>
      </c>
      <c r="M25" s="407">
        <f t="shared" si="6"/>
        <v>-3</v>
      </c>
      <c r="N25" s="380"/>
    </row>
    <row r="26" spans="1:14" x14ac:dyDescent="0.25">
      <c r="A26" s="375"/>
      <c r="B26" s="406" t="s">
        <v>67</v>
      </c>
      <c r="C26" s="401">
        <f>'4 weeks ago'!H4</f>
        <v>1</v>
      </c>
      <c r="D26" s="401">
        <f>'3 weeks ago'!H4</f>
        <v>0</v>
      </c>
      <c r="E26" s="402">
        <f>'Previous Week'!H4</f>
        <v>1</v>
      </c>
      <c r="F26" s="402">
        <f>'Last Week'!H4</f>
        <v>1</v>
      </c>
      <c r="G26" s="452">
        <f t="shared" si="4"/>
        <v>3</v>
      </c>
      <c r="H26" s="491">
        <f>'2016 Data'!H37</f>
        <v>2.6775956284153004</v>
      </c>
      <c r="I26" s="418">
        <f>'YTD 2017'!H4</f>
        <v>5</v>
      </c>
      <c r="J26" s="401">
        <f>'YTD 2016'!H4</f>
        <v>5</v>
      </c>
      <c r="K26" s="401">
        <f>'YTD 2015'!H4</f>
        <v>1</v>
      </c>
      <c r="L26" s="404">
        <f>I26-J26</f>
        <v>0</v>
      </c>
      <c r="M26" s="407">
        <f>I26-K26</f>
        <v>4</v>
      </c>
      <c r="N26" s="380"/>
    </row>
    <row r="27" spans="1:14" x14ac:dyDescent="0.25">
      <c r="A27" s="375"/>
      <c r="B27" s="406" t="s">
        <v>34</v>
      </c>
      <c r="C27" s="401">
        <f>'4 weeks ago'!K4</f>
        <v>0</v>
      </c>
      <c r="D27" s="401">
        <f>'3 weeks ago'!K4</f>
        <v>0</v>
      </c>
      <c r="E27" s="402">
        <f>'Previous Week'!K4</f>
        <v>0</v>
      </c>
      <c r="F27" s="402">
        <f>'Last Week'!K4</f>
        <v>0</v>
      </c>
      <c r="G27" s="452">
        <f t="shared" si="4"/>
        <v>0</v>
      </c>
      <c r="H27" s="491">
        <f>'2016 Data'!K37</f>
        <v>0.91803278688524592</v>
      </c>
      <c r="I27" s="418">
        <f>'YTD 2017'!K4</f>
        <v>1</v>
      </c>
      <c r="J27" s="401">
        <f>'YTD 2016'!K4</f>
        <v>3</v>
      </c>
      <c r="K27" s="401">
        <f>'YTD 2015'!K4</f>
        <v>2</v>
      </c>
      <c r="L27" s="404">
        <f t="shared" si="5"/>
        <v>-2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ago'!B4</f>
        <v>1</v>
      </c>
      <c r="D28" s="401">
        <f>'3 weeks ago'!B4</f>
        <v>0</v>
      </c>
      <c r="E28" s="402">
        <f>'Previous Week'!B4</f>
        <v>0</v>
      </c>
      <c r="F28" s="402">
        <f>'Last Week'!B4</f>
        <v>0</v>
      </c>
      <c r="G28" s="452">
        <f t="shared" si="4"/>
        <v>1</v>
      </c>
      <c r="H28" s="491">
        <f>'2016 Data'!B37</f>
        <v>3.9781420765027322</v>
      </c>
      <c r="I28" s="418">
        <f>'YTD 2017'!B4</f>
        <v>1</v>
      </c>
      <c r="J28" s="401">
        <f>'YTD 2016'!B4</f>
        <v>2</v>
      </c>
      <c r="K28" s="401">
        <f>'YTD 2015'!B4</f>
        <v>7</v>
      </c>
      <c r="L28" s="404">
        <f t="shared" si="5"/>
        <v>-1</v>
      </c>
      <c r="M28" s="407">
        <f t="shared" si="6"/>
        <v>-6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5</v>
      </c>
      <c r="D29" s="420">
        <f t="shared" si="7"/>
        <v>3</v>
      </c>
      <c r="E29" s="420">
        <f t="shared" si="7"/>
        <v>3</v>
      </c>
      <c r="F29" s="421">
        <f t="shared" si="7"/>
        <v>8</v>
      </c>
      <c r="G29" s="455">
        <f t="shared" si="7"/>
        <v>19</v>
      </c>
      <c r="H29" s="494">
        <f t="shared" ref="H29:K29" si="8">SUM(H20:H28)</f>
        <v>29.53005464480874</v>
      </c>
      <c r="I29" s="422">
        <f t="shared" si="8"/>
        <v>26</v>
      </c>
      <c r="J29" s="420">
        <f t="shared" si="8"/>
        <v>42</v>
      </c>
      <c r="K29" s="420">
        <f t="shared" si="8"/>
        <v>31</v>
      </c>
      <c r="L29" s="412">
        <f>(I29-J29)/J29</f>
        <v>-0.38095238095238093</v>
      </c>
      <c r="M29" s="413">
        <f>(I29-K29)/K29</f>
        <v>-0.16129032258064516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5</v>
      </c>
      <c r="D30" s="409">
        <f t="shared" si="9"/>
        <v>4</v>
      </c>
      <c r="E30" s="409">
        <f t="shared" si="9"/>
        <v>3</v>
      </c>
      <c r="F30" s="410">
        <f t="shared" si="9"/>
        <v>8</v>
      </c>
      <c r="G30" s="453">
        <f t="shared" si="9"/>
        <v>20</v>
      </c>
      <c r="H30" s="492">
        <f t="shared" si="9"/>
        <v>32.513661202185787</v>
      </c>
      <c r="I30" s="411">
        <f t="shared" si="9"/>
        <v>28</v>
      </c>
      <c r="J30" s="409">
        <f t="shared" si="9"/>
        <v>46</v>
      </c>
      <c r="K30" s="409">
        <f t="shared" si="9"/>
        <v>34</v>
      </c>
      <c r="L30" s="412">
        <f>(I30-J30)/J30</f>
        <v>-0.39130434782608697</v>
      </c>
      <c r="M30" s="413">
        <f>(I30-K30)/K30</f>
        <v>-0.17647058823529413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-18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ago'!S4</f>
        <v>0</v>
      </c>
      <c r="D39" s="441">
        <f>'3 weeks ago'!S4</f>
        <v>0</v>
      </c>
      <c r="E39" s="441">
        <f>'Previous Week'!S4</f>
        <v>0</v>
      </c>
      <c r="F39" s="442">
        <f>'Last Week'!S4</f>
        <v>0</v>
      </c>
      <c r="G39" s="452">
        <f t="shared" ref="G39:G40" si="10">SUM(C39:F39)</f>
        <v>0</v>
      </c>
      <c r="H39" s="501">
        <f>'2016 Data'!R37</f>
        <v>0</v>
      </c>
      <c r="I39" s="443">
        <f>'YTD 2017'!S4</f>
        <v>0</v>
      </c>
      <c r="J39" s="441">
        <f>'YTD 2016'!S4</f>
        <v>0</v>
      </c>
      <c r="K39" s="441">
        <f>'YTD 2015'!S4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ago'!T4</f>
        <v>2</v>
      </c>
      <c r="D40" s="447">
        <f>'3 weeks ago'!T4</f>
        <v>2</v>
      </c>
      <c r="E40" s="446">
        <f>'Previous Week'!T4</f>
        <v>2</v>
      </c>
      <c r="F40" s="460">
        <f>'Last Week'!T4</f>
        <v>0</v>
      </c>
      <c r="G40" s="452">
        <f t="shared" si="10"/>
        <v>6</v>
      </c>
      <c r="H40" s="502">
        <f>'2016 Data'!S37</f>
        <v>6.3671232876712329</v>
      </c>
      <c r="I40" s="448">
        <f>'YTD 2017'!T4</f>
        <v>13</v>
      </c>
      <c r="J40" s="446">
        <f>'YTD 2016'!T4</f>
        <v>8</v>
      </c>
      <c r="K40" s="446">
        <f>'YTD 2015'!T4</f>
        <v>14</v>
      </c>
      <c r="L40" s="412">
        <f>(I40-J40)/J40</f>
        <v>0.625</v>
      </c>
      <c r="M40" s="413">
        <f>(I40-K40)/K40</f>
        <v>-7.1428571428571425E-2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5" priority="1" stopIfTrue="1" operator="greaterThan">
      <formula>0</formula>
    </cfRule>
  </conditionalFormatting>
  <conditionalFormatting sqref="L31:M31">
    <cfRule type="cellIs" dxfId="8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zoomScaleNormal="100" workbookViewId="0">
      <selection activeCell="I26" sqref="I26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  <col min="21" max="21" width="2.42578125" style="464" customWidth="1"/>
  </cols>
  <sheetData>
    <row r="1" spans="1:20" s="92" customFormat="1" x14ac:dyDescent="0.2">
      <c r="A1" s="467" t="s">
        <v>183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x14ac:dyDescent="0.2">
      <c r="A3" s="463">
        <v>11</v>
      </c>
      <c r="B3">
        <v>1</v>
      </c>
      <c r="C3">
        <v>0</v>
      </c>
      <c r="D3">
        <v>0</v>
      </c>
      <c r="E3">
        <v>0</v>
      </c>
      <c r="F3"/>
      <c r="G3">
        <v>2</v>
      </c>
      <c r="H3">
        <v>1</v>
      </c>
      <c r="I3">
        <v>1</v>
      </c>
      <c r="J3">
        <v>0</v>
      </c>
      <c r="K3">
        <v>0</v>
      </c>
      <c r="L3">
        <v>0</v>
      </c>
      <c r="M3"/>
      <c r="N3">
        <v>1</v>
      </c>
      <c r="O3"/>
      <c r="P3">
        <v>0</v>
      </c>
      <c r="Q3">
        <v>0</v>
      </c>
      <c r="T3">
        <v>0</v>
      </c>
    </row>
    <row r="4" spans="1:20" x14ac:dyDescent="0.2">
      <c r="A4" s="463">
        <v>12</v>
      </c>
      <c r="B4">
        <v>0</v>
      </c>
      <c r="C4">
        <v>0</v>
      </c>
      <c r="D4">
        <v>0</v>
      </c>
      <c r="E4">
        <v>0</v>
      </c>
      <c r="F4"/>
      <c r="G4">
        <v>5</v>
      </c>
      <c r="H4">
        <v>1</v>
      </c>
      <c r="I4">
        <v>0</v>
      </c>
      <c r="J4">
        <v>0</v>
      </c>
      <c r="K4">
        <v>0</v>
      </c>
      <c r="L4">
        <v>0</v>
      </c>
      <c r="M4"/>
      <c r="N4">
        <v>2</v>
      </c>
      <c r="O4"/>
      <c r="P4">
        <v>0</v>
      </c>
      <c r="Q4">
        <v>0</v>
      </c>
      <c r="T4">
        <v>0</v>
      </c>
    </row>
    <row r="5" spans="1:20" x14ac:dyDescent="0.2">
      <c r="A5" s="463">
        <v>13</v>
      </c>
      <c r="B5">
        <v>1</v>
      </c>
      <c r="C5">
        <v>0</v>
      </c>
      <c r="D5">
        <v>1</v>
      </c>
      <c r="E5">
        <v>0</v>
      </c>
      <c r="F5"/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/>
      <c r="N5">
        <v>3</v>
      </c>
      <c r="O5"/>
      <c r="P5">
        <v>0</v>
      </c>
      <c r="Q5">
        <v>0</v>
      </c>
      <c r="T5">
        <v>0</v>
      </c>
    </row>
    <row r="6" spans="1:20" x14ac:dyDescent="0.2">
      <c r="A6" s="463">
        <v>14</v>
      </c>
      <c r="B6">
        <v>1</v>
      </c>
      <c r="C6">
        <v>1</v>
      </c>
      <c r="D6">
        <v>0</v>
      </c>
      <c r="E6">
        <v>1</v>
      </c>
      <c r="F6"/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/>
      <c r="N6">
        <v>4</v>
      </c>
      <c r="O6"/>
      <c r="P6">
        <v>0</v>
      </c>
      <c r="Q6">
        <v>0</v>
      </c>
      <c r="T6">
        <v>2</v>
      </c>
    </row>
    <row r="7" spans="1:20" x14ac:dyDescent="0.2">
      <c r="A7" s="463">
        <v>15</v>
      </c>
      <c r="B7">
        <v>1</v>
      </c>
      <c r="C7">
        <v>0</v>
      </c>
      <c r="D7">
        <v>0</v>
      </c>
      <c r="E7">
        <v>0</v>
      </c>
      <c r="F7"/>
      <c r="G7">
        <v>1</v>
      </c>
      <c r="H7">
        <v>1</v>
      </c>
      <c r="I7">
        <v>2</v>
      </c>
      <c r="J7">
        <v>0</v>
      </c>
      <c r="K7">
        <v>0</v>
      </c>
      <c r="L7">
        <v>0</v>
      </c>
      <c r="M7"/>
      <c r="N7">
        <v>1</v>
      </c>
      <c r="O7"/>
      <c r="P7">
        <v>0</v>
      </c>
      <c r="Q7">
        <v>0</v>
      </c>
      <c r="T7">
        <v>0</v>
      </c>
    </row>
    <row r="8" spans="1:20" x14ac:dyDescent="0.2">
      <c r="A8" s="463">
        <v>16</v>
      </c>
      <c r="B8">
        <v>1</v>
      </c>
      <c r="C8">
        <v>0</v>
      </c>
      <c r="D8">
        <v>0</v>
      </c>
      <c r="E8">
        <v>0</v>
      </c>
      <c r="F8"/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/>
      <c r="N8">
        <v>0</v>
      </c>
      <c r="O8"/>
      <c r="P8">
        <v>3</v>
      </c>
      <c r="Q8">
        <v>0</v>
      </c>
      <c r="T8">
        <v>0</v>
      </c>
    </row>
    <row r="9" spans="1:20" x14ac:dyDescent="0.2">
      <c r="S9" s="463"/>
      <c r="T9" s="463"/>
    </row>
    <row r="10" spans="1:20" x14ac:dyDescent="0.2">
      <c r="A10" s="463">
        <v>21</v>
      </c>
      <c r="B10">
        <v>1</v>
      </c>
      <c r="C10">
        <v>0</v>
      </c>
      <c r="D10">
        <v>0</v>
      </c>
      <c r="E10">
        <v>0</v>
      </c>
      <c r="F10"/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/>
      <c r="N10">
        <v>0</v>
      </c>
      <c r="O10"/>
      <c r="P10">
        <v>0</v>
      </c>
      <c r="Q10">
        <v>0</v>
      </c>
      <c r="S10">
        <v>0</v>
      </c>
      <c r="T10">
        <v>3</v>
      </c>
    </row>
    <row r="11" spans="1:20" x14ac:dyDescent="0.2">
      <c r="A11" s="463">
        <v>22</v>
      </c>
      <c r="B11">
        <v>1</v>
      </c>
      <c r="C11">
        <v>0</v>
      </c>
      <c r="D11">
        <v>0</v>
      </c>
      <c r="E11">
        <v>0</v>
      </c>
      <c r="F11"/>
      <c r="G11">
        <v>1</v>
      </c>
      <c r="H11">
        <v>5</v>
      </c>
      <c r="I11">
        <v>0</v>
      </c>
      <c r="J11">
        <v>0</v>
      </c>
      <c r="K11">
        <v>0</v>
      </c>
      <c r="L11">
        <v>1</v>
      </c>
      <c r="M11"/>
      <c r="N11">
        <v>0</v>
      </c>
      <c r="O11"/>
      <c r="P11">
        <v>1</v>
      </c>
      <c r="Q11">
        <v>1</v>
      </c>
      <c r="S11">
        <v>0</v>
      </c>
      <c r="T11">
        <v>0</v>
      </c>
    </row>
    <row r="12" spans="1:20" x14ac:dyDescent="0.2">
      <c r="A12" s="463">
        <v>23</v>
      </c>
      <c r="B12">
        <v>1</v>
      </c>
      <c r="C12">
        <v>0</v>
      </c>
      <c r="D12">
        <v>0</v>
      </c>
      <c r="E12">
        <v>0</v>
      </c>
      <c r="F12"/>
      <c r="G12">
        <v>3</v>
      </c>
      <c r="H12">
        <v>1</v>
      </c>
      <c r="I12">
        <v>0</v>
      </c>
      <c r="J12">
        <v>0</v>
      </c>
      <c r="K12">
        <v>0</v>
      </c>
      <c r="L12">
        <v>0</v>
      </c>
      <c r="M12"/>
      <c r="N12">
        <v>0</v>
      </c>
      <c r="O12"/>
      <c r="P12">
        <v>1</v>
      </c>
      <c r="Q12">
        <v>0</v>
      </c>
      <c r="S12">
        <v>1</v>
      </c>
      <c r="T12">
        <v>0</v>
      </c>
    </row>
    <row r="13" spans="1:20" x14ac:dyDescent="0.2">
      <c r="A13" s="463">
        <v>24</v>
      </c>
      <c r="B13">
        <v>0</v>
      </c>
      <c r="C13">
        <v>1</v>
      </c>
      <c r="D13">
        <v>0</v>
      </c>
      <c r="E13">
        <v>0</v>
      </c>
      <c r="F13"/>
      <c r="G13">
        <v>4</v>
      </c>
      <c r="H13">
        <v>0</v>
      </c>
      <c r="I13">
        <v>1</v>
      </c>
      <c r="J13">
        <v>0</v>
      </c>
      <c r="K13">
        <v>0</v>
      </c>
      <c r="L13">
        <v>0</v>
      </c>
      <c r="M13"/>
      <c r="N13">
        <v>0</v>
      </c>
      <c r="O13"/>
      <c r="P13">
        <v>1</v>
      </c>
      <c r="Q13">
        <v>0</v>
      </c>
      <c r="S13">
        <v>0</v>
      </c>
      <c r="T13">
        <v>3</v>
      </c>
    </row>
    <row r="14" spans="1:20" x14ac:dyDescent="0.2">
      <c r="A14" s="463">
        <v>25</v>
      </c>
      <c r="B14">
        <v>3</v>
      </c>
      <c r="C14">
        <v>0</v>
      </c>
      <c r="D14">
        <v>0</v>
      </c>
      <c r="E14">
        <v>0</v>
      </c>
      <c r="F14"/>
      <c r="G14">
        <v>0</v>
      </c>
      <c r="H14">
        <v>2</v>
      </c>
      <c r="I14">
        <v>1</v>
      </c>
      <c r="J14">
        <v>1</v>
      </c>
      <c r="K14">
        <v>0</v>
      </c>
      <c r="L14">
        <v>0</v>
      </c>
      <c r="M14"/>
      <c r="N14">
        <v>0</v>
      </c>
      <c r="O14"/>
      <c r="P14">
        <v>2</v>
      </c>
      <c r="Q14">
        <v>0</v>
      </c>
      <c r="S14">
        <v>2</v>
      </c>
      <c r="T14">
        <v>0</v>
      </c>
    </row>
    <row r="15" spans="1:20" x14ac:dyDescent="0.2">
      <c r="A15" s="463">
        <v>26</v>
      </c>
      <c r="B15">
        <v>0</v>
      </c>
      <c r="C15">
        <v>0</v>
      </c>
      <c r="D15">
        <v>0</v>
      </c>
      <c r="E15">
        <v>1</v>
      </c>
      <c r="F15"/>
      <c r="G15">
        <v>4</v>
      </c>
      <c r="H15">
        <v>1</v>
      </c>
      <c r="I15">
        <v>0</v>
      </c>
      <c r="J15">
        <v>2</v>
      </c>
      <c r="K15">
        <v>0</v>
      </c>
      <c r="L15">
        <v>0</v>
      </c>
      <c r="M15"/>
      <c r="N15">
        <v>1</v>
      </c>
      <c r="O15"/>
      <c r="P15">
        <v>0</v>
      </c>
      <c r="Q15">
        <v>1</v>
      </c>
      <c r="S15">
        <v>1</v>
      </c>
      <c r="T15">
        <v>3</v>
      </c>
    </row>
    <row r="16" spans="1:20" x14ac:dyDescent="0.2">
      <c r="D16" s="538"/>
      <c r="S16" s="463"/>
      <c r="T16" s="463"/>
    </row>
    <row r="17" spans="1:20" x14ac:dyDescent="0.2">
      <c r="A17" s="463">
        <v>31</v>
      </c>
      <c r="B17">
        <v>1</v>
      </c>
      <c r="C17">
        <v>0</v>
      </c>
      <c r="D17">
        <v>0</v>
      </c>
      <c r="E17">
        <v>2</v>
      </c>
      <c r="F17"/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/>
      <c r="N17">
        <v>0</v>
      </c>
      <c r="O17"/>
      <c r="P17">
        <v>0</v>
      </c>
      <c r="Q17">
        <v>0</v>
      </c>
      <c r="S17">
        <v>5</v>
      </c>
      <c r="T17">
        <v>8</v>
      </c>
    </row>
    <row r="18" spans="1:20" x14ac:dyDescent="0.2">
      <c r="A18" s="463">
        <v>32</v>
      </c>
      <c r="B18">
        <v>0</v>
      </c>
      <c r="C18">
        <v>0</v>
      </c>
      <c r="D18">
        <v>0</v>
      </c>
      <c r="E18">
        <v>0</v>
      </c>
      <c r="F18"/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  <c r="M18"/>
      <c r="N18">
        <v>0</v>
      </c>
      <c r="O18"/>
      <c r="P18">
        <v>0</v>
      </c>
      <c r="Q18">
        <v>0</v>
      </c>
      <c r="S18">
        <v>0</v>
      </c>
      <c r="T18">
        <v>3</v>
      </c>
    </row>
    <row r="19" spans="1:20" x14ac:dyDescent="0.2">
      <c r="A19" s="463">
        <v>33</v>
      </c>
      <c r="B19">
        <v>2</v>
      </c>
      <c r="C19">
        <v>0</v>
      </c>
      <c r="D19">
        <v>0</v>
      </c>
      <c r="E19">
        <v>0</v>
      </c>
      <c r="F19"/>
      <c r="G19">
        <v>5</v>
      </c>
      <c r="H19">
        <v>1</v>
      </c>
      <c r="I19">
        <v>1</v>
      </c>
      <c r="J19">
        <v>1</v>
      </c>
      <c r="K19">
        <v>0</v>
      </c>
      <c r="L19">
        <v>1</v>
      </c>
      <c r="M19"/>
      <c r="N19">
        <v>0</v>
      </c>
      <c r="O19"/>
      <c r="P19">
        <v>0</v>
      </c>
      <c r="Q19">
        <v>0</v>
      </c>
      <c r="S19">
        <v>1</v>
      </c>
      <c r="T19">
        <v>0</v>
      </c>
    </row>
    <row r="20" spans="1:20" x14ac:dyDescent="0.2">
      <c r="A20" s="463">
        <v>34</v>
      </c>
      <c r="B20">
        <v>1</v>
      </c>
      <c r="C20">
        <v>0</v>
      </c>
      <c r="D20">
        <v>0</v>
      </c>
      <c r="E20">
        <v>0</v>
      </c>
      <c r="F20"/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/>
      <c r="N20">
        <v>0</v>
      </c>
      <c r="O20"/>
      <c r="P20">
        <v>3</v>
      </c>
      <c r="Q20">
        <v>0</v>
      </c>
      <c r="S20">
        <v>0</v>
      </c>
      <c r="T20">
        <v>1</v>
      </c>
    </row>
    <row r="21" spans="1:20" x14ac:dyDescent="0.2">
      <c r="A21" s="463">
        <v>35</v>
      </c>
      <c r="B21">
        <v>1</v>
      </c>
      <c r="C21">
        <v>0</v>
      </c>
      <c r="D21">
        <v>0</v>
      </c>
      <c r="E21">
        <v>0</v>
      </c>
      <c r="F21"/>
      <c r="G21">
        <v>2</v>
      </c>
      <c r="H21">
        <v>1</v>
      </c>
      <c r="I21">
        <v>1</v>
      </c>
      <c r="J21">
        <v>1</v>
      </c>
      <c r="K21">
        <v>0</v>
      </c>
      <c r="L21">
        <v>0</v>
      </c>
      <c r="M21"/>
      <c r="N21">
        <v>0</v>
      </c>
      <c r="O21"/>
      <c r="P21">
        <v>0</v>
      </c>
      <c r="Q21">
        <v>0</v>
      </c>
      <c r="S21">
        <v>4</v>
      </c>
      <c r="T21">
        <v>2</v>
      </c>
    </row>
    <row r="22" spans="1:20" x14ac:dyDescent="0.2">
      <c r="A22" s="463">
        <v>37</v>
      </c>
      <c r="B22">
        <v>0</v>
      </c>
      <c r="C22">
        <v>0</v>
      </c>
      <c r="D22">
        <v>0</v>
      </c>
      <c r="E22">
        <v>0</v>
      </c>
      <c r="F22"/>
      <c r="G22">
        <v>2</v>
      </c>
      <c r="H22">
        <v>0</v>
      </c>
      <c r="I22">
        <v>1</v>
      </c>
      <c r="J22">
        <v>0</v>
      </c>
      <c r="K22">
        <v>0</v>
      </c>
      <c r="L22">
        <v>0</v>
      </c>
      <c r="M22"/>
      <c r="N22">
        <v>0</v>
      </c>
      <c r="O22"/>
      <c r="P22">
        <v>0</v>
      </c>
      <c r="Q22">
        <v>0</v>
      </c>
      <c r="S22">
        <v>2</v>
      </c>
      <c r="T22">
        <v>6</v>
      </c>
    </row>
    <row r="23" spans="1:20" ht="12" customHeight="1" x14ac:dyDescent="0.2">
      <c r="S23" s="463"/>
      <c r="T23" s="463"/>
    </row>
    <row r="24" spans="1:20" x14ac:dyDescent="0.2">
      <c r="A24" s="463">
        <v>41</v>
      </c>
      <c r="B24">
        <v>0</v>
      </c>
      <c r="C24">
        <v>1</v>
      </c>
      <c r="D24">
        <v>0</v>
      </c>
      <c r="E24">
        <v>0</v>
      </c>
      <c r="F24"/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/>
      <c r="N24">
        <v>0</v>
      </c>
      <c r="O24"/>
      <c r="P24">
        <v>1</v>
      </c>
      <c r="Q24">
        <v>0</v>
      </c>
      <c r="T24">
        <v>0</v>
      </c>
    </row>
    <row r="25" spans="1:20" x14ac:dyDescent="0.2">
      <c r="A25" s="463">
        <v>42</v>
      </c>
      <c r="B25">
        <v>3</v>
      </c>
      <c r="C25">
        <v>0</v>
      </c>
      <c r="D25">
        <v>1</v>
      </c>
      <c r="E25">
        <v>0</v>
      </c>
      <c r="F25"/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/>
      <c r="N25">
        <v>0</v>
      </c>
      <c r="O25"/>
      <c r="P25">
        <v>3</v>
      </c>
      <c r="Q25">
        <v>1</v>
      </c>
      <c r="T25">
        <v>0</v>
      </c>
    </row>
    <row r="26" spans="1:20" x14ac:dyDescent="0.2">
      <c r="A26" s="463">
        <v>43</v>
      </c>
      <c r="B26">
        <v>1</v>
      </c>
      <c r="C26">
        <v>0</v>
      </c>
      <c r="D26">
        <v>0</v>
      </c>
      <c r="E26">
        <v>0</v>
      </c>
      <c r="F26"/>
      <c r="G26">
        <v>2</v>
      </c>
      <c r="H26">
        <v>2</v>
      </c>
      <c r="I26">
        <v>1</v>
      </c>
      <c r="J26">
        <v>0</v>
      </c>
      <c r="K26">
        <v>0</v>
      </c>
      <c r="L26">
        <v>0</v>
      </c>
      <c r="M26"/>
      <c r="N26">
        <v>0</v>
      </c>
      <c r="O26"/>
      <c r="P26">
        <v>6</v>
      </c>
      <c r="Q26">
        <v>1</v>
      </c>
      <c r="T26">
        <v>1</v>
      </c>
    </row>
    <row r="27" spans="1:20" x14ac:dyDescent="0.2">
      <c r="A27" s="463">
        <v>44</v>
      </c>
      <c r="B27">
        <v>1</v>
      </c>
      <c r="C27">
        <v>0</v>
      </c>
      <c r="D27">
        <v>0</v>
      </c>
      <c r="E27">
        <v>0</v>
      </c>
      <c r="F27"/>
      <c r="G27">
        <v>2</v>
      </c>
      <c r="H27">
        <v>1</v>
      </c>
      <c r="I27">
        <v>0</v>
      </c>
      <c r="J27">
        <v>0</v>
      </c>
      <c r="K27">
        <v>0</v>
      </c>
      <c r="L27">
        <v>0</v>
      </c>
      <c r="M27"/>
      <c r="N27">
        <v>2</v>
      </c>
      <c r="O27"/>
      <c r="P27">
        <v>1</v>
      </c>
      <c r="Q27">
        <v>0</v>
      </c>
      <c r="T27">
        <v>1</v>
      </c>
    </row>
    <row r="28" spans="1:20" x14ac:dyDescent="0.2">
      <c r="A28" s="463">
        <v>45</v>
      </c>
      <c r="B28">
        <v>1</v>
      </c>
      <c r="C28">
        <v>0</v>
      </c>
      <c r="D28">
        <v>0</v>
      </c>
      <c r="E28">
        <v>0</v>
      </c>
      <c r="F28"/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/>
      <c r="N28">
        <v>0</v>
      </c>
      <c r="O28"/>
      <c r="P28">
        <v>0</v>
      </c>
      <c r="Q28">
        <v>0</v>
      </c>
      <c r="T28">
        <v>0</v>
      </c>
    </row>
    <row r="29" spans="1:20" x14ac:dyDescent="0.2">
      <c r="A29" s="463">
        <v>46</v>
      </c>
      <c r="B29">
        <v>0</v>
      </c>
      <c r="C29">
        <v>0</v>
      </c>
      <c r="D29">
        <v>0</v>
      </c>
      <c r="E29">
        <v>0</v>
      </c>
      <c r="F29"/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/>
      <c r="N29">
        <v>0</v>
      </c>
      <c r="O29"/>
      <c r="P29">
        <v>7</v>
      </c>
      <c r="Q29">
        <v>0</v>
      </c>
      <c r="T29">
        <v>2</v>
      </c>
    </row>
    <row r="30" spans="1:20" x14ac:dyDescent="0.2">
      <c r="S30" s="463"/>
      <c r="T30" s="463"/>
    </row>
    <row r="31" spans="1:20" x14ac:dyDescent="0.2">
      <c r="A31" s="463">
        <v>51</v>
      </c>
      <c r="B31">
        <v>1</v>
      </c>
      <c r="C31">
        <v>0</v>
      </c>
      <c r="D31">
        <v>1</v>
      </c>
      <c r="E31">
        <v>2</v>
      </c>
      <c r="F31"/>
      <c r="G31">
        <v>6</v>
      </c>
      <c r="H31">
        <v>1</v>
      </c>
      <c r="I31">
        <v>1</v>
      </c>
      <c r="J31">
        <v>0</v>
      </c>
      <c r="K31">
        <v>0</v>
      </c>
      <c r="L31">
        <v>0</v>
      </c>
      <c r="M31"/>
      <c r="N31">
        <v>1</v>
      </c>
      <c r="O31"/>
      <c r="P31">
        <v>6</v>
      </c>
      <c r="Q31">
        <v>0</v>
      </c>
      <c r="S31">
        <v>1</v>
      </c>
      <c r="T31">
        <v>1</v>
      </c>
    </row>
    <row r="32" spans="1:20" x14ac:dyDescent="0.2">
      <c r="A32" s="463">
        <v>52</v>
      </c>
      <c r="B32">
        <v>0</v>
      </c>
      <c r="C32">
        <v>0</v>
      </c>
      <c r="D32">
        <v>0</v>
      </c>
      <c r="E32">
        <v>0</v>
      </c>
      <c r="F32"/>
      <c r="G32">
        <v>1</v>
      </c>
      <c r="H32">
        <v>2</v>
      </c>
      <c r="I32">
        <v>0</v>
      </c>
      <c r="J32">
        <v>0</v>
      </c>
      <c r="K32">
        <v>0</v>
      </c>
      <c r="L32">
        <v>0</v>
      </c>
      <c r="M32"/>
      <c r="N32">
        <v>0</v>
      </c>
      <c r="O32"/>
      <c r="P32">
        <v>0</v>
      </c>
      <c r="Q32">
        <v>0</v>
      </c>
      <c r="T32">
        <v>1</v>
      </c>
    </row>
    <row r="33" spans="1:20" x14ac:dyDescent="0.2">
      <c r="A33" s="463">
        <v>53</v>
      </c>
      <c r="B33">
        <v>0</v>
      </c>
      <c r="C33">
        <v>0</v>
      </c>
      <c r="D33">
        <v>0</v>
      </c>
      <c r="E33">
        <v>1</v>
      </c>
      <c r="F33"/>
      <c r="G33">
        <v>3</v>
      </c>
      <c r="H33">
        <v>1</v>
      </c>
      <c r="I33">
        <v>0</v>
      </c>
      <c r="J33">
        <v>0</v>
      </c>
      <c r="K33">
        <v>0</v>
      </c>
      <c r="L33">
        <v>0</v>
      </c>
      <c r="M33"/>
      <c r="N33">
        <v>2</v>
      </c>
      <c r="O33"/>
      <c r="P33">
        <v>0</v>
      </c>
      <c r="Q33">
        <v>0</v>
      </c>
      <c r="T33">
        <v>2</v>
      </c>
    </row>
    <row r="34" spans="1:20" x14ac:dyDescent="0.2">
      <c r="A34" s="463">
        <v>54</v>
      </c>
      <c r="B34">
        <v>2</v>
      </c>
      <c r="C34">
        <v>0</v>
      </c>
      <c r="D34">
        <v>0</v>
      </c>
      <c r="E34">
        <v>0</v>
      </c>
      <c r="F34"/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/>
      <c r="N34">
        <v>2</v>
      </c>
      <c r="O34"/>
      <c r="P34">
        <v>0</v>
      </c>
      <c r="Q34">
        <v>0</v>
      </c>
      <c r="T34">
        <v>0</v>
      </c>
    </row>
    <row r="35" spans="1:20" x14ac:dyDescent="0.2">
      <c r="A35" s="463">
        <v>55</v>
      </c>
      <c r="B35">
        <v>0</v>
      </c>
      <c r="C35">
        <v>0</v>
      </c>
      <c r="D35">
        <v>1</v>
      </c>
      <c r="E35">
        <v>0</v>
      </c>
      <c r="F35"/>
      <c r="G35">
        <v>4</v>
      </c>
      <c r="H35">
        <v>1</v>
      </c>
      <c r="I35">
        <v>0</v>
      </c>
      <c r="J35">
        <v>0</v>
      </c>
      <c r="K35">
        <v>0</v>
      </c>
      <c r="L35">
        <v>0</v>
      </c>
      <c r="M35"/>
      <c r="N35">
        <v>0</v>
      </c>
      <c r="O35"/>
      <c r="P35">
        <v>0</v>
      </c>
      <c r="Q35">
        <v>0</v>
      </c>
      <c r="T35">
        <v>2</v>
      </c>
    </row>
    <row r="36" spans="1:20" x14ac:dyDescent="0.2">
      <c r="A36" s="463">
        <v>56</v>
      </c>
      <c r="B36">
        <v>0</v>
      </c>
      <c r="C36">
        <v>0</v>
      </c>
      <c r="D36">
        <v>0</v>
      </c>
      <c r="E36">
        <v>0</v>
      </c>
      <c r="F36"/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/>
      <c r="N36">
        <v>2</v>
      </c>
      <c r="O36"/>
      <c r="P36">
        <v>1</v>
      </c>
      <c r="Q36">
        <v>0</v>
      </c>
      <c r="T36">
        <v>3</v>
      </c>
    </row>
    <row r="37" spans="1:20" x14ac:dyDescent="0.2">
      <c r="S37" s="463"/>
      <c r="T37" s="463"/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2"/>
  <sheetViews>
    <sheetView tabSelected="1" topLeftCell="A7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Data'!F38</f>
        <v>7.650273224043716E-2</v>
      </c>
      <c r="I11" s="403">
        <f>'YTD 2017'!F5</f>
        <v>0</v>
      </c>
      <c r="J11" s="401">
        <f>'YTD 2016'!F5</f>
        <v>0</v>
      </c>
      <c r="K11" s="401">
        <f>'YTD 2015'!F5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ago'!M5</f>
        <v>1</v>
      </c>
      <c r="D12" s="401">
        <f>'3 weeks ago'!M5</f>
        <v>0</v>
      </c>
      <c r="E12" s="402">
        <f>'Previous Week'!M5</f>
        <v>0</v>
      </c>
      <c r="F12" s="402">
        <f>'Last Week'!M5</f>
        <v>0</v>
      </c>
      <c r="G12" s="452">
        <f t="shared" ref="G12:G17" si="2">SUM(C12:F12)</f>
        <v>1</v>
      </c>
      <c r="H12" s="491">
        <f>'2016 Data'!M38</f>
        <v>0.38251366120218577</v>
      </c>
      <c r="I12" s="403">
        <f>'YTD 2017'!M5</f>
        <v>1</v>
      </c>
      <c r="J12" s="401">
        <f>'YTD 2016'!M5</f>
        <v>0</v>
      </c>
      <c r="K12" s="401">
        <f>'YTD 2015'!M5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25">
      <c r="A13" s="375"/>
      <c r="B13" s="406" t="s">
        <v>29</v>
      </c>
      <c r="C13" s="401">
        <f>'4 weeks ago'!D5</f>
        <v>0</v>
      </c>
      <c r="D13" s="401">
        <f>'3 weeks ago'!D5</f>
        <v>0</v>
      </c>
      <c r="E13" s="402">
        <f>'Previous Week'!D5</f>
        <v>0</v>
      </c>
      <c r="F13" s="402">
        <f>'Last Week'!D5</f>
        <v>1</v>
      </c>
      <c r="G13" s="452">
        <f t="shared" si="2"/>
        <v>1</v>
      </c>
      <c r="H13" s="491">
        <f>'2016 Data'!D38</f>
        <v>0.15300546448087432</v>
      </c>
      <c r="I13" s="403">
        <f>'YTD 2017'!D5</f>
        <v>1</v>
      </c>
      <c r="J13" s="401">
        <f>'YTD 2016'!D5</f>
        <v>0</v>
      </c>
      <c r="K13" s="401">
        <f>'YTD 2015'!D5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ago'!Q5</f>
        <v>0</v>
      </c>
      <c r="D14" s="401">
        <f>'3 weeks ago'!Q5</f>
        <v>0</v>
      </c>
      <c r="E14" s="402">
        <f>'Previous Week'!Q5</f>
        <v>0</v>
      </c>
      <c r="F14" s="402">
        <f>'Last Week'!Q5</f>
        <v>0</v>
      </c>
      <c r="G14" s="452">
        <f t="shared" si="2"/>
        <v>0</v>
      </c>
      <c r="H14" s="491">
        <f>'2016 Data'!Q38</f>
        <v>0.76502732240437155</v>
      </c>
      <c r="I14" s="403">
        <f>'YTD 2017'!Q5</f>
        <v>0</v>
      </c>
      <c r="J14" s="401">
        <f>'YTD 2016'!Q5</f>
        <v>0</v>
      </c>
      <c r="K14" s="401">
        <f>'YTD 2015'!Q5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ago'!O5</f>
        <v>0</v>
      </c>
      <c r="D15" s="401">
        <f>'3 weeks ago'!O5</f>
        <v>0</v>
      </c>
      <c r="E15" s="402">
        <f>'Previous Week'!O5</f>
        <v>0</v>
      </c>
      <c r="F15" s="402">
        <f>'Last Week'!O5</f>
        <v>0</v>
      </c>
      <c r="G15" s="452">
        <f t="shared" si="2"/>
        <v>0</v>
      </c>
      <c r="H15" s="491">
        <f>'2016 Data'!O38</f>
        <v>0.15300546448087432</v>
      </c>
      <c r="I15" s="403">
        <f>'YTD 2017'!O5</f>
        <v>0</v>
      </c>
      <c r="J15" s="401">
        <f>'YTD 2016'!O5</f>
        <v>0</v>
      </c>
      <c r="K15" s="401">
        <f>'YTD 2015'!O5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ago'!E5</f>
        <v>1</v>
      </c>
      <c r="D16" s="401">
        <f>'3 weeks ago'!E5</f>
        <v>0</v>
      </c>
      <c r="E16" s="402">
        <f>'Previous Week'!E5</f>
        <v>0</v>
      </c>
      <c r="F16" s="402">
        <f>'Last Week'!E5</f>
        <v>0</v>
      </c>
      <c r="G16" s="452">
        <f t="shared" si="2"/>
        <v>1</v>
      </c>
      <c r="H16" s="491">
        <f>'2016 Data'!E38</f>
        <v>1.2240437158469946</v>
      </c>
      <c r="I16" s="403">
        <f>'YTD 2017'!E5</f>
        <v>2</v>
      </c>
      <c r="J16" s="401">
        <f>'YTD 2016'!E5</f>
        <v>2</v>
      </c>
      <c r="K16" s="401">
        <f>'YTD 2015'!E5</f>
        <v>3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ago'!J5</f>
        <v>0</v>
      </c>
      <c r="D17" s="401">
        <f>'3 weeks ago'!J5</f>
        <v>1</v>
      </c>
      <c r="E17" s="402">
        <f>'Previous Week'!J5</f>
        <v>1</v>
      </c>
      <c r="F17" s="402">
        <f>'Last Week'!J5</f>
        <v>1</v>
      </c>
      <c r="G17" s="452">
        <f t="shared" si="2"/>
        <v>3</v>
      </c>
      <c r="H17" s="491">
        <f>'2016 Data'!J38</f>
        <v>0.76502732240437155</v>
      </c>
      <c r="I17" s="403">
        <f>'YTD 2017'!J5</f>
        <v>3</v>
      </c>
      <c r="J17" s="401">
        <f>'YTD 2016'!J5</f>
        <v>2</v>
      </c>
      <c r="K17" s="401">
        <f>'YTD 2015'!J5</f>
        <v>1</v>
      </c>
      <c r="L17" s="404">
        <f t="shared" si="0"/>
        <v>1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2</v>
      </c>
      <c r="D18" s="409">
        <f t="shared" si="3"/>
        <v>1</v>
      </c>
      <c r="E18" s="409">
        <f t="shared" si="3"/>
        <v>1</v>
      </c>
      <c r="F18" s="410">
        <f t="shared" si="3"/>
        <v>2</v>
      </c>
      <c r="G18" s="453">
        <f t="shared" si="3"/>
        <v>6</v>
      </c>
      <c r="H18" s="492">
        <f t="shared" si="3"/>
        <v>3.5191256830601092</v>
      </c>
      <c r="I18" s="411">
        <f t="shared" si="3"/>
        <v>7</v>
      </c>
      <c r="J18" s="409">
        <f t="shared" si="3"/>
        <v>4</v>
      </c>
      <c r="K18" s="409">
        <f t="shared" si="3"/>
        <v>4</v>
      </c>
      <c r="L18" s="412">
        <f>(I18-J18)/J18</f>
        <v>0.75</v>
      </c>
      <c r="M18" s="413">
        <f>(I18-K18)/K18</f>
        <v>0.75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ago'!C5</f>
        <v>0</v>
      </c>
      <c r="D20" s="401">
        <f>'3 weeks ago'!C5</f>
        <v>0</v>
      </c>
      <c r="E20" s="402">
        <f>'Previous Week'!C5</f>
        <v>1</v>
      </c>
      <c r="F20" s="402">
        <f>'Last Week'!C5</f>
        <v>0</v>
      </c>
      <c r="G20" s="452">
        <f t="shared" ref="G20:G28" si="4">SUM(C20:F20)</f>
        <v>1</v>
      </c>
      <c r="H20" s="491">
        <f>'2016 Data'!C38</f>
        <v>1.0710382513661203</v>
      </c>
      <c r="I20" s="416">
        <f>'YTD 2017'!C5</f>
        <v>3</v>
      </c>
      <c r="J20" s="401">
        <f>'YTD 2016'!C5</f>
        <v>2</v>
      </c>
      <c r="K20" s="401">
        <f>'YTD 2015'!C5</f>
        <v>3</v>
      </c>
      <c r="L20" s="404">
        <f t="shared" ref="L20:L28" si="5">I20-J20</f>
        <v>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ago'!N5</f>
        <v>1</v>
      </c>
      <c r="D21" s="401">
        <f>'3 weeks ago'!N5</f>
        <v>1</v>
      </c>
      <c r="E21" s="402">
        <f>'Previous Week'!N5</f>
        <v>0</v>
      </c>
      <c r="F21" s="402">
        <f>'Last Week'!N5</f>
        <v>3</v>
      </c>
      <c r="G21" s="452">
        <f t="shared" si="4"/>
        <v>5</v>
      </c>
      <c r="H21" s="491">
        <f>'2016 Data'!N38</f>
        <v>3.1366120218579234</v>
      </c>
      <c r="I21" s="418">
        <f>'YTD 2017'!N5</f>
        <v>5</v>
      </c>
      <c r="J21" s="401">
        <f>'YTD 2016'!N5</f>
        <v>7</v>
      </c>
      <c r="K21" s="401">
        <f>'YTD 2015'!N5</f>
        <v>6</v>
      </c>
      <c r="L21" s="404">
        <f t="shared" si="5"/>
        <v>-2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ago'!L5</f>
        <v>1</v>
      </c>
      <c r="D22" s="401">
        <f>'3 weeks ago'!L5</f>
        <v>0</v>
      </c>
      <c r="E22" s="402">
        <f>'Previous Week'!L5</f>
        <v>0</v>
      </c>
      <c r="F22" s="402">
        <f>'Last Week'!L5</f>
        <v>0</v>
      </c>
      <c r="G22" s="452">
        <f t="shared" si="4"/>
        <v>1</v>
      </c>
      <c r="H22" s="491">
        <f>'2016 Data'!L38</f>
        <v>0.30601092896174864</v>
      </c>
      <c r="I22" s="418">
        <f>'YTD 2017'!L5</f>
        <v>1</v>
      </c>
      <c r="J22" s="401">
        <f>'YTD 2016'!L5</f>
        <v>0</v>
      </c>
      <c r="K22" s="401">
        <f>'YTD 2015'!L5</f>
        <v>1</v>
      </c>
      <c r="L22" s="404">
        <f t="shared" si="5"/>
        <v>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ago'!P5</f>
        <v>0</v>
      </c>
      <c r="D23" s="401">
        <f>'3 weeks ago'!P5</f>
        <v>0</v>
      </c>
      <c r="E23" s="402">
        <f>'Previous Week'!P5</f>
        <v>0</v>
      </c>
      <c r="F23" s="402">
        <f>'Last Week'!P5</f>
        <v>0</v>
      </c>
      <c r="G23" s="452">
        <f t="shared" si="4"/>
        <v>0</v>
      </c>
      <c r="H23" s="491">
        <f>'2016 Data'!P38</f>
        <v>1.6065573770491803</v>
      </c>
      <c r="I23" s="418">
        <f>'YTD 2017'!P5</f>
        <v>2</v>
      </c>
      <c r="J23" s="401">
        <f>'YTD 2016'!P5</f>
        <v>0</v>
      </c>
      <c r="K23" s="401">
        <f>'YTD 2015'!P5</f>
        <v>2</v>
      </c>
      <c r="L23" s="404">
        <f t="shared" si="5"/>
        <v>2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ago'!G5</f>
        <v>1</v>
      </c>
      <c r="D24" s="401">
        <f>'3 weeks ago'!G5</f>
        <v>0</v>
      </c>
      <c r="E24" s="402">
        <f>'Previous Week'!G5</f>
        <v>1</v>
      </c>
      <c r="F24" s="402">
        <f>'Last Week'!G5</f>
        <v>0</v>
      </c>
      <c r="G24" s="452">
        <f t="shared" si="4"/>
        <v>2</v>
      </c>
      <c r="H24" s="491">
        <f>'2016 Data'!G38</f>
        <v>4.2076502732240435</v>
      </c>
      <c r="I24" s="418">
        <f>'YTD 2017'!G5</f>
        <v>3</v>
      </c>
      <c r="J24" s="401">
        <f>'YTD 2016'!G5</f>
        <v>13</v>
      </c>
      <c r="K24" s="401">
        <f>'YTD 2015'!G5</f>
        <v>4</v>
      </c>
      <c r="L24" s="404">
        <f t="shared" si="5"/>
        <v>-10</v>
      </c>
      <c r="M24" s="407">
        <f t="shared" si="6"/>
        <v>-1</v>
      </c>
      <c r="N24" s="380"/>
    </row>
    <row r="25" spans="1:14" x14ac:dyDescent="0.25">
      <c r="A25" s="375"/>
      <c r="B25" s="406" t="s">
        <v>68</v>
      </c>
      <c r="C25" s="401">
        <f>'4 weeks ago'!I5</f>
        <v>0</v>
      </c>
      <c r="D25" s="401">
        <f>'3 weeks ago'!I5</f>
        <v>1</v>
      </c>
      <c r="E25" s="402">
        <f>'Previous Week'!I5</f>
        <v>0</v>
      </c>
      <c r="F25" s="402">
        <f>'Last Week'!I5</f>
        <v>0</v>
      </c>
      <c r="G25" s="452">
        <f t="shared" si="4"/>
        <v>1</v>
      </c>
      <c r="H25" s="491">
        <f>'2016 Data'!I38</f>
        <v>1.9125683060109291</v>
      </c>
      <c r="I25" s="418">
        <f>'YTD 2017'!I5</f>
        <v>2</v>
      </c>
      <c r="J25" s="401">
        <f>'YTD 2016'!I5</f>
        <v>5</v>
      </c>
      <c r="K25" s="401">
        <f>'YTD 2015'!I5</f>
        <v>2</v>
      </c>
      <c r="L25" s="404">
        <f t="shared" si="5"/>
        <v>-3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ago'!H5</f>
        <v>0</v>
      </c>
      <c r="D26" s="401">
        <f>'3 weeks ago'!H5</f>
        <v>0</v>
      </c>
      <c r="E26" s="402">
        <f>'Previous Week'!H5</f>
        <v>0</v>
      </c>
      <c r="F26" s="402">
        <f>'Last Week'!H5</f>
        <v>0</v>
      </c>
      <c r="G26" s="452">
        <f t="shared" si="4"/>
        <v>0</v>
      </c>
      <c r="H26" s="491">
        <f>'2016 Data'!H38</f>
        <v>2.1420765027322406</v>
      </c>
      <c r="I26" s="418">
        <f>'YTD 2017'!H5</f>
        <v>2</v>
      </c>
      <c r="J26" s="401">
        <f>'YTD 2016'!H5</f>
        <v>4</v>
      </c>
      <c r="K26" s="401">
        <f>'YTD 2015'!H5</f>
        <v>5</v>
      </c>
      <c r="L26" s="404">
        <f>I26-J26</f>
        <v>-2</v>
      </c>
      <c r="M26" s="407">
        <f>I26-K26</f>
        <v>-3</v>
      </c>
      <c r="N26" s="380"/>
    </row>
    <row r="27" spans="1:14" x14ac:dyDescent="0.25">
      <c r="A27" s="375"/>
      <c r="B27" s="406" t="s">
        <v>34</v>
      </c>
      <c r="C27" s="401">
        <f>'4 weeks ago'!K5</f>
        <v>0</v>
      </c>
      <c r="D27" s="401">
        <f>'3 weeks ago'!K5</f>
        <v>0</v>
      </c>
      <c r="E27" s="402">
        <f>'Previous Week'!K5</f>
        <v>0</v>
      </c>
      <c r="F27" s="402">
        <f>'Last Week'!K5</f>
        <v>0</v>
      </c>
      <c r="G27" s="452">
        <f t="shared" si="4"/>
        <v>0</v>
      </c>
      <c r="H27" s="491">
        <f>'2016 Data'!K38</f>
        <v>7.650273224043716E-2</v>
      </c>
      <c r="I27" s="418">
        <f>'YTD 2017'!K5</f>
        <v>0</v>
      </c>
      <c r="J27" s="401">
        <f>'YTD 2016'!K5</f>
        <v>0</v>
      </c>
      <c r="K27" s="401">
        <f>'YTD 2015'!K5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ago'!B5</f>
        <v>1</v>
      </c>
      <c r="D28" s="401">
        <f>'3 weeks ago'!B5</f>
        <v>0</v>
      </c>
      <c r="E28" s="402">
        <f>'Previous Week'!B5</f>
        <v>1</v>
      </c>
      <c r="F28" s="402">
        <f>'Last Week'!B5</f>
        <v>1</v>
      </c>
      <c r="G28" s="452">
        <f t="shared" si="4"/>
        <v>3</v>
      </c>
      <c r="H28" s="491">
        <f>'2016 Data'!B38</f>
        <v>2.6775956284153004</v>
      </c>
      <c r="I28" s="418">
        <f>'YTD 2017'!B5</f>
        <v>5</v>
      </c>
      <c r="J28" s="401">
        <f>'YTD 2016'!B5</f>
        <v>2</v>
      </c>
      <c r="K28" s="401">
        <f>'YTD 2015'!B5</f>
        <v>5</v>
      </c>
      <c r="L28" s="404">
        <f t="shared" si="5"/>
        <v>3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4</v>
      </c>
      <c r="D29" s="420">
        <f t="shared" si="7"/>
        <v>2</v>
      </c>
      <c r="E29" s="420">
        <f t="shared" si="7"/>
        <v>3</v>
      </c>
      <c r="F29" s="421">
        <f t="shared" si="7"/>
        <v>4</v>
      </c>
      <c r="G29" s="455">
        <f t="shared" si="7"/>
        <v>13</v>
      </c>
      <c r="H29" s="494">
        <f t="shared" ref="H29:K29" si="8">SUM(H20:H28)</f>
        <v>17.136612021857921</v>
      </c>
      <c r="I29" s="422">
        <f t="shared" si="8"/>
        <v>23</v>
      </c>
      <c r="J29" s="420">
        <f t="shared" si="8"/>
        <v>33</v>
      </c>
      <c r="K29" s="420">
        <f t="shared" si="8"/>
        <v>28</v>
      </c>
      <c r="L29" s="412">
        <f>(I29-J29)/J29</f>
        <v>-0.30303030303030304</v>
      </c>
      <c r="M29" s="413">
        <f>(I29-K29)/K29</f>
        <v>-0.17857142857142858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6</v>
      </c>
      <c r="D30" s="409">
        <f t="shared" si="9"/>
        <v>3</v>
      </c>
      <c r="E30" s="409">
        <f t="shared" si="9"/>
        <v>4</v>
      </c>
      <c r="F30" s="410">
        <f t="shared" si="9"/>
        <v>6</v>
      </c>
      <c r="G30" s="453">
        <f t="shared" si="9"/>
        <v>19</v>
      </c>
      <c r="H30" s="492">
        <f t="shared" si="9"/>
        <v>20.655737704918032</v>
      </c>
      <c r="I30" s="411">
        <f t="shared" si="9"/>
        <v>30</v>
      </c>
      <c r="J30" s="409">
        <f t="shared" si="9"/>
        <v>37</v>
      </c>
      <c r="K30" s="409">
        <f t="shared" si="9"/>
        <v>32</v>
      </c>
      <c r="L30" s="412">
        <f>(I30-J30)/J30</f>
        <v>-0.1891891891891892</v>
      </c>
      <c r="M30" s="413">
        <f>(I30-K30)/K30</f>
        <v>-6.25E-2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-7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2017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ago'!S5</f>
        <v>0</v>
      </c>
      <c r="D39" s="441">
        <f>'3 weeks ago'!S5</f>
        <v>0</v>
      </c>
      <c r="E39" s="441">
        <f>'Previous Week'!S5</f>
        <v>0</v>
      </c>
      <c r="F39" s="442">
        <f>'Last Week'!S5</f>
        <v>0</v>
      </c>
      <c r="G39" s="452">
        <f t="shared" ref="G39:G40" si="10">SUM(C39:F39)</f>
        <v>0</v>
      </c>
      <c r="H39" s="501">
        <f>'2016 Data'!R38</f>
        <v>0.23013698630136983</v>
      </c>
      <c r="I39" s="443">
        <f>'YTD 2017'!S5</f>
        <v>0</v>
      </c>
      <c r="J39" s="441">
        <f>'YTD 2016'!S5</f>
        <v>0</v>
      </c>
      <c r="K39" s="441">
        <f>'YTD 2015'!S5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ago'!T5</f>
        <v>0</v>
      </c>
      <c r="D40" s="447">
        <f>'3 weeks ago'!T5</f>
        <v>2</v>
      </c>
      <c r="E40" s="446">
        <f>'Previous Week'!T5</f>
        <v>1</v>
      </c>
      <c r="F40" s="460">
        <f>'Last Week'!T5</f>
        <v>0</v>
      </c>
      <c r="G40" s="452">
        <f t="shared" si="10"/>
        <v>3</v>
      </c>
      <c r="H40" s="502">
        <f>'2016 Data'!S38</f>
        <v>8.131506849315068</v>
      </c>
      <c r="I40" s="448">
        <f>'YTD 2017'!T5</f>
        <v>8</v>
      </c>
      <c r="J40" s="446">
        <f>'YTD 2016'!T5</f>
        <v>19</v>
      </c>
      <c r="K40" s="446">
        <f>'YTD 2015'!T5</f>
        <v>10</v>
      </c>
      <c r="L40" s="412">
        <f>(I40-J40)/J40</f>
        <v>-0.57894736842105265</v>
      </c>
      <c r="M40" s="413">
        <f>(I40-K40)/K40</f>
        <v>-0.2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3" priority="1" stopIfTrue="1" operator="greaterThan">
      <formula>0</formula>
    </cfRule>
  </conditionalFormatting>
  <conditionalFormatting sqref="L31:M31">
    <cfRule type="cellIs" dxfId="8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2"/>
  <sheetViews>
    <sheetView tabSelected="1" topLeftCell="A4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Data'!F39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7" si="2">SUM(C12:F12)</f>
        <v>0</v>
      </c>
      <c r="H12" s="491">
        <f>'2016 Data'!M39</f>
        <v>0</v>
      </c>
      <c r="I12" s="403">
        <f>'YTD 2017'!M6</f>
        <v>0</v>
      </c>
      <c r="J12" s="401">
        <f>'YTD 2016'!M6</f>
        <v>0</v>
      </c>
      <c r="K12" s="401">
        <f>'YTD 2015'!M6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ago'!D6</f>
        <v>0</v>
      </c>
      <c r="D13" s="401">
        <f>'3 weeks ago'!D6</f>
        <v>0</v>
      </c>
      <c r="E13" s="402">
        <f>'Previous Week'!D6</f>
        <v>0</v>
      </c>
      <c r="F13" s="402">
        <f>'Last Week'!D6</f>
        <v>0</v>
      </c>
      <c r="G13" s="452">
        <f t="shared" si="2"/>
        <v>0</v>
      </c>
      <c r="H13" s="491">
        <f>'2016 Data'!D39</f>
        <v>0.15300546448087432</v>
      </c>
      <c r="I13" s="403">
        <f>'YTD 2017'!D6</f>
        <v>0</v>
      </c>
      <c r="J13" s="401">
        <f>'YTD 2016'!D6</f>
        <v>0</v>
      </c>
      <c r="K13" s="401">
        <f>'YTD 2015'!D6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ago'!Q6</f>
        <v>0</v>
      </c>
      <c r="D14" s="401">
        <f>'3 weeks ago'!Q6</f>
        <v>0</v>
      </c>
      <c r="E14" s="402">
        <f>'Previous Week'!Q6</f>
        <v>0</v>
      </c>
      <c r="F14" s="402">
        <f>'Last Week'!Q6</f>
        <v>0</v>
      </c>
      <c r="G14" s="452">
        <f t="shared" si="2"/>
        <v>0</v>
      </c>
      <c r="H14" s="491">
        <f>'2016 Data'!Q39</f>
        <v>0.38251366120218577</v>
      </c>
      <c r="I14" s="403">
        <f>'YTD 2017'!Q6</f>
        <v>0</v>
      </c>
      <c r="J14" s="401">
        <f>'YTD 2016'!Q6</f>
        <v>0</v>
      </c>
      <c r="K14" s="401">
        <f>'YTD 2015'!Q6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ago'!O6</f>
        <v>0</v>
      </c>
      <c r="D15" s="401">
        <f>'3 weeks ago'!O6</f>
        <v>0</v>
      </c>
      <c r="E15" s="402">
        <f>'Previous Week'!O6</f>
        <v>0</v>
      </c>
      <c r="F15" s="402">
        <f>'Last Week'!O6</f>
        <v>0</v>
      </c>
      <c r="G15" s="452">
        <f t="shared" si="2"/>
        <v>0</v>
      </c>
      <c r="H15" s="491">
        <f>'2016 Data'!O39</f>
        <v>0.15300546448087432</v>
      </c>
      <c r="I15" s="403">
        <f>'YTD 2017'!O6</f>
        <v>0</v>
      </c>
      <c r="J15" s="401">
        <f>'YTD 2016'!O6</f>
        <v>0</v>
      </c>
      <c r="K15" s="401">
        <f>'YTD 2015'!O6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ago'!E6</f>
        <v>0</v>
      </c>
      <c r="D16" s="401">
        <f>'3 weeks ago'!E6</f>
        <v>0</v>
      </c>
      <c r="E16" s="402">
        <f>'Previous Week'!E6</f>
        <v>0</v>
      </c>
      <c r="F16" s="402">
        <f>'Last Week'!E6</f>
        <v>1</v>
      </c>
      <c r="G16" s="452">
        <f t="shared" si="2"/>
        <v>1</v>
      </c>
      <c r="H16" s="491">
        <f>'2016 Data'!E39</f>
        <v>0.15300546448087432</v>
      </c>
      <c r="I16" s="403">
        <f>'YTD 2017'!E6</f>
        <v>1</v>
      </c>
      <c r="J16" s="401">
        <f>'YTD 2016'!E6</f>
        <v>1</v>
      </c>
      <c r="K16" s="401">
        <f>'YTD 2015'!E6</f>
        <v>0</v>
      </c>
      <c r="L16" s="404">
        <f t="shared" si="0"/>
        <v>0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ago'!J6</f>
        <v>0</v>
      </c>
      <c r="D17" s="401">
        <f>'3 weeks ago'!J6</f>
        <v>0</v>
      </c>
      <c r="E17" s="402">
        <f>'Previous Week'!J6</f>
        <v>0</v>
      </c>
      <c r="F17" s="402">
        <f>'Last Week'!J6</f>
        <v>0</v>
      </c>
      <c r="G17" s="452">
        <f t="shared" si="2"/>
        <v>0</v>
      </c>
      <c r="H17" s="491">
        <f>'2016 Data'!J39</f>
        <v>0.45901639344262296</v>
      </c>
      <c r="I17" s="403">
        <f>'YTD 2017'!J6</f>
        <v>0</v>
      </c>
      <c r="J17" s="401">
        <f>'YTD 2016'!J6</f>
        <v>1</v>
      </c>
      <c r="K17" s="401">
        <f>'YTD 2015'!J6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1</v>
      </c>
      <c r="H18" s="492">
        <f t="shared" si="3"/>
        <v>1.4535519125683061</v>
      </c>
      <c r="I18" s="411">
        <f t="shared" si="3"/>
        <v>1</v>
      </c>
      <c r="J18" s="409">
        <f t="shared" si="3"/>
        <v>2</v>
      </c>
      <c r="K18" s="409">
        <f t="shared" si="3"/>
        <v>0</v>
      </c>
      <c r="L18" s="412">
        <f>(I18-J18)/J18</f>
        <v>-0.5</v>
      </c>
      <c r="M18" s="413" t="e">
        <f>(I18-K18)/K18</f>
        <v>#DIV/0!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ago'!C6</f>
        <v>0</v>
      </c>
      <c r="D20" s="401">
        <f>'3 weeks ago'!C6</f>
        <v>0</v>
      </c>
      <c r="E20" s="402">
        <f>'Previous Week'!C6</f>
        <v>0</v>
      </c>
      <c r="F20" s="402">
        <f>'Last Week'!C6</f>
        <v>1</v>
      </c>
      <c r="G20" s="452">
        <f t="shared" ref="G20:G28" si="4">SUM(C20:F20)</f>
        <v>1</v>
      </c>
      <c r="H20" s="491">
        <f>'2016 Data'!C39</f>
        <v>0.91803278688524592</v>
      </c>
      <c r="I20" s="416">
        <f>'YTD 2017'!C6</f>
        <v>2</v>
      </c>
      <c r="J20" s="401">
        <f>'YTD 2016'!C6</f>
        <v>2</v>
      </c>
      <c r="K20" s="401">
        <f>'YTD 2015'!C6</f>
        <v>0</v>
      </c>
      <c r="L20" s="404">
        <f t="shared" ref="L20:L28" si="5">I20-J20</f>
        <v>0</v>
      </c>
      <c r="M20" s="407">
        <f>I20-K20</f>
        <v>2</v>
      </c>
      <c r="N20" s="380"/>
    </row>
    <row r="21" spans="1:14" x14ac:dyDescent="0.25">
      <c r="A21" s="375"/>
      <c r="B21" s="417" t="s">
        <v>42</v>
      </c>
      <c r="C21" s="401">
        <f>'4 weeks ago'!N6</f>
        <v>1</v>
      </c>
      <c r="D21" s="401">
        <f>'3 weeks ago'!N6</f>
        <v>1</v>
      </c>
      <c r="E21" s="402">
        <f>'Previous Week'!N6</f>
        <v>1</v>
      </c>
      <c r="F21" s="402">
        <f>'Last Week'!N6</f>
        <v>4</v>
      </c>
      <c r="G21" s="452">
        <f t="shared" si="4"/>
        <v>7</v>
      </c>
      <c r="H21" s="491">
        <f>'2016 Data'!N39</f>
        <v>3.9781420765027322</v>
      </c>
      <c r="I21" s="418">
        <f>'YTD 2017'!N6</f>
        <v>13</v>
      </c>
      <c r="J21" s="401">
        <f>'YTD 2016'!N6</f>
        <v>8</v>
      </c>
      <c r="K21" s="401">
        <f>'YTD 2015'!N6</f>
        <v>4</v>
      </c>
      <c r="L21" s="404">
        <f t="shared" si="5"/>
        <v>5</v>
      </c>
      <c r="M21" s="407">
        <f t="shared" ref="M21:M28" si="6">I21-K21</f>
        <v>9</v>
      </c>
      <c r="N21" s="380"/>
    </row>
    <row r="22" spans="1:14" x14ac:dyDescent="0.25">
      <c r="A22" s="375"/>
      <c r="B22" s="417" t="s">
        <v>62</v>
      </c>
      <c r="C22" s="401">
        <f>'4 weeks ago'!L6</f>
        <v>0</v>
      </c>
      <c r="D22" s="401">
        <f>'3 weeks ago'!L6</f>
        <v>0</v>
      </c>
      <c r="E22" s="402">
        <f>'Previous Week'!L6</f>
        <v>0</v>
      </c>
      <c r="F22" s="402">
        <f>'Last Week'!L6</f>
        <v>0</v>
      </c>
      <c r="G22" s="452">
        <f t="shared" si="4"/>
        <v>0</v>
      </c>
      <c r="H22" s="491">
        <f>'2016 Data'!L39</f>
        <v>7.650273224043716E-2</v>
      </c>
      <c r="I22" s="418">
        <f>'YTD 2017'!L6</f>
        <v>0</v>
      </c>
      <c r="J22" s="401">
        <f>'YTD 2016'!L6</f>
        <v>0</v>
      </c>
      <c r="K22" s="401">
        <f>'YTD 2015'!L6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ago'!P6</f>
        <v>0</v>
      </c>
      <c r="D23" s="401">
        <f>'3 weeks ago'!P6</f>
        <v>0</v>
      </c>
      <c r="E23" s="402">
        <f>'Previous Week'!P6</f>
        <v>0</v>
      </c>
      <c r="F23" s="402">
        <f>'Last Week'!P6</f>
        <v>0</v>
      </c>
      <c r="G23" s="452">
        <f t="shared" si="4"/>
        <v>0</v>
      </c>
      <c r="H23" s="491">
        <f>'2016 Data'!P39</f>
        <v>0.68852459016393441</v>
      </c>
      <c r="I23" s="418">
        <f>'YTD 2017'!P6</f>
        <v>1</v>
      </c>
      <c r="J23" s="401">
        <f>'YTD 2016'!P6</f>
        <v>1</v>
      </c>
      <c r="K23" s="401">
        <f>'YTD 2015'!P6</f>
        <v>1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ago'!G6</f>
        <v>0</v>
      </c>
      <c r="D24" s="401">
        <f>'3 weeks ago'!G6</f>
        <v>0</v>
      </c>
      <c r="E24" s="402">
        <f>'Previous Week'!G6</f>
        <v>0</v>
      </c>
      <c r="F24" s="402">
        <f>'Last Week'!G6</f>
        <v>2</v>
      </c>
      <c r="G24" s="452">
        <f t="shared" si="4"/>
        <v>2</v>
      </c>
      <c r="H24" s="491">
        <f>'2016 Data'!G39</f>
        <v>3.6721311475409837</v>
      </c>
      <c r="I24" s="418">
        <f>'YTD 2017'!G6</f>
        <v>5</v>
      </c>
      <c r="J24" s="401">
        <f>'YTD 2016'!G6</f>
        <v>2</v>
      </c>
      <c r="K24" s="401">
        <f>'YTD 2015'!G6</f>
        <v>6</v>
      </c>
      <c r="L24" s="404">
        <f t="shared" si="5"/>
        <v>3</v>
      </c>
      <c r="M24" s="407">
        <f t="shared" si="6"/>
        <v>-1</v>
      </c>
      <c r="N24" s="380"/>
    </row>
    <row r="25" spans="1:14" x14ac:dyDescent="0.25">
      <c r="A25" s="375"/>
      <c r="B25" s="406" t="s">
        <v>68</v>
      </c>
      <c r="C25" s="401">
        <f>'4 weeks ago'!I6</f>
        <v>1</v>
      </c>
      <c r="D25" s="401">
        <f>'3 weeks ago'!I6</f>
        <v>0</v>
      </c>
      <c r="E25" s="402">
        <f>'Previous Week'!I6</f>
        <v>1</v>
      </c>
      <c r="F25" s="402">
        <f>'Last Week'!I6</f>
        <v>0</v>
      </c>
      <c r="G25" s="452">
        <f t="shared" si="4"/>
        <v>2</v>
      </c>
      <c r="H25" s="491">
        <f>'2016 Data'!I39</f>
        <v>1.6065573770491803</v>
      </c>
      <c r="I25" s="418">
        <f>'YTD 2017'!I6</f>
        <v>2</v>
      </c>
      <c r="J25" s="401">
        <f>'YTD 2016'!I6</f>
        <v>4</v>
      </c>
      <c r="K25" s="401">
        <f>'YTD 2015'!I6</f>
        <v>3</v>
      </c>
      <c r="L25" s="404">
        <f t="shared" si="5"/>
        <v>-2</v>
      </c>
      <c r="M25" s="407">
        <f t="shared" si="6"/>
        <v>-1</v>
      </c>
      <c r="N25" s="380"/>
    </row>
    <row r="26" spans="1:14" x14ac:dyDescent="0.25">
      <c r="A26" s="375"/>
      <c r="B26" s="406" t="s">
        <v>67</v>
      </c>
      <c r="C26" s="401">
        <f>'4 weeks ago'!H6</f>
        <v>0</v>
      </c>
      <c r="D26" s="401">
        <f>'3 weeks ago'!H6</f>
        <v>1</v>
      </c>
      <c r="E26" s="402">
        <f>'Previous Week'!H6</f>
        <v>2</v>
      </c>
      <c r="F26" s="402">
        <f>'Last Week'!H6</f>
        <v>0</v>
      </c>
      <c r="G26" s="452">
        <f t="shared" si="4"/>
        <v>3</v>
      </c>
      <c r="H26" s="491">
        <f>'2016 Data'!H39</f>
        <v>1.7595628415300546</v>
      </c>
      <c r="I26" s="418">
        <f>'YTD 2017'!H6</f>
        <v>6</v>
      </c>
      <c r="J26" s="401">
        <f>'YTD 2016'!H6</f>
        <v>2</v>
      </c>
      <c r="K26" s="401">
        <f>'YTD 2015'!H6</f>
        <v>2</v>
      </c>
      <c r="L26" s="404">
        <f>I26-J26</f>
        <v>4</v>
      </c>
      <c r="M26" s="407">
        <f>I26-K26</f>
        <v>4</v>
      </c>
      <c r="N26" s="380"/>
    </row>
    <row r="27" spans="1:14" x14ac:dyDescent="0.25">
      <c r="A27" s="375"/>
      <c r="B27" s="406" t="s">
        <v>34</v>
      </c>
      <c r="C27" s="401">
        <f>'4 weeks ago'!K6</f>
        <v>0</v>
      </c>
      <c r="D27" s="401">
        <f>'3 weeks ago'!K6</f>
        <v>1</v>
      </c>
      <c r="E27" s="402">
        <f>'Previous Week'!K6</f>
        <v>2</v>
      </c>
      <c r="F27" s="402">
        <f>'Last Week'!K6</f>
        <v>0</v>
      </c>
      <c r="G27" s="452">
        <f t="shared" si="4"/>
        <v>3</v>
      </c>
      <c r="H27" s="491">
        <f>'2016 Data'!K39</f>
        <v>1.2240437158469946</v>
      </c>
      <c r="I27" s="418">
        <f>'YTD 2017'!K6</f>
        <v>5</v>
      </c>
      <c r="J27" s="401">
        <f>'YTD 2016'!K6</f>
        <v>0</v>
      </c>
      <c r="K27" s="401">
        <f>'YTD 2015'!K6</f>
        <v>4</v>
      </c>
      <c r="L27" s="404">
        <f t="shared" si="5"/>
        <v>5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ago'!B6</f>
        <v>0</v>
      </c>
      <c r="D28" s="401">
        <f>'3 weeks ago'!B6</f>
        <v>0</v>
      </c>
      <c r="E28" s="402">
        <f>'Previous Week'!B6</f>
        <v>0</v>
      </c>
      <c r="F28" s="402">
        <f>'Last Week'!B6</f>
        <v>1</v>
      </c>
      <c r="G28" s="452">
        <f t="shared" si="4"/>
        <v>1</v>
      </c>
      <c r="H28" s="491">
        <f>'2016 Data'!B39</f>
        <v>2.6010928961748636</v>
      </c>
      <c r="I28" s="418">
        <f>'YTD 2017'!B6</f>
        <v>1</v>
      </c>
      <c r="J28" s="401">
        <f>'YTD 2016'!B6</f>
        <v>1</v>
      </c>
      <c r="K28" s="401">
        <f>'YTD 2015'!B6</f>
        <v>5</v>
      </c>
      <c r="L28" s="404">
        <f t="shared" si="5"/>
        <v>0</v>
      </c>
      <c r="M28" s="407">
        <f t="shared" si="6"/>
        <v>-4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2</v>
      </c>
      <c r="D29" s="420">
        <f t="shared" si="7"/>
        <v>3</v>
      </c>
      <c r="E29" s="420">
        <f t="shared" si="7"/>
        <v>6</v>
      </c>
      <c r="F29" s="421">
        <f t="shared" si="7"/>
        <v>8</v>
      </c>
      <c r="G29" s="455">
        <f t="shared" si="7"/>
        <v>19</v>
      </c>
      <c r="H29" s="494">
        <f t="shared" ref="H29:K29" si="8">SUM(H20:H28)</f>
        <v>16.524590163934427</v>
      </c>
      <c r="I29" s="422">
        <f t="shared" si="8"/>
        <v>35</v>
      </c>
      <c r="J29" s="420">
        <f t="shared" si="8"/>
        <v>20</v>
      </c>
      <c r="K29" s="420">
        <f t="shared" si="8"/>
        <v>25</v>
      </c>
      <c r="L29" s="412">
        <f>(I29-J29)/J29</f>
        <v>0.75</v>
      </c>
      <c r="M29" s="413">
        <f>(I29-K29)/K29</f>
        <v>0.4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2</v>
      </c>
      <c r="D30" s="409">
        <f t="shared" si="9"/>
        <v>3</v>
      </c>
      <c r="E30" s="409">
        <f t="shared" si="9"/>
        <v>6</v>
      </c>
      <c r="F30" s="410">
        <f t="shared" si="9"/>
        <v>9</v>
      </c>
      <c r="G30" s="453">
        <f t="shared" si="9"/>
        <v>20</v>
      </c>
      <c r="H30" s="492">
        <f t="shared" si="9"/>
        <v>17.978142076502731</v>
      </c>
      <c r="I30" s="411">
        <f t="shared" si="9"/>
        <v>36</v>
      </c>
      <c r="J30" s="409">
        <f t="shared" si="9"/>
        <v>22</v>
      </c>
      <c r="K30" s="409">
        <f t="shared" si="9"/>
        <v>25</v>
      </c>
      <c r="L30" s="412">
        <f>(I30-J30)/J30</f>
        <v>0.63636363636363635</v>
      </c>
      <c r="M30" s="413">
        <f>(I30-K30)/K30</f>
        <v>0.44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14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ago'!S6</f>
        <v>0</v>
      </c>
      <c r="D39" s="441">
        <f>'3 weeks ago'!S6</f>
        <v>0</v>
      </c>
      <c r="E39" s="441">
        <f>'Previous Week'!S6</f>
        <v>0</v>
      </c>
      <c r="F39" s="442">
        <f>'Last Week'!S6</f>
        <v>0</v>
      </c>
      <c r="G39" s="452">
        <f t="shared" ref="G39:G40" si="10">SUM(C39:F39)</f>
        <v>0</v>
      </c>
      <c r="H39" s="501">
        <f>'2016 Data'!R39</f>
        <v>0</v>
      </c>
      <c r="I39" s="443">
        <f>'YTD 2017'!S6</f>
        <v>0</v>
      </c>
      <c r="J39" s="441">
        <f>'YTD 2016'!S6</f>
        <v>0</v>
      </c>
      <c r="K39" s="441">
        <f>'YTD 2015'!S6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ago'!T6</f>
        <v>0</v>
      </c>
      <c r="D40" s="447">
        <f>'3 weeks ago'!T6</f>
        <v>0</v>
      </c>
      <c r="E40" s="446">
        <f>'Previous Week'!T6</f>
        <v>0</v>
      </c>
      <c r="F40" s="460">
        <f>'Last Week'!T6</f>
        <v>2</v>
      </c>
      <c r="G40" s="452">
        <f t="shared" si="10"/>
        <v>2</v>
      </c>
      <c r="H40" s="502">
        <f>'2016 Data'!S39</f>
        <v>7.2876712328767121</v>
      </c>
      <c r="I40" s="448">
        <f>'YTD 2017'!T6</f>
        <v>4</v>
      </c>
      <c r="J40" s="446">
        <f>'YTD 2016'!T6</f>
        <v>25</v>
      </c>
      <c r="K40" s="446">
        <f>'YTD 2015'!T6</f>
        <v>15</v>
      </c>
      <c r="L40" s="412">
        <f>(I40-J40)/J40</f>
        <v>-0.84</v>
      </c>
      <c r="M40" s="413">
        <f>(I40-K40)/K40</f>
        <v>-0.73333333333333328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1" priority="1" stopIfTrue="1" operator="greaterThan">
      <formula>0</formula>
    </cfRule>
  </conditionalFormatting>
  <conditionalFormatting sqref="L31:M31">
    <cfRule type="cellIs" dxfId="8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Data'!F40</f>
        <v>0.15300546448087432</v>
      </c>
      <c r="I11" s="403">
        <f>'YTD 2017'!F7</f>
        <v>0</v>
      </c>
      <c r="J11" s="401">
        <f>'YTD 2016'!F7</f>
        <v>0</v>
      </c>
      <c r="K11" s="401">
        <f>'YTD 2015'!F7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7" si="2">SUM(C12:F12)</f>
        <v>0</v>
      </c>
      <c r="H12" s="491">
        <f>'2016 Data'!M40</f>
        <v>7.650273224043716E-2</v>
      </c>
      <c r="I12" s="403">
        <f>'YTD 2017'!M7</f>
        <v>0</v>
      </c>
      <c r="J12" s="401">
        <f>'YTD 2016'!M7</f>
        <v>0</v>
      </c>
      <c r="K12" s="401">
        <f>'YTD 2015'!M7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ago'!D7</f>
        <v>0</v>
      </c>
      <c r="D13" s="401">
        <f>'3 weeks ago'!D7</f>
        <v>0</v>
      </c>
      <c r="E13" s="402">
        <f>'Previous Week'!D7</f>
        <v>0</v>
      </c>
      <c r="F13" s="402">
        <f>'Last Week'!D7</f>
        <v>0</v>
      </c>
      <c r="G13" s="452">
        <f t="shared" si="2"/>
        <v>0</v>
      </c>
      <c r="H13" s="491">
        <f>'2016 Data'!D40</f>
        <v>0.45901639344262296</v>
      </c>
      <c r="I13" s="403">
        <f>'YTD 2017'!D7</f>
        <v>0</v>
      </c>
      <c r="J13" s="401">
        <f>'YTD 2016'!D7</f>
        <v>1</v>
      </c>
      <c r="K13" s="401">
        <f>'YTD 2015'!D7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ago'!Q7</f>
        <v>0</v>
      </c>
      <c r="D14" s="401">
        <f>'3 weeks ago'!Q7</f>
        <v>0</v>
      </c>
      <c r="E14" s="402">
        <f>'Previous Week'!Q7</f>
        <v>0</v>
      </c>
      <c r="F14" s="402">
        <f>'Last Week'!Q7</f>
        <v>0</v>
      </c>
      <c r="G14" s="452">
        <f t="shared" si="2"/>
        <v>0</v>
      </c>
      <c r="H14" s="491">
        <f>'2016 Data'!Q40</f>
        <v>0.68852459016393441</v>
      </c>
      <c r="I14" s="403">
        <f>'YTD 2017'!Q7</f>
        <v>0</v>
      </c>
      <c r="J14" s="401">
        <f>'YTD 2016'!Q7</f>
        <v>0</v>
      </c>
      <c r="K14" s="401">
        <f>'YTD 2015'!Q7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ago'!O7</f>
        <v>0</v>
      </c>
      <c r="D15" s="401">
        <f>'3 weeks ago'!O7</f>
        <v>0</v>
      </c>
      <c r="E15" s="402">
        <f>'Previous Week'!O7</f>
        <v>0</v>
      </c>
      <c r="F15" s="402">
        <f>'Last Week'!O7</f>
        <v>0</v>
      </c>
      <c r="G15" s="452">
        <f t="shared" si="2"/>
        <v>0</v>
      </c>
      <c r="H15" s="491">
        <f>'2016 Data'!O40</f>
        <v>0.30601092896174864</v>
      </c>
      <c r="I15" s="403">
        <f>'YTD 2017'!O7</f>
        <v>0</v>
      </c>
      <c r="J15" s="401">
        <f>'YTD 2016'!O7</f>
        <v>2</v>
      </c>
      <c r="K15" s="401">
        <f>'YTD 2015'!O7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40</v>
      </c>
      <c r="C16" s="401">
        <f>'4 weeks ago'!E7</f>
        <v>0</v>
      </c>
      <c r="D16" s="401">
        <f>'3 weeks ago'!E7</f>
        <v>0</v>
      </c>
      <c r="E16" s="402">
        <f>'Previous Week'!E7</f>
        <v>1</v>
      </c>
      <c r="F16" s="402">
        <f>'Last Week'!E7</f>
        <v>0</v>
      </c>
      <c r="G16" s="452">
        <f t="shared" si="2"/>
        <v>1</v>
      </c>
      <c r="H16" s="491">
        <f>'2016 Data'!E40</f>
        <v>0.91803278688524592</v>
      </c>
      <c r="I16" s="403">
        <f>'YTD 2017'!E7</f>
        <v>1</v>
      </c>
      <c r="J16" s="401">
        <f>'YTD 2016'!E7</f>
        <v>0</v>
      </c>
      <c r="K16" s="401">
        <f>'YTD 2015'!E7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ago'!J7</f>
        <v>0</v>
      </c>
      <c r="D17" s="401">
        <f>'3 weeks ago'!J7</f>
        <v>0</v>
      </c>
      <c r="E17" s="402">
        <f>'Previous Week'!J7</f>
        <v>0</v>
      </c>
      <c r="F17" s="402">
        <f>'Last Week'!J7</f>
        <v>0</v>
      </c>
      <c r="G17" s="452">
        <f t="shared" si="2"/>
        <v>0</v>
      </c>
      <c r="H17" s="491">
        <f>'2016 Data'!J40</f>
        <v>0.91803278688524592</v>
      </c>
      <c r="I17" s="403">
        <f>'YTD 2017'!J7</f>
        <v>0</v>
      </c>
      <c r="J17" s="401">
        <f>'YTD 2016'!J7</f>
        <v>0</v>
      </c>
      <c r="K17" s="401">
        <f>'YTD 2015'!J7</f>
        <v>1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1</v>
      </c>
      <c r="H18" s="492">
        <f t="shared" si="3"/>
        <v>3.5191256830601096</v>
      </c>
      <c r="I18" s="411">
        <f t="shared" si="3"/>
        <v>1</v>
      </c>
      <c r="J18" s="409">
        <f t="shared" si="3"/>
        <v>3</v>
      </c>
      <c r="K18" s="409">
        <f t="shared" si="3"/>
        <v>5</v>
      </c>
      <c r="L18" s="412">
        <f>(I18-J18)/J18</f>
        <v>-0.66666666666666663</v>
      </c>
      <c r="M18" s="413">
        <f>(I18-K18)/K18</f>
        <v>-0.8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ago'!C7</f>
        <v>0</v>
      </c>
      <c r="D20" s="401">
        <f>'3 weeks ago'!C7</f>
        <v>1</v>
      </c>
      <c r="E20" s="402">
        <f>'Previous Week'!C7</f>
        <v>1</v>
      </c>
      <c r="F20" s="402">
        <f>'Last Week'!C7</f>
        <v>0</v>
      </c>
      <c r="G20" s="452">
        <f t="shared" ref="G20:G28" si="4">SUM(C20:F20)</f>
        <v>2</v>
      </c>
      <c r="H20" s="491">
        <f>'2016 Data'!C40</f>
        <v>1.3005464480874318</v>
      </c>
      <c r="I20" s="416">
        <f>'YTD 2017'!C7</f>
        <v>2</v>
      </c>
      <c r="J20" s="401">
        <f>'YTD 2016'!C7</f>
        <v>0</v>
      </c>
      <c r="K20" s="401">
        <f>'YTD 2015'!C7</f>
        <v>5</v>
      </c>
      <c r="L20" s="404">
        <f t="shared" ref="L20:L28" si="5">I20-J20</f>
        <v>2</v>
      </c>
      <c r="M20" s="407">
        <f>I20-K20</f>
        <v>-3</v>
      </c>
      <c r="N20" s="380"/>
    </row>
    <row r="21" spans="1:14" x14ac:dyDescent="0.25">
      <c r="A21" s="375"/>
      <c r="B21" s="417" t="s">
        <v>42</v>
      </c>
      <c r="C21" s="401">
        <f>'4 weeks ago'!N7</f>
        <v>1</v>
      </c>
      <c r="D21" s="401">
        <f>'3 weeks ago'!N7</f>
        <v>3</v>
      </c>
      <c r="E21" s="402">
        <f>'Previous Week'!N7</f>
        <v>1</v>
      </c>
      <c r="F21" s="402">
        <f>'Last Week'!N7</f>
        <v>1</v>
      </c>
      <c r="G21" s="452">
        <f t="shared" si="4"/>
        <v>6</v>
      </c>
      <c r="H21" s="491">
        <f>'2016 Data'!N40</f>
        <v>3.9016393442622945</v>
      </c>
      <c r="I21" s="418">
        <f>'YTD 2017'!N7</f>
        <v>10</v>
      </c>
      <c r="J21" s="401">
        <f>'YTD 2016'!N7</f>
        <v>13</v>
      </c>
      <c r="K21" s="401">
        <f>'YTD 2015'!N7</f>
        <v>4</v>
      </c>
      <c r="L21" s="404">
        <f t="shared" si="5"/>
        <v>-3</v>
      </c>
      <c r="M21" s="407">
        <f t="shared" ref="M21:M28" si="6">I21-K21</f>
        <v>6</v>
      </c>
      <c r="N21" s="380"/>
    </row>
    <row r="22" spans="1:14" x14ac:dyDescent="0.25">
      <c r="A22" s="375"/>
      <c r="B22" s="417" t="s">
        <v>62</v>
      </c>
      <c r="C22" s="401">
        <f>'4 weeks ago'!L7</f>
        <v>0</v>
      </c>
      <c r="D22" s="401">
        <f>'3 weeks ago'!L7</f>
        <v>0</v>
      </c>
      <c r="E22" s="402">
        <f>'Previous Week'!L7</f>
        <v>0</v>
      </c>
      <c r="F22" s="402">
        <f>'Last Week'!L7</f>
        <v>0</v>
      </c>
      <c r="G22" s="452">
        <f t="shared" si="4"/>
        <v>0</v>
      </c>
      <c r="H22" s="491">
        <f>'2016 Data'!L40</f>
        <v>0.22950819672131148</v>
      </c>
      <c r="I22" s="418">
        <f>'YTD 2017'!L7</f>
        <v>0</v>
      </c>
      <c r="J22" s="401">
        <f>'YTD 2016'!L7</f>
        <v>1</v>
      </c>
      <c r="K22" s="401">
        <f>'YTD 2015'!L7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ago'!P7</f>
        <v>1</v>
      </c>
      <c r="D23" s="401">
        <f>'3 weeks ago'!P7</f>
        <v>0</v>
      </c>
      <c r="E23" s="402">
        <f>'Previous Week'!P7</f>
        <v>0</v>
      </c>
      <c r="F23" s="402">
        <f>'Last Week'!P7</f>
        <v>0</v>
      </c>
      <c r="G23" s="452">
        <f t="shared" si="4"/>
        <v>1</v>
      </c>
      <c r="H23" s="491">
        <f>'2016 Data'!P40</f>
        <v>1.4535519125683061</v>
      </c>
      <c r="I23" s="418">
        <f>'YTD 2017'!P7</f>
        <v>2</v>
      </c>
      <c r="J23" s="401">
        <f>'YTD 2016'!P7</f>
        <v>5</v>
      </c>
      <c r="K23" s="401">
        <f>'YTD 2015'!P7</f>
        <v>0</v>
      </c>
      <c r="L23" s="404">
        <f t="shared" si="5"/>
        <v>-3</v>
      </c>
      <c r="M23" s="407">
        <f t="shared" si="6"/>
        <v>2</v>
      </c>
      <c r="N23" s="380"/>
    </row>
    <row r="24" spans="1:14" x14ac:dyDescent="0.25">
      <c r="A24" s="375"/>
      <c r="B24" s="406" t="s">
        <v>7</v>
      </c>
      <c r="C24" s="401">
        <f>'4 weeks ago'!G7</f>
        <v>2</v>
      </c>
      <c r="D24" s="401">
        <f>'3 weeks ago'!G7</f>
        <v>1</v>
      </c>
      <c r="E24" s="402">
        <f>'Previous Week'!G7</f>
        <v>1</v>
      </c>
      <c r="F24" s="402">
        <f>'Last Week'!G7</f>
        <v>1</v>
      </c>
      <c r="G24" s="452">
        <f t="shared" si="4"/>
        <v>5</v>
      </c>
      <c r="H24" s="491">
        <f>'2016 Data'!G40</f>
        <v>2.9071038251366121</v>
      </c>
      <c r="I24" s="418">
        <f>'YTD 2017'!G7</f>
        <v>6</v>
      </c>
      <c r="J24" s="401">
        <f>'YTD 2016'!G7</f>
        <v>6</v>
      </c>
      <c r="K24" s="401">
        <f>'YTD 2015'!G7</f>
        <v>3</v>
      </c>
      <c r="L24" s="404">
        <f t="shared" si="5"/>
        <v>0</v>
      </c>
      <c r="M24" s="407">
        <f t="shared" si="6"/>
        <v>3</v>
      </c>
      <c r="N24" s="380"/>
    </row>
    <row r="25" spans="1:14" x14ac:dyDescent="0.25">
      <c r="A25" s="375"/>
      <c r="B25" s="406" t="s">
        <v>68</v>
      </c>
      <c r="C25" s="401">
        <f>'4 weeks ago'!I7</f>
        <v>0</v>
      </c>
      <c r="D25" s="401">
        <f>'3 weeks ago'!I7</f>
        <v>1</v>
      </c>
      <c r="E25" s="402">
        <f>'Previous Week'!I7</f>
        <v>0</v>
      </c>
      <c r="F25" s="402">
        <f>'Last Week'!I7</f>
        <v>2</v>
      </c>
      <c r="G25" s="452">
        <f t="shared" si="4"/>
        <v>3</v>
      </c>
      <c r="H25" s="491">
        <f>'2016 Data'!I40</f>
        <v>0.99453551912568305</v>
      </c>
      <c r="I25" s="418">
        <f>'YTD 2017'!I7</f>
        <v>3</v>
      </c>
      <c r="J25" s="401">
        <f>'YTD 2016'!I7</f>
        <v>1</v>
      </c>
      <c r="K25" s="401">
        <f>'YTD 2015'!I7</f>
        <v>1</v>
      </c>
      <c r="L25" s="404">
        <f t="shared" si="5"/>
        <v>2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ago'!H7</f>
        <v>0</v>
      </c>
      <c r="D26" s="401">
        <f>'3 weeks ago'!H7</f>
        <v>0</v>
      </c>
      <c r="E26" s="402">
        <f>'Previous Week'!H7</f>
        <v>0</v>
      </c>
      <c r="F26" s="402">
        <f>'Last Week'!H7</f>
        <v>1</v>
      </c>
      <c r="G26" s="452">
        <f t="shared" si="4"/>
        <v>1</v>
      </c>
      <c r="H26" s="491">
        <f>'2016 Data'!H40</f>
        <v>2.2185792349726778</v>
      </c>
      <c r="I26" s="418">
        <f>'YTD 2017'!H7</f>
        <v>2</v>
      </c>
      <c r="J26" s="401">
        <f>'YTD 2016'!H7</f>
        <v>4</v>
      </c>
      <c r="K26" s="401">
        <f>'YTD 2015'!H7</f>
        <v>1</v>
      </c>
      <c r="L26" s="404">
        <f>I26-J26</f>
        <v>-2</v>
      </c>
      <c r="M26" s="407">
        <f>I26-K26</f>
        <v>1</v>
      </c>
      <c r="N26" s="380"/>
    </row>
    <row r="27" spans="1:14" x14ac:dyDescent="0.25">
      <c r="A27" s="375"/>
      <c r="B27" s="406" t="s">
        <v>34</v>
      </c>
      <c r="C27" s="401">
        <f>'4 weeks ago'!K7</f>
        <v>0</v>
      </c>
      <c r="D27" s="401">
        <f>'3 weeks ago'!K7</f>
        <v>0</v>
      </c>
      <c r="E27" s="402">
        <f>'Previous Week'!K7</f>
        <v>0</v>
      </c>
      <c r="F27" s="402">
        <f>'Last Week'!K7</f>
        <v>0</v>
      </c>
      <c r="G27" s="452">
        <f t="shared" si="4"/>
        <v>0</v>
      </c>
      <c r="H27" s="491">
        <f>'2016 Data'!K40</f>
        <v>0.30601092896174864</v>
      </c>
      <c r="I27" s="418">
        <f>'YTD 2017'!K7</f>
        <v>1</v>
      </c>
      <c r="J27" s="401">
        <f>'YTD 2016'!K7</f>
        <v>1</v>
      </c>
      <c r="K27" s="401">
        <f>'YTD 2015'!K7</f>
        <v>0</v>
      </c>
      <c r="L27" s="404">
        <f t="shared" si="5"/>
        <v>0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ago'!B7</f>
        <v>0</v>
      </c>
      <c r="D28" s="401">
        <f>'3 weeks ago'!B7</f>
        <v>2</v>
      </c>
      <c r="E28" s="402">
        <f>'Previous Week'!B7</f>
        <v>1</v>
      </c>
      <c r="F28" s="402">
        <f>'Last Week'!B7</f>
        <v>1</v>
      </c>
      <c r="G28" s="452">
        <f t="shared" si="4"/>
        <v>4</v>
      </c>
      <c r="H28" s="491">
        <f>'2016 Data'!B40</f>
        <v>1.9125683060109291</v>
      </c>
      <c r="I28" s="418">
        <f>'YTD 2017'!B7</f>
        <v>5</v>
      </c>
      <c r="J28" s="401">
        <f>'YTD 2016'!B7</f>
        <v>2</v>
      </c>
      <c r="K28" s="401">
        <f>'YTD 2015'!B7</f>
        <v>5</v>
      </c>
      <c r="L28" s="404">
        <f t="shared" si="5"/>
        <v>3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4</v>
      </c>
      <c r="D29" s="420">
        <f t="shared" si="7"/>
        <v>8</v>
      </c>
      <c r="E29" s="420">
        <f t="shared" si="7"/>
        <v>4</v>
      </c>
      <c r="F29" s="421">
        <f t="shared" si="7"/>
        <v>6</v>
      </c>
      <c r="G29" s="455">
        <f t="shared" si="7"/>
        <v>22</v>
      </c>
      <c r="H29" s="494">
        <f t="shared" ref="H29:K29" si="8">SUM(H20:H28)</f>
        <v>15.224043715846996</v>
      </c>
      <c r="I29" s="422">
        <f t="shared" si="8"/>
        <v>31</v>
      </c>
      <c r="J29" s="420">
        <f t="shared" si="8"/>
        <v>33</v>
      </c>
      <c r="K29" s="420">
        <f t="shared" si="8"/>
        <v>19</v>
      </c>
      <c r="L29" s="412">
        <f>(I29-J29)/J29</f>
        <v>-6.0606060606060608E-2</v>
      </c>
      <c r="M29" s="413">
        <f>(I29-K29)/K29</f>
        <v>0.63157894736842102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4</v>
      </c>
      <c r="D30" s="409">
        <f t="shared" si="9"/>
        <v>8</v>
      </c>
      <c r="E30" s="409">
        <f t="shared" si="9"/>
        <v>5</v>
      </c>
      <c r="F30" s="410">
        <f t="shared" si="9"/>
        <v>6</v>
      </c>
      <c r="G30" s="453">
        <f t="shared" si="9"/>
        <v>23</v>
      </c>
      <c r="H30" s="492">
        <f t="shared" si="9"/>
        <v>18.743169398907106</v>
      </c>
      <c r="I30" s="411">
        <f t="shared" si="9"/>
        <v>32</v>
      </c>
      <c r="J30" s="409">
        <f t="shared" si="9"/>
        <v>36</v>
      </c>
      <c r="K30" s="409">
        <f t="shared" si="9"/>
        <v>24</v>
      </c>
      <c r="L30" s="412">
        <f>(I30-J30)/J30</f>
        <v>-0.1111111111111111</v>
      </c>
      <c r="M30" s="413">
        <f>(I30-K30)/K30</f>
        <v>0.33333333333333331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-4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ago'!S7</f>
        <v>0</v>
      </c>
      <c r="D39" s="441">
        <f>'3 weeks ago'!S7</f>
        <v>0</v>
      </c>
      <c r="E39" s="441">
        <f>'Previous Week'!S7</f>
        <v>0</v>
      </c>
      <c r="F39" s="442">
        <f>'Last Week'!S7</f>
        <v>0</v>
      </c>
      <c r="G39" s="452">
        <f t="shared" ref="G39:G40" si="10">SUM(C39:F39)</f>
        <v>0</v>
      </c>
      <c r="H39" s="501">
        <f>'2016 Data'!R40</f>
        <v>0</v>
      </c>
      <c r="I39" s="443">
        <f>'YTD 2017'!S7</f>
        <v>0</v>
      </c>
      <c r="J39" s="441">
        <f>'YTD 2016'!S7</f>
        <v>0</v>
      </c>
      <c r="K39" s="441">
        <f>'YTD 2015'!S7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ago'!T7</f>
        <v>0</v>
      </c>
      <c r="D40" s="447">
        <f>'3 weeks ago'!T7</f>
        <v>1</v>
      </c>
      <c r="E40" s="446">
        <f>'Previous Week'!T7</f>
        <v>0</v>
      </c>
      <c r="F40" s="460">
        <f>'Last Week'!T7</f>
        <v>0</v>
      </c>
      <c r="G40" s="452">
        <f t="shared" si="10"/>
        <v>1</v>
      </c>
      <c r="H40" s="502">
        <f>'2016 Data'!S40</f>
        <v>8.131506849315068</v>
      </c>
      <c r="I40" s="448">
        <f>'YTD 2017'!T7</f>
        <v>8</v>
      </c>
      <c r="J40" s="446">
        <f>'YTD 2016'!T7</f>
        <v>11</v>
      </c>
      <c r="K40" s="446">
        <f>'YTD 2015'!T7</f>
        <v>8</v>
      </c>
      <c r="L40" s="412">
        <f>(I40-J40)/J40</f>
        <v>-0.27272727272727271</v>
      </c>
      <c r="M40" s="413">
        <f>(I40-K40)/K40</f>
        <v>0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9" priority="1" stopIfTrue="1" operator="greaterThan">
      <formula>0</formula>
    </cfRule>
  </conditionalFormatting>
  <conditionalFormatting sqref="L31:M31">
    <cfRule type="cellIs" dxfId="7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ago'!F8</f>
        <v>1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1</v>
      </c>
      <c r="H11" s="491">
        <f>'2016 Data'!F41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7" si="2">SUM(C12:F12)</f>
        <v>0</v>
      </c>
      <c r="H12" s="491">
        <f>'2016 Data'!M41</f>
        <v>0.15300546448087432</v>
      </c>
      <c r="I12" s="403">
        <f>'YTD 2017'!M8</f>
        <v>0</v>
      </c>
      <c r="J12" s="401">
        <f>'YTD 2016'!M8</f>
        <v>0</v>
      </c>
      <c r="K12" s="401">
        <f>'YTD 2015'!M8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ago'!D8</f>
        <v>0</v>
      </c>
      <c r="D13" s="401">
        <f>'3 weeks ago'!D8</f>
        <v>0</v>
      </c>
      <c r="E13" s="402">
        <f>'Previous Week'!D8</f>
        <v>0</v>
      </c>
      <c r="F13" s="402">
        <f>'Last Week'!D8</f>
        <v>0</v>
      </c>
      <c r="G13" s="452">
        <f t="shared" si="2"/>
        <v>0</v>
      </c>
      <c r="H13" s="491">
        <f>'2016 Data'!D41</f>
        <v>7.650273224043716E-2</v>
      </c>
      <c r="I13" s="403">
        <f>'YTD 2017'!D8</f>
        <v>0</v>
      </c>
      <c r="J13" s="401">
        <f>'YTD 2016'!D8</f>
        <v>0</v>
      </c>
      <c r="K13" s="401">
        <f>'YTD 2015'!D8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ago'!Q8</f>
        <v>0</v>
      </c>
      <c r="D14" s="401">
        <f>'3 weeks ago'!Q8</f>
        <v>0</v>
      </c>
      <c r="E14" s="402">
        <f>'Previous Week'!Q8</f>
        <v>0</v>
      </c>
      <c r="F14" s="402">
        <f>'Last Week'!Q8</f>
        <v>0</v>
      </c>
      <c r="G14" s="452">
        <f t="shared" si="2"/>
        <v>0</v>
      </c>
      <c r="H14" s="491">
        <f>'2016 Data'!Q41</f>
        <v>0.38251366120218577</v>
      </c>
      <c r="I14" s="403">
        <f>'YTD 2017'!Q8</f>
        <v>0</v>
      </c>
      <c r="J14" s="401">
        <f>'YTD 2016'!Q8</f>
        <v>0</v>
      </c>
      <c r="K14" s="401">
        <f>'YTD 2015'!Q8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ago'!O8</f>
        <v>0</v>
      </c>
      <c r="D15" s="401">
        <f>'3 weeks ago'!O8</f>
        <v>0</v>
      </c>
      <c r="E15" s="402">
        <f>'Previous Week'!O8</f>
        <v>0</v>
      </c>
      <c r="F15" s="402">
        <f>'Last Week'!O8</f>
        <v>0</v>
      </c>
      <c r="G15" s="452">
        <f t="shared" si="2"/>
        <v>0</v>
      </c>
      <c r="H15" s="491">
        <f>'2016 Data'!O41</f>
        <v>0.38251366120218577</v>
      </c>
      <c r="I15" s="403">
        <f>'YTD 2017'!O8</f>
        <v>1</v>
      </c>
      <c r="J15" s="401">
        <f>'YTD 2016'!O8</f>
        <v>1</v>
      </c>
      <c r="K15" s="401">
        <f>'YTD 2015'!O8</f>
        <v>1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ago'!E8</f>
        <v>0</v>
      </c>
      <c r="D16" s="401">
        <f>'3 weeks ago'!E8</f>
        <v>0</v>
      </c>
      <c r="E16" s="402">
        <f>'Previous Week'!E8</f>
        <v>0</v>
      </c>
      <c r="F16" s="402">
        <f>'Last Week'!E8</f>
        <v>0</v>
      </c>
      <c r="G16" s="452">
        <f t="shared" si="2"/>
        <v>0</v>
      </c>
      <c r="H16" s="491">
        <f>'2016 Data'!E41</f>
        <v>0.45901639344262296</v>
      </c>
      <c r="I16" s="403">
        <f>'YTD 2017'!E8</f>
        <v>0</v>
      </c>
      <c r="J16" s="401">
        <f>'YTD 2016'!E8</f>
        <v>0</v>
      </c>
      <c r="K16" s="401">
        <f>'YTD 2015'!E8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ago'!J8</f>
        <v>1</v>
      </c>
      <c r="D17" s="401">
        <f>'3 weeks ago'!J8</f>
        <v>0</v>
      </c>
      <c r="E17" s="402">
        <f>'Previous Week'!J8</f>
        <v>0</v>
      </c>
      <c r="F17" s="402">
        <f>'Last Week'!J8</f>
        <v>0</v>
      </c>
      <c r="G17" s="452">
        <f t="shared" si="2"/>
        <v>1</v>
      </c>
      <c r="H17" s="491">
        <f>'2016 Data'!J41</f>
        <v>0.45901639344262296</v>
      </c>
      <c r="I17" s="403">
        <f>'YTD 2017'!J8</f>
        <v>1</v>
      </c>
      <c r="J17" s="401">
        <f>'YTD 2016'!J8</f>
        <v>0</v>
      </c>
      <c r="K17" s="401">
        <f>'YTD 2015'!J8</f>
        <v>0</v>
      </c>
      <c r="L17" s="404">
        <f t="shared" si="0"/>
        <v>1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2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2</v>
      </c>
      <c r="H18" s="492">
        <f t="shared" si="3"/>
        <v>1.9125683060109291</v>
      </c>
      <c r="I18" s="411">
        <f t="shared" si="3"/>
        <v>3</v>
      </c>
      <c r="J18" s="409">
        <f t="shared" si="3"/>
        <v>1</v>
      </c>
      <c r="K18" s="409">
        <f t="shared" si="3"/>
        <v>3</v>
      </c>
      <c r="L18" s="412">
        <f>(I18-J18)/J18</f>
        <v>2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ago'!C8</f>
        <v>0</v>
      </c>
      <c r="D20" s="401">
        <f>'3 weeks ago'!C8</f>
        <v>0</v>
      </c>
      <c r="E20" s="402">
        <f>'Previous Week'!C8</f>
        <v>0</v>
      </c>
      <c r="F20" s="402">
        <f>'Last Week'!C8</f>
        <v>0</v>
      </c>
      <c r="G20" s="452">
        <f t="shared" ref="G20:G28" si="4">SUM(C20:F20)</f>
        <v>0</v>
      </c>
      <c r="H20" s="491">
        <f>'2016 Data'!C41</f>
        <v>0.91803278688524592</v>
      </c>
      <c r="I20" s="416">
        <f>'YTD 2017'!C8</f>
        <v>0</v>
      </c>
      <c r="J20" s="401">
        <f>'YTD 2016'!C8</f>
        <v>0</v>
      </c>
      <c r="K20" s="401">
        <f>'YTD 2015'!C8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ago'!N8</f>
        <v>2</v>
      </c>
      <c r="D21" s="401">
        <f>'3 weeks ago'!N8</f>
        <v>0</v>
      </c>
      <c r="E21" s="402">
        <f>'Previous Week'!N8</f>
        <v>0</v>
      </c>
      <c r="F21" s="402">
        <f>'Last Week'!N8</f>
        <v>0</v>
      </c>
      <c r="G21" s="452">
        <f t="shared" si="4"/>
        <v>2</v>
      </c>
      <c r="H21" s="491">
        <f>'2016 Data'!N41</f>
        <v>3.0601092896174862</v>
      </c>
      <c r="I21" s="418">
        <f>'YTD 2017'!N8</f>
        <v>3</v>
      </c>
      <c r="J21" s="401">
        <f>'YTD 2016'!N8</f>
        <v>4</v>
      </c>
      <c r="K21" s="401">
        <f>'YTD 2015'!N8</f>
        <v>7</v>
      </c>
      <c r="L21" s="404">
        <f t="shared" si="5"/>
        <v>-1</v>
      </c>
      <c r="M21" s="407">
        <f t="shared" ref="M21:M28" si="6">I21-K21</f>
        <v>-4</v>
      </c>
      <c r="N21" s="380"/>
    </row>
    <row r="22" spans="1:14" x14ac:dyDescent="0.25">
      <c r="A22" s="375"/>
      <c r="B22" s="417" t="s">
        <v>62</v>
      </c>
      <c r="C22" s="401">
        <f>'4 weeks ago'!L8</f>
        <v>0</v>
      </c>
      <c r="D22" s="401">
        <f>'3 weeks ago'!L8</f>
        <v>0</v>
      </c>
      <c r="E22" s="402">
        <f>'Previous Week'!L8</f>
        <v>0</v>
      </c>
      <c r="F22" s="402">
        <f>'Last Week'!L8</f>
        <v>0</v>
      </c>
      <c r="G22" s="452">
        <f t="shared" si="4"/>
        <v>0</v>
      </c>
      <c r="H22" s="491">
        <f>'2016 Data'!L41</f>
        <v>7.650273224043716E-2</v>
      </c>
      <c r="I22" s="418">
        <f>'YTD 2017'!L8</f>
        <v>0</v>
      </c>
      <c r="J22" s="401">
        <f>'YTD 2016'!L8</f>
        <v>0</v>
      </c>
      <c r="K22" s="401">
        <f>'YTD 2015'!L8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ago'!P8</f>
        <v>4</v>
      </c>
      <c r="D23" s="401">
        <f>'3 weeks ago'!P8</f>
        <v>2</v>
      </c>
      <c r="E23" s="402">
        <f>'Previous Week'!P8</f>
        <v>1</v>
      </c>
      <c r="F23" s="402">
        <f>'Last Week'!P8</f>
        <v>3</v>
      </c>
      <c r="G23" s="452">
        <f t="shared" si="4"/>
        <v>10</v>
      </c>
      <c r="H23" s="491">
        <f>'2016 Data'!P41</f>
        <v>7.0382513661202184</v>
      </c>
      <c r="I23" s="418">
        <f>'YTD 2017'!P8</f>
        <v>15</v>
      </c>
      <c r="J23" s="401">
        <f>'YTD 2016'!P8</f>
        <v>11</v>
      </c>
      <c r="K23" s="401">
        <f>'YTD 2015'!P8</f>
        <v>18</v>
      </c>
      <c r="L23" s="404">
        <f t="shared" si="5"/>
        <v>4</v>
      </c>
      <c r="M23" s="407">
        <f t="shared" si="6"/>
        <v>-3</v>
      </c>
      <c r="N23" s="380"/>
    </row>
    <row r="24" spans="1:14" x14ac:dyDescent="0.25">
      <c r="A24" s="375"/>
      <c r="B24" s="406" t="s">
        <v>7</v>
      </c>
      <c r="C24" s="401">
        <f>'4 weeks ago'!G8</f>
        <v>2</v>
      </c>
      <c r="D24" s="401">
        <f>'3 weeks ago'!G8</f>
        <v>2</v>
      </c>
      <c r="E24" s="402">
        <f>'Previous Week'!G8</f>
        <v>0</v>
      </c>
      <c r="F24" s="402">
        <f>'Last Week'!G8</f>
        <v>0</v>
      </c>
      <c r="G24" s="452">
        <f t="shared" si="4"/>
        <v>4</v>
      </c>
      <c r="H24" s="491">
        <f>'2016 Data'!G41</f>
        <v>6.2732240437158469</v>
      </c>
      <c r="I24" s="418">
        <f>'YTD 2017'!G8</f>
        <v>5</v>
      </c>
      <c r="J24" s="401">
        <f>'YTD 2016'!G8</f>
        <v>6</v>
      </c>
      <c r="K24" s="401">
        <f>'YTD 2015'!G8</f>
        <v>9</v>
      </c>
      <c r="L24" s="404">
        <f t="shared" si="5"/>
        <v>-1</v>
      </c>
      <c r="M24" s="407">
        <f t="shared" si="6"/>
        <v>-4</v>
      </c>
      <c r="N24" s="380"/>
    </row>
    <row r="25" spans="1:14" x14ac:dyDescent="0.25">
      <c r="A25" s="375"/>
      <c r="B25" s="406" t="s">
        <v>68</v>
      </c>
      <c r="C25" s="401">
        <f>'4 weeks ago'!I8</f>
        <v>0</v>
      </c>
      <c r="D25" s="401">
        <f>'3 weeks ago'!I8</f>
        <v>0</v>
      </c>
      <c r="E25" s="402">
        <f>'Previous Week'!I8</f>
        <v>1</v>
      </c>
      <c r="F25" s="402">
        <f>'Last Week'!I8</f>
        <v>1</v>
      </c>
      <c r="G25" s="452">
        <f t="shared" si="4"/>
        <v>2</v>
      </c>
      <c r="H25" s="491">
        <f>'2016 Data'!I41</f>
        <v>1.3770491803278688</v>
      </c>
      <c r="I25" s="418">
        <f>'YTD 2017'!I8</f>
        <v>2</v>
      </c>
      <c r="J25" s="401">
        <f>'YTD 2016'!I8</f>
        <v>0</v>
      </c>
      <c r="K25" s="401">
        <f>'YTD 2015'!I8</f>
        <v>2</v>
      </c>
      <c r="L25" s="404">
        <f t="shared" si="5"/>
        <v>2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ago'!H8</f>
        <v>0</v>
      </c>
      <c r="D26" s="401">
        <f>'3 weeks ago'!H8</f>
        <v>0</v>
      </c>
      <c r="E26" s="402">
        <f>'Previous Week'!H8</f>
        <v>2</v>
      </c>
      <c r="F26" s="402">
        <f>'Last Week'!H8</f>
        <v>0</v>
      </c>
      <c r="G26" s="452">
        <f t="shared" si="4"/>
        <v>2</v>
      </c>
      <c r="H26" s="491">
        <f>'2016 Data'!H41</f>
        <v>3.7486338797814209</v>
      </c>
      <c r="I26" s="418">
        <f>'YTD 2017'!H8</f>
        <v>4</v>
      </c>
      <c r="J26" s="401">
        <f>'YTD 2016'!H8</f>
        <v>3</v>
      </c>
      <c r="K26" s="401">
        <f>'YTD 2015'!H8</f>
        <v>4</v>
      </c>
      <c r="L26" s="404">
        <f>I26-J26</f>
        <v>1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ago'!K8</f>
        <v>0</v>
      </c>
      <c r="D27" s="401">
        <f>'3 weeks ago'!K8</f>
        <v>1</v>
      </c>
      <c r="E27" s="402">
        <f>'Previous Week'!K8</f>
        <v>0</v>
      </c>
      <c r="F27" s="402">
        <f>'Last Week'!K8</f>
        <v>1</v>
      </c>
      <c r="G27" s="452">
        <f t="shared" si="4"/>
        <v>2</v>
      </c>
      <c r="H27" s="491">
        <f>'2016 Data'!K41</f>
        <v>0.38251366120218577</v>
      </c>
      <c r="I27" s="418">
        <f>'YTD 2017'!K8</f>
        <v>2</v>
      </c>
      <c r="J27" s="401">
        <f>'YTD 2016'!K8</f>
        <v>0</v>
      </c>
      <c r="K27" s="401">
        <f>'YTD 2015'!K8</f>
        <v>2</v>
      </c>
      <c r="L27" s="404">
        <f t="shared" si="5"/>
        <v>2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ago'!B8</f>
        <v>0</v>
      </c>
      <c r="D28" s="401">
        <f>'3 weeks ago'!B8</f>
        <v>1</v>
      </c>
      <c r="E28" s="402">
        <f>'Previous Week'!B8</f>
        <v>1</v>
      </c>
      <c r="F28" s="402">
        <f>'Last Week'!B8</f>
        <v>1</v>
      </c>
      <c r="G28" s="452">
        <f t="shared" si="4"/>
        <v>3</v>
      </c>
      <c r="H28" s="491">
        <f>'2016 Data'!B41</f>
        <v>2.9836065573770489</v>
      </c>
      <c r="I28" s="418">
        <f>'YTD 2017'!B8</f>
        <v>4</v>
      </c>
      <c r="J28" s="401">
        <f>'YTD 2016'!B8</f>
        <v>4</v>
      </c>
      <c r="K28" s="401">
        <f>'YTD 2015'!B8</f>
        <v>1</v>
      </c>
      <c r="L28" s="404">
        <f t="shared" si="5"/>
        <v>0</v>
      </c>
      <c r="M28" s="407">
        <f t="shared" si="6"/>
        <v>3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8</v>
      </c>
      <c r="D29" s="420">
        <f t="shared" si="7"/>
        <v>6</v>
      </c>
      <c r="E29" s="420">
        <f t="shared" si="7"/>
        <v>5</v>
      </c>
      <c r="F29" s="421">
        <f t="shared" si="7"/>
        <v>6</v>
      </c>
      <c r="G29" s="455">
        <f t="shared" si="7"/>
        <v>25</v>
      </c>
      <c r="H29" s="494">
        <f t="shared" ref="H29:K29" si="8">SUM(H20:H28)</f>
        <v>25.857923497267755</v>
      </c>
      <c r="I29" s="422">
        <f t="shared" si="8"/>
        <v>35</v>
      </c>
      <c r="J29" s="420">
        <f t="shared" si="8"/>
        <v>28</v>
      </c>
      <c r="K29" s="420">
        <f t="shared" si="8"/>
        <v>43</v>
      </c>
      <c r="L29" s="412">
        <f>(I29-J29)/J29</f>
        <v>0.25</v>
      </c>
      <c r="M29" s="413">
        <f>(I29-K29)/K29</f>
        <v>-0.18604651162790697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10</v>
      </c>
      <c r="D30" s="409">
        <f t="shared" si="9"/>
        <v>6</v>
      </c>
      <c r="E30" s="409">
        <f t="shared" si="9"/>
        <v>5</v>
      </c>
      <c r="F30" s="410">
        <f t="shared" si="9"/>
        <v>6</v>
      </c>
      <c r="G30" s="453">
        <f t="shared" si="9"/>
        <v>27</v>
      </c>
      <c r="H30" s="492">
        <f t="shared" si="9"/>
        <v>27.770491803278684</v>
      </c>
      <c r="I30" s="411">
        <f t="shared" si="9"/>
        <v>38</v>
      </c>
      <c r="J30" s="409">
        <f t="shared" si="9"/>
        <v>29</v>
      </c>
      <c r="K30" s="409">
        <f t="shared" si="9"/>
        <v>46</v>
      </c>
      <c r="L30" s="412">
        <f>(I30-J30)/J30</f>
        <v>0.31034482758620691</v>
      </c>
      <c r="M30" s="413">
        <f>(I30-K30)/K30</f>
        <v>-0.17391304347826086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ago'!S8</f>
        <v>0</v>
      </c>
      <c r="D39" s="441">
        <f>'3 weeks ago'!S8</f>
        <v>0</v>
      </c>
      <c r="E39" s="441">
        <f>'Previous Week'!S8</f>
        <v>0</v>
      </c>
      <c r="F39" s="442">
        <f>'Last Week'!S8</f>
        <v>0</v>
      </c>
      <c r="G39" s="452">
        <f t="shared" ref="G39:G40" si="10">SUM(C39:F39)</f>
        <v>0</v>
      </c>
      <c r="H39" s="501">
        <f>'2016 Data'!R41</f>
        <v>0</v>
      </c>
      <c r="I39" s="443">
        <f>'YTD 2017'!S8</f>
        <v>0</v>
      </c>
      <c r="J39" s="441">
        <f>'YTD 2016'!S8</f>
        <v>0</v>
      </c>
      <c r="K39" s="441">
        <f>'YTD 2015'!S8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ago'!T8</f>
        <v>2</v>
      </c>
      <c r="D40" s="447">
        <f>'3 weeks ago'!T8</f>
        <v>0</v>
      </c>
      <c r="E40" s="446">
        <f>'Previous Week'!T8</f>
        <v>0</v>
      </c>
      <c r="F40" s="460">
        <f>'Last Week'!T8</f>
        <v>0</v>
      </c>
      <c r="G40" s="452">
        <f t="shared" si="10"/>
        <v>2</v>
      </c>
      <c r="H40" s="502">
        <f>'2016 Data'!S41</f>
        <v>5.9835616438356167</v>
      </c>
      <c r="I40" s="448">
        <f>'YTD 2017'!T8</f>
        <v>5</v>
      </c>
      <c r="J40" s="446">
        <f>'YTD 2016'!T8</f>
        <v>11</v>
      </c>
      <c r="K40" s="446">
        <f>'YTD 2015'!T8</f>
        <v>5</v>
      </c>
      <c r="L40" s="412">
        <f>(I40-J40)/J40</f>
        <v>-0.54545454545454541</v>
      </c>
      <c r="M40" s="413">
        <f>(I40-K40)/K40</f>
        <v>0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7" priority="1" stopIfTrue="1" operator="greaterThan">
      <formula>0</formula>
    </cfRule>
  </conditionalFormatting>
  <conditionalFormatting sqref="L31:M31">
    <cfRule type="cellIs" dxfId="7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6"/>
  <sheetViews>
    <sheetView tabSelected="1" workbookViewId="0">
      <selection activeCell="D41" sqref="D41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6.140625" customWidth="1"/>
    <col min="16" max="16" width="7" hidden="1" customWidth="1"/>
    <col min="17" max="17" width="8.28515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B2" s="93"/>
      <c r="N2" s="27"/>
      <c r="P2" t="s">
        <v>55</v>
      </c>
    </row>
    <row r="3" spans="1:21" ht="22.5" x14ac:dyDescent="0.3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3">
      <c r="A4" s="27"/>
      <c r="C4" s="29" t="s">
        <v>12</v>
      </c>
      <c r="I4" s="326" t="s">
        <v>176</v>
      </c>
      <c r="N4" s="27"/>
      <c r="P4" t="e">
        <f>#REF!</f>
        <v>#REF!</v>
      </c>
      <c r="Q4">
        <v>0.9</v>
      </c>
    </row>
    <row r="5" spans="1:21" ht="18.75" customHeight="1" x14ac:dyDescent="0.3">
      <c r="A5" s="27"/>
      <c r="C5" s="220" t="s">
        <v>203</v>
      </c>
      <c r="G5" s="78"/>
      <c r="H5" s="29"/>
      <c r="L5"/>
      <c r="N5" s="2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204</v>
      </c>
      <c r="D10" s="250" t="s">
        <v>202</v>
      </c>
      <c r="E10" s="251" t="s">
        <v>185</v>
      </c>
      <c r="F10" s="252" t="s">
        <v>205</v>
      </c>
      <c r="G10" s="253">
        <v>42750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7" si="0">H11/4</f>
        <v>9.5628415300546443E-2</v>
      </c>
      <c r="F11" s="106">
        <f>'Beat 21'!G11+'Beat 22'!G11+'Beat 23'!G11+'Beat 24'!G11+'Beat 25'!G11+'Beat 26'!G11</f>
        <v>0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1</v>
      </c>
      <c r="J11" s="2">
        <f>'Beat 21'!J11+'Beat 22'!J11+'Beat 23'!J11+'Beat 24'!J11+'Beat 25'!J11+'Beat 26'!J11</f>
        <v>1</v>
      </c>
      <c r="K11" s="2">
        <f>'Beat 21'!K11+'Beat 22'!K11+'Beat 23'!K11+'Beat 24'!K11+'Beat 25'!K11+'Beat 26'!K11</f>
        <v>0</v>
      </c>
      <c r="L11" s="59">
        <f t="shared" ref="L11:L17" si="1">I11-J11</f>
        <v>0</v>
      </c>
      <c r="M11" s="60">
        <f t="shared" ref="M11:M17" si="2">I11-K11</f>
        <v>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0</v>
      </c>
      <c r="G12" s="263">
        <f>'Previous 28 Days'!M4</f>
        <v>0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0</v>
      </c>
      <c r="J12" s="2">
        <f>'Beat 21'!J12+'Beat 22'!J12+'Beat 23'!J12+'Beat 24'!J12+'Beat 25'!J12+'Beat 26'!J12</f>
        <v>1</v>
      </c>
      <c r="K12" s="2">
        <f>'Beat 21'!K12+'Beat 22'!K12+'Beat 23'!K12+'Beat 24'!K12+'Beat 25'!K12+'Beat 26'!K12</f>
        <v>1</v>
      </c>
      <c r="L12" s="59">
        <f t="shared" si="1"/>
        <v>-1</v>
      </c>
      <c r="M12" s="61">
        <f t="shared" si="2"/>
        <v>-1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0.13387978142076501</v>
      </c>
      <c r="F13" s="106">
        <f>'Beat 21'!G13+'Beat 22'!G13+'Beat 23'!G13+'Beat 24'!G13+'Beat 25'!G13+'Beat 26'!G13</f>
        <v>0</v>
      </c>
      <c r="G13" s="263">
        <f>'Previous 28 Days'!D4</f>
        <v>0</v>
      </c>
      <c r="H13" s="42">
        <f>'Beat 21'!H13+'Beat 22'!H13+'Beat 23'!H13+'Beat 24'!H13+'Beat 25'!H13+'Beat 26'!H13</f>
        <v>0.53551912568306004</v>
      </c>
      <c r="I13" s="111">
        <f>'Beat 21'!I13+'Beat 22'!I13+'Beat 23'!I13+'Beat 24'!I13+'Beat 25'!I13+'Beat 26'!I13</f>
        <v>0</v>
      </c>
      <c r="J13" s="2">
        <f>'Beat 21'!J13+'Beat 22'!J13+'Beat 23'!J13+'Beat 24'!J13+'Beat 25'!J13+'Beat 26'!J13</f>
        <v>2</v>
      </c>
      <c r="K13" s="2">
        <f>'Beat 21'!K13+'Beat 22'!K13+'Beat 23'!K13+'Beat 24'!K13+'Beat 25'!K13+'Beat 26'!K13</f>
        <v>2</v>
      </c>
      <c r="L13" s="59">
        <f t="shared" si="1"/>
        <v>-2</v>
      </c>
      <c r="M13" s="61">
        <f t="shared" si="2"/>
        <v>-2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21'!F14+'Beat 22'!F14+'Beat 23'!F14+'Beat 24'!F14+'Beat 25'!F14+'Beat 26'!F14</f>
        <v>2</v>
      </c>
      <c r="D14" s="2">
        <f>'Beat 21'!E14+'Beat 22'!E14+'Beat 23'!E14+'Beat 24'!E14+'Beat 25'!E14+'Beat 26'!E14</f>
        <v>7</v>
      </c>
      <c r="E14" s="42">
        <f>H14/4</f>
        <v>3.2704918032786883</v>
      </c>
      <c r="F14" s="106">
        <f>'Beat 21'!G14+'Beat 22'!G14+'Beat 23'!G14+'Beat 24'!G14+'Beat 25'!G14+'Beat 26'!G14</f>
        <v>14</v>
      </c>
      <c r="G14" s="263">
        <f>'Previous 28 Days'!Q4</f>
        <v>14</v>
      </c>
      <c r="H14" s="42">
        <f>'Beat 21'!H14+'Beat 22'!H14+'Beat 23'!H14+'Beat 24'!H14+'Beat 25'!H14+'Beat 26'!H14</f>
        <v>13.081967213114753</v>
      </c>
      <c r="I14" s="111">
        <f>'Beat 21'!I14+'Beat 22'!I14+'Beat 23'!I14+'Beat 24'!I14+'Beat 25'!I14+'Beat 26'!I14</f>
        <v>20</v>
      </c>
      <c r="J14" s="2">
        <f>'Beat 21'!J14+'Beat 22'!J14+'Beat 23'!J14+'Beat 24'!J14+'Beat 25'!J14+'Beat 26'!J14</f>
        <v>16</v>
      </c>
      <c r="K14" s="2">
        <f>'Beat 21'!K14+'Beat 22'!K14+'Beat 23'!K14+'Beat 24'!K14+'Beat 25'!K14+'Beat 26'!K14</f>
        <v>12</v>
      </c>
      <c r="L14" s="59">
        <f t="shared" si="1"/>
        <v>4</v>
      </c>
      <c r="M14" s="61">
        <f t="shared" si="2"/>
        <v>8</v>
      </c>
      <c r="N14" s="18"/>
      <c r="P14">
        <f t="shared" si="4"/>
        <v>1.3936765331531287</v>
      </c>
      <c r="Q14">
        <f t="shared" si="4"/>
        <v>3.6235589861981352</v>
      </c>
      <c r="R14">
        <f t="shared" si="4"/>
        <v>15.887912477945669</v>
      </c>
      <c r="S14">
        <v>2.7873530663062573</v>
      </c>
      <c r="T14">
        <v>7.2471179723962704</v>
      </c>
      <c r="U14">
        <v>31.775824955891338</v>
      </c>
    </row>
    <row r="15" spans="1:21" x14ac:dyDescent="0.2">
      <c r="A15" s="19"/>
      <c r="B15" s="10" t="s">
        <v>31</v>
      </c>
      <c r="C15" s="103">
        <f>'Beat 21'!F15+'Beat 22'!F15+'Beat 23'!F15+'Beat 24'!F15+'Beat 25'!F15+'Beat 26'!F15</f>
        <v>0</v>
      </c>
      <c r="D15" s="2">
        <f>'Beat 21'!E15+'Beat 22'!E15+'Beat 23'!E15+'Beat 24'!E15+'Beat 25'!E15+'Beat 26'!E15</f>
        <v>1</v>
      </c>
      <c r="E15" s="42">
        <f t="shared" si="0"/>
        <v>0.11475409836065573</v>
      </c>
      <c r="F15" s="106">
        <f>'Beat 21'!G15+'Beat 22'!G15+'Beat 23'!G15+'Beat 24'!G15+'Beat 25'!G15+'Beat 26'!G15</f>
        <v>1</v>
      </c>
      <c r="G15" s="263">
        <f>'Previous 28 Days'!O4</f>
        <v>1</v>
      </c>
      <c r="H15" s="42">
        <f>'Beat 21'!H15+'Beat 22'!H15+'Beat 23'!H15+'Beat 24'!H15+'Beat 25'!H15+'Beat 26'!H15</f>
        <v>0.45901639344262291</v>
      </c>
      <c r="I15" s="111">
        <f>'Beat 21'!I15+'Beat 22'!I15+'Beat 23'!I15+'Beat 24'!I15+'Beat 25'!I15+'Beat 26'!I15</f>
        <v>1</v>
      </c>
      <c r="J15" s="2">
        <f>'Beat 21'!J15+'Beat 22'!J15+'Beat 23'!J15+'Beat 24'!J15+'Beat 25'!J15+'Beat 26'!J15</f>
        <v>0</v>
      </c>
      <c r="K15" s="2">
        <f>'Beat 21'!K15+'Beat 22'!K15+'Beat 23'!K15+'Beat 24'!K15+'Beat 25'!K15+'Beat 26'!K15</f>
        <v>0</v>
      </c>
      <c r="L15" s="59">
        <f t="shared" si="1"/>
        <v>1</v>
      </c>
      <c r="M15" s="61">
        <f t="shared" si="2"/>
        <v>1</v>
      </c>
      <c r="N15" s="18"/>
      <c r="P15">
        <f t="shared" si="4"/>
        <v>0.49808707740020353</v>
      </c>
      <c r="Q15">
        <f t="shared" si="4"/>
        <v>0.77502640124052957</v>
      </c>
      <c r="R15">
        <f t="shared" si="4"/>
        <v>3.3981926823623216</v>
      </c>
      <c r="S15">
        <v>0.99617415480040705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21'!F16+'Beat 22'!F16+'Beat 23'!F16+'Beat 24'!F16+'Beat 25'!F16+'Beat 26'!F16</f>
        <v>1</v>
      </c>
      <c r="D16" s="2">
        <f>'Beat 21'!E16+'Beat 22'!E16+'Beat 23'!E16+'Beat 24'!E16+'Beat 25'!E16+'Beat 26'!E16</f>
        <v>1</v>
      </c>
      <c r="E16" s="42">
        <f t="shared" si="0"/>
        <v>1.4344262295081966</v>
      </c>
      <c r="F16" s="106">
        <f>'Beat 21'!G16+'Beat 22'!G16+'Beat 23'!G16+'Beat 24'!G16+'Beat 25'!G16+'Beat 26'!G16</f>
        <v>4</v>
      </c>
      <c r="G16" s="263">
        <f>'Previous 28 Days'!E4</f>
        <v>4</v>
      </c>
      <c r="H16" s="42">
        <f>'Beat 21'!H16+'Beat 22'!H16+'Beat 23'!H16+'Beat 24'!H16+'Beat 25'!H16+'Beat 26'!H16</f>
        <v>5.7377049180327866</v>
      </c>
      <c r="I16" s="111">
        <f>'Beat 21'!I16+'Beat 22'!I16+'Beat 23'!I16+'Beat 24'!I16+'Beat 25'!I16+'Beat 26'!I16</f>
        <v>6</v>
      </c>
      <c r="J16" s="2">
        <f>'Beat 21'!J16+'Beat 22'!J16+'Beat 23'!J16+'Beat 24'!J16+'Beat 25'!J16+'Beat 26'!J16</f>
        <v>8</v>
      </c>
      <c r="K16" s="2">
        <f>'Beat 21'!K16+'Beat 22'!K16+'Beat 23'!K16+'Beat 24'!K16+'Beat 25'!K16+'Beat 26'!K16</f>
        <v>6</v>
      </c>
      <c r="L16" s="59">
        <f t="shared" si="1"/>
        <v>-2</v>
      </c>
      <c r="M16" s="61">
        <f t="shared" si="2"/>
        <v>0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">
      <c r="A17" s="19"/>
      <c r="B17" s="10" t="s">
        <v>41</v>
      </c>
      <c r="C17" s="103">
        <f>'Beat 21'!F17+'Beat 22'!F17+'Beat 23'!F17+'Beat 24'!F17+'Beat 25'!F17+'Beat 26'!F17</f>
        <v>3</v>
      </c>
      <c r="D17" s="2">
        <f>'Beat 21'!E17+'Beat 22'!E17+'Beat 23'!E17+'Beat 24'!E17+'Beat 25'!E17+'Beat 26'!E17</f>
        <v>0</v>
      </c>
      <c r="E17" s="42">
        <f t="shared" si="0"/>
        <v>1.3579234972677594</v>
      </c>
      <c r="F17" s="106">
        <f>'Beat 21'!G17+'Beat 22'!G17+'Beat 23'!G17+'Beat 24'!G17+'Beat 25'!G17+'Beat 26'!G17</f>
        <v>6</v>
      </c>
      <c r="G17" s="263">
        <f>'Previous 28 Days'!J4</f>
        <v>6</v>
      </c>
      <c r="H17" s="42">
        <f>'Beat 21'!H17+'Beat 22'!H17+'Beat 23'!H17+'Beat 24'!H17+'Beat 25'!H17+'Beat 26'!H17</f>
        <v>5.4316939890710376</v>
      </c>
      <c r="I17" s="111">
        <f>'Beat 21'!I17+'Beat 22'!I17+'Beat 23'!I17+'Beat 24'!I17+'Beat 25'!I17+'Beat 26'!I17</f>
        <v>12</v>
      </c>
      <c r="J17" s="2">
        <f>'Beat 21'!J17+'Beat 22'!J17+'Beat 23'!J17+'Beat 24'!J17+'Beat 25'!J17+'Beat 26'!J17</f>
        <v>8</v>
      </c>
      <c r="K17" s="2">
        <f>'Beat 21'!K17+'Beat 22'!K17+'Beat 23'!K17+'Beat 24'!K17+'Beat 25'!K17+'Beat 26'!K17</f>
        <v>2</v>
      </c>
      <c r="L17" s="59">
        <f t="shared" si="1"/>
        <v>4</v>
      </c>
      <c r="M17" s="61">
        <f t="shared" si="2"/>
        <v>10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>SUM(C11:C17)</f>
        <v>6</v>
      </c>
      <c r="D18" s="12">
        <f>SUM(D11:D17)</f>
        <v>9</v>
      </c>
      <c r="E18" s="43">
        <f t="shared" ref="E18:K18" si="5">SUM(E11:E17)</f>
        <v>6.6174863387978125</v>
      </c>
      <c r="F18" s="110">
        <f t="shared" si="5"/>
        <v>25</v>
      </c>
      <c r="G18" s="70">
        <f t="shared" si="5"/>
        <v>25</v>
      </c>
      <c r="H18" s="43">
        <f t="shared" si="5"/>
        <v>26.46994535519125</v>
      </c>
      <c r="I18" s="104">
        <f t="shared" si="5"/>
        <v>40</v>
      </c>
      <c r="J18" s="12">
        <f t="shared" si="5"/>
        <v>36</v>
      </c>
      <c r="K18" s="46">
        <f t="shared" si="5"/>
        <v>23</v>
      </c>
      <c r="L18" s="64">
        <f>(I18-J18)/J18</f>
        <v>0.1111111111111111</v>
      </c>
      <c r="M18" s="55">
        <f>(I18-K18)/K18</f>
        <v>0.73913043478260865</v>
      </c>
      <c r="N18" s="18"/>
      <c r="S18">
        <v>0</v>
      </c>
      <c r="T18">
        <v>0</v>
      </c>
      <c r="U18">
        <v>0</v>
      </c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62"/>
      <c r="M19" s="63"/>
      <c r="N19" s="18"/>
      <c r="S19">
        <v>0</v>
      </c>
      <c r="T19">
        <v>0</v>
      </c>
      <c r="U19">
        <v>0</v>
      </c>
    </row>
    <row r="20" spans="1:24" x14ac:dyDescent="0.2">
      <c r="A20" s="19"/>
      <c r="B20" s="9" t="s">
        <v>32</v>
      </c>
      <c r="C20" s="103">
        <f>'Beat 21'!F20+'Beat 22'!F20+'Beat 23'!F20+'Beat 24'!F20+'Beat 25'!F20+'Beat 26'!F20</f>
        <v>1</v>
      </c>
      <c r="D20" s="2">
        <f>'Beat 21'!E20+'Beat 22'!E20+'Beat 23'!E20+'Beat 24'!E20+'Beat 25'!E20+'Beat 26'!E20</f>
        <v>1</v>
      </c>
      <c r="E20" s="42">
        <f>H20/4</f>
        <v>1.2622950819672132</v>
      </c>
      <c r="F20" s="106">
        <f>'Beat 21'!G20+'Beat 22'!G20+'Beat 23'!G20+'Beat 24'!G20+'Beat 25'!G20+'Beat 26'!G20</f>
        <v>3</v>
      </c>
      <c r="G20" s="263">
        <f>'Previous 28 Days'!C4</f>
        <v>3</v>
      </c>
      <c r="H20" s="42">
        <f>'Beat 21'!H20+'Beat 22'!H20+'Beat 23'!H20+'Beat 24'!H20+'Beat 25'!H20+'Beat 26'!H20</f>
        <v>5.0491803278688527</v>
      </c>
      <c r="I20" s="111">
        <f>'Beat 21'!I20+'Beat 22'!I20+'Beat 23'!I20+'Beat 24'!I20+'Beat 25'!I20+'Beat 26'!I20</f>
        <v>5</v>
      </c>
      <c r="J20" s="2">
        <f>'Beat 21'!J20+'Beat 22'!J20+'Beat 23'!J20+'Beat 24'!J20+'Beat 25'!J20+'Beat 26'!J20</f>
        <v>4</v>
      </c>
      <c r="K20" s="2">
        <f>'Beat 21'!K20+'Beat 22'!K20+'Beat 23'!K20+'Beat 24'!K20+'Beat 25'!K20+'Beat 26'!K20</f>
        <v>3</v>
      </c>
      <c r="L20" s="59">
        <f t="shared" ref="L20:L28" si="6">I20-J20</f>
        <v>1</v>
      </c>
      <c r="M20" s="61">
        <f>I20-K20</f>
        <v>2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21'!F21+'Beat 22'!F21+'Beat 23'!F21+'Beat 24'!F21+'Beat 25'!F21+'Beat 26'!F21</f>
        <v>1</v>
      </c>
      <c r="D21" s="2">
        <f>'Beat 21'!E21+'Beat 22'!E21+'Beat 23'!E21+'Beat 24'!E21+'Beat 25'!E21+'Beat 26'!E21</f>
        <v>1</v>
      </c>
      <c r="E21" s="42">
        <f t="shared" ref="E21:E28" si="8">H21/4</f>
        <v>2.7540983606557381</v>
      </c>
      <c r="F21" s="106">
        <f>'Beat 21'!G21+'Beat 22'!G21+'Beat 23'!G21+'Beat 24'!G21+'Beat 25'!G21+'Beat 26'!G21</f>
        <v>8</v>
      </c>
      <c r="G21" s="263">
        <f>'Previous 28 Days'!N4</f>
        <v>8</v>
      </c>
      <c r="H21" s="42">
        <f>'Beat 21'!H21+'Beat 22'!H21+'Beat 23'!H21+'Beat 24'!H21+'Beat 25'!H21+'Beat 26'!H21</f>
        <v>11.016393442622952</v>
      </c>
      <c r="I21" s="111">
        <f>'Beat 21'!I21+'Beat 22'!I21+'Beat 23'!I21+'Beat 24'!I21+'Beat 25'!I21+'Beat 26'!I21</f>
        <v>10</v>
      </c>
      <c r="J21" s="2">
        <f>'Beat 21'!J21+'Beat 22'!J21+'Beat 23'!J21+'Beat 24'!J21+'Beat 25'!J21+'Beat 26'!J21</f>
        <v>23</v>
      </c>
      <c r="K21" s="2">
        <f>'Beat 21'!K21+'Beat 22'!K21+'Beat 23'!K21+'Beat 24'!K21+'Beat 25'!K21+'Beat 26'!K21</f>
        <v>16</v>
      </c>
      <c r="L21" s="59">
        <f t="shared" si="6"/>
        <v>-13</v>
      </c>
      <c r="M21" s="61">
        <f t="shared" ref="M21:M28" si="9">I21-K21</f>
        <v>-6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21'!F22+'Beat 22'!F22+'Beat 23'!F22+'Beat 24'!F22+'Beat 25'!F22+'Beat 26'!F22</f>
        <v>1</v>
      </c>
      <c r="D22" s="2">
        <f>'Beat 21'!E22+'Beat 22'!E22+'Beat 23'!E22+'Beat 24'!E22+'Beat 25'!E22+'Beat 26'!E22</f>
        <v>2</v>
      </c>
      <c r="E22" s="42">
        <f>H22/4</f>
        <v>1.0136612021857925</v>
      </c>
      <c r="F22" s="106">
        <f>'Beat 21'!G22+'Beat 22'!G22+'Beat 23'!G22+'Beat 24'!G22+'Beat 25'!G22+'Beat 26'!G22</f>
        <v>6</v>
      </c>
      <c r="G22" s="263">
        <f>'Previous 28 Days'!L4</f>
        <v>6</v>
      </c>
      <c r="H22" s="42">
        <f>'Beat 21'!H22+'Beat 22'!H22+'Beat 23'!H22+'Beat 24'!H22+'Beat 25'!H22+'Beat 26'!H22</f>
        <v>4.0546448087431699</v>
      </c>
      <c r="I22" s="111">
        <f>'Beat 21'!I22+'Beat 22'!I22+'Beat 23'!I22+'Beat 24'!I22+'Beat 25'!I22+'Beat 26'!I22</f>
        <v>6</v>
      </c>
      <c r="J22" s="2">
        <f>'Beat 21'!J22+'Beat 22'!J22+'Beat 23'!J22+'Beat 24'!J22+'Beat 25'!J22+'Beat 26'!J22</f>
        <v>5</v>
      </c>
      <c r="K22" s="2">
        <f>'Beat 21'!K22+'Beat 22'!K22+'Beat 23'!K22+'Beat 24'!K22+'Beat 25'!K22+'Beat 26'!K22</f>
        <v>5</v>
      </c>
      <c r="L22" s="59">
        <f t="shared" si="6"/>
        <v>1</v>
      </c>
      <c r="M22" s="61">
        <f t="shared" si="9"/>
        <v>1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  <c r="V22">
        <v>7.0342794179663244</v>
      </c>
      <c r="W22">
        <v>16.178842661322545</v>
      </c>
      <c r="X22">
        <v>74.563361830443029</v>
      </c>
    </row>
    <row r="23" spans="1:24" x14ac:dyDescent="0.2">
      <c r="A23" s="19"/>
      <c r="B23" s="21" t="s">
        <v>33</v>
      </c>
      <c r="C23" s="103">
        <f>'Beat 21'!F23+'Beat 22'!F23+'Beat 23'!F23+'Beat 24'!F23+'Beat 25'!F23+'Beat 26'!F23</f>
        <v>5</v>
      </c>
      <c r="D23" s="2">
        <f>'Beat 21'!E23+'Beat 22'!E23+'Beat 23'!E23+'Beat 24'!E23+'Beat 25'!E23+'Beat 26'!E23</f>
        <v>2</v>
      </c>
      <c r="E23" s="42">
        <f t="shared" si="8"/>
        <v>4.6284153005464477</v>
      </c>
      <c r="F23" s="106">
        <f>'Beat 21'!G23+'Beat 22'!G23+'Beat 23'!G23+'Beat 24'!G23+'Beat 25'!G23+'Beat 26'!G23</f>
        <v>15</v>
      </c>
      <c r="G23" s="263">
        <f>'Previous 28 Days'!P4</f>
        <v>15</v>
      </c>
      <c r="H23" s="42">
        <f>'Beat 21'!H23+'Beat 22'!H23+'Beat 23'!H23+'Beat 24'!H23+'Beat 25'!H23+'Beat 26'!H23</f>
        <v>18.513661202185791</v>
      </c>
      <c r="I23" s="111">
        <f>'Beat 21'!I23+'Beat 22'!I23+'Beat 23'!I23+'Beat 24'!I23+'Beat 25'!I23+'Beat 26'!I23</f>
        <v>24</v>
      </c>
      <c r="J23" s="2">
        <f>'Beat 21'!J23+'Beat 22'!J23+'Beat 23'!J23+'Beat 24'!J23+'Beat 25'!J23+'Beat 26'!J23</f>
        <v>28</v>
      </c>
      <c r="K23" s="2">
        <f>'Beat 21'!K23+'Beat 22'!K23+'Beat 23'!K23+'Beat 24'!K23+'Beat 25'!K23+'Beat 26'!K23</f>
        <v>24</v>
      </c>
      <c r="L23" s="59">
        <f t="shared" si="6"/>
        <v>-4</v>
      </c>
      <c r="M23" s="61">
        <f t="shared" si="9"/>
        <v>0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</row>
    <row r="24" spans="1:24" x14ac:dyDescent="0.2">
      <c r="A24" s="19"/>
      <c r="B24" s="10" t="s">
        <v>7</v>
      </c>
      <c r="C24" s="103">
        <f>'Beat 21'!F24+'Beat 22'!F24+'Beat 23'!F24+'Beat 24'!F24+'Beat 25'!F24+'Beat 26'!F24</f>
        <v>12</v>
      </c>
      <c r="D24" s="2">
        <f>'Beat 21'!E24+'Beat 22'!E24+'Beat 23'!E24+'Beat 24'!E24+'Beat 25'!E24+'Beat 26'!E24</f>
        <v>11</v>
      </c>
      <c r="E24" s="42">
        <f>H24/4</f>
        <v>10.519125683060109</v>
      </c>
      <c r="F24" s="106">
        <f>'Beat 21'!G24+'Beat 22'!G24+'Beat 23'!G24+'Beat 24'!G24+'Beat 25'!G24+'Beat 26'!G24</f>
        <v>48</v>
      </c>
      <c r="G24" s="263">
        <f>'Previous 28 Days'!G4</f>
        <v>48</v>
      </c>
      <c r="H24" s="42">
        <f>'Beat 21'!H24+'Beat 22'!H24+'Beat 23'!H24+'Beat 24'!H24+'Beat 25'!H24+'Beat 26'!H24</f>
        <v>42.076502732240435</v>
      </c>
      <c r="I24" s="111">
        <f>'Beat 21'!I24+'Beat 22'!I24+'Beat 23'!I24+'Beat 24'!I24+'Beat 25'!I24+'Beat 26'!I24</f>
        <v>62</v>
      </c>
      <c r="J24" s="2">
        <f>'Beat 21'!J24+'Beat 22'!J24+'Beat 23'!J24+'Beat 24'!J24+'Beat 25'!J24+'Beat 26'!J24</f>
        <v>57</v>
      </c>
      <c r="K24" s="2">
        <f>'Beat 21'!K24+'Beat 22'!K24+'Beat 23'!K24+'Beat 24'!K24+'Beat 25'!K24+'Beat 26'!K24</f>
        <v>37</v>
      </c>
      <c r="L24" s="59">
        <f t="shared" si="6"/>
        <v>5</v>
      </c>
      <c r="M24" s="61">
        <f t="shared" si="9"/>
        <v>25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  <c r="V24">
        <v>0.59485530546623799</v>
      </c>
      <c r="W24">
        <v>0.59485530546623799</v>
      </c>
      <c r="X24">
        <v>0.59485530546623799</v>
      </c>
    </row>
    <row r="25" spans="1:24" x14ac:dyDescent="0.2">
      <c r="A25" s="19"/>
      <c r="B25" s="10" t="s">
        <v>68</v>
      </c>
      <c r="C25" s="103">
        <f>'Beat 21'!F25+'Beat 22'!F25+'Beat 23'!F25+'Beat 24'!F25+'Beat 25'!F25+'Beat 26'!F25</f>
        <v>2</v>
      </c>
      <c r="D25" s="2">
        <f>'Beat 21'!E25+'Beat 22'!E25+'Beat 23'!E25+'Beat 24'!E25+'Beat 25'!E25+'Beat 26'!E25</f>
        <v>3</v>
      </c>
      <c r="E25" s="42">
        <f t="shared" si="8"/>
        <v>3.9016393442622945</v>
      </c>
      <c r="F25" s="106">
        <f>'Beat 21'!G25+'Beat 22'!G25+'Beat 23'!G25+'Beat 24'!G25+'Beat 25'!G25+'Beat 26'!G25</f>
        <v>14</v>
      </c>
      <c r="G25" s="263">
        <f>'Previous 28 Days'!I4</f>
        <v>14</v>
      </c>
      <c r="H25" s="42">
        <f>'Beat 21'!H25+'Beat 22'!H25+'Beat 23'!H25+'Beat 24'!H25+'Beat 25'!H25+'Beat 26'!H25</f>
        <v>15.606557377049178</v>
      </c>
      <c r="I25" s="111">
        <f>'Beat 21'!I25+'Beat 22'!I25+'Beat 23'!I25+'Beat 24'!I25+'Beat 25'!I25+'Beat 26'!I25</f>
        <v>23</v>
      </c>
      <c r="J25" s="2">
        <f>'Beat 21'!J25+'Beat 22'!J25+'Beat 23'!J25+'Beat 24'!J25+'Beat 25'!J25+'Beat 26'!J25</f>
        <v>24</v>
      </c>
      <c r="K25" s="2">
        <f>'Beat 21'!K25+'Beat 22'!K25+'Beat 23'!K25+'Beat 24'!K25+'Beat 25'!K25+'Beat 26'!K25</f>
        <v>15</v>
      </c>
      <c r="L25" s="59">
        <f t="shared" si="6"/>
        <v>-1</v>
      </c>
      <c r="M25" s="61">
        <f t="shared" si="9"/>
        <v>8</v>
      </c>
      <c r="N25" s="18"/>
      <c r="P25">
        <f t="shared" si="7"/>
        <v>2.3014081375500761</v>
      </c>
      <c r="Q25">
        <f t="shared" si="4"/>
        <v>5.293238716365174</v>
      </c>
      <c r="R25">
        <f t="shared" si="4"/>
        <v>24.394926258030804</v>
      </c>
      <c r="S25">
        <v>4.6028162751001522</v>
      </c>
      <c r="T25">
        <v>10.586477432730348</v>
      </c>
      <c r="U25">
        <v>48.789852516061607</v>
      </c>
      <c r="V25">
        <v>0.40514469453376206</v>
      </c>
      <c r="W25">
        <v>0.40514469453376206</v>
      </c>
      <c r="X25">
        <v>0.40514469453376206</v>
      </c>
    </row>
    <row r="26" spans="1:24" x14ac:dyDescent="0.2">
      <c r="A26" s="19"/>
      <c r="B26" s="10" t="s">
        <v>67</v>
      </c>
      <c r="C26" s="103">
        <f>'Beat 21'!F26+'Beat 22'!F26+'Beat 23'!F26+'Beat 24'!F26+'Beat 25'!F26+'Beat 26'!F26</f>
        <v>9</v>
      </c>
      <c r="D26" s="2">
        <f>'Beat 21'!E26+'Beat 22'!E26+'Beat 23'!E26+'Beat 24'!E26+'Beat 25'!E26+'Beat 26'!E26</f>
        <v>5</v>
      </c>
      <c r="E26" s="42">
        <f>H26/4</f>
        <v>5.2595628415300544</v>
      </c>
      <c r="F26" s="106">
        <f>'Beat 21'!G26+'Beat 22'!G26+'Beat 23'!G26+'Beat 24'!G26+'Beat 25'!G26+'Beat 26'!G26</f>
        <v>22</v>
      </c>
      <c r="G26" s="263">
        <f>'Previous 28 Days'!H4</f>
        <v>22</v>
      </c>
      <c r="H26" s="42">
        <f>'Beat 21'!H26+'Beat 22'!H26+'Beat 23'!H26+'Beat 24'!H26+'Beat 25'!H26+'Beat 26'!H26</f>
        <v>21.038251366120218</v>
      </c>
      <c r="I26" s="111">
        <f>'Beat 21'!I26+'Beat 22'!I26+'Beat 23'!I26+'Beat 24'!I26+'Beat 25'!I26+'Beat 26'!I26</f>
        <v>26</v>
      </c>
      <c r="J26" s="2">
        <f>'Beat 21'!J26+'Beat 22'!J26+'Beat 23'!J26+'Beat 24'!J26+'Beat 25'!J26+'Beat 26'!J26</f>
        <v>26</v>
      </c>
      <c r="K26" s="2">
        <f>'Beat 21'!K26+'Beat 22'!K26+'Beat 23'!K26+'Beat 24'!K26+'Beat 25'!K26+'Beat 26'!K26</f>
        <v>24</v>
      </c>
      <c r="L26" s="59">
        <f>I26-J26</f>
        <v>0</v>
      </c>
      <c r="M26" s="61">
        <f>I26-K26</f>
        <v>2</v>
      </c>
      <c r="N26" s="18"/>
      <c r="P26">
        <f>S26/2</f>
        <v>1.5674455423314031</v>
      </c>
      <c r="Q26">
        <f>T26/2</f>
        <v>3.6051247473622268</v>
      </c>
      <c r="R26">
        <f>U26/2</f>
        <v>16.614922748712871</v>
      </c>
      <c r="S26">
        <v>3.1348910846628062</v>
      </c>
      <c r="T26">
        <v>7.2102494947244535</v>
      </c>
      <c r="U26">
        <v>33.229845497425742</v>
      </c>
    </row>
    <row r="27" spans="1:24" x14ac:dyDescent="0.2">
      <c r="A27" s="19"/>
      <c r="B27" s="10" t="s">
        <v>34</v>
      </c>
      <c r="C27" s="103">
        <f>'Beat 21'!F27+'Beat 22'!F27+'Beat 23'!F27+'Beat 24'!F27+'Beat 25'!F27+'Beat 26'!F27</f>
        <v>0</v>
      </c>
      <c r="D27" s="2">
        <f>'Beat 21'!E27+'Beat 22'!E27+'Beat 23'!E27+'Beat 24'!E27+'Beat 25'!E27+'Beat 26'!E27</f>
        <v>0</v>
      </c>
      <c r="E27" s="42">
        <f t="shared" si="8"/>
        <v>0.57377049180327866</v>
      </c>
      <c r="F27" s="106">
        <f>'Beat 21'!G27+'Beat 22'!G27+'Beat 23'!G27+'Beat 24'!G27+'Beat 25'!G27+'Beat 26'!G27</f>
        <v>0</v>
      </c>
      <c r="G27" s="263">
        <f>'Previous 28 Days'!K4</f>
        <v>0</v>
      </c>
      <c r="H27" s="42">
        <f>'Beat 21'!H27+'Beat 22'!H27+'Beat 23'!H27+'Beat 24'!H27+'Beat 25'!H27+'Beat 26'!H27</f>
        <v>2.2950819672131146</v>
      </c>
      <c r="I27" s="111">
        <f>'Beat 21'!I27+'Beat 22'!I27+'Beat 23'!I27+'Beat 24'!I27+'Beat 25'!I27+'Beat 26'!I27</f>
        <v>1</v>
      </c>
      <c r="J27" s="2">
        <f>'Beat 21'!J27+'Beat 22'!J27+'Beat 23'!J27+'Beat 24'!J27+'Beat 25'!J27+'Beat 26'!J27</f>
        <v>5</v>
      </c>
      <c r="K27" s="2">
        <f>'Beat 21'!K27+'Beat 22'!K27+'Beat 23'!K27+'Beat 24'!K27+'Beat 25'!K27+'Beat 26'!K27</f>
        <v>1</v>
      </c>
      <c r="L27" s="59">
        <f t="shared" si="6"/>
        <v>-4</v>
      </c>
      <c r="M27" s="61">
        <f t="shared" si="9"/>
        <v>0</v>
      </c>
      <c r="N27" s="18"/>
      <c r="P27">
        <f t="shared" si="7"/>
        <v>0.63279031365954996</v>
      </c>
      <c r="Q27">
        <f t="shared" si="4"/>
        <v>1.3404177214169701</v>
      </c>
      <c r="R27">
        <f t="shared" si="4"/>
        <v>6.1775773247912538</v>
      </c>
      <c r="S27">
        <v>1.2655806273190999</v>
      </c>
      <c r="T27">
        <v>2.6808354428339403</v>
      </c>
      <c r="U27">
        <v>12.355154649582508</v>
      </c>
      <c r="V27">
        <f>V24*V22</f>
        <v>4.184378431909229</v>
      </c>
      <c r="W27">
        <f>W24*W22</f>
        <v>9.6240703933912251</v>
      </c>
      <c r="X27">
        <f>X24*X22</f>
        <v>44.35441137823782</v>
      </c>
    </row>
    <row r="28" spans="1:24" x14ac:dyDescent="0.2">
      <c r="A28" s="19"/>
      <c r="B28" s="10" t="s">
        <v>8</v>
      </c>
      <c r="C28" s="103">
        <f>'Beat 21'!F28+'Beat 22'!F28+'Beat 23'!F28+'Beat 24'!F28+'Beat 25'!F28+'Beat 26'!F28</f>
        <v>6</v>
      </c>
      <c r="D28" s="2">
        <f>'Beat 21'!E28+'Beat 22'!E28+'Beat 23'!E28+'Beat 24'!E28+'Beat 25'!E28+'Beat 26'!E28</f>
        <v>1</v>
      </c>
      <c r="E28" s="42">
        <f t="shared" si="8"/>
        <v>4.0355191256830603</v>
      </c>
      <c r="F28" s="106">
        <f>'Beat 21'!G28+'Beat 22'!G28+'Beat 23'!G28+'Beat 24'!G28+'Beat 25'!G28+'Beat 26'!G28</f>
        <v>16</v>
      </c>
      <c r="G28" s="263">
        <f>'Previous 28 Days'!B4</f>
        <v>16</v>
      </c>
      <c r="H28" s="42">
        <f>'Beat 21'!H28+'Beat 22'!H28+'Beat 23'!H28+'Beat 24'!H28+'Beat 25'!H28+'Beat 26'!H28</f>
        <v>16.142076502732241</v>
      </c>
      <c r="I28" s="111">
        <f>'Beat 21'!I28+'Beat 22'!I28+'Beat 23'!I28+'Beat 24'!I28+'Beat 25'!I28+'Beat 26'!I28</f>
        <v>21</v>
      </c>
      <c r="J28" s="2">
        <f>'Beat 21'!J28+'Beat 22'!J28+'Beat 23'!J28+'Beat 24'!J28+'Beat 25'!J28+'Beat 26'!J28</f>
        <v>19</v>
      </c>
      <c r="K28" s="2">
        <f>'Beat 21'!K28+'Beat 22'!K28+'Beat 23'!K28+'Beat 24'!K28+'Beat 25'!K28+'Beat 26'!K28</f>
        <v>19</v>
      </c>
      <c r="L28" s="59">
        <f t="shared" si="6"/>
        <v>2</v>
      </c>
      <c r="M28" s="61">
        <f t="shared" si="9"/>
        <v>2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+V25*V22</f>
        <v>2.8499009860570963</v>
      </c>
      <c r="W28">
        <f>+W25*W22</f>
        <v>6.5547722679313205</v>
      </c>
      <c r="X28">
        <f>+X25*X22</f>
        <v>30.208950452205215</v>
      </c>
    </row>
    <row r="29" spans="1:24" x14ac:dyDescent="0.2">
      <c r="A29" s="19"/>
      <c r="B29" s="14" t="s">
        <v>5</v>
      </c>
      <c r="C29" s="108">
        <f>SUM(C20:C28)</f>
        <v>37</v>
      </c>
      <c r="D29" s="13">
        <f>SUM(D20:D28)</f>
        <v>26</v>
      </c>
      <c r="E29" s="44">
        <f t="shared" ref="E29:K29" si="10">SUM(E20:E28)</f>
        <v>33.948087431693992</v>
      </c>
      <c r="F29" s="108">
        <f t="shared" si="10"/>
        <v>132</v>
      </c>
      <c r="G29" s="13">
        <f t="shared" si="10"/>
        <v>132</v>
      </c>
      <c r="H29" s="44">
        <f t="shared" si="10"/>
        <v>135.79234972677597</v>
      </c>
      <c r="I29" s="108">
        <f t="shared" si="10"/>
        <v>178</v>
      </c>
      <c r="J29" s="13">
        <f t="shared" si="10"/>
        <v>191</v>
      </c>
      <c r="K29" s="47">
        <f t="shared" si="10"/>
        <v>144</v>
      </c>
      <c r="L29" s="64">
        <f>(I29-J29)/J29</f>
        <v>-6.8062827225130892E-2</v>
      </c>
      <c r="M29" s="65">
        <f>(I29-K29)/K29</f>
        <v>0.2361111111111111</v>
      </c>
      <c r="N29" s="18"/>
    </row>
    <row r="30" spans="1:24" ht="13.5" thickBot="1" x14ac:dyDescent="0.25">
      <c r="A30" s="19"/>
      <c r="B30" s="11" t="s">
        <v>6</v>
      </c>
      <c r="C30" s="104">
        <f>C29+C18</f>
        <v>43</v>
      </c>
      <c r="D30" s="12">
        <f>D29+D18</f>
        <v>35</v>
      </c>
      <c r="E30" s="45">
        <f>E18+E29</f>
        <v>40.565573770491802</v>
      </c>
      <c r="F30" s="104">
        <f>F29+F18</f>
        <v>157</v>
      </c>
      <c r="G30" s="12">
        <f>G29+G18</f>
        <v>157</v>
      </c>
      <c r="H30" s="45">
        <f>H18+H29</f>
        <v>162.26229508196721</v>
      </c>
      <c r="I30" s="104">
        <f>I29+I18</f>
        <v>218</v>
      </c>
      <c r="J30" s="12">
        <f>J29+J18</f>
        <v>227</v>
      </c>
      <c r="K30" s="46">
        <f>K29+K18</f>
        <v>167</v>
      </c>
      <c r="L30" s="64">
        <f>(I30-J30)/J30</f>
        <v>-3.9647577092511016E-2</v>
      </c>
      <c r="M30" s="65">
        <f>(I30-K30)/K30</f>
        <v>0.30538922155688625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62"/>
      <c r="M31" s="63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-9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204</v>
      </c>
      <c r="D38" s="250" t="s">
        <v>202</v>
      </c>
      <c r="E38" s="96" t="s">
        <v>185</v>
      </c>
      <c r="F38" s="95" t="s">
        <v>205</v>
      </c>
      <c r="G38" s="253">
        <v>42750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">
      <c r="A39" s="19"/>
      <c r="B39" s="9" t="s">
        <v>51</v>
      </c>
      <c r="C39" s="89">
        <f>+'Calls for service'!C6</f>
        <v>115</v>
      </c>
      <c r="D39" s="71">
        <f>+'Calls for service'!C14</f>
        <v>121</v>
      </c>
      <c r="E39" s="66">
        <f>+'Calls for service'!C30</f>
        <v>121.01369863013699</v>
      </c>
      <c r="F39" s="71">
        <f>+'Calls for service'!L6</f>
        <v>438</v>
      </c>
      <c r="G39" s="71">
        <f>+'Calls for service'!L14</f>
        <v>429</v>
      </c>
      <c r="H39" s="66">
        <f>+'Calls for service'!L30</f>
        <v>484.05479452054794</v>
      </c>
      <c r="I39" s="71">
        <f>+'Calls for service'!U22</f>
        <v>706</v>
      </c>
      <c r="J39" s="71">
        <f>+'Calls for service'!U14</f>
        <v>642</v>
      </c>
      <c r="K39" s="206">
        <f>+'Calls for service'!U30</f>
        <v>654</v>
      </c>
      <c r="L39" s="91">
        <f>+I39-J39</f>
        <v>64</v>
      </c>
      <c r="M39" s="56">
        <f>+I39-K39</f>
        <v>52</v>
      </c>
      <c r="N39" s="18"/>
    </row>
    <row r="40" spans="1:14" x14ac:dyDescent="0.2">
      <c r="A40" s="19"/>
      <c r="B40" s="10" t="s">
        <v>52</v>
      </c>
      <c r="C40" s="90">
        <f>+'Calls for service'!C5</f>
        <v>215</v>
      </c>
      <c r="D40" s="71">
        <f>+'Calls for service'!C13</f>
        <v>200</v>
      </c>
      <c r="E40" s="67">
        <f>+'Calls for service'!C29</f>
        <v>232.86027397260273</v>
      </c>
      <c r="F40" s="71">
        <f>+'Calls for service'!L5</f>
        <v>806</v>
      </c>
      <c r="G40" s="71">
        <f>+'Calls for service'!L13</f>
        <v>748</v>
      </c>
      <c r="H40" s="67">
        <f>+'Calls for service'!L29</f>
        <v>931.44109589041091</v>
      </c>
      <c r="I40" s="71">
        <f>+'Calls for service'!U21</f>
        <v>1160</v>
      </c>
      <c r="J40" s="71">
        <f>+'Calls for service'!U13</f>
        <v>1161</v>
      </c>
      <c r="K40" s="72">
        <f>+'Calls for service'!U29</f>
        <v>1197.3333333333333</v>
      </c>
      <c r="L40" s="76">
        <f>+I40-J40</f>
        <v>-1</v>
      </c>
      <c r="M40" s="53">
        <f>+I40-K40</f>
        <v>-37.333333333333258</v>
      </c>
      <c r="N40" s="18"/>
    </row>
    <row r="41" spans="1:14" x14ac:dyDescent="0.2">
      <c r="A41" s="19"/>
      <c r="B41" s="10" t="s">
        <v>53</v>
      </c>
      <c r="C41" s="88">
        <f>+'Calls for service'!C4</f>
        <v>220</v>
      </c>
      <c r="D41" s="71">
        <f>+'Calls for service'!C12</f>
        <v>251</v>
      </c>
      <c r="E41" s="67">
        <f>+'Calls for service'!C28</f>
        <v>252.40273972602739</v>
      </c>
      <c r="F41" s="71">
        <f>+'Calls for service'!L4</f>
        <v>898</v>
      </c>
      <c r="G41" s="71">
        <f>+'Calls for service'!L12</f>
        <v>906</v>
      </c>
      <c r="H41" s="67">
        <f>+'Calls for service'!L28</f>
        <v>1009.6109589041096</v>
      </c>
      <c r="I41" s="71">
        <f>+'Calls for service'!U20</f>
        <v>1340</v>
      </c>
      <c r="J41" s="71">
        <f>+'Calls for service'!U12</f>
        <v>1216</v>
      </c>
      <c r="K41" s="67">
        <f>+'Calls for service'!U28</f>
        <v>1306</v>
      </c>
      <c r="L41" s="76">
        <f>+I41-J41</f>
        <v>124</v>
      </c>
      <c r="M41" s="53">
        <f>+I41-K41</f>
        <v>34</v>
      </c>
      <c r="N41" s="18"/>
    </row>
    <row r="42" spans="1:14" ht="13.5" thickBot="1" x14ac:dyDescent="0.25">
      <c r="A42" s="19"/>
      <c r="B42" s="11" t="s">
        <v>54</v>
      </c>
      <c r="C42" s="46">
        <f t="shared" ref="C42:K42" si="11">SUM(C39:C41)</f>
        <v>550</v>
      </c>
      <c r="D42" s="46">
        <f t="shared" si="11"/>
        <v>572</v>
      </c>
      <c r="E42" s="68">
        <f t="shared" si="11"/>
        <v>606.27671232876719</v>
      </c>
      <c r="F42" s="73">
        <f t="shared" si="11"/>
        <v>2142</v>
      </c>
      <c r="G42" s="46">
        <f t="shared" si="11"/>
        <v>2083</v>
      </c>
      <c r="H42" s="68">
        <f t="shared" si="11"/>
        <v>2425.1068493150688</v>
      </c>
      <c r="I42" s="73">
        <f t="shared" si="11"/>
        <v>3206</v>
      </c>
      <c r="J42" s="46">
        <f t="shared" si="11"/>
        <v>3019</v>
      </c>
      <c r="K42" s="68">
        <f t="shared" si="11"/>
        <v>3157.333333333333</v>
      </c>
      <c r="L42" s="330">
        <f>+(I42-J42)/J42</f>
        <v>6.1941040079496523E-2</v>
      </c>
      <c r="M42" s="331">
        <f>+(I42-K42)/K42</f>
        <v>1.5413851351351449E-2</v>
      </c>
      <c r="N42" s="18"/>
    </row>
    <row r="43" spans="1:14" s="215" customFormat="1" x14ac:dyDescent="0.2">
      <c r="A43" s="19"/>
      <c r="B43" s="343" t="s">
        <v>78</v>
      </c>
      <c r="C43" s="527">
        <f>'Beat 21'!F39+'Beat 22'!F39+'Beat 23'!F39+'Beat 24'!F39+'Beat 25'!F39+'Beat 26'!F39</f>
        <v>4</v>
      </c>
      <c r="D43" s="298">
        <f>'Beat 21'!E39+'Beat 22'!E39+'Beat 23'!E39+'Beat 24'!E39+'Beat 25'!E39+'Beat 26'!E39</f>
        <v>8</v>
      </c>
      <c r="E43" s="341">
        <f>H43/4</f>
        <v>7.5945205479452049</v>
      </c>
      <c r="F43" s="486">
        <f>'Beat 21'!G39+'Beat 22'!G39+'Beat 23'!G39+'Beat 24'!G39+'Beat 25'!G39+'Beat 26'!G39</f>
        <v>18</v>
      </c>
      <c r="G43" s="298">
        <f>'Previous 28 Days'!B14</f>
        <v>18</v>
      </c>
      <c r="H43" s="299">
        <f>'Beat 21'!H39+'Beat 22'!H39+'Beat 23'!H39+'Beat 24'!H39+'Beat 25'!H39+'Beat 26'!H39</f>
        <v>30.37808219178082</v>
      </c>
      <c r="I43" s="298">
        <f>'Beat 21'!I39+'Beat 22'!I39+'Beat 23'!I39+'Beat 24'!I39+'Beat 25'!I39+'Beat 26'!I39</f>
        <v>39</v>
      </c>
      <c r="J43" s="298">
        <f>'Beat 21'!J39+'Beat 22'!J39+'Beat 23'!J39+'Beat 24'!J39+'Beat 25'!J39+'Beat 26'!J39</f>
        <v>41</v>
      </c>
      <c r="K43" s="298">
        <f>'Beat 21'!K39+'Beat 22'!K39+'Beat 23'!K39+'Beat 24'!K39+'Beat 25'!K39+'Beat 26'!K39</f>
        <v>14</v>
      </c>
      <c r="L43" s="336">
        <f>I43-J43</f>
        <v>-2</v>
      </c>
      <c r="M43" s="333">
        <f>I43-K43</f>
        <v>25</v>
      </c>
      <c r="N43" s="216"/>
    </row>
    <row r="44" spans="1:14" ht="13.5" thickBot="1" x14ac:dyDescent="0.25">
      <c r="A44" s="19"/>
      <c r="B44" s="344" t="s">
        <v>79</v>
      </c>
      <c r="C44" s="527">
        <f>'Beat 21'!F40+'Beat 22'!F40+'Beat 23'!F40+'Beat 24'!F40+'Beat 25'!F40+'Beat 26'!F40</f>
        <v>9</v>
      </c>
      <c r="D44" s="298">
        <f>'Beat 21'!E40+'Beat 22'!E40+'Beat 23'!E40+'Beat 24'!E40+'Beat 25'!E40+'Beat 26'!E40</f>
        <v>14</v>
      </c>
      <c r="E44" s="335">
        <f>H44/4</f>
        <v>10.758904109589041</v>
      </c>
      <c r="F44" s="348">
        <f>'Beat 21'!G40+'Beat 22'!G40+'Beat 23'!G40+'Beat 24'!G40+'Beat 25'!G40+'Beat 26'!G40</f>
        <v>43</v>
      </c>
      <c r="G44" s="298">
        <f>'Previous 28 Days'!C14</f>
        <v>43</v>
      </c>
      <c r="H44" s="299">
        <f>'Beat 21'!H40+'Beat 22'!H40+'Beat 23'!H40+'Beat 24'!H40+'Beat 25'!H40+'Beat 26'!H40</f>
        <v>43.035616438356165</v>
      </c>
      <c r="I44" s="298">
        <f>'Beat 21'!I40+'Beat 22'!I40+'Beat 23'!I40+'Beat 24'!I40+'Beat 25'!I40+'Beat 26'!I40</f>
        <v>70</v>
      </c>
      <c r="J44" s="298">
        <f>'Beat 21'!J40+'Beat 22'!J40+'Beat 23'!J40+'Beat 24'!J40+'Beat 25'!J40+'Beat 26'!J40</f>
        <v>61</v>
      </c>
      <c r="K44" s="298">
        <f>'Beat 21'!K40+'Beat 22'!K40+'Beat 23'!K40+'Beat 24'!K40+'Beat 25'!K40+'Beat 26'!K40</f>
        <v>39</v>
      </c>
      <c r="L44" s="337">
        <f>I44-J44</f>
        <v>9</v>
      </c>
      <c r="M44" s="208">
        <f>I44-K44</f>
        <v>31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">
      <c r="B46" s="24"/>
    </row>
  </sheetData>
  <phoneticPr fontId="15" type="noConversion"/>
  <conditionalFormatting sqref="L31:M31 M45">
    <cfRule type="cellIs" dxfId="75" priority="7" stopIfTrue="1" operator="greaterThan">
      <formula>0</formula>
    </cfRule>
  </conditionalFormatting>
  <conditionalFormatting sqref="C11:C17 C20:C28">
    <cfRule type="cellIs" dxfId="74" priority="10" stopIfTrue="1" operator="greaterThan">
      <formula>E11+P11</formula>
    </cfRule>
    <cfRule type="cellIs" dxfId="73" priority="11" stopIfTrue="1" operator="lessThan">
      <formula>E11-P11</formula>
    </cfRule>
  </conditionalFormatting>
  <conditionalFormatting sqref="F11:F17 F20:F28">
    <cfRule type="cellIs" dxfId="72" priority="12" stopIfTrue="1" operator="greaterThan">
      <formula>H11+Q11</formula>
    </cfRule>
    <cfRule type="cellIs" dxfId="71" priority="13" stopIfTrue="1" operator="lessThan">
      <formula>H11-Q11</formula>
    </cfRule>
  </conditionalFormatting>
  <conditionalFormatting sqref="I11:I17 I20:I28">
    <cfRule type="cellIs" dxfId="70" priority="14" stopIfTrue="1" operator="greaterThan">
      <formula>J11+R11</formula>
    </cfRule>
    <cfRule type="cellIs" dxfId="69" priority="15" stopIfTrue="1" operator="lessThan">
      <formula>J11-R11</formula>
    </cfRule>
  </conditionalFormatting>
  <pageMargins left="0.42" right="0.33" top="0.39" bottom="0.28000000000000003" header="0.22" footer="0.21"/>
  <pageSetup scale="97" fitToHeight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2"/>
  <sheetViews>
    <sheetView tabSelected="1" topLeftCell="A4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Data'!F42</f>
        <v>0.15300546448087432</v>
      </c>
      <c r="I11" s="403">
        <f>'YTD 2017'!F10</f>
        <v>0</v>
      </c>
      <c r="J11" s="401">
        <f>'YTD 2016'!F10</f>
        <v>0</v>
      </c>
      <c r="K11" s="401">
        <f>'YTD 2015'!F10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7" si="2">SUM(C12:F12)</f>
        <v>0</v>
      </c>
      <c r="H12" s="491">
        <f>'2016 Data'!M42</f>
        <v>7.650273224043716E-2</v>
      </c>
      <c r="I12" s="403">
        <f>'YTD 2017'!M10</f>
        <v>0</v>
      </c>
      <c r="J12" s="401">
        <f>'YTD 2016'!M10</f>
        <v>0</v>
      </c>
      <c r="K12" s="401">
        <f>'YTD 2015'!M10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ago'!D10</f>
        <v>0</v>
      </c>
      <c r="D13" s="401">
        <f>'3 weeks ago'!D10</f>
        <v>0</v>
      </c>
      <c r="E13" s="402">
        <f>'Previous Week'!D10</f>
        <v>0</v>
      </c>
      <c r="F13" s="402">
        <f>'Last Week'!D10</f>
        <v>0</v>
      </c>
      <c r="G13" s="452">
        <f t="shared" si="2"/>
        <v>0</v>
      </c>
      <c r="H13" s="491">
        <f>'2016 Data'!D42</f>
        <v>0.30601092896174864</v>
      </c>
      <c r="I13" s="403">
        <f>'YTD 2017'!D10</f>
        <v>0</v>
      </c>
      <c r="J13" s="401">
        <f>'YTD 2016'!D10</f>
        <v>2</v>
      </c>
      <c r="K13" s="401">
        <f>'YTD 2015'!D10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ago'!Q10</f>
        <v>1</v>
      </c>
      <c r="D14" s="401">
        <f>'3 weeks ago'!Q10</f>
        <v>0</v>
      </c>
      <c r="E14" s="402">
        <f>'Previous Week'!Q10</f>
        <v>0</v>
      </c>
      <c r="F14" s="402">
        <f>'Last Week'!Q10</f>
        <v>0</v>
      </c>
      <c r="G14" s="452">
        <f t="shared" si="2"/>
        <v>1</v>
      </c>
      <c r="H14" s="491">
        <f>'2016 Data'!Q42</f>
        <v>0.68852459016393441</v>
      </c>
      <c r="I14" s="403">
        <f>'YTD 2017'!Q10</f>
        <v>2</v>
      </c>
      <c r="J14" s="401">
        <f>'YTD 2016'!Q10</f>
        <v>1</v>
      </c>
      <c r="K14" s="401">
        <f>'YTD 2015'!Q10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31</v>
      </c>
      <c r="C15" s="401">
        <f>'4 weeks ago'!O10</f>
        <v>0</v>
      </c>
      <c r="D15" s="401">
        <f>'3 weeks ago'!O10</f>
        <v>0</v>
      </c>
      <c r="E15" s="402">
        <f>'Previous Week'!O10</f>
        <v>0</v>
      </c>
      <c r="F15" s="402">
        <f>'Last Week'!O10</f>
        <v>0</v>
      </c>
      <c r="G15" s="452">
        <f t="shared" si="2"/>
        <v>0</v>
      </c>
      <c r="H15" s="491">
        <f>'2016 Data'!O42</f>
        <v>7.650273224043716E-2</v>
      </c>
      <c r="I15" s="403">
        <f>'YTD 2017'!O10</f>
        <v>0</v>
      </c>
      <c r="J15" s="401">
        <f>'YTD 2016'!O10</f>
        <v>0</v>
      </c>
      <c r="K15" s="401">
        <f>'YTD 2015'!O10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ago'!E10</f>
        <v>0</v>
      </c>
      <c r="D16" s="401">
        <f>'3 weeks ago'!E10</f>
        <v>1</v>
      </c>
      <c r="E16" s="402">
        <f>'Previous Week'!E10</f>
        <v>1</v>
      </c>
      <c r="F16" s="402">
        <f>'Last Week'!E10</f>
        <v>0</v>
      </c>
      <c r="G16" s="452">
        <f t="shared" si="2"/>
        <v>2</v>
      </c>
      <c r="H16" s="491">
        <f>'2016 Data'!E42</f>
        <v>1.1475409836065573</v>
      </c>
      <c r="I16" s="403">
        <f>'YTD 2017'!E10</f>
        <v>4</v>
      </c>
      <c r="J16" s="401">
        <f>'YTD 2016'!E10</f>
        <v>2</v>
      </c>
      <c r="K16" s="401">
        <f>'YTD 2015'!E10</f>
        <v>2</v>
      </c>
      <c r="L16" s="404">
        <f t="shared" si="0"/>
        <v>2</v>
      </c>
      <c r="M16" s="407">
        <f t="shared" si="1"/>
        <v>2</v>
      </c>
      <c r="N16" s="380"/>
    </row>
    <row r="17" spans="1:14" x14ac:dyDescent="0.25">
      <c r="A17" s="375"/>
      <c r="B17" s="406" t="s">
        <v>41</v>
      </c>
      <c r="C17" s="401">
        <f>'4 weeks ago'!J10</f>
        <v>0</v>
      </c>
      <c r="D17" s="401">
        <f>'3 weeks ago'!J10</f>
        <v>1</v>
      </c>
      <c r="E17" s="402">
        <f>'Previous Week'!J10</f>
        <v>0</v>
      </c>
      <c r="F17" s="402">
        <f>'Last Week'!J10</f>
        <v>0</v>
      </c>
      <c r="G17" s="452">
        <f t="shared" si="2"/>
        <v>1</v>
      </c>
      <c r="H17" s="491">
        <f>'2016 Data'!J42</f>
        <v>1.3770491803278688</v>
      </c>
      <c r="I17" s="403">
        <f>'YTD 2017'!J10</f>
        <v>1</v>
      </c>
      <c r="J17" s="401">
        <f>'YTD 2016'!J10</f>
        <v>4</v>
      </c>
      <c r="K17" s="401">
        <f>'YTD 2015'!J10</f>
        <v>1</v>
      </c>
      <c r="L17" s="404">
        <f t="shared" si="0"/>
        <v>-3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2</v>
      </c>
      <c r="E18" s="409">
        <f t="shared" si="3"/>
        <v>1</v>
      </c>
      <c r="F18" s="410">
        <f t="shared" si="3"/>
        <v>0</v>
      </c>
      <c r="G18" s="453">
        <f t="shared" si="3"/>
        <v>4</v>
      </c>
      <c r="H18" s="492">
        <f t="shared" si="3"/>
        <v>3.8251366120218577</v>
      </c>
      <c r="I18" s="411">
        <f t="shared" si="3"/>
        <v>7</v>
      </c>
      <c r="J18" s="409">
        <f t="shared" si="3"/>
        <v>9</v>
      </c>
      <c r="K18" s="409">
        <f t="shared" si="3"/>
        <v>3</v>
      </c>
      <c r="L18" s="412">
        <f>(I18-J18)/J18</f>
        <v>-0.22222222222222221</v>
      </c>
      <c r="M18" s="413">
        <f>(I18-K18)/K18</f>
        <v>1.3333333333333333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ago'!C10</f>
        <v>0</v>
      </c>
      <c r="D20" s="401">
        <f>'3 weeks ago'!C10</f>
        <v>0</v>
      </c>
      <c r="E20" s="402">
        <f>'Previous Week'!C10</f>
        <v>0</v>
      </c>
      <c r="F20" s="402">
        <f>'Last Week'!C10</f>
        <v>0</v>
      </c>
      <c r="G20" s="452">
        <f t="shared" ref="G20:G28" si="4">SUM(C20:F20)</f>
        <v>0</v>
      </c>
      <c r="H20" s="491">
        <f>'2016 Data'!C42</f>
        <v>0.68852459016393441</v>
      </c>
      <c r="I20" s="416">
        <f>'YTD 2017'!C10</f>
        <v>0</v>
      </c>
      <c r="J20" s="401">
        <f>'YTD 2016'!C10</f>
        <v>0</v>
      </c>
      <c r="K20" s="401">
        <f>'YTD 2015'!C10</f>
        <v>1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ago'!N10</f>
        <v>0</v>
      </c>
      <c r="D21" s="401">
        <f>'3 weeks ago'!N10</f>
        <v>0</v>
      </c>
      <c r="E21" s="402">
        <f>'Previous Week'!N10</f>
        <v>0</v>
      </c>
      <c r="F21" s="402">
        <f>'Last Week'!N10</f>
        <v>0</v>
      </c>
      <c r="G21" s="452">
        <f t="shared" si="4"/>
        <v>0</v>
      </c>
      <c r="H21" s="491">
        <f>'2016 Data'!N42</f>
        <v>1.9125683060109291</v>
      </c>
      <c r="I21" s="418">
        <f>'YTD 2017'!N10</f>
        <v>1</v>
      </c>
      <c r="J21" s="401">
        <f>'YTD 2016'!N10</f>
        <v>3</v>
      </c>
      <c r="K21" s="401">
        <f>'YTD 2015'!N10</f>
        <v>4</v>
      </c>
      <c r="L21" s="404">
        <f t="shared" si="5"/>
        <v>-2</v>
      </c>
      <c r="M21" s="407">
        <f t="shared" ref="M21:M28" si="6">I21-K21</f>
        <v>-3</v>
      </c>
      <c r="N21" s="380"/>
    </row>
    <row r="22" spans="1:14" x14ac:dyDescent="0.25">
      <c r="A22" s="375"/>
      <c r="B22" s="417" t="s">
        <v>62</v>
      </c>
      <c r="C22" s="401">
        <f>'4 weeks ago'!L10</f>
        <v>0</v>
      </c>
      <c r="D22" s="401">
        <f>'3 weeks ago'!L10</f>
        <v>0</v>
      </c>
      <c r="E22" s="402">
        <f>'Previous Week'!L10</f>
        <v>0</v>
      </c>
      <c r="F22" s="402">
        <f>'Last Week'!L10</f>
        <v>0</v>
      </c>
      <c r="G22" s="452">
        <f t="shared" si="4"/>
        <v>0</v>
      </c>
      <c r="H22" s="491">
        <f>'2016 Data'!L42</f>
        <v>7.650273224043716E-2</v>
      </c>
      <c r="I22" s="418">
        <f>'YTD 2017'!L10</f>
        <v>0</v>
      </c>
      <c r="J22" s="401">
        <f>'YTD 2016'!L10</f>
        <v>0</v>
      </c>
      <c r="K22" s="401">
        <f>'YTD 2015'!L10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ago'!P10</f>
        <v>0</v>
      </c>
      <c r="D23" s="401">
        <f>'3 weeks ago'!P10</f>
        <v>0</v>
      </c>
      <c r="E23" s="402">
        <f>'Previous Week'!P10</f>
        <v>0</v>
      </c>
      <c r="F23" s="402">
        <f>'Last Week'!P10</f>
        <v>0</v>
      </c>
      <c r="G23" s="452">
        <f t="shared" si="4"/>
        <v>0</v>
      </c>
      <c r="H23" s="491">
        <f>'2016 Data'!P42</f>
        <v>2.0655737704918034</v>
      </c>
      <c r="I23" s="418">
        <f>'YTD 2017'!P10</f>
        <v>1</v>
      </c>
      <c r="J23" s="401">
        <f>'YTD 2016'!P10</f>
        <v>2</v>
      </c>
      <c r="K23" s="401">
        <f>'YTD 2015'!P10</f>
        <v>4</v>
      </c>
      <c r="L23" s="404">
        <f t="shared" si="5"/>
        <v>-1</v>
      </c>
      <c r="M23" s="407">
        <f t="shared" si="6"/>
        <v>-3</v>
      </c>
      <c r="N23" s="380"/>
    </row>
    <row r="24" spans="1:14" x14ac:dyDescent="0.25">
      <c r="A24" s="375"/>
      <c r="B24" s="406" t="s">
        <v>7</v>
      </c>
      <c r="C24" s="401">
        <f>'4 weeks ago'!G10</f>
        <v>0</v>
      </c>
      <c r="D24" s="401">
        <f>'3 weeks ago'!G10</f>
        <v>1</v>
      </c>
      <c r="E24" s="402">
        <f>'Previous Week'!G10</f>
        <v>0</v>
      </c>
      <c r="F24" s="402">
        <f>'Last Week'!G10</f>
        <v>0</v>
      </c>
      <c r="G24" s="452">
        <f t="shared" si="4"/>
        <v>1</v>
      </c>
      <c r="H24" s="491">
        <f>'2016 Data'!G42</f>
        <v>2.5245901639344264</v>
      </c>
      <c r="I24" s="418">
        <f>'YTD 2017'!G10</f>
        <v>2</v>
      </c>
      <c r="J24" s="401">
        <f>'YTD 2016'!G10</f>
        <v>2</v>
      </c>
      <c r="K24" s="401">
        <f>'YTD 2015'!G10</f>
        <v>5</v>
      </c>
      <c r="L24" s="404">
        <f t="shared" si="5"/>
        <v>0</v>
      </c>
      <c r="M24" s="407">
        <f t="shared" si="6"/>
        <v>-3</v>
      </c>
      <c r="N24" s="380"/>
    </row>
    <row r="25" spans="1:14" x14ac:dyDescent="0.25">
      <c r="A25" s="375"/>
      <c r="B25" s="406" t="s">
        <v>68</v>
      </c>
      <c r="C25" s="401">
        <f>'4 weeks ago'!I10</f>
        <v>0</v>
      </c>
      <c r="D25" s="401">
        <f>'3 weeks ago'!I10</f>
        <v>0</v>
      </c>
      <c r="E25" s="402">
        <f>'Previous Week'!I10</f>
        <v>0</v>
      </c>
      <c r="F25" s="402">
        <f>'Last Week'!I10</f>
        <v>0</v>
      </c>
      <c r="G25" s="452">
        <f t="shared" si="4"/>
        <v>0</v>
      </c>
      <c r="H25" s="491">
        <f>'2016 Data'!I42</f>
        <v>1.6830601092896174</v>
      </c>
      <c r="I25" s="418">
        <f>'YTD 2017'!I10</f>
        <v>0</v>
      </c>
      <c r="J25" s="401">
        <f>'YTD 2016'!I10</f>
        <v>1</v>
      </c>
      <c r="K25" s="401">
        <f>'YTD 2015'!I10</f>
        <v>0</v>
      </c>
      <c r="L25" s="404">
        <f t="shared" si="5"/>
        <v>-1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ago'!H10</f>
        <v>1</v>
      </c>
      <c r="D26" s="401">
        <f>'3 weeks ago'!H10</f>
        <v>1</v>
      </c>
      <c r="E26" s="402">
        <f>'Previous Week'!H10</f>
        <v>0</v>
      </c>
      <c r="F26" s="402">
        <f>'Last Week'!H10</f>
        <v>0</v>
      </c>
      <c r="G26" s="452">
        <f t="shared" si="4"/>
        <v>2</v>
      </c>
      <c r="H26" s="491">
        <f>'2016 Data'!H42</f>
        <v>1.9890710382513661</v>
      </c>
      <c r="I26" s="418">
        <f>'YTD 2017'!H10</f>
        <v>2</v>
      </c>
      <c r="J26" s="401">
        <f>'YTD 2016'!H10</f>
        <v>3</v>
      </c>
      <c r="K26" s="401">
        <f>'YTD 2015'!H10</f>
        <v>3</v>
      </c>
      <c r="L26" s="404">
        <f>I26-J26</f>
        <v>-1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ago'!K10</f>
        <v>0</v>
      </c>
      <c r="D27" s="401">
        <f>'3 weeks ago'!K10</f>
        <v>0</v>
      </c>
      <c r="E27" s="402">
        <f>'Previous Week'!K10</f>
        <v>0</v>
      </c>
      <c r="F27" s="402">
        <f>'Last Week'!K10</f>
        <v>0</v>
      </c>
      <c r="G27" s="452">
        <f t="shared" si="4"/>
        <v>0</v>
      </c>
      <c r="H27" s="491">
        <f>'2016 Data'!K42</f>
        <v>0.15300546448087432</v>
      </c>
      <c r="I27" s="418">
        <f>'YTD 2017'!K10</f>
        <v>0</v>
      </c>
      <c r="J27" s="401">
        <f>'YTD 2016'!K10</f>
        <v>0</v>
      </c>
      <c r="K27" s="401">
        <f>'YTD 2015'!K10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ago'!B10</f>
        <v>0</v>
      </c>
      <c r="D28" s="401">
        <f>'3 weeks ago'!B10</f>
        <v>0</v>
      </c>
      <c r="E28" s="402">
        <f>'Previous Week'!B10</f>
        <v>0</v>
      </c>
      <c r="F28" s="402">
        <f>'Last Week'!B10</f>
        <v>1</v>
      </c>
      <c r="G28" s="452">
        <f t="shared" si="4"/>
        <v>1</v>
      </c>
      <c r="H28" s="491">
        <f>'2016 Data'!B42</f>
        <v>2.5245901639344264</v>
      </c>
      <c r="I28" s="418">
        <f>'YTD 2017'!B10</f>
        <v>2</v>
      </c>
      <c r="J28" s="401">
        <f>'YTD 2016'!B10</f>
        <v>7</v>
      </c>
      <c r="K28" s="401">
        <f>'YTD 2015'!B10</f>
        <v>4</v>
      </c>
      <c r="L28" s="404">
        <f t="shared" si="5"/>
        <v>-5</v>
      </c>
      <c r="M28" s="407">
        <f t="shared" si="6"/>
        <v>-2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1</v>
      </c>
      <c r="D29" s="420">
        <f t="shared" si="7"/>
        <v>2</v>
      </c>
      <c r="E29" s="420">
        <f t="shared" si="7"/>
        <v>0</v>
      </c>
      <c r="F29" s="421">
        <f t="shared" si="7"/>
        <v>1</v>
      </c>
      <c r="G29" s="455">
        <f t="shared" si="7"/>
        <v>4</v>
      </c>
      <c r="H29" s="494">
        <f t="shared" ref="H29:K29" si="8">SUM(H20:H28)</f>
        <v>13.617486338797814</v>
      </c>
      <c r="I29" s="422">
        <f t="shared" si="8"/>
        <v>8</v>
      </c>
      <c r="J29" s="420">
        <f t="shared" si="8"/>
        <v>18</v>
      </c>
      <c r="K29" s="420">
        <f t="shared" si="8"/>
        <v>21</v>
      </c>
      <c r="L29" s="412">
        <f>(I29-J29)/J29</f>
        <v>-0.55555555555555558</v>
      </c>
      <c r="M29" s="413">
        <f>(I29-K29)/K29</f>
        <v>-0.61904761904761907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2</v>
      </c>
      <c r="D30" s="409">
        <f t="shared" si="9"/>
        <v>4</v>
      </c>
      <c r="E30" s="409">
        <f t="shared" si="9"/>
        <v>1</v>
      </c>
      <c r="F30" s="410">
        <f t="shared" si="9"/>
        <v>1</v>
      </c>
      <c r="G30" s="453">
        <f t="shared" si="9"/>
        <v>8</v>
      </c>
      <c r="H30" s="492">
        <f t="shared" si="9"/>
        <v>17.442622950819672</v>
      </c>
      <c r="I30" s="411">
        <f t="shared" si="9"/>
        <v>15</v>
      </c>
      <c r="J30" s="409">
        <f t="shared" si="9"/>
        <v>27</v>
      </c>
      <c r="K30" s="409">
        <f t="shared" si="9"/>
        <v>24</v>
      </c>
      <c r="L30" s="412">
        <f>(I30-J30)/J30</f>
        <v>-0.44444444444444442</v>
      </c>
      <c r="M30" s="413">
        <f>(I30-K30)/K30</f>
        <v>-0.375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ago'!S10</f>
        <v>0</v>
      </c>
      <c r="D39" s="441">
        <f>'3 weeks ago'!S10</f>
        <v>0</v>
      </c>
      <c r="E39" s="441">
        <f>'Previous Week'!S10</f>
        <v>0</v>
      </c>
      <c r="F39" s="442">
        <f>'Last Week'!S10</f>
        <v>0</v>
      </c>
      <c r="G39" s="452">
        <f t="shared" ref="G39:G40" si="10">SUM(C39:F39)</f>
        <v>0</v>
      </c>
      <c r="H39" s="501">
        <f>'2016 Data'!R42</f>
        <v>0</v>
      </c>
      <c r="I39" s="443">
        <f>'YTD 2017'!S10</f>
        <v>0</v>
      </c>
      <c r="J39" s="441">
        <f>'YTD 2016'!S10</f>
        <v>0</v>
      </c>
      <c r="K39" s="441">
        <f>'YTD 2015'!S10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ago'!T10</f>
        <v>1</v>
      </c>
      <c r="D40" s="447">
        <f>'3 weeks ago'!T10</f>
        <v>1</v>
      </c>
      <c r="E40" s="446">
        <f>'Previous Week'!T10</f>
        <v>1</v>
      </c>
      <c r="F40" s="460">
        <f>'Last Week'!T10</f>
        <v>3</v>
      </c>
      <c r="G40" s="452">
        <f t="shared" si="10"/>
        <v>6</v>
      </c>
      <c r="H40" s="502">
        <f>'2016 Data'!S42</f>
        <v>9.205479452054794</v>
      </c>
      <c r="I40" s="448">
        <f>'YTD 2017'!T10</f>
        <v>11</v>
      </c>
      <c r="J40" s="446">
        <f>'YTD 2016'!T10</f>
        <v>8</v>
      </c>
      <c r="K40" s="446">
        <f>'YTD 2015'!T10</f>
        <v>3</v>
      </c>
      <c r="L40" s="412">
        <f>(I40-J40)/J40</f>
        <v>0.375</v>
      </c>
      <c r="M40" s="413">
        <f>(I40-K40)/K40</f>
        <v>2.6666666666666665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8" priority="1" stopIfTrue="1" operator="greaterThan">
      <formula>0</formula>
    </cfRule>
  </conditionalFormatting>
  <conditionalFormatting sqref="L31:M31">
    <cfRule type="cellIs" dxfId="6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2"/>
  <sheetViews>
    <sheetView tabSelected="1" topLeftCell="A7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Data'!F43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0</v>
      </c>
      <c r="G12" s="452">
        <f t="shared" ref="G12:G17" si="2">SUM(C12:F12)</f>
        <v>0</v>
      </c>
      <c r="H12" s="491">
        <f>'2016 Data'!M43</f>
        <v>0.38251366120218577</v>
      </c>
      <c r="I12" s="403">
        <f>'YTD 2017'!M11</f>
        <v>0</v>
      </c>
      <c r="J12" s="401">
        <f>'YTD 2016'!M11</f>
        <v>0</v>
      </c>
      <c r="K12" s="401">
        <f>'YTD 2015'!M11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ago'!D11</f>
        <v>0</v>
      </c>
      <c r="D13" s="401">
        <f>'3 weeks ago'!D11</f>
        <v>0</v>
      </c>
      <c r="E13" s="402">
        <f>'Previous Week'!D11</f>
        <v>0</v>
      </c>
      <c r="F13" s="402">
        <f>'Last Week'!D11</f>
        <v>0</v>
      </c>
      <c r="G13" s="452">
        <f t="shared" si="2"/>
        <v>0</v>
      </c>
      <c r="H13" s="491">
        <f>'2016 Data'!D43</f>
        <v>7.650273224043716E-2</v>
      </c>
      <c r="I13" s="403">
        <f>'YTD 2017'!D11</f>
        <v>0</v>
      </c>
      <c r="J13" s="401">
        <f>'YTD 2016'!D11</f>
        <v>0</v>
      </c>
      <c r="K13" s="401">
        <f>'YTD 2015'!D11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ago'!Q11</f>
        <v>0</v>
      </c>
      <c r="D14" s="401">
        <f>'3 weeks ago'!Q11</f>
        <v>0</v>
      </c>
      <c r="E14" s="402">
        <f>'Previous Week'!Q11</f>
        <v>1</v>
      </c>
      <c r="F14" s="402">
        <f>'Last Week'!Q11</f>
        <v>1</v>
      </c>
      <c r="G14" s="452">
        <f t="shared" si="2"/>
        <v>2</v>
      </c>
      <c r="H14" s="491">
        <f>'2016 Data'!Q43</f>
        <v>3.5191256830601092</v>
      </c>
      <c r="I14" s="403">
        <f>'YTD 2017'!Q11</f>
        <v>2</v>
      </c>
      <c r="J14" s="401">
        <f>'YTD 2016'!Q11</f>
        <v>1</v>
      </c>
      <c r="K14" s="401">
        <f>'YTD 2015'!Q11</f>
        <v>3</v>
      </c>
      <c r="L14" s="404">
        <f t="shared" si="0"/>
        <v>1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ago'!O11</f>
        <v>0</v>
      </c>
      <c r="D15" s="401">
        <f>'3 weeks ago'!O11</f>
        <v>0</v>
      </c>
      <c r="E15" s="402">
        <f>'Previous Week'!O11</f>
        <v>0</v>
      </c>
      <c r="F15" s="402">
        <f>'Last Week'!O11</f>
        <v>0</v>
      </c>
      <c r="G15" s="452">
        <f t="shared" si="2"/>
        <v>0</v>
      </c>
      <c r="H15" s="491">
        <f>'2016 Data'!O43</f>
        <v>0</v>
      </c>
      <c r="I15" s="403">
        <f>'YTD 2017'!O11</f>
        <v>0</v>
      </c>
      <c r="J15" s="401">
        <f>'YTD 2016'!O11</f>
        <v>0</v>
      </c>
      <c r="K15" s="401">
        <f>'YTD 2015'!O11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ago'!E11</f>
        <v>0</v>
      </c>
      <c r="D16" s="401">
        <f>'3 weeks ago'!E11</f>
        <v>0</v>
      </c>
      <c r="E16" s="402">
        <f>'Previous Week'!E11</f>
        <v>0</v>
      </c>
      <c r="F16" s="402">
        <f>'Last Week'!E11</f>
        <v>0</v>
      </c>
      <c r="G16" s="452">
        <f t="shared" si="2"/>
        <v>0</v>
      </c>
      <c r="H16" s="491">
        <f>'2016 Data'!E43</f>
        <v>0.61202185792349728</v>
      </c>
      <c r="I16" s="403">
        <f>'YTD 2017'!E11</f>
        <v>0</v>
      </c>
      <c r="J16" s="401">
        <f>'YTD 2016'!E11</f>
        <v>1</v>
      </c>
      <c r="K16" s="401">
        <f>'YTD 2015'!E11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ago'!J11</f>
        <v>0</v>
      </c>
      <c r="D17" s="401">
        <f>'3 weeks ago'!J11</f>
        <v>0</v>
      </c>
      <c r="E17" s="402">
        <f>'Previous Week'!J11</f>
        <v>0</v>
      </c>
      <c r="F17" s="402">
        <f>'Last Week'!J11</f>
        <v>0</v>
      </c>
      <c r="G17" s="452">
        <f t="shared" si="2"/>
        <v>0</v>
      </c>
      <c r="H17" s="491">
        <f>'2016 Data'!J43</f>
        <v>0.91803278688524592</v>
      </c>
      <c r="I17" s="403">
        <f>'YTD 2017'!J11</f>
        <v>0</v>
      </c>
      <c r="J17" s="401">
        <f>'YTD 2016'!J11</f>
        <v>1</v>
      </c>
      <c r="K17" s="401">
        <f>'YTD 2015'!J11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1</v>
      </c>
      <c r="G18" s="453">
        <f t="shared" si="3"/>
        <v>2</v>
      </c>
      <c r="H18" s="492">
        <f t="shared" si="3"/>
        <v>5.5081967213114753</v>
      </c>
      <c r="I18" s="411">
        <f t="shared" si="3"/>
        <v>2</v>
      </c>
      <c r="J18" s="409">
        <f t="shared" si="3"/>
        <v>3</v>
      </c>
      <c r="K18" s="409">
        <f t="shared" si="3"/>
        <v>3</v>
      </c>
      <c r="L18" s="412">
        <f>(I18-J18)/J18</f>
        <v>-0.33333333333333331</v>
      </c>
      <c r="M18" s="413">
        <f>(I18-K18)/K18</f>
        <v>-0.33333333333333331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ago'!C11</f>
        <v>0</v>
      </c>
      <c r="D20" s="401">
        <f>'3 weeks ago'!C11</f>
        <v>1</v>
      </c>
      <c r="E20" s="402">
        <f>'Previous Week'!C11</f>
        <v>0</v>
      </c>
      <c r="F20" s="402">
        <f>'Last Week'!C11</f>
        <v>0</v>
      </c>
      <c r="G20" s="452">
        <f t="shared" ref="G20:G28" si="4">SUM(C20:F20)</f>
        <v>1</v>
      </c>
      <c r="H20" s="491">
        <f>'2016 Data'!C43</f>
        <v>0.84153005464480868</v>
      </c>
      <c r="I20" s="416">
        <f>'YTD 2017'!C11</f>
        <v>2</v>
      </c>
      <c r="J20" s="401">
        <f>'YTD 2016'!C11</f>
        <v>0</v>
      </c>
      <c r="K20" s="401">
        <f>'YTD 2015'!C11</f>
        <v>1</v>
      </c>
      <c r="L20" s="404">
        <f t="shared" ref="L20:L28" si="5">I20-J20</f>
        <v>2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ago'!N11</f>
        <v>0</v>
      </c>
      <c r="D21" s="401">
        <f>'3 weeks ago'!N11</f>
        <v>0</v>
      </c>
      <c r="E21" s="402">
        <f>'Previous Week'!N11</f>
        <v>0</v>
      </c>
      <c r="F21" s="402">
        <f>'Last Week'!N11</f>
        <v>0</v>
      </c>
      <c r="G21" s="452">
        <f t="shared" si="4"/>
        <v>0</v>
      </c>
      <c r="H21" s="491">
        <f>'2016 Data'!N43</f>
        <v>0.53551912568306015</v>
      </c>
      <c r="I21" s="418">
        <f>'YTD 2017'!N11</f>
        <v>0</v>
      </c>
      <c r="J21" s="401">
        <f>'YTD 2016'!N11</f>
        <v>3</v>
      </c>
      <c r="K21" s="401">
        <f>'YTD 2015'!N11</f>
        <v>0</v>
      </c>
      <c r="L21" s="404">
        <f t="shared" si="5"/>
        <v>-3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ago'!L11</f>
        <v>2</v>
      </c>
      <c r="D22" s="401">
        <f>'3 weeks ago'!L11</f>
        <v>1</v>
      </c>
      <c r="E22" s="402">
        <f>'Previous Week'!L11</f>
        <v>1</v>
      </c>
      <c r="F22" s="402">
        <f>'Last Week'!L11</f>
        <v>1</v>
      </c>
      <c r="G22" s="452">
        <f t="shared" si="4"/>
        <v>5</v>
      </c>
      <c r="H22" s="491">
        <f>'2016 Data'!L43</f>
        <v>2.9071038251366121</v>
      </c>
      <c r="I22" s="418">
        <f>'YTD 2017'!L11</f>
        <v>5</v>
      </c>
      <c r="J22" s="401">
        <f>'YTD 2016'!L11</f>
        <v>3</v>
      </c>
      <c r="K22" s="401">
        <f>'YTD 2015'!L11</f>
        <v>4</v>
      </c>
      <c r="L22" s="404">
        <f t="shared" si="5"/>
        <v>2</v>
      </c>
      <c r="M22" s="407">
        <f t="shared" si="6"/>
        <v>1</v>
      </c>
      <c r="N22" s="380"/>
    </row>
    <row r="23" spans="1:14" x14ac:dyDescent="0.25">
      <c r="A23" s="375"/>
      <c r="B23" s="417" t="s">
        <v>33</v>
      </c>
      <c r="C23" s="401">
        <f>'4 weeks ago'!P11</f>
        <v>1</v>
      </c>
      <c r="D23" s="401">
        <f>'3 weeks ago'!P11</f>
        <v>1</v>
      </c>
      <c r="E23" s="402">
        <f>'Previous Week'!P11</f>
        <v>0</v>
      </c>
      <c r="F23" s="402">
        <f>'Last Week'!P11</f>
        <v>1</v>
      </c>
      <c r="G23" s="452">
        <f t="shared" si="4"/>
        <v>3</v>
      </c>
      <c r="H23" s="491">
        <f>'2016 Data'!P43</f>
        <v>2.9836065573770489</v>
      </c>
      <c r="I23" s="418">
        <f>'YTD 2017'!P11</f>
        <v>5</v>
      </c>
      <c r="J23" s="401">
        <f>'YTD 2016'!P11</f>
        <v>6</v>
      </c>
      <c r="K23" s="401">
        <f>'YTD 2015'!P11</f>
        <v>2</v>
      </c>
      <c r="L23" s="404">
        <f t="shared" si="5"/>
        <v>-1</v>
      </c>
      <c r="M23" s="407">
        <f t="shared" si="6"/>
        <v>3</v>
      </c>
      <c r="N23" s="380"/>
    </row>
    <row r="24" spans="1:14" x14ac:dyDescent="0.25">
      <c r="A24" s="375"/>
      <c r="B24" s="406" t="s">
        <v>7</v>
      </c>
      <c r="C24" s="401">
        <f>'4 weeks ago'!G11</f>
        <v>2</v>
      </c>
      <c r="D24" s="401">
        <f>'3 weeks ago'!G11</f>
        <v>2</v>
      </c>
      <c r="E24" s="402">
        <f>'Previous Week'!G11</f>
        <v>2</v>
      </c>
      <c r="F24" s="402">
        <f>'Last Week'!G11</f>
        <v>1</v>
      </c>
      <c r="G24" s="452">
        <f t="shared" si="4"/>
        <v>7</v>
      </c>
      <c r="H24" s="491">
        <f>'2016 Data'!G43</f>
        <v>10.863387978142075</v>
      </c>
      <c r="I24" s="418">
        <f>'YTD 2017'!G11</f>
        <v>11</v>
      </c>
      <c r="J24" s="401">
        <f>'YTD 2016'!G11</f>
        <v>12</v>
      </c>
      <c r="K24" s="401">
        <f>'YTD 2015'!G11</f>
        <v>5</v>
      </c>
      <c r="L24" s="404">
        <f t="shared" si="5"/>
        <v>-1</v>
      </c>
      <c r="M24" s="407">
        <f t="shared" si="6"/>
        <v>6</v>
      </c>
      <c r="N24" s="380"/>
    </row>
    <row r="25" spans="1:14" x14ac:dyDescent="0.25">
      <c r="A25" s="375"/>
      <c r="B25" s="406" t="s">
        <v>68</v>
      </c>
      <c r="C25" s="401">
        <f>'4 weeks ago'!I11</f>
        <v>1</v>
      </c>
      <c r="D25" s="401">
        <f>'3 weeks ago'!I11</f>
        <v>1</v>
      </c>
      <c r="E25" s="402">
        <f>'Previous Week'!I11</f>
        <v>0</v>
      </c>
      <c r="F25" s="402">
        <f>'Last Week'!I11</f>
        <v>0</v>
      </c>
      <c r="G25" s="452">
        <f t="shared" si="4"/>
        <v>2</v>
      </c>
      <c r="H25" s="491">
        <f>'2016 Data'!I43</f>
        <v>3.1366120218579234</v>
      </c>
      <c r="I25" s="418">
        <f>'YTD 2017'!I11</f>
        <v>3</v>
      </c>
      <c r="J25" s="401">
        <f>'YTD 2016'!I11</f>
        <v>10</v>
      </c>
      <c r="K25" s="401">
        <f>'YTD 2015'!I11</f>
        <v>5</v>
      </c>
      <c r="L25" s="404">
        <f t="shared" si="5"/>
        <v>-7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ago'!H11</f>
        <v>4</v>
      </c>
      <c r="D26" s="401">
        <f>'3 weeks ago'!H11</f>
        <v>0</v>
      </c>
      <c r="E26" s="402">
        <f>'Previous Week'!H11</f>
        <v>1</v>
      </c>
      <c r="F26" s="402">
        <f>'Last Week'!H11</f>
        <v>5</v>
      </c>
      <c r="G26" s="452">
        <f t="shared" si="4"/>
        <v>10</v>
      </c>
      <c r="H26" s="491">
        <f>'2016 Data'!H43</f>
        <v>8.0327868852459012</v>
      </c>
      <c r="I26" s="418">
        <f>'YTD 2017'!H11</f>
        <v>13</v>
      </c>
      <c r="J26" s="401">
        <f>'YTD 2016'!H11</f>
        <v>8</v>
      </c>
      <c r="K26" s="401">
        <f>'YTD 2015'!H11</f>
        <v>5</v>
      </c>
      <c r="L26" s="404">
        <f>I26-J26</f>
        <v>5</v>
      </c>
      <c r="M26" s="407">
        <f>I26-K26</f>
        <v>8</v>
      </c>
      <c r="N26" s="380"/>
    </row>
    <row r="27" spans="1:14" x14ac:dyDescent="0.25">
      <c r="A27" s="375"/>
      <c r="B27" s="406" t="s">
        <v>34</v>
      </c>
      <c r="C27" s="401">
        <f>'4 weeks ago'!K11</f>
        <v>0</v>
      </c>
      <c r="D27" s="401">
        <f>'3 weeks ago'!K11</f>
        <v>0</v>
      </c>
      <c r="E27" s="402">
        <f>'Previous Week'!K11</f>
        <v>0</v>
      </c>
      <c r="F27" s="402">
        <f>'Last Week'!K11</f>
        <v>0</v>
      </c>
      <c r="G27" s="452">
        <f t="shared" si="4"/>
        <v>0</v>
      </c>
      <c r="H27" s="491">
        <f>'2016 Data'!K43</f>
        <v>0.22950819672131148</v>
      </c>
      <c r="I27" s="418">
        <f>'YTD 2017'!K11</f>
        <v>1</v>
      </c>
      <c r="J27" s="401">
        <f>'YTD 2016'!K11</f>
        <v>1</v>
      </c>
      <c r="K27" s="401">
        <f>'YTD 2015'!K11</f>
        <v>0</v>
      </c>
      <c r="L27" s="404">
        <f t="shared" si="5"/>
        <v>0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ago'!B11</f>
        <v>3</v>
      </c>
      <c r="D28" s="401">
        <f>'3 weeks ago'!B11</f>
        <v>0</v>
      </c>
      <c r="E28" s="402">
        <f>'Previous Week'!B11</f>
        <v>0</v>
      </c>
      <c r="F28" s="402">
        <f>'Last Week'!B11</f>
        <v>1</v>
      </c>
      <c r="G28" s="452">
        <f t="shared" si="4"/>
        <v>4</v>
      </c>
      <c r="H28" s="491">
        <f>'2016 Data'!B43</f>
        <v>3.0601092896174862</v>
      </c>
      <c r="I28" s="418">
        <f>'YTD 2017'!B11</f>
        <v>5</v>
      </c>
      <c r="J28" s="401">
        <f>'YTD 2016'!B11</f>
        <v>3</v>
      </c>
      <c r="K28" s="401">
        <f>'YTD 2015'!B11</f>
        <v>1</v>
      </c>
      <c r="L28" s="404">
        <f t="shared" si="5"/>
        <v>2</v>
      </c>
      <c r="M28" s="407">
        <f t="shared" si="6"/>
        <v>4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13</v>
      </c>
      <c r="D29" s="420">
        <f t="shared" si="7"/>
        <v>6</v>
      </c>
      <c r="E29" s="420">
        <f t="shared" si="7"/>
        <v>4</v>
      </c>
      <c r="F29" s="421">
        <f t="shared" si="7"/>
        <v>9</v>
      </c>
      <c r="G29" s="455">
        <f t="shared" si="7"/>
        <v>32</v>
      </c>
      <c r="H29" s="494">
        <f t="shared" si="7"/>
        <v>32.590163934426229</v>
      </c>
      <c r="I29" s="422">
        <f t="shared" si="7"/>
        <v>45</v>
      </c>
      <c r="J29" s="420">
        <f t="shared" si="7"/>
        <v>46</v>
      </c>
      <c r="K29" s="420">
        <f t="shared" si="7"/>
        <v>23</v>
      </c>
      <c r="L29" s="412">
        <f>(I29-J29)/J29</f>
        <v>-2.1739130434782608E-2</v>
      </c>
      <c r="M29" s="413">
        <f>(I29-K29)/K29</f>
        <v>0.95652173913043481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13</v>
      </c>
      <c r="D30" s="409">
        <f t="shared" si="8"/>
        <v>6</v>
      </c>
      <c r="E30" s="409">
        <f t="shared" si="8"/>
        <v>5</v>
      </c>
      <c r="F30" s="410">
        <f t="shared" si="8"/>
        <v>10</v>
      </c>
      <c r="G30" s="453">
        <f t="shared" si="8"/>
        <v>34</v>
      </c>
      <c r="H30" s="492">
        <f t="shared" si="8"/>
        <v>38.098360655737707</v>
      </c>
      <c r="I30" s="411">
        <f t="shared" si="8"/>
        <v>47</v>
      </c>
      <c r="J30" s="409">
        <f t="shared" si="8"/>
        <v>49</v>
      </c>
      <c r="K30" s="409">
        <f t="shared" si="8"/>
        <v>26</v>
      </c>
      <c r="L30" s="412">
        <f>(I30-J30)/J30</f>
        <v>-4.0816326530612242E-2</v>
      </c>
      <c r="M30" s="413">
        <f>(I30-K30)/K30</f>
        <v>0.80769230769230771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ago'!S11</f>
        <v>0</v>
      </c>
      <c r="D39" s="441">
        <f>'3 weeks ago'!S11</f>
        <v>0</v>
      </c>
      <c r="E39" s="441">
        <f>'Previous Week'!S11</f>
        <v>1</v>
      </c>
      <c r="F39" s="442">
        <f>'Last Week'!S11</f>
        <v>0</v>
      </c>
      <c r="G39" s="452">
        <f t="shared" ref="G39:G40" si="9">SUM(C39:F39)</f>
        <v>1</v>
      </c>
      <c r="H39" s="501">
        <f>'2016 Data'!R43</f>
        <v>1.2273972602739727</v>
      </c>
      <c r="I39" s="443">
        <f>'YTD 2017'!S11</f>
        <v>1</v>
      </c>
      <c r="J39" s="441">
        <f>'YTD 2016'!S11</f>
        <v>2</v>
      </c>
      <c r="K39" s="441">
        <f>'YTD 2015'!S11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ago'!T11</f>
        <v>1</v>
      </c>
      <c r="D40" s="447">
        <f>'3 weeks ago'!T11</f>
        <v>0</v>
      </c>
      <c r="E40" s="446">
        <f>'Previous Week'!T11</f>
        <v>0</v>
      </c>
      <c r="F40" s="460">
        <f>'Last Week'!T11</f>
        <v>0</v>
      </c>
      <c r="G40" s="452">
        <f t="shared" si="9"/>
        <v>1</v>
      </c>
      <c r="H40" s="502">
        <f>'2016 Data'!S43</f>
        <v>1.7643835616438357</v>
      </c>
      <c r="I40" s="448">
        <f>'YTD 2017'!T11</f>
        <v>3</v>
      </c>
      <c r="J40" s="446">
        <f>'YTD 2016'!T11</f>
        <v>2</v>
      </c>
      <c r="K40" s="446">
        <f>'YTD 2015'!T11</f>
        <v>2</v>
      </c>
      <c r="L40" s="412">
        <f>(I40-J40)/J40</f>
        <v>0.5</v>
      </c>
      <c r="M40" s="413">
        <f>(I40-K40)/K40</f>
        <v>0.5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6" priority="1" stopIfTrue="1" operator="greaterThan">
      <formula>0</formula>
    </cfRule>
  </conditionalFormatting>
  <conditionalFormatting sqref="L31:M31">
    <cfRule type="cellIs" dxfId="65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Data'!F44</f>
        <v>0</v>
      </c>
      <c r="I11" s="403">
        <f>'YTD 2017'!F12</f>
        <v>0</v>
      </c>
      <c r="J11" s="401">
        <f>'YTD 2016'!F12</f>
        <v>0</v>
      </c>
      <c r="K11" s="401">
        <f>'YTD 2015'!F12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7" si="2">SUM(C12:F12)</f>
        <v>0</v>
      </c>
      <c r="H12" s="491">
        <f>'2016 Data'!M44</f>
        <v>7.650273224043716E-2</v>
      </c>
      <c r="I12" s="403">
        <f>'YTD 2017'!M12</f>
        <v>0</v>
      </c>
      <c r="J12" s="401">
        <f>'YTD 2016'!M12</f>
        <v>1</v>
      </c>
      <c r="K12" s="401">
        <f>'YTD 2015'!M12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ago'!D12</f>
        <v>0</v>
      </c>
      <c r="D13" s="401">
        <f>'3 weeks ago'!D12</f>
        <v>0</v>
      </c>
      <c r="E13" s="402">
        <f>'Previous Week'!D12</f>
        <v>0</v>
      </c>
      <c r="F13" s="402">
        <f>'Last Week'!D12</f>
        <v>0</v>
      </c>
      <c r="G13" s="452">
        <f t="shared" si="2"/>
        <v>0</v>
      </c>
      <c r="H13" s="491">
        <f>'2016 Data'!D44</f>
        <v>0</v>
      </c>
      <c r="I13" s="403">
        <f>'YTD 2017'!D12</f>
        <v>0</v>
      </c>
      <c r="J13" s="401">
        <f>'YTD 2016'!D12</f>
        <v>0</v>
      </c>
      <c r="K13" s="401">
        <f>'YTD 2015'!D12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ago'!Q12</f>
        <v>0</v>
      </c>
      <c r="D14" s="401">
        <f>'3 weeks ago'!Q12</f>
        <v>0</v>
      </c>
      <c r="E14" s="402">
        <f>'Previous Week'!Q12</f>
        <v>1</v>
      </c>
      <c r="F14" s="402">
        <f>'Last Week'!Q12</f>
        <v>0</v>
      </c>
      <c r="G14" s="452">
        <f t="shared" si="2"/>
        <v>1</v>
      </c>
      <c r="H14" s="491">
        <f>'2016 Data'!Q44</f>
        <v>1.6830601092896174</v>
      </c>
      <c r="I14" s="403">
        <f>'YTD 2017'!Q12</f>
        <v>2</v>
      </c>
      <c r="J14" s="401">
        <f>'YTD 2016'!Q12</f>
        <v>1</v>
      </c>
      <c r="K14" s="401">
        <f>'YTD 2015'!Q12</f>
        <v>3</v>
      </c>
      <c r="L14" s="404">
        <f t="shared" si="0"/>
        <v>1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ago'!O12</f>
        <v>0</v>
      </c>
      <c r="D15" s="401">
        <f>'3 weeks ago'!O12</f>
        <v>0</v>
      </c>
      <c r="E15" s="402">
        <f>'Previous Week'!O12</f>
        <v>0</v>
      </c>
      <c r="F15" s="402">
        <f>'Last Week'!O12</f>
        <v>0</v>
      </c>
      <c r="G15" s="452">
        <f t="shared" si="2"/>
        <v>0</v>
      </c>
      <c r="H15" s="491">
        <f>'2016 Data'!O44</f>
        <v>0.15300546448087432</v>
      </c>
      <c r="I15" s="403">
        <f>'YTD 2017'!O12</f>
        <v>0</v>
      </c>
      <c r="J15" s="401">
        <f>'YTD 2016'!O12</f>
        <v>0</v>
      </c>
      <c r="K15" s="401">
        <f>'YTD 2015'!O12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ago'!E12</f>
        <v>0</v>
      </c>
      <c r="D16" s="401">
        <f>'3 weeks ago'!E12</f>
        <v>0</v>
      </c>
      <c r="E16" s="402">
        <f>'Previous Week'!E12</f>
        <v>0</v>
      </c>
      <c r="F16" s="402">
        <f>'Last Week'!E12</f>
        <v>0</v>
      </c>
      <c r="G16" s="452">
        <f t="shared" si="2"/>
        <v>0</v>
      </c>
      <c r="H16" s="491">
        <f>'2016 Data'!E44</f>
        <v>0.61202185792349728</v>
      </c>
      <c r="I16" s="403">
        <f>'YTD 2017'!E12</f>
        <v>0</v>
      </c>
      <c r="J16" s="401">
        <f>'YTD 2016'!E12</f>
        <v>1</v>
      </c>
      <c r="K16" s="401">
        <f>'YTD 2015'!E12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ago'!J12</f>
        <v>1</v>
      </c>
      <c r="D17" s="401">
        <f>'3 weeks ago'!J12</f>
        <v>0</v>
      </c>
      <c r="E17" s="402">
        <f>'Previous Week'!J12</f>
        <v>0</v>
      </c>
      <c r="F17" s="402">
        <f>'Last Week'!J12</f>
        <v>0</v>
      </c>
      <c r="G17" s="452">
        <f t="shared" si="2"/>
        <v>1</v>
      </c>
      <c r="H17" s="491">
        <f>'2016 Data'!J44</f>
        <v>0.76502732240437155</v>
      </c>
      <c r="I17" s="403">
        <f>'YTD 2017'!J12</f>
        <v>3</v>
      </c>
      <c r="J17" s="401">
        <f>'YTD 2016'!J12</f>
        <v>1</v>
      </c>
      <c r="K17" s="401">
        <f>'YTD 2015'!J12</f>
        <v>0</v>
      </c>
      <c r="L17" s="404">
        <f t="shared" si="0"/>
        <v>2</v>
      </c>
      <c r="M17" s="407">
        <f t="shared" si="1"/>
        <v>3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2</v>
      </c>
      <c r="H18" s="492">
        <f t="shared" si="3"/>
        <v>3.2896174863387975</v>
      </c>
      <c r="I18" s="411">
        <f t="shared" si="3"/>
        <v>5</v>
      </c>
      <c r="J18" s="409">
        <f t="shared" si="3"/>
        <v>4</v>
      </c>
      <c r="K18" s="409">
        <f t="shared" si="3"/>
        <v>3</v>
      </c>
      <c r="L18" s="412">
        <f>(I18-J18)/J18</f>
        <v>0.25</v>
      </c>
      <c r="M18" s="413">
        <f>(I18-K18)/K18</f>
        <v>0.66666666666666663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ago'!C12</f>
        <v>0</v>
      </c>
      <c r="D20" s="401">
        <f>'3 weeks ago'!C12</f>
        <v>0</v>
      </c>
      <c r="E20" s="402">
        <f>'Previous Week'!C12</f>
        <v>0</v>
      </c>
      <c r="F20" s="402">
        <f>'Last Week'!C12</f>
        <v>0</v>
      </c>
      <c r="G20" s="452">
        <f t="shared" ref="G20:G28" si="4">SUM(C20:F20)</f>
        <v>0</v>
      </c>
      <c r="H20" s="491">
        <f>'2016 Data'!C44</f>
        <v>7.650273224043716E-2</v>
      </c>
      <c r="I20" s="416">
        <f>'YTD 2017'!C12</f>
        <v>0</v>
      </c>
      <c r="J20" s="401">
        <f>'YTD 2016'!C12</f>
        <v>0</v>
      </c>
      <c r="K20" s="401">
        <f>'YTD 2015'!C12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ago'!N12</f>
        <v>0</v>
      </c>
      <c r="D21" s="401">
        <f>'3 weeks ago'!N12</f>
        <v>0</v>
      </c>
      <c r="E21" s="402">
        <f>'Previous Week'!N12</f>
        <v>0</v>
      </c>
      <c r="F21" s="402">
        <f>'Last Week'!N12</f>
        <v>0</v>
      </c>
      <c r="G21" s="452">
        <f t="shared" si="4"/>
        <v>0</v>
      </c>
      <c r="H21" s="491">
        <f>'2016 Data'!N44</f>
        <v>1.3005464480874318</v>
      </c>
      <c r="I21" s="418">
        <f>'YTD 2017'!N12</f>
        <v>0</v>
      </c>
      <c r="J21" s="401">
        <f>'YTD 2016'!N12</f>
        <v>2</v>
      </c>
      <c r="K21" s="401">
        <f>'YTD 2015'!N12</f>
        <v>2</v>
      </c>
      <c r="L21" s="404">
        <f t="shared" si="5"/>
        <v>-2</v>
      </c>
      <c r="M21" s="407">
        <f t="shared" ref="M21:M28" si="6">I21-K21</f>
        <v>-2</v>
      </c>
      <c r="N21" s="380"/>
    </row>
    <row r="22" spans="1:14" x14ac:dyDescent="0.25">
      <c r="A22" s="375"/>
      <c r="B22" s="417" t="s">
        <v>62</v>
      </c>
      <c r="C22" s="401">
        <f>'4 weeks ago'!L12</f>
        <v>0</v>
      </c>
      <c r="D22" s="401">
        <f>'3 weeks ago'!L12</f>
        <v>0</v>
      </c>
      <c r="E22" s="402">
        <f>'Previous Week'!L12</f>
        <v>0</v>
      </c>
      <c r="F22" s="402">
        <f>'Last Week'!L12</f>
        <v>0</v>
      </c>
      <c r="G22" s="452">
        <f t="shared" si="4"/>
        <v>0</v>
      </c>
      <c r="H22" s="491">
        <f>'2016 Data'!L44</f>
        <v>0.38251366120218577</v>
      </c>
      <c r="I22" s="418">
        <f>'YTD 2017'!L12</f>
        <v>0</v>
      </c>
      <c r="J22" s="401">
        <f>'YTD 2016'!L12</f>
        <v>1</v>
      </c>
      <c r="K22" s="401">
        <f>'YTD 2015'!L12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ago'!P12</f>
        <v>0</v>
      </c>
      <c r="D23" s="401">
        <f>'3 weeks ago'!P12</f>
        <v>0</v>
      </c>
      <c r="E23" s="402">
        <f>'Previous Week'!P12</f>
        <v>1</v>
      </c>
      <c r="F23" s="402">
        <f>'Last Week'!P12</f>
        <v>1</v>
      </c>
      <c r="G23" s="452">
        <f t="shared" si="4"/>
        <v>2</v>
      </c>
      <c r="H23" s="491">
        <f>'2016 Data'!P44</f>
        <v>1.9890710382513661</v>
      </c>
      <c r="I23" s="418">
        <f>'YTD 2017'!P12</f>
        <v>2</v>
      </c>
      <c r="J23" s="401">
        <f>'YTD 2016'!P12</f>
        <v>4</v>
      </c>
      <c r="K23" s="401">
        <f>'YTD 2015'!P12</f>
        <v>4</v>
      </c>
      <c r="L23" s="404">
        <f t="shared" si="5"/>
        <v>-2</v>
      </c>
      <c r="M23" s="407">
        <f t="shared" si="6"/>
        <v>-2</v>
      </c>
      <c r="N23" s="380"/>
    </row>
    <row r="24" spans="1:14" x14ac:dyDescent="0.25">
      <c r="A24" s="375"/>
      <c r="B24" s="406" t="s">
        <v>7</v>
      </c>
      <c r="C24" s="401">
        <f>'4 weeks ago'!G12</f>
        <v>3</v>
      </c>
      <c r="D24" s="401">
        <f>'3 weeks ago'!G12</f>
        <v>0</v>
      </c>
      <c r="E24" s="402">
        <f>'Previous Week'!G12</f>
        <v>2</v>
      </c>
      <c r="F24" s="402">
        <f>'Last Week'!G12</f>
        <v>3</v>
      </c>
      <c r="G24" s="452">
        <f t="shared" si="4"/>
        <v>8</v>
      </c>
      <c r="H24" s="491">
        <f>'2016 Data'!G44</f>
        <v>4.4371584699453557</v>
      </c>
      <c r="I24" s="418">
        <f>'YTD 2017'!G12</f>
        <v>9</v>
      </c>
      <c r="J24" s="401">
        <f>'YTD 2016'!G12</f>
        <v>7</v>
      </c>
      <c r="K24" s="401">
        <f>'YTD 2015'!G12</f>
        <v>4</v>
      </c>
      <c r="L24" s="404">
        <f t="shared" si="5"/>
        <v>2</v>
      </c>
      <c r="M24" s="407">
        <f t="shared" si="6"/>
        <v>5</v>
      </c>
      <c r="N24" s="380"/>
    </row>
    <row r="25" spans="1:14" x14ac:dyDescent="0.25">
      <c r="A25" s="375"/>
      <c r="B25" s="406" t="s">
        <v>68</v>
      </c>
      <c r="C25" s="401">
        <f>'4 weeks ago'!I12</f>
        <v>0</v>
      </c>
      <c r="D25" s="401">
        <f>'3 weeks ago'!I12</f>
        <v>0</v>
      </c>
      <c r="E25" s="402">
        <f>'Previous Week'!I12</f>
        <v>1</v>
      </c>
      <c r="F25" s="402">
        <f>'Last Week'!I12</f>
        <v>0</v>
      </c>
      <c r="G25" s="452">
        <f t="shared" si="4"/>
        <v>1</v>
      </c>
      <c r="H25" s="491">
        <f>'2016 Data'!I44</f>
        <v>1.6830601092896174</v>
      </c>
      <c r="I25" s="418">
        <f>'YTD 2017'!I12</f>
        <v>1</v>
      </c>
      <c r="J25" s="401">
        <f>'YTD 2016'!I12</f>
        <v>2</v>
      </c>
      <c r="K25" s="401">
        <f>'YTD 2015'!I12</f>
        <v>0</v>
      </c>
      <c r="L25" s="404">
        <f t="shared" si="5"/>
        <v>-1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ago'!H12</f>
        <v>0</v>
      </c>
      <c r="D26" s="401">
        <f>'3 weeks ago'!H12</f>
        <v>1</v>
      </c>
      <c r="E26" s="402">
        <f>'Previous Week'!H12</f>
        <v>2</v>
      </c>
      <c r="F26" s="402">
        <f>'Last Week'!H12</f>
        <v>1</v>
      </c>
      <c r="G26" s="452">
        <f t="shared" si="4"/>
        <v>4</v>
      </c>
      <c r="H26" s="491">
        <f>'2016 Data'!H44</f>
        <v>3.1366120218579234</v>
      </c>
      <c r="I26" s="418">
        <f>'YTD 2017'!H12</f>
        <v>4</v>
      </c>
      <c r="J26" s="401">
        <f>'YTD 2016'!H12</f>
        <v>4</v>
      </c>
      <c r="K26" s="401">
        <f>'YTD 2015'!H12</f>
        <v>4</v>
      </c>
      <c r="L26" s="404">
        <f>I26-J26</f>
        <v>0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ago'!K12</f>
        <v>0</v>
      </c>
      <c r="D27" s="401">
        <f>'3 weeks ago'!K12</f>
        <v>0</v>
      </c>
      <c r="E27" s="402">
        <f>'Previous Week'!K12</f>
        <v>0</v>
      </c>
      <c r="F27" s="402">
        <f>'Last Week'!K12</f>
        <v>0</v>
      </c>
      <c r="G27" s="452">
        <f t="shared" si="4"/>
        <v>0</v>
      </c>
      <c r="H27" s="491">
        <f>'2016 Data'!K44</f>
        <v>0.30601092896174864</v>
      </c>
      <c r="I27" s="418">
        <f>'YTD 2017'!K12</f>
        <v>0</v>
      </c>
      <c r="J27" s="401">
        <f>'YTD 2016'!K12</f>
        <v>0</v>
      </c>
      <c r="K27" s="401">
        <f>'YTD 2015'!K12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ago'!B12</f>
        <v>0</v>
      </c>
      <c r="D28" s="401">
        <f>'3 weeks ago'!B12</f>
        <v>0</v>
      </c>
      <c r="E28" s="402">
        <f>'Previous Week'!B12</f>
        <v>0</v>
      </c>
      <c r="F28" s="402">
        <f>'Last Week'!B12</f>
        <v>1</v>
      </c>
      <c r="G28" s="452">
        <f t="shared" si="4"/>
        <v>1</v>
      </c>
      <c r="H28" s="491">
        <f>'2016 Data'!B44</f>
        <v>1.9890710382513661</v>
      </c>
      <c r="I28" s="418">
        <f>'YTD 2017'!B12</f>
        <v>1</v>
      </c>
      <c r="J28" s="401">
        <f>'YTD 2016'!B12</f>
        <v>2</v>
      </c>
      <c r="K28" s="401">
        <f>'YTD 2015'!B12</f>
        <v>0</v>
      </c>
      <c r="L28" s="404">
        <f t="shared" si="5"/>
        <v>-1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3</v>
      </c>
      <c r="D29" s="420">
        <f t="shared" si="7"/>
        <v>1</v>
      </c>
      <c r="E29" s="420">
        <f t="shared" si="7"/>
        <v>6</v>
      </c>
      <c r="F29" s="421">
        <f t="shared" si="7"/>
        <v>6</v>
      </c>
      <c r="G29" s="455">
        <f t="shared" si="7"/>
        <v>16</v>
      </c>
      <c r="H29" s="494">
        <f t="shared" si="7"/>
        <v>15.300546448087431</v>
      </c>
      <c r="I29" s="422">
        <f t="shared" si="7"/>
        <v>17</v>
      </c>
      <c r="J29" s="420">
        <f t="shared" si="7"/>
        <v>22</v>
      </c>
      <c r="K29" s="420">
        <f t="shared" si="7"/>
        <v>14</v>
      </c>
      <c r="L29" s="412">
        <f>(I29-J29)/J29</f>
        <v>-0.22727272727272727</v>
      </c>
      <c r="M29" s="413">
        <f>(I29-K29)/K29</f>
        <v>0.21428571428571427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4</v>
      </c>
      <c r="D30" s="409">
        <f t="shared" si="8"/>
        <v>1</v>
      </c>
      <c r="E30" s="409">
        <f t="shared" si="8"/>
        <v>7</v>
      </c>
      <c r="F30" s="410">
        <f t="shared" si="8"/>
        <v>6</v>
      </c>
      <c r="G30" s="453">
        <f t="shared" si="8"/>
        <v>18</v>
      </c>
      <c r="H30" s="492">
        <f t="shared" si="8"/>
        <v>18.590163934426229</v>
      </c>
      <c r="I30" s="411">
        <f t="shared" si="8"/>
        <v>22</v>
      </c>
      <c r="J30" s="409">
        <f t="shared" si="8"/>
        <v>26</v>
      </c>
      <c r="K30" s="409">
        <f t="shared" si="8"/>
        <v>17</v>
      </c>
      <c r="L30" s="412">
        <f>(I30-J30)/J30</f>
        <v>-0.15384615384615385</v>
      </c>
      <c r="M30" s="413">
        <f>(I30-K30)/K30</f>
        <v>0.29411764705882354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495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-4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ago'!S12</f>
        <v>1</v>
      </c>
      <c r="D39" s="441">
        <f>'3 weeks ago'!S12</f>
        <v>0</v>
      </c>
      <c r="E39" s="441">
        <f>'Previous Week'!S12</f>
        <v>1</v>
      </c>
      <c r="F39" s="442">
        <f>'Last Week'!S12</f>
        <v>1</v>
      </c>
      <c r="G39" s="452">
        <f t="shared" ref="G39:G40" si="9">SUM(C39:F39)</f>
        <v>3</v>
      </c>
      <c r="H39" s="501">
        <f>'2016 Data'!R44</f>
        <v>3.5287671232876714</v>
      </c>
      <c r="I39" s="443">
        <f>'YTD 2017'!S12</f>
        <v>6</v>
      </c>
      <c r="J39" s="441">
        <f>'YTD 2016'!S12</f>
        <v>6</v>
      </c>
      <c r="K39" s="441">
        <f>'YTD 2015'!S12</f>
        <v>4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ago'!T12</f>
        <v>2</v>
      </c>
      <c r="D40" s="447">
        <f>'3 weeks ago'!T12</f>
        <v>0</v>
      </c>
      <c r="E40" s="446">
        <f>'Previous Week'!T12</f>
        <v>1</v>
      </c>
      <c r="F40" s="460">
        <f>'Last Week'!T12</f>
        <v>0</v>
      </c>
      <c r="G40" s="452">
        <f t="shared" si="9"/>
        <v>3</v>
      </c>
      <c r="H40" s="502">
        <f>'2016 Data'!S44</f>
        <v>3.4520547945205475</v>
      </c>
      <c r="I40" s="448">
        <f>'YTD 2017'!T12</f>
        <v>3</v>
      </c>
      <c r="J40" s="446">
        <f>'YTD 2016'!T12</f>
        <v>6</v>
      </c>
      <c r="K40" s="446">
        <f>'YTD 2015'!T12</f>
        <v>4</v>
      </c>
      <c r="L40" s="412">
        <f>(I40-J40)/J40</f>
        <v>-0.5</v>
      </c>
      <c r="M40" s="413">
        <f>(I40-K40)/K40</f>
        <v>-0.25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4" priority="1" stopIfTrue="1" operator="greaterThan">
      <formula>0</formula>
    </cfRule>
  </conditionalFormatting>
  <conditionalFormatting sqref="L31:M31">
    <cfRule type="cellIs" dxfId="63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Data'!F45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7" si="2">SUM(C12:F12)</f>
        <v>0</v>
      </c>
      <c r="H12" s="491">
        <f>'2016 Data'!M45</f>
        <v>0.15300546448087432</v>
      </c>
      <c r="I12" s="403">
        <f>'YTD 2017'!M13</f>
        <v>0</v>
      </c>
      <c r="J12" s="401">
        <f>'YTD 2016'!M13</f>
        <v>0</v>
      </c>
      <c r="K12" s="401">
        <f>'YTD 2015'!M13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ago'!D13</f>
        <v>0</v>
      </c>
      <c r="D13" s="401">
        <f>'3 weeks ago'!D13</f>
        <v>0</v>
      </c>
      <c r="E13" s="402">
        <f>'Previous Week'!D13</f>
        <v>0</v>
      </c>
      <c r="F13" s="402">
        <f>'Last Week'!D13</f>
        <v>0</v>
      </c>
      <c r="G13" s="452">
        <f t="shared" si="2"/>
        <v>0</v>
      </c>
      <c r="H13" s="491">
        <f>'2016 Data'!D45</f>
        <v>7.650273224043716E-2</v>
      </c>
      <c r="I13" s="403">
        <f>'YTD 2017'!D13</f>
        <v>0</v>
      </c>
      <c r="J13" s="401">
        <f>'YTD 2016'!D13</f>
        <v>0</v>
      </c>
      <c r="K13" s="401">
        <f>'YTD 2015'!D13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ago'!Q13</f>
        <v>1</v>
      </c>
      <c r="D14" s="401">
        <f>'3 weeks ago'!Q13</f>
        <v>1</v>
      </c>
      <c r="E14" s="402">
        <f>'Previous Week'!Q13</f>
        <v>1</v>
      </c>
      <c r="F14" s="402">
        <f>'Last Week'!Q13</f>
        <v>0</v>
      </c>
      <c r="G14" s="452">
        <f t="shared" si="2"/>
        <v>3</v>
      </c>
      <c r="H14" s="491">
        <f>'2016 Data'!Q45</f>
        <v>3.1366120218579234</v>
      </c>
      <c r="I14" s="403">
        <f>'YTD 2017'!Q13</f>
        <v>5</v>
      </c>
      <c r="J14" s="401">
        <f>'YTD 2016'!Q13</f>
        <v>3</v>
      </c>
      <c r="K14" s="401">
        <f>'YTD 2015'!Q13</f>
        <v>1</v>
      </c>
      <c r="L14" s="404">
        <f t="shared" si="0"/>
        <v>2</v>
      </c>
      <c r="M14" s="407">
        <f t="shared" si="1"/>
        <v>4</v>
      </c>
      <c r="N14" s="380"/>
    </row>
    <row r="15" spans="1:14" x14ac:dyDescent="0.25">
      <c r="A15" s="375"/>
      <c r="B15" s="406" t="s">
        <v>31</v>
      </c>
      <c r="C15" s="401">
        <f>'4 weeks ago'!O13</f>
        <v>0</v>
      </c>
      <c r="D15" s="401">
        <f>'3 weeks ago'!O13</f>
        <v>0</v>
      </c>
      <c r="E15" s="402">
        <f>'Previous Week'!O13</f>
        <v>0</v>
      </c>
      <c r="F15" s="402">
        <f>'Last Week'!O13</f>
        <v>0</v>
      </c>
      <c r="G15" s="452">
        <f t="shared" si="2"/>
        <v>0</v>
      </c>
      <c r="H15" s="491">
        <f>'2016 Data'!O45</f>
        <v>0.15300546448087432</v>
      </c>
      <c r="I15" s="403">
        <f>'YTD 2017'!O13</f>
        <v>0</v>
      </c>
      <c r="J15" s="401">
        <f>'YTD 2016'!O13</f>
        <v>0</v>
      </c>
      <c r="K15" s="401">
        <f>'YTD 2015'!O13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ago'!E13</f>
        <v>0</v>
      </c>
      <c r="D16" s="401">
        <f>'3 weeks ago'!E13</f>
        <v>0</v>
      </c>
      <c r="E16" s="402">
        <f>'Previous Week'!E13</f>
        <v>0</v>
      </c>
      <c r="F16" s="402">
        <f>'Last Week'!E13</f>
        <v>0</v>
      </c>
      <c r="G16" s="452">
        <f t="shared" si="2"/>
        <v>0</v>
      </c>
      <c r="H16" s="491">
        <f>'2016 Data'!E45</f>
        <v>7.650273224043716E-2</v>
      </c>
      <c r="I16" s="403">
        <f>'YTD 2017'!E13</f>
        <v>0</v>
      </c>
      <c r="J16" s="401">
        <f>'YTD 2016'!E13</f>
        <v>0</v>
      </c>
      <c r="K16" s="401">
        <f>'YTD 2015'!E13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ago'!J13</f>
        <v>0</v>
      </c>
      <c r="D17" s="401">
        <f>'3 weeks ago'!J13</f>
        <v>0</v>
      </c>
      <c r="E17" s="402">
        <f>'Previous Week'!J13</f>
        <v>0</v>
      </c>
      <c r="F17" s="402">
        <f>'Last Week'!J13</f>
        <v>0</v>
      </c>
      <c r="G17" s="452">
        <f t="shared" si="2"/>
        <v>0</v>
      </c>
      <c r="H17" s="491">
        <f>'2016 Data'!J45</f>
        <v>0.45901639344262296</v>
      </c>
      <c r="I17" s="403">
        <f>'YTD 2017'!J13</f>
        <v>1</v>
      </c>
      <c r="J17" s="401">
        <f>'YTD 2016'!J13</f>
        <v>1</v>
      </c>
      <c r="K17" s="401">
        <f>'YTD 2015'!J13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1</v>
      </c>
      <c r="F18" s="410">
        <f t="shared" si="3"/>
        <v>0</v>
      </c>
      <c r="G18" s="453">
        <f t="shared" si="3"/>
        <v>3</v>
      </c>
      <c r="H18" s="492">
        <f t="shared" si="3"/>
        <v>4.1311475409836067</v>
      </c>
      <c r="I18" s="411">
        <f t="shared" si="3"/>
        <v>6</v>
      </c>
      <c r="J18" s="409">
        <f t="shared" si="3"/>
        <v>4</v>
      </c>
      <c r="K18" s="409">
        <f t="shared" si="3"/>
        <v>4</v>
      </c>
      <c r="L18" s="412">
        <f>(I18-J18)/J18</f>
        <v>0.5</v>
      </c>
      <c r="M18" s="413">
        <f>(I18-K18)/K18</f>
        <v>0.5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ago'!C13</f>
        <v>0</v>
      </c>
      <c r="D20" s="401">
        <f>'3 weeks ago'!C13</f>
        <v>0</v>
      </c>
      <c r="E20" s="402">
        <f>'Previous Week'!C13</f>
        <v>0</v>
      </c>
      <c r="F20" s="402">
        <f>'Last Week'!C13</f>
        <v>1</v>
      </c>
      <c r="G20" s="452">
        <f t="shared" ref="G20:G28" si="4">SUM(C20:F20)</f>
        <v>1</v>
      </c>
      <c r="H20" s="491">
        <f>'2016 Data'!C45</f>
        <v>0.53551912568306015</v>
      </c>
      <c r="I20" s="416">
        <f>'YTD 2017'!C13</f>
        <v>1</v>
      </c>
      <c r="J20" s="401">
        <f>'YTD 2016'!C13</f>
        <v>0</v>
      </c>
      <c r="K20" s="401">
        <f>'YTD 2015'!C13</f>
        <v>1</v>
      </c>
      <c r="L20" s="404">
        <f t="shared" ref="L20:L28" si="5">I20-J20</f>
        <v>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ago'!N13</f>
        <v>0</v>
      </c>
      <c r="D21" s="401">
        <f>'3 weeks ago'!N13</f>
        <v>2</v>
      </c>
      <c r="E21" s="402">
        <f>'Previous Week'!N13</f>
        <v>1</v>
      </c>
      <c r="F21" s="402">
        <f>'Last Week'!N13</f>
        <v>0</v>
      </c>
      <c r="G21" s="452">
        <f t="shared" si="4"/>
        <v>3</v>
      </c>
      <c r="H21" s="491">
        <f>'2016 Data'!N45</f>
        <v>1.4535519125683061</v>
      </c>
      <c r="I21" s="418">
        <f>'YTD 2017'!N13</f>
        <v>3</v>
      </c>
      <c r="J21" s="401">
        <f>'YTD 2016'!N13</f>
        <v>2</v>
      </c>
      <c r="K21" s="401">
        <f>'YTD 2015'!N13</f>
        <v>2</v>
      </c>
      <c r="L21" s="404">
        <f t="shared" si="5"/>
        <v>1</v>
      </c>
      <c r="M21" s="407">
        <f t="shared" ref="M21:M28" si="6">I21-K21</f>
        <v>1</v>
      </c>
      <c r="N21" s="380"/>
    </row>
    <row r="22" spans="1:14" x14ac:dyDescent="0.25">
      <c r="A22" s="375"/>
      <c r="B22" s="417" t="s">
        <v>62</v>
      </c>
      <c r="C22" s="401">
        <f>'4 weeks ago'!L13</f>
        <v>0</v>
      </c>
      <c r="D22" s="401">
        <f>'3 weeks ago'!L13</f>
        <v>0</v>
      </c>
      <c r="E22" s="402">
        <f>'Previous Week'!L13</f>
        <v>0</v>
      </c>
      <c r="F22" s="402">
        <f>'Last Week'!L13</f>
        <v>0</v>
      </c>
      <c r="G22" s="452">
        <f t="shared" si="4"/>
        <v>0</v>
      </c>
      <c r="H22" s="491">
        <f>'2016 Data'!L45</f>
        <v>0.53551912568306015</v>
      </c>
      <c r="I22" s="418">
        <f>'YTD 2017'!L13</f>
        <v>0</v>
      </c>
      <c r="J22" s="401">
        <f>'YTD 2016'!L13</f>
        <v>1</v>
      </c>
      <c r="K22" s="401">
        <f>'YTD 2015'!L13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ago'!P13</f>
        <v>1</v>
      </c>
      <c r="D23" s="401">
        <f>'3 weeks ago'!P13</f>
        <v>2</v>
      </c>
      <c r="E23" s="402">
        <f>'Previous Week'!P13</f>
        <v>0</v>
      </c>
      <c r="F23" s="402">
        <f>'Last Week'!P13</f>
        <v>1</v>
      </c>
      <c r="G23" s="452">
        <f t="shared" si="4"/>
        <v>4</v>
      </c>
      <c r="H23" s="491">
        <f>'2016 Data'!P45</f>
        <v>5.0491803278688527</v>
      </c>
      <c r="I23" s="418">
        <f>'YTD 2017'!P13</f>
        <v>6</v>
      </c>
      <c r="J23" s="401">
        <f>'YTD 2016'!P13</f>
        <v>7</v>
      </c>
      <c r="K23" s="401">
        <f>'YTD 2015'!P13</f>
        <v>11</v>
      </c>
      <c r="L23" s="404">
        <f t="shared" si="5"/>
        <v>-1</v>
      </c>
      <c r="M23" s="407">
        <f t="shared" si="6"/>
        <v>-5</v>
      </c>
      <c r="N23" s="380"/>
    </row>
    <row r="24" spans="1:14" x14ac:dyDescent="0.25">
      <c r="A24" s="375"/>
      <c r="B24" s="406" t="s">
        <v>7</v>
      </c>
      <c r="C24" s="401">
        <f>'4 weeks ago'!G13</f>
        <v>2</v>
      </c>
      <c r="D24" s="401">
        <f>'3 weeks ago'!G13</f>
        <v>1</v>
      </c>
      <c r="E24" s="402">
        <f>'Previous Week'!G13</f>
        <v>5</v>
      </c>
      <c r="F24" s="402">
        <f>'Last Week'!G13</f>
        <v>4</v>
      </c>
      <c r="G24" s="452">
        <f t="shared" si="4"/>
        <v>12</v>
      </c>
      <c r="H24" s="491">
        <f>'2016 Data'!G45</f>
        <v>10.174863387978142</v>
      </c>
      <c r="I24" s="418">
        <f>'YTD 2017'!G13</f>
        <v>16</v>
      </c>
      <c r="J24" s="401">
        <f>'YTD 2016'!G13</f>
        <v>16</v>
      </c>
      <c r="K24" s="401">
        <f>'YTD 2015'!G13</f>
        <v>14</v>
      </c>
      <c r="L24" s="404">
        <f t="shared" si="5"/>
        <v>0</v>
      </c>
      <c r="M24" s="407">
        <f t="shared" si="6"/>
        <v>2</v>
      </c>
      <c r="N24" s="380"/>
    </row>
    <row r="25" spans="1:14" x14ac:dyDescent="0.25">
      <c r="A25" s="375"/>
      <c r="B25" s="406" t="s">
        <v>68</v>
      </c>
      <c r="C25" s="401">
        <f>'4 weeks ago'!I13</f>
        <v>4</v>
      </c>
      <c r="D25" s="401">
        <f>'3 weeks ago'!I13</f>
        <v>1</v>
      </c>
      <c r="E25" s="402">
        <f>'Previous Week'!I13</f>
        <v>2</v>
      </c>
      <c r="F25" s="402">
        <f>'Last Week'!I13</f>
        <v>1</v>
      </c>
      <c r="G25" s="452">
        <f t="shared" si="4"/>
        <v>8</v>
      </c>
      <c r="H25" s="491">
        <f>'2016 Data'!I45</f>
        <v>5.1256830601092895</v>
      </c>
      <c r="I25" s="418">
        <f>'YTD 2017'!I13</f>
        <v>14</v>
      </c>
      <c r="J25" s="401">
        <f>'YTD 2016'!I13</f>
        <v>5</v>
      </c>
      <c r="K25" s="401">
        <f>'YTD 2015'!I13</f>
        <v>8</v>
      </c>
      <c r="L25" s="404">
        <f t="shared" si="5"/>
        <v>9</v>
      </c>
      <c r="M25" s="407">
        <f t="shared" si="6"/>
        <v>6</v>
      </c>
      <c r="N25" s="380"/>
    </row>
    <row r="26" spans="1:14" x14ac:dyDescent="0.25">
      <c r="A26" s="375"/>
      <c r="B26" s="406" t="s">
        <v>67</v>
      </c>
      <c r="C26" s="401">
        <f>'4 weeks ago'!H13</f>
        <v>0</v>
      </c>
      <c r="D26" s="401">
        <f>'3 weeks ago'!H13</f>
        <v>0</v>
      </c>
      <c r="E26" s="402">
        <f>'Previous Week'!H13</f>
        <v>1</v>
      </c>
      <c r="F26" s="402">
        <f>'Last Week'!H13</f>
        <v>0</v>
      </c>
      <c r="G26" s="452">
        <f t="shared" si="4"/>
        <v>1</v>
      </c>
      <c r="H26" s="491">
        <f>'2016 Data'!H45</f>
        <v>3.6721311475409837</v>
      </c>
      <c r="I26" s="418">
        <f>'YTD 2017'!H13</f>
        <v>1</v>
      </c>
      <c r="J26" s="401">
        <f>'YTD 2016'!H13</f>
        <v>4</v>
      </c>
      <c r="K26" s="401">
        <f>'YTD 2015'!H13</f>
        <v>8</v>
      </c>
      <c r="L26" s="404">
        <f>I26-J26</f>
        <v>-3</v>
      </c>
      <c r="M26" s="407">
        <f>I26-K26</f>
        <v>-7</v>
      </c>
      <c r="N26" s="380"/>
    </row>
    <row r="27" spans="1:14" x14ac:dyDescent="0.25">
      <c r="A27" s="375"/>
      <c r="B27" s="406" t="s">
        <v>34</v>
      </c>
      <c r="C27" s="401">
        <f>'4 weeks ago'!K13</f>
        <v>0</v>
      </c>
      <c r="D27" s="401">
        <f>'3 weeks ago'!K13</f>
        <v>0</v>
      </c>
      <c r="E27" s="402">
        <f>'Previous Week'!K13</f>
        <v>0</v>
      </c>
      <c r="F27" s="402">
        <f>'Last Week'!K13</f>
        <v>0</v>
      </c>
      <c r="G27" s="452">
        <f t="shared" si="4"/>
        <v>0</v>
      </c>
      <c r="H27" s="491">
        <f>'2016 Data'!K45</f>
        <v>0.76502732240437155</v>
      </c>
      <c r="I27" s="418">
        <f>'YTD 2017'!K13</f>
        <v>0</v>
      </c>
      <c r="J27" s="401">
        <f>'YTD 2016'!K13</f>
        <v>2</v>
      </c>
      <c r="K27" s="401">
        <f>'YTD 2015'!K13</f>
        <v>1</v>
      </c>
      <c r="L27" s="404">
        <f t="shared" si="5"/>
        <v>-2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ago'!B13</f>
        <v>2</v>
      </c>
      <c r="D28" s="401">
        <f>'3 weeks ago'!B13</f>
        <v>1</v>
      </c>
      <c r="E28" s="402">
        <f>'Previous Week'!B13</f>
        <v>0</v>
      </c>
      <c r="F28" s="402">
        <f>'Last Week'!B13</f>
        <v>0</v>
      </c>
      <c r="G28" s="452">
        <f t="shared" si="4"/>
        <v>3</v>
      </c>
      <c r="H28" s="491">
        <f>'2016 Data'!B45</f>
        <v>3.2896174863387979</v>
      </c>
      <c r="I28" s="418">
        <f>'YTD 2017'!B13</f>
        <v>4</v>
      </c>
      <c r="J28" s="401">
        <f>'YTD 2016'!B13</f>
        <v>3</v>
      </c>
      <c r="K28" s="401">
        <f>'YTD 2015'!B13</f>
        <v>3</v>
      </c>
      <c r="L28" s="404">
        <f t="shared" si="5"/>
        <v>1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9</v>
      </c>
      <c r="D29" s="420">
        <f t="shared" si="7"/>
        <v>7</v>
      </c>
      <c r="E29" s="420">
        <f t="shared" si="7"/>
        <v>9</v>
      </c>
      <c r="F29" s="421">
        <f t="shared" si="7"/>
        <v>7</v>
      </c>
      <c r="G29" s="455">
        <f t="shared" si="7"/>
        <v>32</v>
      </c>
      <c r="H29" s="494">
        <f t="shared" si="7"/>
        <v>30.601092896174865</v>
      </c>
      <c r="I29" s="422">
        <f t="shared" si="7"/>
        <v>45</v>
      </c>
      <c r="J29" s="420">
        <f t="shared" si="7"/>
        <v>40</v>
      </c>
      <c r="K29" s="420">
        <f t="shared" si="7"/>
        <v>48</v>
      </c>
      <c r="L29" s="412">
        <f>(I29-J29)/J29</f>
        <v>0.125</v>
      </c>
      <c r="M29" s="413">
        <f>(I29-K29)/K29</f>
        <v>-6.25E-2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10</v>
      </c>
      <c r="D30" s="409">
        <f t="shared" si="8"/>
        <v>8</v>
      </c>
      <c r="E30" s="409">
        <f t="shared" si="8"/>
        <v>10</v>
      </c>
      <c r="F30" s="410">
        <f t="shared" si="8"/>
        <v>7</v>
      </c>
      <c r="G30" s="453">
        <f t="shared" si="8"/>
        <v>35</v>
      </c>
      <c r="H30" s="492">
        <f t="shared" si="8"/>
        <v>34.732240437158474</v>
      </c>
      <c r="I30" s="411">
        <f t="shared" si="8"/>
        <v>51</v>
      </c>
      <c r="J30" s="409">
        <f t="shared" si="8"/>
        <v>44</v>
      </c>
      <c r="K30" s="409">
        <f t="shared" si="8"/>
        <v>52</v>
      </c>
      <c r="L30" s="412">
        <f>(I30-J30)/J30</f>
        <v>0.15909090909090909</v>
      </c>
      <c r="M30" s="413">
        <f>(I30-K30)/K30</f>
        <v>-1.9230769230769232E-2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7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ago'!S13</f>
        <v>1</v>
      </c>
      <c r="D39" s="441">
        <f>'3 weeks ago'!S13</f>
        <v>0</v>
      </c>
      <c r="E39" s="441">
        <f>'Previous Week'!S13</f>
        <v>2</v>
      </c>
      <c r="F39" s="442">
        <f>'Last Week'!S13</f>
        <v>0</v>
      </c>
      <c r="G39" s="452">
        <f t="shared" ref="G39:G40" si="9">SUM(C39:F39)</f>
        <v>3</v>
      </c>
      <c r="H39" s="501">
        <f>'2016 Data'!R45</f>
        <v>3.8356164383561642</v>
      </c>
      <c r="I39" s="443">
        <f>'YTD 2017'!S13</f>
        <v>8</v>
      </c>
      <c r="J39" s="441">
        <f>'YTD 2016'!S13</f>
        <v>3</v>
      </c>
      <c r="K39" s="441">
        <f>'YTD 2015'!S13</f>
        <v>2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ago'!T13</f>
        <v>5</v>
      </c>
      <c r="D40" s="447">
        <f>'3 weeks ago'!T13</f>
        <v>0</v>
      </c>
      <c r="E40" s="446">
        <f>'Previous Week'!T13</f>
        <v>6</v>
      </c>
      <c r="F40" s="460">
        <f>'Last Week'!T13</f>
        <v>3</v>
      </c>
      <c r="G40" s="452">
        <f t="shared" si="9"/>
        <v>14</v>
      </c>
      <c r="H40" s="502">
        <f>'2016 Data'!S45</f>
        <v>8.8986301369863021</v>
      </c>
      <c r="I40" s="448">
        <f>'YTD 2017'!T13</f>
        <v>19</v>
      </c>
      <c r="J40" s="482">
        <f>'YTD 2016'!T13</f>
        <v>13</v>
      </c>
      <c r="K40" s="446">
        <f>'YTD 2015'!T13</f>
        <v>8</v>
      </c>
      <c r="L40" s="412">
        <f>(I40-J40)/J40</f>
        <v>0.46153846153846156</v>
      </c>
      <c r="M40" s="413">
        <f>(I40-K40)/K40</f>
        <v>1.375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2" priority="1" stopIfTrue="1" operator="greaterThan">
      <formula>0</formula>
    </cfRule>
  </conditionalFormatting>
  <conditionalFormatting sqref="L31:M31">
    <cfRule type="cellIs" dxfId="61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Data'!F46</f>
        <v>0</v>
      </c>
      <c r="I11" s="403">
        <f>'YTD 2017'!F14</f>
        <v>0</v>
      </c>
      <c r="J11" s="401">
        <f>'YTD 2016'!F14</f>
        <v>0</v>
      </c>
      <c r="K11" s="401">
        <f>'YTD 2015'!F14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7" si="2">SUM(C12:F12)</f>
        <v>0</v>
      </c>
      <c r="H12" s="491">
        <f>'2016 Data'!M46</f>
        <v>7.650273224043716E-2</v>
      </c>
      <c r="I12" s="403">
        <f>'YTD 2017'!M14</f>
        <v>0</v>
      </c>
      <c r="J12" s="401">
        <f>'YTD 2016'!M14</f>
        <v>0</v>
      </c>
      <c r="K12" s="401">
        <f>'YTD 2015'!M14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ago'!D14</f>
        <v>0</v>
      </c>
      <c r="D13" s="401">
        <f>'3 weeks ago'!D14</f>
        <v>0</v>
      </c>
      <c r="E13" s="402">
        <f>'Previous Week'!D14</f>
        <v>0</v>
      </c>
      <c r="F13" s="402">
        <f>'Last Week'!D14</f>
        <v>0</v>
      </c>
      <c r="G13" s="452">
        <f t="shared" si="2"/>
        <v>0</v>
      </c>
      <c r="H13" s="491">
        <f>'2016 Data'!D46</f>
        <v>7.650273224043716E-2</v>
      </c>
      <c r="I13" s="403">
        <f>'YTD 2017'!D14</f>
        <v>0</v>
      </c>
      <c r="J13" s="401">
        <f>'YTD 2016'!D14</f>
        <v>0</v>
      </c>
      <c r="K13" s="401">
        <f>'YTD 2015'!D14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ago'!Q14</f>
        <v>1</v>
      </c>
      <c r="D14" s="401">
        <f>'3 weeks ago'!Q14</f>
        <v>1</v>
      </c>
      <c r="E14" s="402">
        <f>'Previous Week'!Q14</f>
        <v>1</v>
      </c>
      <c r="F14" s="402">
        <f>'Last Week'!Q14</f>
        <v>0</v>
      </c>
      <c r="G14" s="452">
        <f t="shared" si="2"/>
        <v>3</v>
      </c>
      <c r="H14" s="491">
        <f>'2016 Data'!Q46</f>
        <v>2.4480874316939891</v>
      </c>
      <c r="I14" s="403">
        <f>'YTD 2017'!Q14</f>
        <v>5</v>
      </c>
      <c r="J14" s="401">
        <f>'YTD 2016'!Q14</f>
        <v>7</v>
      </c>
      <c r="K14" s="401">
        <f>'YTD 2015'!Q14</f>
        <v>2</v>
      </c>
      <c r="L14" s="404">
        <f t="shared" si="0"/>
        <v>-2</v>
      </c>
      <c r="M14" s="407">
        <f t="shared" si="1"/>
        <v>3</v>
      </c>
      <c r="N14" s="380"/>
    </row>
    <row r="15" spans="1:14" x14ac:dyDescent="0.25">
      <c r="A15" s="375"/>
      <c r="B15" s="406" t="s">
        <v>31</v>
      </c>
      <c r="C15" s="401">
        <f>'4 weeks ago'!O14</f>
        <v>0</v>
      </c>
      <c r="D15" s="401">
        <f>'3 weeks ago'!O14</f>
        <v>0</v>
      </c>
      <c r="E15" s="402">
        <f>'Previous Week'!O14</f>
        <v>0</v>
      </c>
      <c r="F15" s="402">
        <f>'Last Week'!O14</f>
        <v>0</v>
      </c>
      <c r="G15" s="452">
        <f t="shared" si="2"/>
        <v>0</v>
      </c>
      <c r="H15" s="491">
        <f>'2016 Data'!O46</f>
        <v>0</v>
      </c>
      <c r="I15" s="403">
        <f>'YTD 2017'!O14</f>
        <v>0</v>
      </c>
      <c r="J15" s="401">
        <f>'YTD 2016'!O14</f>
        <v>0</v>
      </c>
      <c r="K15" s="401">
        <f>'YTD 2015'!O14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ago'!E14</f>
        <v>1</v>
      </c>
      <c r="D16" s="401">
        <f>'3 weeks ago'!E14</f>
        <v>0</v>
      </c>
      <c r="E16" s="402">
        <f>'Previous Week'!E14</f>
        <v>0</v>
      </c>
      <c r="F16" s="402">
        <f>'Last Week'!E14</f>
        <v>0</v>
      </c>
      <c r="G16" s="452">
        <f t="shared" si="2"/>
        <v>1</v>
      </c>
      <c r="H16" s="491">
        <f>'2016 Data'!E46</f>
        <v>0.91803278688524592</v>
      </c>
      <c r="I16" s="403">
        <f>'YTD 2017'!E14</f>
        <v>1</v>
      </c>
      <c r="J16" s="401">
        <f>'YTD 2016'!E14</f>
        <v>1</v>
      </c>
      <c r="K16" s="401">
        <f>'YTD 2015'!E14</f>
        <v>2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ago'!J14</f>
        <v>0</v>
      </c>
      <c r="D17" s="401">
        <f>'3 weeks ago'!J14</f>
        <v>0</v>
      </c>
      <c r="E17" s="402">
        <f>'Previous Week'!J14</f>
        <v>0</v>
      </c>
      <c r="F17" s="402">
        <f>'Last Week'!J14</f>
        <v>1</v>
      </c>
      <c r="G17" s="452">
        <f t="shared" si="2"/>
        <v>1</v>
      </c>
      <c r="H17" s="491">
        <f>'2016 Data'!J46</f>
        <v>0.76502732240437155</v>
      </c>
      <c r="I17" s="403">
        <f>'YTD 2017'!J14</f>
        <v>2</v>
      </c>
      <c r="J17" s="401">
        <f>'YTD 2016'!J14</f>
        <v>1</v>
      </c>
      <c r="K17" s="401">
        <f>'YTD 2015'!J14</f>
        <v>0</v>
      </c>
      <c r="L17" s="404">
        <f t="shared" si="0"/>
        <v>1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2</v>
      </c>
      <c r="D18" s="409">
        <f t="shared" si="3"/>
        <v>1</v>
      </c>
      <c r="E18" s="409">
        <f t="shared" si="3"/>
        <v>1</v>
      </c>
      <c r="F18" s="410">
        <f t="shared" si="3"/>
        <v>1</v>
      </c>
      <c r="G18" s="453">
        <f t="shared" si="3"/>
        <v>5</v>
      </c>
      <c r="H18" s="492">
        <f t="shared" si="3"/>
        <v>4.2841530054644812</v>
      </c>
      <c r="I18" s="411">
        <f t="shared" si="3"/>
        <v>8</v>
      </c>
      <c r="J18" s="409">
        <f t="shared" si="3"/>
        <v>9</v>
      </c>
      <c r="K18" s="409">
        <f t="shared" si="3"/>
        <v>5</v>
      </c>
      <c r="L18" s="412">
        <f>(I18-J18)/J18</f>
        <v>-0.1111111111111111</v>
      </c>
      <c r="M18" s="413">
        <f>(I18-K18)/K18</f>
        <v>0.6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ago'!C14</f>
        <v>0</v>
      </c>
      <c r="D20" s="401">
        <f>'3 weeks ago'!C14</f>
        <v>0</v>
      </c>
      <c r="E20" s="402">
        <f>'Previous Week'!C14</f>
        <v>0</v>
      </c>
      <c r="F20" s="402">
        <f>'Last Week'!C14</f>
        <v>0</v>
      </c>
      <c r="G20" s="452">
        <f t="shared" ref="G20:G28" si="4">SUM(C20:F20)</f>
        <v>0</v>
      </c>
      <c r="H20" s="491">
        <f>'2016 Data'!C46</f>
        <v>1.6065573770491803</v>
      </c>
      <c r="I20" s="416">
        <f>'YTD 2017'!C14</f>
        <v>1</v>
      </c>
      <c r="J20" s="401">
        <f>'YTD 2016'!C14</f>
        <v>2</v>
      </c>
      <c r="K20" s="401">
        <f>'YTD 2015'!C14</f>
        <v>0</v>
      </c>
      <c r="L20" s="404">
        <f t="shared" ref="L20:L28" si="5">I20-J20</f>
        <v>-1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ago'!N14</f>
        <v>0</v>
      </c>
      <c r="D21" s="401">
        <f>'3 weeks ago'!N14</f>
        <v>0</v>
      </c>
      <c r="E21" s="402">
        <f>'Previous Week'!N14</f>
        <v>0</v>
      </c>
      <c r="F21" s="402">
        <f>'Last Week'!N14</f>
        <v>0</v>
      </c>
      <c r="G21" s="452">
        <f t="shared" si="4"/>
        <v>0</v>
      </c>
      <c r="H21" s="491">
        <f>'2016 Data'!N46</f>
        <v>1.6830601092896174</v>
      </c>
      <c r="I21" s="418">
        <f>'YTD 2017'!N14</f>
        <v>0</v>
      </c>
      <c r="J21" s="401">
        <f>'YTD 2016'!N14</f>
        <v>4</v>
      </c>
      <c r="K21" s="401">
        <f>'YTD 2015'!N14</f>
        <v>1</v>
      </c>
      <c r="L21" s="404">
        <f t="shared" si="5"/>
        <v>-4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ago'!L14</f>
        <v>0</v>
      </c>
      <c r="D22" s="401">
        <f>'3 weeks ago'!L14</f>
        <v>0</v>
      </c>
      <c r="E22" s="402">
        <f>'Previous Week'!L14</f>
        <v>0</v>
      </c>
      <c r="F22" s="402">
        <f>'Last Week'!L14</f>
        <v>0</v>
      </c>
      <c r="G22" s="452">
        <f t="shared" si="4"/>
        <v>0</v>
      </c>
      <c r="H22" s="491">
        <f>'2016 Data'!L46</f>
        <v>0.15300546448087432</v>
      </c>
      <c r="I22" s="418">
        <f>'YTD 2017'!L14</f>
        <v>0</v>
      </c>
      <c r="J22" s="401">
        <f>'YTD 2016'!L14</f>
        <v>0</v>
      </c>
      <c r="K22" s="401">
        <f>'YTD 2015'!L14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ago'!P14</f>
        <v>0</v>
      </c>
      <c r="D23" s="401">
        <f>'3 weeks ago'!P14</f>
        <v>3</v>
      </c>
      <c r="E23" s="402">
        <f>'Previous Week'!P14</f>
        <v>1</v>
      </c>
      <c r="F23" s="402">
        <f>'Last Week'!P14</f>
        <v>2</v>
      </c>
      <c r="G23" s="452">
        <f t="shared" si="4"/>
        <v>6</v>
      </c>
      <c r="H23" s="491">
        <f>'2016 Data'!P46</f>
        <v>3.9781420765027322</v>
      </c>
      <c r="I23" s="418">
        <f>'YTD 2017'!P14</f>
        <v>7</v>
      </c>
      <c r="J23" s="401">
        <f>'YTD 2016'!P14</f>
        <v>2</v>
      </c>
      <c r="K23" s="401">
        <f>'YTD 2015'!P14</f>
        <v>1</v>
      </c>
      <c r="L23" s="404">
        <f t="shared" si="5"/>
        <v>5</v>
      </c>
      <c r="M23" s="407">
        <f t="shared" si="6"/>
        <v>6</v>
      </c>
      <c r="N23" s="380"/>
    </row>
    <row r="24" spans="1:14" x14ac:dyDescent="0.25">
      <c r="A24" s="375"/>
      <c r="B24" s="406" t="s">
        <v>7</v>
      </c>
      <c r="C24" s="401">
        <f>'4 weeks ago'!G14</f>
        <v>3</v>
      </c>
      <c r="D24" s="401">
        <f>'3 weeks ago'!G14</f>
        <v>4</v>
      </c>
      <c r="E24" s="402">
        <f>'Previous Week'!G14</f>
        <v>1</v>
      </c>
      <c r="F24" s="402">
        <f>'Last Week'!G14</f>
        <v>0</v>
      </c>
      <c r="G24" s="452">
        <f t="shared" si="4"/>
        <v>8</v>
      </c>
      <c r="H24" s="491">
        <f>'2016 Data'!G46</f>
        <v>9.4863387978142075</v>
      </c>
      <c r="I24" s="418">
        <f>'YTD 2017'!G14</f>
        <v>11</v>
      </c>
      <c r="J24" s="401">
        <f>'YTD 2016'!G14</f>
        <v>14</v>
      </c>
      <c r="K24" s="401">
        <f>'YTD 2015'!G14</f>
        <v>5</v>
      </c>
      <c r="L24" s="404">
        <f t="shared" si="5"/>
        <v>-3</v>
      </c>
      <c r="M24" s="407">
        <f t="shared" si="6"/>
        <v>6</v>
      </c>
      <c r="N24" s="380"/>
    </row>
    <row r="25" spans="1:14" x14ac:dyDescent="0.25">
      <c r="A25" s="375"/>
      <c r="B25" s="406" t="s">
        <v>68</v>
      </c>
      <c r="C25" s="401">
        <f>'4 weeks ago'!I14</f>
        <v>2</v>
      </c>
      <c r="D25" s="401">
        <f>'3 weeks ago'!I14</f>
        <v>0</v>
      </c>
      <c r="E25" s="402">
        <f>'Previous Week'!I14</f>
        <v>0</v>
      </c>
      <c r="F25" s="402">
        <f>'Last Week'!I14</f>
        <v>1</v>
      </c>
      <c r="G25" s="452">
        <f t="shared" si="4"/>
        <v>3</v>
      </c>
      <c r="H25" s="491">
        <f>'2016 Data'!I46</f>
        <v>2.2950819672131146</v>
      </c>
      <c r="I25" s="418">
        <f>'YTD 2017'!I14</f>
        <v>5</v>
      </c>
      <c r="J25" s="401">
        <f>'YTD 2016'!I14</f>
        <v>3</v>
      </c>
      <c r="K25" s="401">
        <f>'YTD 2015'!I14</f>
        <v>0</v>
      </c>
      <c r="L25" s="404">
        <f t="shared" si="5"/>
        <v>2</v>
      </c>
      <c r="M25" s="407">
        <f t="shared" si="6"/>
        <v>5</v>
      </c>
      <c r="N25" s="380"/>
    </row>
    <row r="26" spans="1:14" x14ac:dyDescent="0.25">
      <c r="A26" s="375"/>
      <c r="B26" s="406" t="s">
        <v>67</v>
      </c>
      <c r="C26" s="401">
        <f>'4 weeks ago'!H14</f>
        <v>0</v>
      </c>
      <c r="D26" s="401">
        <f>'3 weeks ago'!H14</f>
        <v>1</v>
      </c>
      <c r="E26" s="402">
        <f>'Previous Week'!H14</f>
        <v>1</v>
      </c>
      <c r="F26" s="402">
        <f>'Last Week'!H14</f>
        <v>2</v>
      </c>
      <c r="G26" s="452">
        <f t="shared" si="4"/>
        <v>4</v>
      </c>
      <c r="H26" s="491">
        <f>'2016 Data'!H46</f>
        <v>2.2950819672131146</v>
      </c>
      <c r="I26" s="418">
        <f>'YTD 2017'!H14</f>
        <v>5</v>
      </c>
      <c r="J26" s="401">
        <f>'YTD 2016'!H14</f>
        <v>2</v>
      </c>
      <c r="K26" s="401">
        <f>'YTD 2015'!H14</f>
        <v>4</v>
      </c>
      <c r="L26" s="404">
        <f>I26-J26</f>
        <v>3</v>
      </c>
      <c r="M26" s="407">
        <f>I26-K26</f>
        <v>1</v>
      </c>
      <c r="N26" s="380"/>
    </row>
    <row r="27" spans="1:14" x14ac:dyDescent="0.25">
      <c r="A27" s="375"/>
      <c r="B27" s="406" t="s">
        <v>34</v>
      </c>
      <c r="C27" s="401">
        <f>'4 weeks ago'!K14</f>
        <v>0</v>
      </c>
      <c r="D27" s="401">
        <f>'3 weeks ago'!K14</f>
        <v>0</v>
      </c>
      <c r="E27" s="402">
        <f>'Previous Week'!K14</f>
        <v>0</v>
      </c>
      <c r="F27" s="402">
        <f>'Last Week'!K14</f>
        <v>0</v>
      </c>
      <c r="G27" s="452">
        <f t="shared" si="4"/>
        <v>0</v>
      </c>
      <c r="H27" s="491">
        <f>'2016 Data'!K46</f>
        <v>0.30601092896174864</v>
      </c>
      <c r="I27" s="418">
        <f>'YTD 2017'!K14</f>
        <v>0</v>
      </c>
      <c r="J27" s="401">
        <f>'YTD 2016'!K14</f>
        <v>2</v>
      </c>
      <c r="K27" s="401">
        <f>'YTD 2015'!K14</f>
        <v>0</v>
      </c>
      <c r="L27" s="404">
        <f t="shared" si="5"/>
        <v>-2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ago'!B14</f>
        <v>1</v>
      </c>
      <c r="D28" s="401">
        <f>'3 weeks ago'!B14</f>
        <v>1</v>
      </c>
      <c r="E28" s="402">
        <f>'Previous Week'!B14</f>
        <v>1</v>
      </c>
      <c r="F28" s="402">
        <f>'Last Week'!B14</f>
        <v>3</v>
      </c>
      <c r="G28" s="452">
        <f t="shared" si="4"/>
        <v>6</v>
      </c>
      <c r="H28" s="491">
        <f>'2016 Data'!B46</f>
        <v>3.2131147540983607</v>
      </c>
      <c r="I28" s="418">
        <f>'YTD 2017'!B14</f>
        <v>7</v>
      </c>
      <c r="J28" s="401">
        <f>'YTD 2016'!B14</f>
        <v>1</v>
      </c>
      <c r="K28" s="401">
        <f>'YTD 2015'!B14</f>
        <v>5</v>
      </c>
      <c r="L28" s="404">
        <f t="shared" si="5"/>
        <v>6</v>
      </c>
      <c r="M28" s="407">
        <f t="shared" si="6"/>
        <v>2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6</v>
      </c>
      <c r="D29" s="420">
        <f t="shared" si="7"/>
        <v>9</v>
      </c>
      <c r="E29" s="420">
        <f t="shared" si="7"/>
        <v>4</v>
      </c>
      <c r="F29" s="421">
        <f t="shared" si="7"/>
        <v>8</v>
      </c>
      <c r="G29" s="455">
        <f t="shared" si="7"/>
        <v>27</v>
      </c>
      <c r="H29" s="494">
        <f t="shared" si="7"/>
        <v>25.016393442622949</v>
      </c>
      <c r="I29" s="422">
        <f t="shared" si="7"/>
        <v>36</v>
      </c>
      <c r="J29" s="420">
        <f t="shared" si="7"/>
        <v>30</v>
      </c>
      <c r="K29" s="420">
        <f t="shared" si="7"/>
        <v>16</v>
      </c>
      <c r="L29" s="412">
        <f>(I29-J29)/J29</f>
        <v>0.2</v>
      </c>
      <c r="M29" s="413">
        <f>(I29-K29)/K29</f>
        <v>1.25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8</v>
      </c>
      <c r="D30" s="409">
        <f t="shared" si="8"/>
        <v>10</v>
      </c>
      <c r="E30" s="409">
        <f t="shared" si="8"/>
        <v>5</v>
      </c>
      <c r="F30" s="410">
        <f t="shared" si="8"/>
        <v>9</v>
      </c>
      <c r="G30" s="453">
        <f t="shared" si="8"/>
        <v>32</v>
      </c>
      <c r="H30" s="492">
        <f t="shared" si="8"/>
        <v>29.300546448087431</v>
      </c>
      <c r="I30" s="411">
        <f t="shared" si="8"/>
        <v>44</v>
      </c>
      <c r="J30" s="409">
        <f t="shared" si="8"/>
        <v>39</v>
      </c>
      <c r="K30" s="409">
        <f t="shared" si="8"/>
        <v>21</v>
      </c>
      <c r="L30" s="412">
        <f>(I30-J30)/J30</f>
        <v>0.12820512820512819</v>
      </c>
      <c r="M30" s="413">
        <f>(I30-K30)/K30</f>
        <v>1.0952380952380953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ago'!S14</f>
        <v>1</v>
      </c>
      <c r="D39" s="441">
        <f>'3 weeks ago'!S14</f>
        <v>0</v>
      </c>
      <c r="E39" s="441">
        <f>'Previous Week'!S14</f>
        <v>0</v>
      </c>
      <c r="F39" s="442">
        <f>'Last Week'!S14</f>
        <v>2</v>
      </c>
      <c r="G39" s="452">
        <f t="shared" ref="G39:G40" si="9">SUM(C39:F39)</f>
        <v>3</v>
      </c>
      <c r="H39" s="501">
        <f>'2016 Data'!R46</f>
        <v>6.2904109589041095</v>
      </c>
      <c r="I39" s="443">
        <f>'YTD 2017'!S14</f>
        <v>6</v>
      </c>
      <c r="J39" s="441">
        <f>'YTD 2016'!S14</f>
        <v>12</v>
      </c>
      <c r="K39" s="441">
        <f>'YTD 2015'!S14</f>
        <v>5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ago'!T14</f>
        <v>3</v>
      </c>
      <c r="D40" s="447">
        <f>'3 weeks ago'!T14</f>
        <v>2</v>
      </c>
      <c r="E40" s="446">
        <f>'Previous Week'!T14</f>
        <v>3</v>
      </c>
      <c r="F40" s="460">
        <f>'Last Week'!T14</f>
        <v>0</v>
      </c>
      <c r="G40" s="452">
        <f t="shared" si="9"/>
        <v>8</v>
      </c>
      <c r="H40" s="502">
        <f>'2016 Data'!S46</f>
        <v>6.4438356164383563</v>
      </c>
      <c r="I40" s="448">
        <f>'YTD 2017'!T14</f>
        <v>12</v>
      </c>
      <c r="J40" s="482">
        <f>'YTD 2016'!T14</f>
        <v>11</v>
      </c>
      <c r="K40" s="446">
        <f>'YTD 2015'!T14</f>
        <v>11</v>
      </c>
      <c r="L40" s="412">
        <f>(I40-J40)/J40</f>
        <v>9.0909090909090912E-2</v>
      </c>
      <c r="M40" s="413">
        <f>(I40-K40)/K40</f>
        <v>9.0909090909090912E-2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0" priority="1" stopIfTrue="1" operator="greaterThan">
      <formula>0</formula>
    </cfRule>
  </conditionalFormatting>
  <conditionalFormatting sqref="L31:M31">
    <cfRule type="cellIs" dxfId="5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2" s="464" customFormat="1" x14ac:dyDescent="0.2">
      <c r="A3" s="463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0</v>
      </c>
      <c r="S3" s="327"/>
      <c r="T3"/>
    </row>
    <row r="4" spans="1:22" s="464" customFormat="1" x14ac:dyDescent="0.2">
      <c r="A4" s="463">
        <v>12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327"/>
      <c r="T4" s="548">
        <v>2</v>
      </c>
    </row>
    <row r="5" spans="1:22" s="464" customFormat="1" x14ac:dyDescent="0.2">
      <c r="A5" s="463">
        <v>13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327"/>
      <c r="T5" s="548">
        <v>1</v>
      </c>
    </row>
    <row r="6" spans="1:22" s="464" customFormat="1" x14ac:dyDescent="0.2">
      <c r="A6" s="463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1</v>
      </c>
      <c r="J6">
        <v>0</v>
      </c>
      <c r="K6">
        <v>2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S6" s="327"/>
      <c r="T6" s="548"/>
    </row>
    <row r="7" spans="1:22" s="464" customFormat="1" x14ac:dyDescent="0.2">
      <c r="A7" s="463">
        <v>15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S7" s="327"/>
      <c r="T7" s="548"/>
    </row>
    <row r="8" spans="1:22" s="464" customFormat="1" x14ac:dyDescent="0.2">
      <c r="A8" s="463">
        <v>16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S8" s="327"/>
      <c r="T8" s="548"/>
    </row>
    <row r="9" spans="1:22" x14ac:dyDescent="0.2">
      <c r="S9" s="463"/>
      <c r="T9" s="463"/>
      <c r="U9" s="464"/>
      <c r="V9" s="464"/>
    </row>
    <row r="10" spans="1:22" s="464" customFormat="1" x14ac:dyDescent="0.2">
      <c r="A10" s="463">
        <v>21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v>0</v>
      </c>
      <c r="T10" s="548">
        <v>1</v>
      </c>
    </row>
    <row r="11" spans="1:22" s="464" customFormat="1" x14ac:dyDescent="0.2">
      <c r="A11" s="463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S11">
        <v>1</v>
      </c>
      <c r="T11" s="548"/>
    </row>
    <row r="12" spans="1:22" s="464" customFormat="1" x14ac:dyDescent="0.2">
      <c r="A12" s="463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2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S12">
        <v>1</v>
      </c>
      <c r="T12">
        <v>1</v>
      </c>
    </row>
    <row r="13" spans="1:22" s="464" customFormat="1" x14ac:dyDescent="0.2">
      <c r="A13" s="463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5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S13">
        <v>2</v>
      </c>
      <c r="T13" s="548">
        <v>6</v>
      </c>
    </row>
    <row r="14" spans="1:22" s="464" customFormat="1" x14ac:dyDescent="0.2">
      <c r="A14" s="463">
        <v>25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S14">
        <v>0</v>
      </c>
      <c r="T14" s="548">
        <v>3</v>
      </c>
    </row>
    <row r="15" spans="1:22" s="464" customFormat="1" x14ac:dyDescent="0.2">
      <c r="A15" s="463">
        <v>26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3</v>
      </c>
      <c r="S15">
        <v>4</v>
      </c>
      <c r="T15" s="548">
        <v>3</v>
      </c>
    </row>
    <row r="16" spans="1:22" x14ac:dyDescent="0.2">
      <c r="D16" s="538"/>
      <c r="S16" s="463"/>
      <c r="T16" s="463"/>
      <c r="U16" s="464"/>
      <c r="V16" s="464"/>
    </row>
    <row r="17" spans="1:22" s="464" customFormat="1" x14ac:dyDescent="0.2">
      <c r="A17" s="463">
        <v>31</v>
      </c>
      <c r="B17">
        <v>0</v>
      </c>
      <c r="C17">
        <v>0</v>
      </c>
      <c r="D17">
        <v>0</v>
      </c>
      <c r="E17">
        <v>1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v>8</v>
      </c>
      <c r="T17" s="548">
        <v>8</v>
      </c>
    </row>
    <row r="18" spans="1:22" s="464" customFormat="1" x14ac:dyDescent="0.2">
      <c r="A18" s="463">
        <v>32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v>0</v>
      </c>
      <c r="T18" s="548">
        <v>2</v>
      </c>
    </row>
    <row r="19" spans="1:22" s="464" customFormat="1" x14ac:dyDescent="0.2">
      <c r="A19" s="463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S19">
        <v>0</v>
      </c>
      <c r="T19" s="548">
        <v>2</v>
      </c>
    </row>
    <row r="20" spans="1:22" s="464" customFormat="1" x14ac:dyDescent="0.2">
      <c r="A20" s="463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</v>
      </c>
      <c r="Q20">
        <v>0</v>
      </c>
      <c r="S20">
        <v>0</v>
      </c>
      <c r="T20" s="547">
        <v>1</v>
      </c>
    </row>
    <row r="21" spans="1:22" s="464" customFormat="1" x14ac:dyDescent="0.2">
      <c r="A21" s="463">
        <v>35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S21">
        <v>10</v>
      </c>
      <c r="T21" s="548">
        <v>3</v>
      </c>
    </row>
    <row r="22" spans="1:22" s="464" customFormat="1" x14ac:dyDescent="0.2">
      <c r="A22" s="463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S22">
        <v>1</v>
      </c>
      <c r="T22" s="548">
        <v>2</v>
      </c>
    </row>
    <row r="23" spans="1:22" x14ac:dyDescent="0.2">
      <c r="S23" s="463"/>
      <c r="T23" s="463"/>
      <c r="U23" s="464"/>
      <c r="V23" s="464"/>
    </row>
    <row r="24" spans="1:22" s="464" customFormat="1" x14ac:dyDescent="0.2">
      <c r="A24" s="463">
        <v>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S24" s="327"/>
      <c r="T24" s="547">
        <v>1</v>
      </c>
    </row>
    <row r="25" spans="1:22" s="464" customFormat="1" x14ac:dyDescent="0.2">
      <c r="A25" s="463">
        <v>42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1</v>
      </c>
      <c r="S25" s="327"/>
      <c r="T25" s="548">
        <v>1</v>
      </c>
    </row>
    <row r="26" spans="1:22" s="464" customFormat="1" x14ac:dyDescent="0.2">
      <c r="A26" s="463">
        <v>43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4</v>
      </c>
      <c r="Q26">
        <v>0</v>
      </c>
      <c r="S26" s="327"/>
      <c r="T26" s="548"/>
    </row>
    <row r="27" spans="1:22" s="464" customFormat="1" x14ac:dyDescent="0.2">
      <c r="A27" s="463">
        <v>44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2</v>
      </c>
      <c r="Q27">
        <v>0</v>
      </c>
      <c r="S27" s="327"/>
      <c r="T27" s="548">
        <v>2</v>
      </c>
    </row>
    <row r="28" spans="1:22" s="464" customFormat="1" x14ac:dyDescent="0.2">
      <c r="A28" s="463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 s="327"/>
      <c r="T28" s="548">
        <v>2</v>
      </c>
    </row>
    <row r="29" spans="1:22" s="464" customFormat="1" x14ac:dyDescent="0.2">
      <c r="A29" s="463">
        <v>46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</v>
      </c>
      <c r="Q29">
        <v>0</v>
      </c>
      <c r="S29" s="327"/>
      <c r="T29" s="548"/>
    </row>
    <row r="30" spans="1:22" x14ac:dyDescent="0.2">
      <c r="S30" s="463"/>
      <c r="T30" s="463"/>
      <c r="U30" s="464"/>
      <c r="V30" s="464"/>
    </row>
    <row r="31" spans="1:22" s="464" customFormat="1" x14ac:dyDescent="0.2">
      <c r="A31" s="463">
        <v>51</v>
      </c>
      <c r="B31">
        <v>0</v>
      </c>
      <c r="C31">
        <v>0</v>
      </c>
      <c r="D31">
        <v>0</v>
      </c>
      <c r="E31">
        <v>1</v>
      </c>
      <c r="F31">
        <v>0</v>
      </c>
      <c r="G31">
        <v>3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5</v>
      </c>
      <c r="Q31">
        <v>0</v>
      </c>
      <c r="S31">
        <v>3</v>
      </c>
      <c r="T31" s="548">
        <v>3</v>
      </c>
    </row>
    <row r="32" spans="1:22" s="464" customFormat="1" x14ac:dyDescent="0.2">
      <c r="A32" s="463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S32">
        <v>0</v>
      </c>
      <c r="T32" s="548">
        <v>4</v>
      </c>
    </row>
    <row r="33" spans="1:22" s="464" customFormat="1" x14ac:dyDescent="0.2">
      <c r="A33" s="463">
        <v>53</v>
      </c>
      <c r="B33">
        <v>1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4</v>
      </c>
      <c r="O33">
        <v>0</v>
      </c>
      <c r="P33">
        <v>0</v>
      </c>
      <c r="Q33">
        <v>0</v>
      </c>
      <c r="S33">
        <v>1</v>
      </c>
      <c r="T33" s="548">
        <v>3</v>
      </c>
    </row>
    <row r="34" spans="1:22" s="464" customFormat="1" x14ac:dyDescent="0.2">
      <c r="A34" s="463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7</v>
      </c>
      <c r="O34">
        <v>0</v>
      </c>
      <c r="P34">
        <v>0</v>
      </c>
      <c r="Q34">
        <v>0</v>
      </c>
      <c r="S34" s="327"/>
      <c r="T34" s="548">
        <v>3</v>
      </c>
    </row>
    <row r="35" spans="1:22" s="464" customFormat="1" x14ac:dyDescent="0.2">
      <c r="A35" s="463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S35" s="327"/>
      <c r="T35" s="548"/>
    </row>
    <row r="36" spans="1:22" s="464" customFormat="1" x14ac:dyDescent="0.2">
      <c r="A36" s="463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5</v>
      </c>
      <c r="Q36">
        <v>0</v>
      </c>
      <c r="S36" s="327"/>
      <c r="T36" s="548">
        <v>2</v>
      </c>
    </row>
    <row r="37" spans="1:22" x14ac:dyDescent="0.2">
      <c r="S37" s="464"/>
      <c r="T37" s="464"/>
      <c r="U37" s="464"/>
      <c r="V37" s="464"/>
    </row>
    <row r="38" spans="1:22" x14ac:dyDescent="0.2">
      <c r="S38" s="464"/>
      <c r="T38" s="464"/>
      <c r="U38" s="464"/>
      <c r="V38" s="464"/>
    </row>
    <row r="39" spans="1:22" x14ac:dyDescent="0.2">
      <c r="S39" s="464"/>
      <c r="T39" s="464"/>
      <c r="U39" s="464"/>
      <c r="V39" s="464"/>
    </row>
    <row r="40" spans="1:22" x14ac:dyDescent="0.2">
      <c r="S40" s="464"/>
      <c r="T40" s="464"/>
      <c r="U40" s="464"/>
      <c r="V40" s="464"/>
    </row>
    <row r="41" spans="1:22" x14ac:dyDescent="0.2">
      <c r="S41" s="464"/>
      <c r="T41" s="464"/>
      <c r="U41" s="464"/>
      <c r="V41" s="464"/>
    </row>
    <row r="42" spans="1:22" x14ac:dyDescent="0.2">
      <c r="S42" s="464"/>
      <c r="T42" s="464"/>
      <c r="U42" s="464"/>
      <c r="V42" s="464"/>
    </row>
    <row r="43" spans="1:22" x14ac:dyDescent="0.2">
      <c r="S43" s="464"/>
      <c r="T43" s="464"/>
      <c r="U43" s="464"/>
      <c r="V43" s="464"/>
    </row>
    <row r="44" spans="1:22" x14ac:dyDescent="0.2">
      <c r="S44" s="464"/>
      <c r="T44" s="464"/>
      <c r="U44" s="464"/>
      <c r="V44" s="464"/>
    </row>
    <row r="45" spans="1:22" x14ac:dyDescent="0.2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Data'!F47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7" si="0">I11-J11</f>
        <v>0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7" si="2">SUM(C12:F12)</f>
        <v>0</v>
      </c>
      <c r="H12" s="491">
        <f>'2016 Data'!M47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ago'!D15</f>
        <v>0</v>
      </c>
      <c r="D13" s="401">
        <f>'3 weeks ago'!D15</f>
        <v>0</v>
      </c>
      <c r="E13" s="402">
        <f>'Previous Week'!D15</f>
        <v>0</v>
      </c>
      <c r="F13" s="402">
        <f>'Last Week'!D15</f>
        <v>0</v>
      </c>
      <c r="G13" s="452">
        <f t="shared" si="2"/>
        <v>0</v>
      </c>
      <c r="H13" s="491">
        <f>'2016 Data'!D47</f>
        <v>0</v>
      </c>
      <c r="I13" s="403">
        <f>'YTD 2017'!D15</f>
        <v>0</v>
      </c>
      <c r="J13" s="401">
        <f>'YTD 2016'!D15</f>
        <v>0</v>
      </c>
      <c r="K13" s="401">
        <f>'YTD 2015'!D15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ago'!Q15</f>
        <v>0</v>
      </c>
      <c r="D14" s="401">
        <f>'3 weeks ago'!Q15</f>
        <v>0</v>
      </c>
      <c r="E14" s="402">
        <f>'Previous Week'!Q15</f>
        <v>3</v>
      </c>
      <c r="F14" s="402">
        <f>'Last Week'!Q15</f>
        <v>1</v>
      </c>
      <c r="G14" s="452">
        <f t="shared" si="2"/>
        <v>4</v>
      </c>
      <c r="H14" s="491">
        <f>'2016 Data'!Q47</f>
        <v>1.6065573770491803</v>
      </c>
      <c r="I14" s="403">
        <f>'YTD 2017'!Q15</f>
        <v>4</v>
      </c>
      <c r="J14" s="401">
        <f>'YTD 2016'!Q15</f>
        <v>3</v>
      </c>
      <c r="K14" s="401">
        <f>'YTD 2015'!Q15</f>
        <v>3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31</v>
      </c>
      <c r="C15" s="401">
        <f>'4 weeks ago'!O15</f>
        <v>0</v>
      </c>
      <c r="D15" s="401">
        <f>'3 weeks ago'!O15</f>
        <v>0</v>
      </c>
      <c r="E15" s="402">
        <f>'Previous Week'!O15</f>
        <v>1</v>
      </c>
      <c r="F15" s="402">
        <f>'Last Week'!O15</f>
        <v>0</v>
      </c>
      <c r="G15" s="452">
        <f t="shared" si="2"/>
        <v>1</v>
      </c>
      <c r="H15" s="491">
        <f>'2016 Data'!O47</f>
        <v>7.650273224043716E-2</v>
      </c>
      <c r="I15" s="403">
        <f>'YTD 2017'!O15</f>
        <v>1</v>
      </c>
      <c r="J15" s="401">
        <f>'YTD 2016'!O15</f>
        <v>0</v>
      </c>
      <c r="K15" s="401">
        <f>'YTD 2015'!O15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40</v>
      </c>
      <c r="C16" s="401">
        <f>'4 weeks ago'!E15</f>
        <v>0</v>
      </c>
      <c r="D16" s="401">
        <f>'3 weeks ago'!E15</f>
        <v>0</v>
      </c>
      <c r="E16" s="402">
        <f>'Previous Week'!E15</f>
        <v>0</v>
      </c>
      <c r="F16" s="402">
        <f>'Last Week'!E15</f>
        <v>1</v>
      </c>
      <c r="G16" s="452">
        <f t="shared" si="2"/>
        <v>1</v>
      </c>
      <c r="H16" s="491">
        <f>'2016 Data'!E47</f>
        <v>2.3715846994535519</v>
      </c>
      <c r="I16" s="403">
        <f>'YTD 2017'!E15</f>
        <v>1</v>
      </c>
      <c r="J16" s="401">
        <f>'YTD 2016'!E15</f>
        <v>3</v>
      </c>
      <c r="K16" s="401">
        <f>'YTD 2015'!E15</f>
        <v>1</v>
      </c>
      <c r="L16" s="404">
        <f t="shared" si="0"/>
        <v>-2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ago'!J15</f>
        <v>0</v>
      </c>
      <c r="D17" s="401">
        <f>'3 weeks ago'!J15</f>
        <v>1</v>
      </c>
      <c r="E17" s="402">
        <f>'Previous Week'!J15</f>
        <v>0</v>
      </c>
      <c r="F17" s="402">
        <f>'Last Week'!J15</f>
        <v>2</v>
      </c>
      <c r="G17" s="452">
        <f t="shared" si="2"/>
        <v>3</v>
      </c>
      <c r="H17" s="491">
        <f>'2016 Data'!J47</f>
        <v>1.1475409836065573</v>
      </c>
      <c r="I17" s="403">
        <f>'YTD 2017'!J15</f>
        <v>5</v>
      </c>
      <c r="J17" s="401">
        <f>'YTD 2016'!J15</f>
        <v>0</v>
      </c>
      <c r="K17" s="401">
        <f>'YTD 2015'!J15</f>
        <v>1</v>
      </c>
      <c r="L17" s="404">
        <f t="shared" si="0"/>
        <v>5</v>
      </c>
      <c r="M17" s="407">
        <f t="shared" si="1"/>
        <v>4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4</v>
      </c>
      <c r="F18" s="410">
        <f t="shared" si="3"/>
        <v>4</v>
      </c>
      <c r="G18" s="453">
        <f t="shared" si="3"/>
        <v>9</v>
      </c>
      <c r="H18" s="492">
        <f t="shared" si="3"/>
        <v>5.4316939890710385</v>
      </c>
      <c r="I18" s="411">
        <f t="shared" si="3"/>
        <v>12</v>
      </c>
      <c r="J18" s="409">
        <f t="shared" si="3"/>
        <v>7</v>
      </c>
      <c r="K18" s="409">
        <f t="shared" si="3"/>
        <v>5</v>
      </c>
      <c r="L18" s="412">
        <f>(I18-J18)/J18</f>
        <v>0.7142857142857143</v>
      </c>
      <c r="M18" s="413">
        <f>(I18-K18)/K18</f>
        <v>1.4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ago'!C15</f>
        <v>0</v>
      </c>
      <c r="D20" s="401">
        <f>'3 weeks ago'!C15</f>
        <v>0</v>
      </c>
      <c r="E20" s="402">
        <f>'Previous Week'!C15</f>
        <v>1</v>
      </c>
      <c r="F20" s="402">
        <f>'Last Week'!C15</f>
        <v>0</v>
      </c>
      <c r="G20" s="452">
        <f t="shared" ref="G20:G28" si="4">SUM(C20:F20)</f>
        <v>1</v>
      </c>
      <c r="H20" s="491">
        <f>'2016 Data'!C47</f>
        <v>1.3005464480874318</v>
      </c>
      <c r="I20" s="416">
        <f>'YTD 2017'!C15</f>
        <v>1</v>
      </c>
      <c r="J20" s="401">
        <f>'YTD 2016'!C15</f>
        <v>2</v>
      </c>
      <c r="K20" s="401">
        <f>'YTD 2015'!C15</f>
        <v>0</v>
      </c>
      <c r="L20" s="404">
        <f t="shared" ref="L20:L28" si="5">I20-J20</f>
        <v>-1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ago'!N15</f>
        <v>3</v>
      </c>
      <c r="D21" s="401">
        <f>'3 weeks ago'!N15</f>
        <v>1</v>
      </c>
      <c r="E21" s="402">
        <f>'Previous Week'!N15</f>
        <v>0</v>
      </c>
      <c r="F21" s="402">
        <f>'Last Week'!N15</f>
        <v>1</v>
      </c>
      <c r="G21" s="452">
        <f t="shared" si="4"/>
        <v>5</v>
      </c>
      <c r="H21" s="491">
        <f>'2016 Data'!N47</f>
        <v>4.1311475409836067</v>
      </c>
      <c r="I21" s="418">
        <f>'YTD 2017'!N15</f>
        <v>6</v>
      </c>
      <c r="J21" s="401">
        <f>'YTD 2016'!N15</f>
        <v>9</v>
      </c>
      <c r="K21" s="401">
        <f>'YTD 2015'!N15</f>
        <v>7</v>
      </c>
      <c r="L21" s="404">
        <f t="shared" si="5"/>
        <v>-3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ago'!L15</f>
        <v>0</v>
      </c>
      <c r="D22" s="401">
        <f>'3 weeks ago'!L15</f>
        <v>0</v>
      </c>
      <c r="E22" s="402">
        <f>'Previous Week'!L15</f>
        <v>1</v>
      </c>
      <c r="F22" s="402">
        <f>'Last Week'!L15</f>
        <v>0</v>
      </c>
      <c r="G22" s="418">
        <f t="shared" si="4"/>
        <v>1</v>
      </c>
      <c r="H22" s="491">
        <f>'2016 Data'!L47</f>
        <v>0</v>
      </c>
      <c r="I22" s="418">
        <f>'YTD 2017'!L15</f>
        <v>1</v>
      </c>
      <c r="J22" s="401">
        <f>'YTD 2016'!L15</f>
        <v>0</v>
      </c>
      <c r="K22" s="401">
        <f>'YTD 2015'!L15</f>
        <v>1</v>
      </c>
      <c r="L22" s="404">
        <f t="shared" si="5"/>
        <v>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ago'!P15</f>
        <v>0</v>
      </c>
      <c r="D23" s="401">
        <f>'3 weeks ago'!P15</f>
        <v>0</v>
      </c>
      <c r="E23" s="402">
        <f>'Previous Week'!P15</f>
        <v>0</v>
      </c>
      <c r="F23" s="402">
        <f>'Last Week'!P15</f>
        <v>0</v>
      </c>
      <c r="G23" s="403">
        <f t="shared" si="4"/>
        <v>0</v>
      </c>
      <c r="H23" s="491">
        <f>'2016 Data'!P47</f>
        <v>2.4480874316939891</v>
      </c>
      <c r="I23" s="418">
        <f>'YTD 2017'!P15</f>
        <v>3</v>
      </c>
      <c r="J23" s="401">
        <f>'YTD 2016'!P15</f>
        <v>7</v>
      </c>
      <c r="K23" s="401">
        <f>'YTD 2015'!P15</f>
        <v>2</v>
      </c>
      <c r="L23" s="404">
        <f t="shared" si="5"/>
        <v>-4</v>
      </c>
      <c r="M23" s="407">
        <f t="shared" si="6"/>
        <v>1</v>
      </c>
      <c r="N23" s="380"/>
    </row>
    <row r="24" spans="1:14" x14ac:dyDescent="0.25">
      <c r="A24" s="375"/>
      <c r="B24" s="406" t="s">
        <v>7</v>
      </c>
      <c r="C24" s="401">
        <f>'4 weeks ago'!G15</f>
        <v>2</v>
      </c>
      <c r="D24" s="401">
        <f>'3 weeks ago'!G15</f>
        <v>5</v>
      </c>
      <c r="E24" s="402">
        <f>'Previous Week'!G15</f>
        <v>1</v>
      </c>
      <c r="F24" s="402">
        <f>'Last Week'!G15</f>
        <v>4</v>
      </c>
      <c r="G24" s="403">
        <f t="shared" si="4"/>
        <v>12</v>
      </c>
      <c r="H24" s="491">
        <f>'2016 Data'!G47</f>
        <v>4.5901639344262293</v>
      </c>
      <c r="I24" s="418">
        <f>'YTD 2017'!G15</f>
        <v>13</v>
      </c>
      <c r="J24" s="401">
        <f>'YTD 2016'!G15</f>
        <v>6</v>
      </c>
      <c r="K24" s="401">
        <f>'YTD 2015'!G15</f>
        <v>4</v>
      </c>
      <c r="L24" s="404">
        <f t="shared" si="5"/>
        <v>7</v>
      </c>
      <c r="M24" s="407">
        <f t="shared" si="6"/>
        <v>9</v>
      </c>
      <c r="N24" s="380"/>
    </row>
    <row r="25" spans="1:14" x14ac:dyDescent="0.25">
      <c r="A25" s="375"/>
      <c r="B25" s="406" t="s">
        <v>68</v>
      </c>
      <c r="C25" s="401">
        <f>'4 weeks ago'!I15</f>
        <v>0</v>
      </c>
      <c r="D25" s="401">
        <f>'3 weeks ago'!I15</f>
        <v>0</v>
      </c>
      <c r="E25" s="402">
        <f>'Previous Week'!I15</f>
        <v>0</v>
      </c>
      <c r="F25" s="402">
        <f>'Last Week'!I15</f>
        <v>0</v>
      </c>
      <c r="G25" s="452">
        <f t="shared" si="4"/>
        <v>0</v>
      </c>
      <c r="H25" s="491">
        <f>'2016 Data'!I47</f>
        <v>1.6830601092896174</v>
      </c>
      <c r="I25" s="418">
        <f>'YTD 2017'!I15</f>
        <v>0</v>
      </c>
      <c r="J25" s="401">
        <f>'YTD 2016'!I15</f>
        <v>3</v>
      </c>
      <c r="K25" s="401">
        <f>'YTD 2015'!I15</f>
        <v>2</v>
      </c>
      <c r="L25" s="404">
        <f t="shared" si="5"/>
        <v>-3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ago'!H15</f>
        <v>0</v>
      </c>
      <c r="D26" s="401">
        <f>'3 weeks ago'!H15</f>
        <v>0</v>
      </c>
      <c r="E26" s="402">
        <f>'Previous Week'!H15</f>
        <v>0</v>
      </c>
      <c r="F26" s="402">
        <f>'Last Week'!H15</f>
        <v>1</v>
      </c>
      <c r="G26" s="452">
        <f t="shared" si="4"/>
        <v>1</v>
      </c>
      <c r="H26" s="491">
        <f>'2016 Data'!H47</f>
        <v>1.9125683060109291</v>
      </c>
      <c r="I26" s="418">
        <f>'YTD 2017'!H15</f>
        <v>1</v>
      </c>
      <c r="J26" s="401">
        <f>'YTD 2016'!H15</f>
        <v>5</v>
      </c>
      <c r="K26" s="401">
        <f>'YTD 2015'!H15</f>
        <v>0</v>
      </c>
      <c r="L26" s="404">
        <f>I26-J26</f>
        <v>-4</v>
      </c>
      <c r="M26" s="407">
        <f>I26-K26</f>
        <v>1</v>
      </c>
      <c r="N26" s="380"/>
    </row>
    <row r="27" spans="1:14" x14ac:dyDescent="0.25">
      <c r="A27" s="375"/>
      <c r="B27" s="406" t="s">
        <v>34</v>
      </c>
      <c r="C27" s="401">
        <f>'4 weeks ago'!K15</f>
        <v>0</v>
      </c>
      <c r="D27" s="401">
        <f>'3 weeks ago'!K15</f>
        <v>0</v>
      </c>
      <c r="E27" s="402">
        <f>'Previous Week'!K15</f>
        <v>0</v>
      </c>
      <c r="F27" s="402">
        <f>'Last Week'!K15</f>
        <v>0</v>
      </c>
      <c r="G27" s="452">
        <f t="shared" si="4"/>
        <v>0</v>
      </c>
      <c r="H27" s="491">
        <f>'2016 Data'!K47</f>
        <v>0.53551912568306015</v>
      </c>
      <c r="I27" s="418">
        <f>'YTD 2017'!K15</f>
        <v>0</v>
      </c>
      <c r="J27" s="401">
        <f>'YTD 2016'!K15</f>
        <v>0</v>
      </c>
      <c r="K27" s="401">
        <f>'YTD 2015'!K15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ago'!B15</f>
        <v>0</v>
      </c>
      <c r="D28" s="401">
        <f>'3 weeks ago'!B15</f>
        <v>1</v>
      </c>
      <c r="E28" s="402">
        <f>'Previous Week'!B15</f>
        <v>0</v>
      </c>
      <c r="F28" s="402">
        <f>'Last Week'!B15</f>
        <v>0</v>
      </c>
      <c r="G28" s="452">
        <f t="shared" si="4"/>
        <v>1</v>
      </c>
      <c r="H28" s="491">
        <f>'2016 Data'!B47</f>
        <v>2.0655737704918034</v>
      </c>
      <c r="I28" s="418">
        <f>'YTD 2017'!B15</f>
        <v>2</v>
      </c>
      <c r="J28" s="401">
        <f>'YTD 2016'!B15</f>
        <v>3</v>
      </c>
      <c r="K28" s="401">
        <f>'YTD 2015'!B15</f>
        <v>6</v>
      </c>
      <c r="L28" s="404">
        <f t="shared" si="5"/>
        <v>-1</v>
      </c>
      <c r="M28" s="407">
        <f t="shared" si="6"/>
        <v>-4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5</v>
      </c>
      <c r="D29" s="420">
        <f t="shared" si="7"/>
        <v>7</v>
      </c>
      <c r="E29" s="420">
        <f t="shared" si="7"/>
        <v>3</v>
      </c>
      <c r="F29" s="421">
        <f t="shared" si="7"/>
        <v>6</v>
      </c>
      <c r="G29" s="455">
        <f t="shared" si="7"/>
        <v>21</v>
      </c>
      <c r="H29" s="494">
        <f t="shared" si="7"/>
        <v>18.666666666666664</v>
      </c>
      <c r="I29" s="422">
        <f t="shared" si="7"/>
        <v>27</v>
      </c>
      <c r="J29" s="420">
        <f t="shared" si="7"/>
        <v>35</v>
      </c>
      <c r="K29" s="420">
        <f t="shared" si="7"/>
        <v>22</v>
      </c>
      <c r="L29" s="412">
        <f>(I29-J29)/J29</f>
        <v>-0.22857142857142856</v>
      </c>
      <c r="M29" s="413">
        <f>(I29-K29)/K29</f>
        <v>0.22727272727272727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8</v>
      </c>
      <c r="E30" s="409">
        <f t="shared" si="8"/>
        <v>7</v>
      </c>
      <c r="F30" s="410">
        <f t="shared" si="8"/>
        <v>10</v>
      </c>
      <c r="G30" s="453">
        <f t="shared" si="8"/>
        <v>30</v>
      </c>
      <c r="H30" s="492">
        <f t="shared" si="8"/>
        <v>24.098360655737704</v>
      </c>
      <c r="I30" s="411">
        <f t="shared" si="8"/>
        <v>39</v>
      </c>
      <c r="J30" s="409">
        <f t="shared" si="8"/>
        <v>42</v>
      </c>
      <c r="K30" s="409">
        <f t="shared" si="8"/>
        <v>27</v>
      </c>
      <c r="L30" s="412">
        <f>(I30-J30)/J30</f>
        <v>-7.1428571428571425E-2</v>
      </c>
      <c r="M30" s="413">
        <f>(I30-K30)/K30</f>
        <v>0.44444444444444442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-3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ago'!S15</f>
        <v>2</v>
      </c>
      <c r="D39" s="441">
        <f>'3 weeks ago'!S15</f>
        <v>1</v>
      </c>
      <c r="E39" s="441">
        <f>'Previous Week'!S15</f>
        <v>4</v>
      </c>
      <c r="F39" s="442">
        <f>'Last Week'!S15</f>
        <v>1</v>
      </c>
      <c r="G39" s="452">
        <f t="shared" ref="G39:G40" si="9">SUM(C39:F39)</f>
        <v>8</v>
      </c>
      <c r="H39" s="501">
        <f>'2016 Data'!R47</f>
        <v>15.495890410958904</v>
      </c>
      <c r="I39" s="443">
        <f>'YTD 2017'!S15</f>
        <v>18</v>
      </c>
      <c r="J39" s="441">
        <f>'YTD 2016'!S15</f>
        <v>18</v>
      </c>
      <c r="K39" s="441">
        <f>'YTD 2015'!S15</f>
        <v>3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ago'!T15</f>
        <v>2</v>
      </c>
      <c r="D40" s="447">
        <f>'3 weeks ago'!T15</f>
        <v>3</v>
      </c>
      <c r="E40" s="446">
        <f>'Previous Week'!T15</f>
        <v>3</v>
      </c>
      <c r="F40" s="460">
        <f>'Last Week'!T15</f>
        <v>3</v>
      </c>
      <c r="G40" s="452">
        <f t="shared" si="9"/>
        <v>11</v>
      </c>
      <c r="H40" s="502">
        <f>'2016 Data'!S47</f>
        <v>13.271232876712329</v>
      </c>
      <c r="I40" s="448">
        <f>'YTD 2017'!T15</f>
        <v>22</v>
      </c>
      <c r="J40" s="482">
        <f>'YTD 2016'!T15</f>
        <v>21</v>
      </c>
      <c r="K40" s="446">
        <f>'YTD 2015'!T15</f>
        <v>11</v>
      </c>
      <c r="L40" s="412">
        <f>(I40-J40)/J40</f>
        <v>4.7619047619047616E-2</v>
      </c>
      <c r="M40" s="413">
        <f>(I40-K40)/K40</f>
        <v>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58" priority="1" stopIfTrue="1" operator="greaterThan">
      <formula>0</formula>
    </cfRule>
  </conditionalFormatting>
  <conditionalFormatting sqref="L31:M31">
    <cfRule type="cellIs" dxfId="5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6"/>
  <sheetViews>
    <sheetView tabSelected="1" topLeftCell="A4" zoomScaleNormal="100" workbookViewId="0">
      <selection activeCell="D41" sqref="D41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140625" hidden="1" customWidth="1"/>
    <col min="17" max="17" width="7.71093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07" t="s">
        <v>64</v>
      </c>
      <c r="C4" s="29" t="s">
        <v>13</v>
      </c>
      <c r="I4" s="326" t="s">
        <v>160</v>
      </c>
      <c r="N4" s="27"/>
    </row>
    <row r="5" spans="1:21" ht="18.75" customHeight="1" x14ac:dyDescent="0.3">
      <c r="A5" s="27"/>
      <c r="C5" s="220" t="s">
        <v>203</v>
      </c>
      <c r="G5" s="78"/>
      <c r="H5" s="29"/>
      <c r="L5"/>
      <c r="N5" s="27"/>
      <c r="P5" t="s">
        <v>56</v>
      </c>
    </row>
    <row r="6" spans="1:21" ht="20.4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204</v>
      </c>
      <c r="D10" s="250" t="s">
        <v>202</v>
      </c>
      <c r="E10" s="251" t="s">
        <v>185</v>
      </c>
      <c r="F10" s="252" t="s">
        <v>205</v>
      </c>
      <c r="G10" s="253">
        <v>42750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7" si="0">H11/4</f>
        <v>0.45901639344262302</v>
      </c>
      <c r="F11" s="106">
        <f>'Beat 31'!G11+'Beat 32'!G11+'Beat 33'!G11+'Beat 34'!G11+'Beat 35'!G11+'Beat 37'!G11</f>
        <v>0</v>
      </c>
      <c r="G11" s="263">
        <f>'Previous 28 Days'!F5</f>
        <v>0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0</v>
      </c>
      <c r="J11" s="2">
        <f>'Beat 31'!J11+'Beat 32'!J11+'Beat 33'!J11+'Beat 34'!J11+'Beat 35'!J11+'Beat 37'!J11</f>
        <v>2</v>
      </c>
      <c r="K11" s="2">
        <f>'Beat 31'!K11+'Beat 32'!K11+'Beat 33'!K11+'Beat 34'!K11+'Beat 35'!K11+'Beat 37'!K11</f>
        <v>1</v>
      </c>
      <c r="L11" s="52">
        <f t="shared" ref="L11:L17" si="1">I11-J11</f>
        <v>-2</v>
      </c>
      <c r="M11" s="56">
        <f t="shared" ref="M11:M17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6">
        <f>'Beat 31'!G12+'Beat 32'!G12+'Beat 33'!G12+'Beat 34'!G12+'Beat 35'!G12+'Beat 37'!G12</f>
        <v>1</v>
      </c>
      <c r="G12" s="263">
        <f>'Previous 28 Days'!M5</f>
        <v>1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1</v>
      </c>
      <c r="J12" s="2">
        <f>'Beat 31'!J12+'Beat 32'!J12+'Beat 33'!J12+'Beat 34'!J12+'Beat 35'!J12+'Beat 37'!J12</f>
        <v>2</v>
      </c>
      <c r="K12" s="2">
        <f>'Beat 31'!K12+'Beat 32'!K12+'Beat 33'!K12+'Beat 34'!K12+'Beat 35'!K12+'Beat 37'!K12</f>
        <v>1</v>
      </c>
      <c r="L12" s="52">
        <f t="shared" si="1"/>
        <v>-1</v>
      </c>
      <c r="M12" s="53">
        <f t="shared" si="2"/>
        <v>0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">
      <c r="A13" s="19"/>
      <c r="B13" s="10" t="s">
        <v>29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0.26775956284153007</v>
      </c>
      <c r="F13" s="106">
        <f>'Beat 31'!G13+'Beat 32'!G13+'Beat 33'!G13+'Beat 34'!G13+'Beat 35'!G13+'Beat 37'!G13</f>
        <v>0</v>
      </c>
      <c r="G13" s="263">
        <f>'Previous 28 Days'!D5</f>
        <v>0</v>
      </c>
      <c r="H13" s="42">
        <f>'Beat 31'!H13+'Beat 32'!H13+'Beat 33'!H13+'Beat 34'!H13+'Beat 35'!H13+'Beat 37'!H13</f>
        <v>1.0710382513661203</v>
      </c>
      <c r="I13" s="111">
        <f>'Beat 31'!I13+'Beat 32'!I13+'Beat 33'!I13+'Beat 34'!I13+'Beat 35'!I13+'Beat 37'!I13</f>
        <v>0</v>
      </c>
      <c r="J13" s="2">
        <f>'Beat 31'!J13+'Beat 32'!J13+'Beat 33'!J13+'Beat 34'!J13+'Beat 35'!J13+'Beat 37'!J13</f>
        <v>0</v>
      </c>
      <c r="K13" s="2">
        <f>'Beat 31'!K13+'Beat 32'!K13+'Beat 33'!K13+'Beat 34'!K13+'Beat 35'!K13+'Beat 37'!K13</f>
        <v>2</v>
      </c>
      <c r="L13" s="52">
        <f t="shared" si="1"/>
        <v>0</v>
      </c>
      <c r="M13" s="53">
        <f t="shared" si="2"/>
        <v>-2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31'!F14+'Beat 32'!F14+'Beat 33'!F14+'Beat 34'!F14+'Beat 35'!F14+'Beat 37'!F14</f>
        <v>0</v>
      </c>
      <c r="D14" s="2">
        <f>'Beat 31'!E14+'Beat 32'!E14+'Beat 33'!E14+'Beat 34'!E14+'Beat 35'!E14+'Beat 37'!E14</f>
        <v>2</v>
      </c>
      <c r="E14" s="42">
        <f>H14/4</f>
        <v>1.9316939890710385</v>
      </c>
      <c r="F14" s="106">
        <f>'Beat 31'!G14+'Beat 32'!G14+'Beat 33'!G14+'Beat 34'!G14+'Beat 35'!G14+'Beat 37'!G14</f>
        <v>2</v>
      </c>
      <c r="G14" s="263">
        <f>'Previous 28 Days'!Q5</f>
        <v>2</v>
      </c>
      <c r="H14" s="42">
        <f>'Beat 31'!H14+'Beat 32'!H14+'Beat 33'!H14+'Beat 34'!H14+'Beat 35'!H14+'Beat 37'!H14</f>
        <v>7.726775956284154</v>
      </c>
      <c r="I14" s="111">
        <f>'Beat 31'!I14+'Beat 32'!I14+'Beat 33'!I14+'Beat 34'!I14+'Beat 35'!I14+'Beat 37'!I14</f>
        <v>4</v>
      </c>
      <c r="J14" s="2">
        <f>'Beat 31'!J14+'Beat 32'!J14+'Beat 33'!J14+'Beat 34'!J14+'Beat 35'!J14+'Beat 37'!J14</f>
        <v>9</v>
      </c>
      <c r="K14" s="2">
        <f>'Beat 31'!K14+'Beat 32'!K14+'Beat 33'!K14+'Beat 34'!K14+'Beat 35'!K14+'Beat 37'!K14</f>
        <v>10</v>
      </c>
      <c r="L14" s="52">
        <f t="shared" si="1"/>
        <v>-5</v>
      </c>
      <c r="M14" s="53">
        <f t="shared" si="2"/>
        <v>-6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3">
        <f>'Beat 31'!F15+'Beat 32'!F15+'Beat 33'!F15+'Beat 34'!F15+'Beat 35'!F15+'Beat 37'!F15</f>
        <v>0</v>
      </c>
      <c r="D15" s="2">
        <f>'Beat 31'!E15+'Beat 32'!E15+'Beat 33'!E15+'Beat 34'!E15+'Beat 35'!E15+'Beat 37'!E15</f>
        <v>0</v>
      </c>
      <c r="E15" s="42">
        <f t="shared" si="0"/>
        <v>0.2103825136612022</v>
      </c>
      <c r="F15" s="106">
        <f>'Beat 31'!G15+'Beat 32'!G15+'Beat 33'!G15+'Beat 34'!G15+'Beat 35'!G15+'Beat 37'!G15</f>
        <v>1</v>
      </c>
      <c r="G15" s="263">
        <f>'Previous 28 Days'!O5</f>
        <v>1</v>
      </c>
      <c r="H15" s="42">
        <f>'Beat 31'!H15+'Beat 32'!H15+'Beat 33'!H15+'Beat 34'!H15+'Beat 35'!H15+'Beat 37'!H15</f>
        <v>0.84153005464480879</v>
      </c>
      <c r="I15" s="111">
        <f>'Beat 31'!I15+'Beat 32'!I15+'Beat 33'!I15+'Beat 34'!I15+'Beat 35'!I15+'Beat 37'!I15</f>
        <v>1</v>
      </c>
      <c r="J15" s="2">
        <f>'Beat 31'!J15+'Beat 32'!J15+'Beat 33'!J15+'Beat 34'!J15+'Beat 35'!J15+'Beat 37'!J15</f>
        <v>1</v>
      </c>
      <c r="K15" s="2">
        <f>'Beat 31'!K15+'Beat 32'!K15+'Beat 33'!K15+'Beat 34'!K15+'Beat 35'!K15+'Beat 37'!K15</f>
        <v>0</v>
      </c>
      <c r="L15" s="52">
        <f t="shared" si="1"/>
        <v>0</v>
      </c>
      <c r="M15" s="53">
        <f t="shared" si="2"/>
        <v>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31'!F16+'Beat 32'!F16+'Beat 33'!F16+'Beat 34'!F16+'Beat 35'!F16+'Beat 37'!F16</f>
        <v>2</v>
      </c>
      <c r="D16" s="2">
        <f>'Beat 31'!E16+'Beat 32'!E16+'Beat 33'!E16+'Beat 34'!E16+'Beat 35'!E16+'Beat 37'!E16</f>
        <v>1</v>
      </c>
      <c r="E16" s="42">
        <f t="shared" si="0"/>
        <v>1.262295081967213</v>
      </c>
      <c r="F16" s="106">
        <f>'Beat 31'!G16+'Beat 32'!G16+'Beat 33'!G16+'Beat 34'!G16+'Beat 35'!G16+'Beat 37'!G16</f>
        <v>5</v>
      </c>
      <c r="G16" s="263">
        <f>'Previous 28 Days'!E5</f>
        <v>5</v>
      </c>
      <c r="H16" s="42">
        <f>'Beat 31'!H16+'Beat 32'!H16+'Beat 33'!H16+'Beat 34'!H16+'Beat 35'!H16+'Beat 37'!H16</f>
        <v>5.0491803278688518</v>
      </c>
      <c r="I16" s="111">
        <f>'Beat 31'!I16+'Beat 32'!I16+'Beat 33'!I16+'Beat 34'!I16+'Beat 35'!I16+'Beat 37'!I16</f>
        <v>7</v>
      </c>
      <c r="J16" s="2">
        <f>'Beat 31'!J16+'Beat 32'!J16+'Beat 33'!J16+'Beat 34'!J16+'Beat 35'!J16+'Beat 37'!J16</f>
        <v>5</v>
      </c>
      <c r="K16" s="2">
        <f>'Beat 31'!K16+'Beat 32'!K16+'Beat 33'!K16+'Beat 34'!K16+'Beat 35'!K16+'Beat 37'!K16</f>
        <v>12</v>
      </c>
      <c r="L16" s="52">
        <f t="shared" si="1"/>
        <v>2</v>
      </c>
      <c r="M16" s="53">
        <f t="shared" si="2"/>
        <v>-5</v>
      </c>
      <c r="N16" s="18"/>
      <c r="P16">
        <f t="shared" si="4"/>
        <v>0.49674385777216401</v>
      </c>
      <c r="Q16">
        <f t="shared" si="4"/>
        <v>1.2135340302076265</v>
      </c>
      <c r="R16">
        <f t="shared" si="4"/>
        <v>5.3208799786026706</v>
      </c>
      <c r="S16">
        <v>0.99348771554432802</v>
      </c>
      <c r="T16">
        <v>2.427068060415253</v>
      </c>
      <c r="U16">
        <v>10.641759957205341</v>
      </c>
    </row>
    <row r="17" spans="1:24" x14ac:dyDescent="0.2">
      <c r="A17" s="19"/>
      <c r="B17" s="10" t="s">
        <v>41</v>
      </c>
      <c r="C17" s="103">
        <f>'Beat 31'!F17+'Beat 32'!F17+'Beat 33'!F17+'Beat 34'!F17+'Beat 35'!F17+'Beat 37'!F17</f>
        <v>2</v>
      </c>
      <c r="D17" s="2">
        <f>'Beat 31'!E17+'Beat 32'!E17+'Beat 33'!E17+'Beat 34'!E17+'Beat 35'!E17+'Beat 37'!E17</f>
        <v>1</v>
      </c>
      <c r="E17" s="42">
        <f t="shared" si="0"/>
        <v>0.99453551912568294</v>
      </c>
      <c r="F17" s="106">
        <f>'Beat 31'!G17+'Beat 32'!G17+'Beat 33'!G17+'Beat 34'!G17+'Beat 35'!G17+'Beat 37'!G17</f>
        <v>4</v>
      </c>
      <c r="G17" s="263">
        <f>'Previous 28 Days'!J5</f>
        <v>4</v>
      </c>
      <c r="H17" s="42">
        <f>'Beat 31'!H17+'Beat 32'!H17+'Beat 33'!H17+'Beat 34'!H17+'Beat 35'!H17+'Beat 37'!H17</f>
        <v>3.9781420765027318</v>
      </c>
      <c r="I17" s="111">
        <f>'Beat 31'!I17+'Beat 32'!I17+'Beat 33'!I17+'Beat 34'!I17+'Beat 35'!I17+'Beat 37'!I17</f>
        <v>7</v>
      </c>
      <c r="J17" s="2">
        <f>'Beat 31'!J17+'Beat 32'!J17+'Beat 33'!J17+'Beat 34'!J17+'Beat 35'!J17+'Beat 37'!J17</f>
        <v>6</v>
      </c>
      <c r="K17" s="2">
        <f>'Beat 31'!K17+'Beat 32'!K17+'Beat 33'!K17+'Beat 34'!K17+'Beat 35'!K17+'Beat 37'!K17</f>
        <v>4</v>
      </c>
      <c r="L17" s="52">
        <f t="shared" si="1"/>
        <v>1</v>
      </c>
      <c r="M17" s="53">
        <f t="shared" si="2"/>
        <v>3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 t="shared" ref="C18:K18" si="5">SUM(C11:C17)</f>
        <v>4</v>
      </c>
      <c r="D18" s="12">
        <f t="shared" si="5"/>
        <v>4</v>
      </c>
      <c r="E18" s="43">
        <f t="shared" si="5"/>
        <v>5.3360655737704912</v>
      </c>
      <c r="F18" s="110">
        <f t="shared" si="5"/>
        <v>13</v>
      </c>
      <c r="G18" s="70">
        <f t="shared" si="5"/>
        <v>13</v>
      </c>
      <c r="H18" s="43">
        <f t="shared" si="5"/>
        <v>21.344262295081965</v>
      </c>
      <c r="I18" s="104">
        <f t="shared" si="5"/>
        <v>20</v>
      </c>
      <c r="J18" s="12">
        <f t="shared" si="5"/>
        <v>25</v>
      </c>
      <c r="K18" s="46">
        <f t="shared" si="5"/>
        <v>30</v>
      </c>
      <c r="L18" s="54">
        <f>(I18-J18)/J18</f>
        <v>-0.2</v>
      </c>
      <c r="M18" s="55">
        <f>(I18-K18)/K18</f>
        <v>-0.33333333333333331</v>
      </c>
      <c r="N18" s="18"/>
      <c r="S18">
        <v>0</v>
      </c>
      <c r="T18">
        <v>0</v>
      </c>
      <c r="U18">
        <v>0</v>
      </c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  <c r="S19">
        <v>0</v>
      </c>
      <c r="T19">
        <v>0</v>
      </c>
      <c r="U19">
        <v>0</v>
      </c>
    </row>
    <row r="20" spans="1:24" x14ac:dyDescent="0.2">
      <c r="A20" s="19"/>
      <c r="B20" s="9" t="s">
        <v>32</v>
      </c>
      <c r="C20" s="103">
        <f>'Beat 31'!F20+'Beat 32'!F20+'Beat 33'!F20+'Beat 34'!F20+'Beat 35'!F20+'Beat 37'!F20</f>
        <v>0</v>
      </c>
      <c r="D20" s="2">
        <f>'Beat 31'!E20+'Beat 32'!E20+'Beat 33'!E20+'Beat 34'!E20+'Beat 35'!E20+'Beat 37'!E20</f>
        <v>0</v>
      </c>
      <c r="E20" s="42">
        <f>H20/4</f>
        <v>2.1229508196721314</v>
      </c>
      <c r="F20" s="106">
        <f>'Beat 31'!G20+'Beat 32'!G20+'Beat 33'!G20+'Beat 34'!G20+'Beat 35'!G20+'Beat 37'!G20</f>
        <v>1</v>
      </c>
      <c r="G20" s="263">
        <f>'Previous 28 Days'!C5</f>
        <v>1</v>
      </c>
      <c r="H20" s="42">
        <f>'Beat 31'!H20+'Beat 32'!H20+'Beat 33'!H20+'Beat 34'!H20+'Beat 35'!H20+'Beat 37'!H20</f>
        <v>8.4918032786885256</v>
      </c>
      <c r="I20" s="111">
        <f>'Beat 31'!I20+'Beat 32'!I20+'Beat 33'!I20+'Beat 34'!I20+'Beat 35'!I20+'Beat 37'!I20</f>
        <v>2</v>
      </c>
      <c r="J20" s="2">
        <f>'Beat 31'!J20+'Beat 32'!J20+'Beat 33'!J20+'Beat 34'!J20+'Beat 35'!J20+'Beat 37'!J20</f>
        <v>14</v>
      </c>
      <c r="K20" s="2">
        <f>'Beat 31'!K20+'Beat 32'!K20+'Beat 33'!K20+'Beat 34'!K20+'Beat 35'!K20+'Beat 37'!K20</f>
        <v>8</v>
      </c>
      <c r="L20" s="52">
        <f>I20-J20</f>
        <v>-12</v>
      </c>
      <c r="M20" s="53">
        <f>I20-K20</f>
        <v>-6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31'!F21+'Beat 32'!F21+'Beat 33'!F21+'Beat 34'!F21+'Beat 35'!F21+'Beat 37'!F21</f>
        <v>0</v>
      </c>
      <c r="D21" s="2">
        <f>'Beat 31'!E21+'Beat 32'!E21+'Beat 33'!E21+'Beat 34'!E21+'Beat 35'!E21+'Beat 37'!E21</f>
        <v>1</v>
      </c>
      <c r="E21" s="42">
        <f t="shared" ref="E21:E28" si="7">H21/4</f>
        <v>7.4398907103825138</v>
      </c>
      <c r="F21" s="106">
        <f>'Beat 31'!G21+'Beat 32'!G21+'Beat 33'!G21+'Beat 34'!G21+'Beat 35'!G21+'Beat 37'!G21</f>
        <v>10</v>
      </c>
      <c r="G21" s="263">
        <f>'Previous 28 Days'!N5</f>
        <v>10</v>
      </c>
      <c r="H21" s="42">
        <f>'Beat 31'!H21+'Beat 32'!H21+'Beat 33'!H21+'Beat 34'!H21+'Beat 35'!H21+'Beat 37'!H21</f>
        <v>29.759562841530055</v>
      </c>
      <c r="I21" s="111">
        <f>'Beat 31'!I21+'Beat 32'!I21+'Beat 33'!I21+'Beat 34'!I21+'Beat 35'!I21+'Beat 37'!I21</f>
        <v>19</v>
      </c>
      <c r="J21" s="2">
        <f>'Beat 31'!J21+'Beat 32'!J21+'Beat 33'!J21+'Beat 34'!J21+'Beat 35'!J21+'Beat 37'!J21</f>
        <v>32</v>
      </c>
      <c r="K21" s="2">
        <f>'Beat 31'!K21+'Beat 32'!K21+'Beat 33'!K21+'Beat 34'!K21+'Beat 35'!K21+'Beat 37'!K21</f>
        <v>42</v>
      </c>
      <c r="L21" s="52">
        <f t="shared" ref="L21:L28" si="8">I21-J21</f>
        <v>-13</v>
      </c>
      <c r="M21" s="53">
        <f t="shared" ref="M21:M28" si="9">I21-K21</f>
        <v>-23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31'!F22+'Beat 32'!F22+'Beat 33'!F22+'Beat 34'!F22+'Beat 35'!F22+'Beat 37'!F22</f>
        <v>2</v>
      </c>
      <c r="D22" s="2">
        <f>'Beat 31'!E22+'Beat 32'!E22+'Beat 33'!E22+'Beat 34'!E22+'Beat 35'!E22+'Beat 37'!E22</f>
        <v>0</v>
      </c>
      <c r="E22" s="42">
        <f>H22/4</f>
        <v>0.34426229508196721</v>
      </c>
      <c r="F22" s="106">
        <f>'Beat 31'!G22+'Beat 32'!G22+'Beat 33'!G22+'Beat 34'!G22+'Beat 35'!G22+'Beat 37'!G22</f>
        <v>3</v>
      </c>
      <c r="G22" s="263">
        <f>'Previous 28 Days'!L5</f>
        <v>3</v>
      </c>
      <c r="H22" s="42">
        <f>'Beat 31'!H22+'Beat 32'!H22+'Beat 33'!H22+'Beat 34'!H22+'Beat 35'!H22+'Beat 37'!H22</f>
        <v>1.3770491803278688</v>
      </c>
      <c r="I22" s="111">
        <f>'Beat 31'!I22+'Beat 32'!I22+'Beat 33'!I22+'Beat 34'!I22+'Beat 35'!I22+'Beat 37'!I22</f>
        <v>3</v>
      </c>
      <c r="J22" s="2">
        <f>'Beat 31'!J22+'Beat 32'!J22+'Beat 33'!J22+'Beat 34'!J22+'Beat 35'!J22+'Beat 37'!J22</f>
        <v>1</v>
      </c>
      <c r="K22" s="2">
        <f>'Beat 31'!K22+'Beat 32'!K22+'Beat 33'!K22+'Beat 34'!K22+'Beat 35'!K22+'Beat 37'!K22</f>
        <v>1</v>
      </c>
      <c r="L22" s="52">
        <f t="shared" si="8"/>
        <v>2</v>
      </c>
      <c r="M22" s="53">
        <f t="shared" si="9"/>
        <v>2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3">
        <f>'Beat 31'!F23+'Beat 32'!F23+'Beat 33'!F23+'Beat 34'!F23+'Beat 35'!F23+'Beat 37'!F23</f>
        <v>3</v>
      </c>
      <c r="D23" s="2">
        <f>'Beat 31'!E23+'Beat 32'!E23+'Beat 33'!E23+'Beat 34'!E23+'Beat 35'!E23+'Beat 37'!E23</f>
        <v>4</v>
      </c>
      <c r="E23" s="42">
        <f t="shared" si="7"/>
        <v>3.1366120218579234</v>
      </c>
      <c r="F23" s="106">
        <f>'Beat 31'!G23+'Beat 32'!G23+'Beat 33'!G23+'Beat 34'!G23+'Beat 35'!G23+'Beat 37'!G23</f>
        <v>16</v>
      </c>
      <c r="G23" s="263">
        <f>'Previous 28 Days'!P5</f>
        <v>16</v>
      </c>
      <c r="H23" s="42">
        <f>'Beat 31'!H23+'Beat 32'!H23+'Beat 33'!H23+'Beat 34'!H23+'Beat 35'!H23+'Beat 37'!H23</f>
        <v>12.546448087431694</v>
      </c>
      <c r="I23" s="111">
        <f>'Beat 31'!I23+'Beat 32'!I23+'Beat 33'!I23+'Beat 34'!I23+'Beat 35'!I23+'Beat 37'!I23</f>
        <v>29</v>
      </c>
      <c r="J23" s="2">
        <f>'Beat 31'!J23+'Beat 32'!J23+'Beat 33'!J23+'Beat 34'!J23+'Beat 35'!J23+'Beat 37'!J23</f>
        <v>20</v>
      </c>
      <c r="K23" s="2">
        <f>'Beat 31'!K23+'Beat 32'!K23+'Beat 33'!K23+'Beat 34'!K23+'Beat 35'!K23+'Beat 37'!K23</f>
        <v>6</v>
      </c>
      <c r="L23" s="52">
        <f t="shared" si="8"/>
        <v>9</v>
      </c>
      <c r="M23" s="53">
        <f t="shared" si="9"/>
        <v>23</v>
      </c>
      <c r="N23" s="18"/>
      <c r="P23">
        <f t="shared" si="6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3">
        <f>'Beat 31'!F24+'Beat 32'!F24+'Beat 33'!F24+'Beat 34'!F24+'Beat 35'!F24+'Beat 37'!F24</f>
        <v>11</v>
      </c>
      <c r="D24" s="2">
        <f>'Beat 31'!E24+'Beat 32'!E24+'Beat 33'!E24+'Beat 34'!E24+'Beat 35'!E24+'Beat 37'!E24</f>
        <v>5</v>
      </c>
      <c r="E24" s="42">
        <f>H24/4</f>
        <v>8.6256830601092904</v>
      </c>
      <c r="F24" s="106">
        <f>'Beat 31'!G24+'Beat 32'!G24+'Beat 33'!G24+'Beat 34'!G24+'Beat 35'!G24+'Beat 37'!G24</f>
        <v>34</v>
      </c>
      <c r="G24" s="263">
        <f>'Previous 28 Days'!G5</f>
        <v>34</v>
      </c>
      <c r="H24" s="42">
        <f>'Beat 31'!H24+'Beat 32'!H24+'Beat 33'!H24+'Beat 34'!H24+'Beat 35'!H24+'Beat 37'!H24</f>
        <v>34.502732240437162</v>
      </c>
      <c r="I24" s="111">
        <f>'Beat 31'!I24+'Beat 32'!I24+'Beat 33'!I24+'Beat 34'!I24+'Beat 35'!I24+'Beat 37'!I24</f>
        <v>54</v>
      </c>
      <c r="J24" s="2">
        <f>'Beat 31'!J24+'Beat 32'!J24+'Beat 33'!J24+'Beat 34'!J24+'Beat 35'!J24+'Beat 37'!J24</f>
        <v>53</v>
      </c>
      <c r="K24" s="2">
        <f>'Beat 31'!K24+'Beat 32'!K24+'Beat 33'!K24+'Beat 34'!K24+'Beat 35'!K24+'Beat 37'!K24</f>
        <v>73</v>
      </c>
      <c r="L24" s="52">
        <f t="shared" si="8"/>
        <v>1</v>
      </c>
      <c r="M24" s="53">
        <f t="shared" si="9"/>
        <v>-19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3">
        <f>'Beat 31'!F25+'Beat 32'!F25+'Beat 33'!F25+'Beat 34'!F25+'Beat 35'!F25+'Beat 37'!F25</f>
        <v>3</v>
      </c>
      <c r="D25" s="2">
        <f>'Beat 31'!E25+'Beat 32'!E25+'Beat 33'!E25+'Beat 34'!E25+'Beat 35'!E25+'Beat 37'!E25</f>
        <v>3</v>
      </c>
      <c r="E25" s="42">
        <f t="shared" si="7"/>
        <v>4.3415300546448092</v>
      </c>
      <c r="F25" s="106">
        <f>'Beat 31'!G25+'Beat 32'!G25+'Beat 33'!G25+'Beat 34'!G25+'Beat 35'!G25+'Beat 37'!G25</f>
        <v>19</v>
      </c>
      <c r="G25" s="263">
        <f>'Previous 28 Days'!I5</f>
        <v>19</v>
      </c>
      <c r="H25" s="42">
        <f>'Beat 31'!H25+'Beat 32'!H25+'Beat 33'!H25+'Beat 34'!H25+'Beat 35'!H25+'Beat 37'!H25</f>
        <v>17.366120218579237</v>
      </c>
      <c r="I25" s="111">
        <f>'Beat 31'!I25+'Beat 32'!I25+'Beat 33'!I25+'Beat 34'!I25+'Beat 35'!I25+'Beat 37'!I25</f>
        <v>24</v>
      </c>
      <c r="J25" s="2">
        <f>'Beat 31'!J25+'Beat 32'!J25+'Beat 33'!J25+'Beat 34'!J25+'Beat 35'!J25+'Beat 37'!J25</f>
        <v>16</v>
      </c>
      <c r="K25" s="2">
        <f>'Beat 31'!K25+'Beat 32'!K25+'Beat 33'!K25+'Beat 34'!K25+'Beat 35'!K25+'Beat 37'!K25</f>
        <v>22</v>
      </c>
      <c r="L25" s="52">
        <f t="shared" si="8"/>
        <v>8</v>
      </c>
      <c r="M25" s="53">
        <f t="shared" si="9"/>
        <v>2</v>
      </c>
      <c r="N25" s="18"/>
      <c r="P25">
        <f t="shared" si="6"/>
        <v>2.3568260247400383</v>
      </c>
      <c r="Q25">
        <f t="shared" si="4"/>
        <v>5.420699856902087</v>
      </c>
      <c r="R25">
        <f t="shared" si="4"/>
        <v>24.982355862244404</v>
      </c>
      <c r="S25">
        <v>4.7136520494800767</v>
      </c>
      <c r="T25">
        <v>10.841399713804174</v>
      </c>
      <c r="U25">
        <v>49.964711724488808</v>
      </c>
      <c r="V25">
        <v>0.60917941585535462</v>
      </c>
      <c r="W25">
        <v>0.60917941585535462</v>
      </c>
      <c r="X25">
        <v>0.60917941585535462</v>
      </c>
    </row>
    <row r="26" spans="1:24" x14ac:dyDescent="0.2">
      <c r="A26" s="19"/>
      <c r="B26" s="10" t="s">
        <v>67</v>
      </c>
      <c r="C26" s="103">
        <f>'Beat 31'!F26+'Beat 32'!F26+'Beat 33'!F26+'Beat 34'!F26+'Beat 35'!F26+'Beat 37'!F26</f>
        <v>4</v>
      </c>
      <c r="D26" s="2">
        <f>'Beat 31'!E26+'Beat 32'!E26+'Beat 33'!E26+'Beat 34'!E26+'Beat 35'!E26+'Beat 37'!E26</f>
        <v>1</v>
      </c>
      <c r="E26" s="42">
        <f>H26/4</f>
        <v>5.6229508196721314</v>
      </c>
      <c r="F26" s="106">
        <f>'Beat 31'!G26+'Beat 32'!G26+'Beat 33'!G26+'Beat 34'!G26+'Beat 35'!G26+'Beat 37'!G26</f>
        <v>10</v>
      </c>
      <c r="G26" s="263">
        <f>'Previous 28 Days'!H5</f>
        <v>10</v>
      </c>
      <c r="H26" s="42">
        <f>'Beat 31'!H26+'Beat 32'!H26+'Beat 33'!H26+'Beat 34'!H26+'Beat 35'!H26+'Beat 37'!H26</f>
        <v>22.491803278688526</v>
      </c>
      <c r="I26" s="111">
        <f>'Beat 31'!I26+'Beat 32'!I26+'Beat 33'!I26+'Beat 34'!I26+'Beat 35'!I26+'Beat 37'!I26</f>
        <v>15</v>
      </c>
      <c r="J26" s="2">
        <f>'Beat 31'!J26+'Beat 32'!J26+'Beat 33'!J26+'Beat 34'!J26+'Beat 35'!J26+'Beat 37'!J26</f>
        <v>30</v>
      </c>
      <c r="K26" s="2">
        <f>'Beat 31'!K26+'Beat 32'!K26+'Beat 33'!K26+'Beat 34'!K26+'Beat 35'!K26+'Beat 37'!K26</f>
        <v>31</v>
      </c>
      <c r="L26" s="52">
        <f>I26-J26</f>
        <v>-15</v>
      </c>
      <c r="M26" s="53">
        <f>I26-K26</f>
        <v>-16</v>
      </c>
      <c r="N26" s="18"/>
      <c r="P26">
        <f>S26/2</f>
        <v>1.5120276551414402</v>
      </c>
      <c r="Q26">
        <f>T26/2</f>
        <v>3.4776636068253119</v>
      </c>
      <c r="R26">
        <f>U26/2</f>
        <v>16.027493144499264</v>
      </c>
      <c r="S26">
        <v>3.0240553102828804</v>
      </c>
      <c r="T26">
        <v>6.9553272136506239</v>
      </c>
      <c r="U26">
        <v>32.054986288998528</v>
      </c>
      <c r="V26">
        <v>0.39082058414464532</v>
      </c>
      <c r="W26">
        <v>0.39082058414464532</v>
      </c>
      <c r="X26">
        <v>0.39082058414464532</v>
      </c>
    </row>
    <row r="27" spans="1:24" x14ac:dyDescent="0.2">
      <c r="A27" s="19"/>
      <c r="B27" s="10" t="s">
        <v>34</v>
      </c>
      <c r="C27" s="103">
        <f>'Beat 31'!F27+'Beat 32'!F27+'Beat 33'!F27+'Beat 34'!F27+'Beat 35'!F27+'Beat 37'!F27</f>
        <v>0</v>
      </c>
      <c r="D27" s="2">
        <f>'Beat 31'!E27+'Beat 32'!E27+'Beat 33'!E27+'Beat 34'!E27+'Beat 35'!E27+'Beat 37'!E27</f>
        <v>2</v>
      </c>
      <c r="E27" s="42">
        <f t="shared" si="7"/>
        <v>0.40163934426229503</v>
      </c>
      <c r="F27" s="106">
        <f>'Beat 31'!G27+'Beat 32'!G27+'Beat 33'!G27+'Beat 34'!G27+'Beat 35'!G27+'Beat 37'!G27</f>
        <v>3</v>
      </c>
      <c r="G27" s="263">
        <f>'Previous 28 Days'!K5</f>
        <v>3</v>
      </c>
      <c r="H27" s="42">
        <f>'Beat 31'!H27+'Beat 32'!H27+'Beat 33'!H27+'Beat 34'!H27+'Beat 35'!H27+'Beat 37'!H27</f>
        <v>1.6065573770491801</v>
      </c>
      <c r="I27" s="111">
        <f>'Beat 31'!I27+'Beat 32'!I27+'Beat 33'!I27+'Beat 34'!I27+'Beat 35'!I27+'Beat 37'!I27</f>
        <v>4</v>
      </c>
      <c r="J27" s="2">
        <f>'Beat 31'!J27+'Beat 32'!J27+'Beat 33'!J27+'Beat 34'!J27+'Beat 35'!J27+'Beat 37'!J27</f>
        <v>0</v>
      </c>
      <c r="K27" s="2">
        <f>'Beat 31'!K27+'Beat 32'!K27+'Beat 33'!K27+'Beat 34'!K27+'Beat 35'!K27+'Beat 37'!K27</f>
        <v>8</v>
      </c>
      <c r="L27" s="52">
        <f t="shared" si="8"/>
        <v>4</v>
      </c>
      <c r="M27" s="53">
        <f t="shared" si="9"/>
        <v>-4</v>
      </c>
      <c r="N27" s="18"/>
      <c r="P27">
        <f t="shared" si="6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">
      <c r="A28" s="19"/>
      <c r="B28" s="10" t="s">
        <v>8</v>
      </c>
      <c r="C28" s="103">
        <f>'Beat 31'!F28+'Beat 32'!F28+'Beat 33'!F28+'Beat 34'!F28+'Beat 35'!F28+'Beat 37'!F28</f>
        <v>5</v>
      </c>
      <c r="D28" s="2">
        <f>'Beat 31'!E28+'Beat 32'!E28+'Beat 33'!E28+'Beat 34'!E28+'Beat 35'!E28+'Beat 37'!E28</f>
        <v>3</v>
      </c>
      <c r="E28" s="42">
        <f t="shared" si="7"/>
        <v>4.4754098360655741</v>
      </c>
      <c r="F28" s="106">
        <f>'Beat 31'!G28+'Beat 32'!G28+'Beat 33'!G28+'Beat 34'!G28+'Beat 35'!G28+'Beat 37'!G28</f>
        <v>15</v>
      </c>
      <c r="G28" s="263">
        <f>'Previous 28 Days'!B5</f>
        <v>15</v>
      </c>
      <c r="H28" s="42">
        <f>'Beat 31'!H28+'Beat 32'!H28+'Beat 33'!H28+'Beat 34'!H28+'Beat 35'!H28+'Beat 37'!H28</f>
        <v>17.901639344262296</v>
      </c>
      <c r="I28" s="111">
        <f>'Beat 31'!I28+'Beat 32'!I28+'Beat 33'!I28+'Beat 34'!I28+'Beat 35'!I28+'Beat 37'!I28</f>
        <v>19</v>
      </c>
      <c r="J28" s="2">
        <f>'Beat 31'!J28+'Beat 32'!J28+'Beat 33'!J28+'Beat 34'!J28+'Beat 35'!J28+'Beat 37'!J28</f>
        <v>32</v>
      </c>
      <c r="K28" s="2">
        <f>'Beat 31'!K28+'Beat 32'!K28+'Beat 33'!K28+'Beat 34'!K28+'Beat 35'!K28+'Beat 37'!K28</f>
        <v>32</v>
      </c>
      <c r="L28" s="52">
        <f t="shared" si="8"/>
        <v>-13</v>
      </c>
      <c r="M28" s="53">
        <f t="shared" si="9"/>
        <v>-13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V25*V23</f>
        <v>4.2851382268000693</v>
      </c>
      <c r="W28">
        <f>W25*W23</f>
        <v>9.855817921640158</v>
      </c>
      <c r="X28">
        <f>X25*X23</f>
        <v>45.42246520408073</v>
      </c>
    </row>
    <row r="29" spans="1:24" x14ac:dyDescent="0.2">
      <c r="A29" s="19"/>
      <c r="B29" s="14" t="s">
        <v>5</v>
      </c>
      <c r="C29" s="108">
        <f t="shared" ref="C29:K29" si="10">SUM(C20:C28)</f>
        <v>28</v>
      </c>
      <c r="D29" s="13">
        <f t="shared" si="10"/>
        <v>19</v>
      </c>
      <c r="E29" s="44">
        <f t="shared" si="10"/>
        <v>36.510928961748633</v>
      </c>
      <c r="F29" s="108">
        <f t="shared" si="10"/>
        <v>111</v>
      </c>
      <c r="G29" s="13">
        <f t="shared" si="10"/>
        <v>111</v>
      </c>
      <c r="H29" s="44">
        <f t="shared" si="10"/>
        <v>146.04371584699453</v>
      </c>
      <c r="I29" s="108">
        <f t="shared" si="10"/>
        <v>169</v>
      </c>
      <c r="J29" s="13">
        <f t="shared" si="10"/>
        <v>198</v>
      </c>
      <c r="K29" s="47">
        <f t="shared" si="10"/>
        <v>223</v>
      </c>
      <c r="L29" s="54">
        <f>(I29-J29)/J29</f>
        <v>-0.14646464646464646</v>
      </c>
      <c r="M29" s="55">
        <f>(I29-K29)/K29</f>
        <v>-0.24215246636771301</v>
      </c>
      <c r="N29" s="18"/>
      <c r="V29">
        <f>V26*V23</f>
        <v>2.7491411911662547</v>
      </c>
      <c r="W29">
        <f>W26*W23</f>
        <v>6.3230247396823849</v>
      </c>
      <c r="X29">
        <f>X26*X23</f>
        <v>29.140896626362295</v>
      </c>
    </row>
    <row r="30" spans="1:24" ht="13.5" thickBot="1" x14ac:dyDescent="0.25">
      <c r="A30" s="19"/>
      <c r="B30" s="11" t="s">
        <v>6</v>
      </c>
      <c r="C30" s="104">
        <f>C29+C18</f>
        <v>32</v>
      </c>
      <c r="D30" s="12">
        <f>D29+D18</f>
        <v>23</v>
      </c>
      <c r="E30" s="45">
        <f>E18+E29</f>
        <v>41.846994535519123</v>
      </c>
      <c r="F30" s="104">
        <f>F29+F18</f>
        <v>124</v>
      </c>
      <c r="G30" s="12">
        <f>G29+G18</f>
        <v>124</v>
      </c>
      <c r="H30" s="45">
        <f>H18+H29</f>
        <v>167.38797814207649</v>
      </c>
      <c r="I30" s="104">
        <f>I29+I18</f>
        <v>189</v>
      </c>
      <c r="J30" s="12">
        <f>J29+J18</f>
        <v>223</v>
      </c>
      <c r="K30" s="46">
        <f>K29+K18</f>
        <v>253</v>
      </c>
      <c r="L30" s="54">
        <f>(I30-J30)/J30</f>
        <v>-0.15246636771300448</v>
      </c>
      <c r="M30" s="55">
        <f>(I30-K30)/K30</f>
        <v>-0.25296442687747034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-34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204</v>
      </c>
      <c r="D38" s="250" t="s">
        <v>202</v>
      </c>
      <c r="E38" s="96" t="s">
        <v>74</v>
      </c>
      <c r="F38" s="95" t="s">
        <v>205</v>
      </c>
      <c r="G38" s="253">
        <v>42750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">
      <c r="A39" s="19"/>
      <c r="B39" s="9" t="s">
        <v>51</v>
      </c>
      <c r="C39" s="89">
        <f>+'Calls for service'!D6</f>
        <v>98</v>
      </c>
      <c r="D39" s="89">
        <f>+'Calls for service'!D14</f>
        <v>80</v>
      </c>
      <c r="E39" s="66">
        <f>+'Calls for service'!D30</f>
        <v>125.86575342465753</v>
      </c>
      <c r="F39" s="71">
        <f>+'Calls for service'!M6</f>
        <v>376</v>
      </c>
      <c r="G39" s="71">
        <f>+'Calls for service'!M14</f>
        <v>356</v>
      </c>
      <c r="H39" s="66">
        <f>+'Calls for service'!M30</f>
        <v>503.46301369863011</v>
      </c>
      <c r="I39" s="71">
        <f>+'Calls for service'!V22</f>
        <v>613</v>
      </c>
      <c r="J39" s="71">
        <f>+'Calls for service'!V14</f>
        <v>700</v>
      </c>
      <c r="K39" s="66">
        <f>+'Calls for service'!V30</f>
        <v>677</v>
      </c>
      <c r="L39" s="91">
        <f>+I39-J39</f>
        <v>-87</v>
      </c>
      <c r="M39" s="56">
        <f>+I39-K39</f>
        <v>-64</v>
      </c>
      <c r="N39" s="18"/>
    </row>
    <row r="40" spans="1:14" x14ac:dyDescent="0.2">
      <c r="A40" s="19"/>
      <c r="B40" s="10" t="s">
        <v>52</v>
      </c>
      <c r="C40" s="90">
        <f>+'Calls for service'!D5</f>
        <v>207</v>
      </c>
      <c r="D40" s="90">
        <f>+'Calls for service'!D13</f>
        <v>246</v>
      </c>
      <c r="E40" s="67">
        <f>+'Calls for service'!D29</f>
        <v>271.25479452054793</v>
      </c>
      <c r="F40" s="71">
        <f>+'Calls for service'!M5</f>
        <v>916</v>
      </c>
      <c r="G40" s="71">
        <f>+'Calls for service'!M13</f>
        <v>942</v>
      </c>
      <c r="H40" s="67">
        <f>+'Calls for service'!M29</f>
        <v>1085.0191780821917</v>
      </c>
      <c r="I40" s="71">
        <f>+'Calls for service'!V21</f>
        <v>1387</v>
      </c>
      <c r="J40" s="71">
        <f>+'Calls for service'!V13</f>
        <v>1487</v>
      </c>
      <c r="K40" s="67">
        <f>+'Calls for service'!W29</f>
        <v>1555.6666666666667</v>
      </c>
      <c r="L40" s="76">
        <f>+I40-J40</f>
        <v>-100</v>
      </c>
      <c r="M40" s="53">
        <f>+I40-K40</f>
        <v>-168.66666666666674</v>
      </c>
      <c r="N40" s="18"/>
    </row>
    <row r="41" spans="1:14" x14ac:dyDescent="0.2">
      <c r="A41" s="19"/>
      <c r="B41" s="10" t="s">
        <v>53</v>
      </c>
      <c r="C41" s="90">
        <f>+'Calls for service'!D4</f>
        <v>241</v>
      </c>
      <c r="D41" s="86">
        <f>+'Calls for service'!D12</f>
        <v>260</v>
      </c>
      <c r="E41" s="67">
        <f>+'Calls for service'!D28</f>
        <v>293.96164383561643</v>
      </c>
      <c r="F41" s="71">
        <f>+'Calls for service'!M4</f>
        <v>1001</v>
      </c>
      <c r="G41" s="71">
        <f>+'Calls for service'!M12</f>
        <v>960</v>
      </c>
      <c r="H41" s="67">
        <f>+'Calls for service'!M28</f>
        <v>1175.8465753424657</v>
      </c>
      <c r="I41" s="71">
        <f>+'Calls for service'!V20</f>
        <v>1432</v>
      </c>
      <c r="J41" s="71">
        <f>+'Calls for service'!V12</f>
        <v>1556</v>
      </c>
      <c r="K41" s="67">
        <f>+'Calls for service'!V28</f>
        <v>1544.6666666666667</v>
      </c>
      <c r="L41" s="76">
        <f>+I41-J41</f>
        <v>-124</v>
      </c>
      <c r="M41" s="53">
        <f>+I41-K41</f>
        <v>-112.66666666666674</v>
      </c>
      <c r="N41" s="18"/>
    </row>
    <row r="42" spans="1:14" ht="13.5" thickBot="1" x14ac:dyDescent="0.25">
      <c r="A42" s="19"/>
      <c r="B42" s="11" t="s">
        <v>54</v>
      </c>
      <c r="C42" s="46">
        <f t="shared" ref="C42:K42" si="11">SUM(C39:C41)</f>
        <v>546</v>
      </c>
      <c r="D42" s="46">
        <f t="shared" si="11"/>
        <v>586</v>
      </c>
      <c r="E42" s="68">
        <f t="shared" si="11"/>
        <v>691.08219178082186</v>
      </c>
      <c r="F42" s="73">
        <f t="shared" si="11"/>
        <v>2293</v>
      </c>
      <c r="G42" s="46">
        <f t="shared" si="11"/>
        <v>2258</v>
      </c>
      <c r="H42" s="68">
        <f t="shared" si="11"/>
        <v>2764.3287671232874</v>
      </c>
      <c r="I42" s="73">
        <f t="shared" si="11"/>
        <v>3432</v>
      </c>
      <c r="J42" s="46">
        <f t="shared" si="11"/>
        <v>3743</v>
      </c>
      <c r="K42" s="68">
        <f t="shared" si="11"/>
        <v>3777.3333333333339</v>
      </c>
      <c r="L42" s="330">
        <f>+(I42-J42)/J42</f>
        <v>-8.3088431739246599E-2</v>
      </c>
      <c r="M42" s="331">
        <f>+(I42-K42)/K42</f>
        <v>-9.1422520296505619E-2</v>
      </c>
      <c r="N42" s="18"/>
    </row>
    <row r="43" spans="1:14" s="215" customFormat="1" x14ac:dyDescent="0.2">
      <c r="A43" s="19"/>
      <c r="B43" s="343" t="s">
        <v>78</v>
      </c>
      <c r="C43" s="299">
        <f>'Beat 31'!F39+'Beat 32'!F39+'Beat 33'!F39+'Beat 34'!F39+'Beat 35'!F39+'Beat 37'!F39</f>
        <v>4</v>
      </c>
      <c r="D43" s="298">
        <f>'Beat 31'!E39+'Beat 32'!E39+'Beat 33'!E39+'Beat 34'!E39+'Beat 35'!E39+'Beat 37'!E39</f>
        <v>19</v>
      </c>
      <c r="E43" s="341">
        <f>H43/4</f>
        <v>10.413698630136986</v>
      </c>
      <c r="F43" s="486">
        <f>'Beat 31'!G39+'Beat 32'!G39+'Beat 33'!G39+'Beat 34'!G39+'Beat 35'!G39+'Beat 37'!G39</f>
        <v>39</v>
      </c>
      <c r="G43" s="298">
        <f>'Previous 28 Days'!B15</f>
        <v>47</v>
      </c>
      <c r="H43" s="341">
        <f>'Beat 31'!H39+'Beat 32'!H39+'Beat 33'!H39+'Beat 34'!H39+'Beat 35'!H39+'Beat 37'!H39</f>
        <v>41.654794520547945</v>
      </c>
      <c r="I43" s="486">
        <f>'Beat 31'!I39+'Beat 32'!I39+'Beat 33'!I39+'Beat 34'!I39+'Beat 35'!I39+'Beat 37'!I39</f>
        <v>106</v>
      </c>
      <c r="J43" s="486">
        <f>'Beat 31'!J39+'Beat 32'!J39+'Beat 33'!J39+'Beat 34'!J39+'Beat 35'!J39+'Beat 37'!J39</f>
        <v>97</v>
      </c>
      <c r="K43" s="486">
        <f>'Beat 31'!K39+'Beat 32'!K39+'Beat 33'!K39+'Beat 34'!K39+'Beat 35'!K39+'Beat 37'!K39</f>
        <v>14</v>
      </c>
      <c r="L43" s="336">
        <f>I43-J43</f>
        <v>9</v>
      </c>
      <c r="M43" s="333">
        <f>I43-K43</f>
        <v>92</v>
      </c>
      <c r="N43" s="216"/>
    </row>
    <row r="44" spans="1:14" ht="13.5" thickBot="1" x14ac:dyDescent="0.25">
      <c r="A44" s="19"/>
      <c r="B44" s="344" t="s">
        <v>79</v>
      </c>
      <c r="C44" s="299">
        <f>'Beat 31'!F40+'Beat 32'!F40+'Beat 33'!F40+'Beat 34'!F40+'Beat 35'!F40+'Beat 37'!F40</f>
        <v>20</v>
      </c>
      <c r="D44" s="298">
        <f>'Beat 31'!E40+'Beat 32'!E40+'Beat 33'!E40+'Beat 34'!E40+'Beat 35'!E40+'Beat 37'!E40</f>
        <v>18</v>
      </c>
      <c r="E44" s="335">
        <f>H44/4</f>
        <v>18.487671232876711</v>
      </c>
      <c r="F44" s="348">
        <f>'Beat 31'!G40+'Beat 32'!G40+'Beat 33'!G40+'Beat 34'!G40+'Beat 35'!G40+'Beat 37'!G40</f>
        <v>62</v>
      </c>
      <c r="G44" s="298">
        <f>'Previous 28 Days'!C15</f>
        <v>63</v>
      </c>
      <c r="H44" s="341">
        <f>'Beat 31'!H40+'Beat 32'!H40+'Beat 33'!H40+'Beat 34'!H40+'Beat 35'!H40+'Beat 37'!H40</f>
        <v>73.950684931506842</v>
      </c>
      <c r="I44" s="348">
        <f>'Beat 31'!I40+'Beat 32'!I40+'Beat 33'!I40+'Beat 34'!I40+'Beat 35'!I40+'Beat 37'!I40</f>
        <v>111</v>
      </c>
      <c r="J44" s="348">
        <f>'Beat 31'!J40+'Beat 32'!J40+'Beat 33'!J40+'Beat 34'!J40+'Beat 35'!J40+'Beat 37'!J40</f>
        <v>116</v>
      </c>
      <c r="K44" s="487">
        <f>'Beat 31'!K40+'Beat 32'!K40+'Beat 33'!K40+'Beat 34'!K40+'Beat 35'!K40+'Beat 37'!K40</f>
        <v>125</v>
      </c>
      <c r="L44" s="337">
        <f>I44-J44</f>
        <v>-5</v>
      </c>
      <c r="M44" s="208">
        <f>I44-K44</f>
        <v>-14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">
      <c r="B46" s="24"/>
    </row>
  </sheetData>
  <phoneticPr fontId="15" type="noConversion"/>
  <conditionalFormatting sqref="L31:M31 M45">
    <cfRule type="cellIs" dxfId="56" priority="5" stopIfTrue="1" operator="greaterThan">
      <formula>0</formula>
    </cfRule>
  </conditionalFormatting>
  <conditionalFormatting sqref="C11:C17 C20:C28">
    <cfRule type="cellIs" dxfId="55" priority="8" stopIfTrue="1" operator="greaterThan">
      <formula>E11+P11</formula>
    </cfRule>
    <cfRule type="cellIs" dxfId="54" priority="9" stopIfTrue="1" operator="lessThan">
      <formula>E11-P11</formula>
    </cfRule>
  </conditionalFormatting>
  <conditionalFormatting sqref="F11:F17 F20:F28">
    <cfRule type="cellIs" dxfId="53" priority="10" stopIfTrue="1" operator="greaterThan">
      <formula>H11+Q11</formula>
    </cfRule>
    <cfRule type="cellIs" dxfId="52" priority="11" stopIfTrue="1" operator="lessThan">
      <formula>H11-Q11</formula>
    </cfRule>
  </conditionalFormatting>
  <conditionalFormatting sqref="I11:I17 I20:I28">
    <cfRule type="cellIs" dxfId="51" priority="12" stopIfTrue="1" operator="greaterThan">
      <formula>J11+R11</formula>
    </cfRule>
    <cfRule type="cellIs" dxfId="50" priority="13" stopIfTrue="1" operator="lessThan">
      <formula>J11-R11</formula>
    </cfRule>
  </conditionalFormatting>
  <pageMargins left="0.42" right="0.33" top="0.37" bottom="0.28999999999999998" header="0.22" footer="0.17"/>
  <pageSetup scale="97" fitToHeight="0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Data'!F48</f>
        <v>0.22950819672131148</v>
      </c>
      <c r="I11" s="403">
        <f>'YTD 2017'!F17</f>
        <v>0</v>
      </c>
      <c r="J11" s="401">
        <f>'YTD 2016'!F17</f>
        <v>0</v>
      </c>
      <c r="K11" s="401">
        <f>'YTD 2015'!F17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ago'!M17</f>
        <v>0</v>
      </c>
      <c r="D12" s="401">
        <f>'3 weeks ago'!M17</f>
        <v>0</v>
      </c>
      <c r="E12" s="402">
        <f>'Previous Week'!M17</f>
        <v>0</v>
      </c>
      <c r="F12" s="402">
        <f>'Last Week'!M17</f>
        <v>0</v>
      </c>
      <c r="G12" s="452">
        <f t="shared" ref="G12:G17" si="2">SUM(C12:F12)</f>
        <v>0</v>
      </c>
      <c r="H12" s="491">
        <f>'2016 Data'!M48</f>
        <v>0</v>
      </c>
      <c r="I12" s="403">
        <f>'YTD 2017'!M17</f>
        <v>0</v>
      </c>
      <c r="J12" s="401">
        <f>'YTD 2016'!M17</f>
        <v>0</v>
      </c>
      <c r="K12" s="401">
        <f>'YTD 2015'!M17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ago'!D17</f>
        <v>0</v>
      </c>
      <c r="D13" s="401">
        <f>'3 weeks ago'!D17</f>
        <v>0</v>
      </c>
      <c r="E13" s="402">
        <f>'Previous Week'!D17</f>
        <v>0</v>
      </c>
      <c r="F13" s="402">
        <f>'Last Week'!D17</f>
        <v>0</v>
      </c>
      <c r="G13" s="452">
        <f t="shared" si="2"/>
        <v>0</v>
      </c>
      <c r="H13" s="491">
        <f>'2016 Data'!D48</f>
        <v>7.650273224043716E-2</v>
      </c>
      <c r="I13" s="403">
        <f>'YTD 2017'!D17</f>
        <v>0</v>
      </c>
      <c r="J13" s="401">
        <f>'YTD 2016'!D17</f>
        <v>0</v>
      </c>
      <c r="K13" s="401">
        <f>'YTD 2015'!D17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ago'!Q17</f>
        <v>0</v>
      </c>
      <c r="D14" s="401">
        <f>'3 weeks ago'!Q17</f>
        <v>0</v>
      </c>
      <c r="E14" s="402">
        <f>'Previous Week'!Q17</f>
        <v>0</v>
      </c>
      <c r="F14" s="402">
        <f>'Last Week'!Q17</f>
        <v>0</v>
      </c>
      <c r="G14" s="452">
        <f t="shared" si="2"/>
        <v>0</v>
      </c>
      <c r="H14" s="491">
        <f>'2016 Data'!Q48</f>
        <v>0.84153005464480868</v>
      </c>
      <c r="I14" s="403">
        <f>'YTD 2017'!Q17</f>
        <v>1</v>
      </c>
      <c r="J14" s="401">
        <f>'YTD 2016'!Q17</f>
        <v>1</v>
      </c>
      <c r="K14" s="401">
        <f>'YTD 2015'!Q17</f>
        <v>2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ago'!O17</f>
        <v>0</v>
      </c>
      <c r="D15" s="401">
        <f>'3 weeks ago'!O17</f>
        <v>0</v>
      </c>
      <c r="E15" s="402">
        <f>'Previous Week'!O17</f>
        <v>0</v>
      </c>
      <c r="F15" s="402">
        <f>'Last Week'!O17</f>
        <v>0</v>
      </c>
      <c r="G15" s="452">
        <f t="shared" si="2"/>
        <v>0</v>
      </c>
      <c r="H15" s="491">
        <f>'2016 Data'!O48</f>
        <v>0.22950819672131148</v>
      </c>
      <c r="I15" s="403">
        <f>'YTD 2017'!O17</f>
        <v>0</v>
      </c>
      <c r="J15" s="401">
        <f>'YTD 2016'!O17</f>
        <v>1</v>
      </c>
      <c r="K15" s="401">
        <f>'YTD 2015'!O17</f>
        <v>0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ago'!E17</f>
        <v>0</v>
      </c>
      <c r="D16" s="401">
        <f>'3 weeks ago'!E17</f>
        <v>0</v>
      </c>
      <c r="E16" s="402">
        <f>'Previous Week'!E17</f>
        <v>1</v>
      </c>
      <c r="F16" s="402">
        <f>'Last Week'!E17</f>
        <v>2</v>
      </c>
      <c r="G16" s="452">
        <f t="shared" si="2"/>
        <v>3</v>
      </c>
      <c r="H16" s="491">
        <f>'2016 Data'!E48</f>
        <v>1.5300546448087431</v>
      </c>
      <c r="I16" s="403">
        <f>'YTD 2017'!E17</f>
        <v>4</v>
      </c>
      <c r="J16" s="401">
        <f>'YTD 2016'!E17</f>
        <v>2</v>
      </c>
      <c r="K16" s="401">
        <f>'YTD 2015'!E17</f>
        <v>3</v>
      </c>
      <c r="L16" s="404">
        <f t="shared" si="0"/>
        <v>2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ago'!J17</f>
        <v>0</v>
      </c>
      <c r="D17" s="401">
        <f>'3 weeks ago'!J17</f>
        <v>1</v>
      </c>
      <c r="E17" s="402">
        <f>'Previous Week'!J17</f>
        <v>0</v>
      </c>
      <c r="F17" s="402">
        <f>'Last Week'!J17</f>
        <v>0</v>
      </c>
      <c r="G17" s="452">
        <f t="shared" si="2"/>
        <v>1</v>
      </c>
      <c r="H17" s="491">
        <f>'2016 Data'!J48</f>
        <v>0.84153005464480868</v>
      </c>
      <c r="I17" s="403">
        <f>'YTD 2017'!J17</f>
        <v>2</v>
      </c>
      <c r="J17" s="401">
        <f>'YTD 2016'!J17</f>
        <v>1</v>
      </c>
      <c r="K17" s="401">
        <f>'YTD 2015'!J17</f>
        <v>1</v>
      </c>
      <c r="L17" s="404">
        <f t="shared" si="0"/>
        <v>1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1</v>
      </c>
      <c r="F18" s="410">
        <f t="shared" si="3"/>
        <v>2</v>
      </c>
      <c r="G18" s="453">
        <f t="shared" si="3"/>
        <v>4</v>
      </c>
      <c r="H18" s="492">
        <f t="shared" ref="H18" si="4">SUM(H11:H17)</f>
        <v>3.7486338797814205</v>
      </c>
      <c r="I18" s="411">
        <f t="shared" si="3"/>
        <v>7</v>
      </c>
      <c r="J18" s="409">
        <f t="shared" si="3"/>
        <v>5</v>
      </c>
      <c r="K18" s="409">
        <f t="shared" si="3"/>
        <v>6</v>
      </c>
      <c r="L18" s="412">
        <f>(I18-J18)/J18</f>
        <v>0.4</v>
      </c>
      <c r="M18" s="413">
        <f>(I18-K18)/K18</f>
        <v>0.16666666666666666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ago'!C17</f>
        <v>0</v>
      </c>
      <c r="D20" s="401">
        <f>'3 weeks ago'!C17</f>
        <v>0</v>
      </c>
      <c r="E20" s="402">
        <f>'Previous Week'!C17</f>
        <v>0</v>
      </c>
      <c r="F20" s="402">
        <f>'Last Week'!C17</f>
        <v>0</v>
      </c>
      <c r="G20" s="452">
        <f t="shared" ref="G20:G28" si="5">SUM(C20:F20)</f>
        <v>0</v>
      </c>
      <c r="H20" s="491">
        <f>'2016 Data'!C48</f>
        <v>0.53551912568306015</v>
      </c>
      <c r="I20" s="416">
        <f>'YTD 2017'!C17</f>
        <v>0</v>
      </c>
      <c r="J20" s="401">
        <f>'YTD 2016'!C17</f>
        <v>0</v>
      </c>
      <c r="K20" s="401">
        <f>'YTD 2015'!C17</f>
        <v>2</v>
      </c>
      <c r="L20" s="404">
        <f t="shared" ref="L20:L28" si="6">I20-J20</f>
        <v>0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ago'!N17</f>
        <v>3</v>
      </c>
      <c r="D21" s="401">
        <f>'3 weeks ago'!N17</f>
        <v>2</v>
      </c>
      <c r="E21" s="402">
        <f>'Previous Week'!N17</f>
        <v>0</v>
      </c>
      <c r="F21" s="402">
        <f>'Last Week'!N17</f>
        <v>0</v>
      </c>
      <c r="G21" s="452">
        <f t="shared" si="5"/>
        <v>5</v>
      </c>
      <c r="H21" s="491">
        <f>'2016 Data'!N48</f>
        <v>5.9672131147540979</v>
      </c>
      <c r="I21" s="418">
        <f>'YTD 2017'!N17</f>
        <v>9</v>
      </c>
      <c r="J21" s="401">
        <f>'YTD 2016'!N17</f>
        <v>5</v>
      </c>
      <c r="K21" s="401">
        <f>'YTD 2015'!N17</f>
        <v>7</v>
      </c>
      <c r="L21" s="404">
        <f t="shared" si="6"/>
        <v>4</v>
      </c>
      <c r="M21" s="407">
        <f t="shared" ref="M21:M28" si="7">I21-K21</f>
        <v>2</v>
      </c>
      <c r="N21" s="380"/>
    </row>
    <row r="22" spans="1:14" x14ac:dyDescent="0.25">
      <c r="A22" s="375"/>
      <c r="B22" s="417" t="s">
        <v>62</v>
      </c>
      <c r="C22" s="401">
        <f>'4 weeks ago'!L17</f>
        <v>0</v>
      </c>
      <c r="D22" s="401">
        <f>'3 weeks ago'!L17</f>
        <v>1</v>
      </c>
      <c r="E22" s="402">
        <f>'Previous Week'!L17</f>
        <v>0</v>
      </c>
      <c r="F22" s="402">
        <f>'Last Week'!L17</f>
        <v>0</v>
      </c>
      <c r="G22" s="418">
        <f t="shared" si="5"/>
        <v>1</v>
      </c>
      <c r="H22" s="491">
        <f>'2016 Data'!L48</f>
        <v>0.30601092896174864</v>
      </c>
      <c r="I22" s="418">
        <f>'YTD 2017'!L17</f>
        <v>1</v>
      </c>
      <c r="J22" s="401">
        <f>'YTD 2016'!L17</f>
        <v>0</v>
      </c>
      <c r="K22" s="401">
        <f>'YTD 2015'!L17</f>
        <v>1</v>
      </c>
      <c r="L22" s="404">
        <f t="shared" si="6"/>
        <v>1</v>
      </c>
      <c r="M22" s="407">
        <f t="shared" si="7"/>
        <v>0</v>
      </c>
      <c r="N22" s="380"/>
    </row>
    <row r="23" spans="1:14" x14ac:dyDescent="0.25">
      <c r="A23" s="375"/>
      <c r="B23" s="417" t="s">
        <v>33</v>
      </c>
      <c r="C23" s="401">
        <f>'4 weeks ago'!P17</f>
        <v>0</v>
      </c>
      <c r="D23" s="401">
        <f>'3 weeks ago'!P17</f>
        <v>0</v>
      </c>
      <c r="E23" s="402">
        <f>'Previous Week'!P17</f>
        <v>0</v>
      </c>
      <c r="F23" s="402">
        <f>'Last Week'!P17</f>
        <v>0</v>
      </c>
      <c r="G23" s="403">
        <f t="shared" si="5"/>
        <v>0</v>
      </c>
      <c r="H23" s="491">
        <f>'2016 Data'!P48</f>
        <v>0.45901639344262296</v>
      </c>
      <c r="I23" s="418">
        <f>'YTD 2017'!P17</f>
        <v>0</v>
      </c>
      <c r="J23" s="401">
        <f>'YTD 2016'!P17</f>
        <v>1</v>
      </c>
      <c r="K23" s="401">
        <f>'YTD 2015'!P17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06" t="s">
        <v>7</v>
      </c>
      <c r="C24" s="401">
        <f>'4 weeks ago'!G17</f>
        <v>1</v>
      </c>
      <c r="D24" s="401">
        <f>'3 weeks ago'!G17</f>
        <v>2</v>
      </c>
      <c r="E24" s="402">
        <f>'Previous Week'!G17</f>
        <v>2</v>
      </c>
      <c r="F24" s="402">
        <f>'Last Week'!G17</f>
        <v>1</v>
      </c>
      <c r="G24" s="403">
        <f t="shared" si="5"/>
        <v>6</v>
      </c>
      <c r="H24" s="491">
        <f>'2016 Data'!G48</f>
        <v>2.7540983606557377</v>
      </c>
      <c r="I24" s="418">
        <f>'YTD 2017'!G17</f>
        <v>7</v>
      </c>
      <c r="J24" s="401">
        <f>'YTD 2016'!G17</f>
        <v>3</v>
      </c>
      <c r="K24" s="401">
        <f>'YTD 2015'!G17</f>
        <v>7</v>
      </c>
      <c r="L24" s="404">
        <f t="shared" si="6"/>
        <v>4</v>
      </c>
      <c r="M24" s="407">
        <f t="shared" si="7"/>
        <v>0</v>
      </c>
      <c r="N24" s="380"/>
    </row>
    <row r="25" spans="1:14" x14ac:dyDescent="0.25">
      <c r="A25" s="375"/>
      <c r="B25" s="406" t="s">
        <v>68</v>
      </c>
      <c r="C25" s="401">
        <f>'4 weeks ago'!I17</f>
        <v>1</v>
      </c>
      <c r="D25" s="401">
        <f>'3 weeks ago'!I17</f>
        <v>0</v>
      </c>
      <c r="E25" s="402">
        <f>'Previous Week'!I17</f>
        <v>0</v>
      </c>
      <c r="F25" s="402">
        <f>'Last Week'!I17</f>
        <v>0</v>
      </c>
      <c r="G25" s="452">
        <f t="shared" si="5"/>
        <v>1</v>
      </c>
      <c r="H25" s="491">
        <f>'2016 Data'!I48</f>
        <v>1.8360655737704918</v>
      </c>
      <c r="I25" s="418">
        <f>'YTD 2017'!I17</f>
        <v>1</v>
      </c>
      <c r="J25" s="401">
        <f>'YTD 2016'!I17</f>
        <v>1</v>
      </c>
      <c r="K25" s="401">
        <f>'YTD 2015'!I17</f>
        <v>1</v>
      </c>
      <c r="L25" s="404">
        <f t="shared" si="6"/>
        <v>0</v>
      </c>
      <c r="M25" s="407">
        <f t="shared" si="7"/>
        <v>0</v>
      </c>
      <c r="N25" s="380"/>
    </row>
    <row r="26" spans="1:14" x14ac:dyDescent="0.25">
      <c r="A26" s="375"/>
      <c r="B26" s="406" t="s">
        <v>67</v>
      </c>
      <c r="C26" s="401">
        <f>'4 weeks ago'!H17</f>
        <v>1</v>
      </c>
      <c r="D26" s="401">
        <f>'3 weeks ago'!H17</f>
        <v>0</v>
      </c>
      <c r="E26" s="402">
        <f>'Previous Week'!H17</f>
        <v>0</v>
      </c>
      <c r="F26" s="402">
        <f>'Last Week'!H17</f>
        <v>0</v>
      </c>
      <c r="G26" s="452">
        <f t="shared" si="5"/>
        <v>1</v>
      </c>
      <c r="H26" s="491">
        <f>'2016 Data'!H48</f>
        <v>2.4480874316939891</v>
      </c>
      <c r="I26" s="418">
        <f>'YTD 2017'!H17</f>
        <v>1</v>
      </c>
      <c r="J26" s="401">
        <f>'YTD 2016'!H17</f>
        <v>2</v>
      </c>
      <c r="K26" s="401">
        <f>'YTD 2015'!H17</f>
        <v>5</v>
      </c>
      <c r="L26" s="404">
        <f>I26-J26</f>
        <v>-1</v>
      </c>
      <c r="M26" s="407">
        <f>I26-K26</f>
        <v>-4</v>
      </c>
      <c r="N26" s="380"/>
    </row>
    <row r="27" spans="1:14" x14ac:dyDescent="0.25">
      <c r="A27" s="375"/>
      <c r="B27" s="406" t="s">
        <v>34</v>
      </c>
      <c r="C27" s="401">
        <f>'4 weeks ago'!K17</f>
        <v>0</v>
      </c>
      <c r="D27" s="401">
        <f>'3 weeks ago'!K17</f>
        <v>0</v>
      </c>
      <c r="E27" s="402">
        <f>'Previous Week'!K17</f>
        <v>0</v>
      </c>
      <c r="F27" s="402">
        <f>'Last Week'!K17</f>
        <v>0</v>
      </c>
      <c r="G27" s="452">
        <f t="shared" si="5"/>
        <v>0</v>
      </c>
      <c r="H27" s="491">
        <f>'2016 Data'!K48</f>
        <v>0.30601092896174864</v>
      </c>
      <c r="I27" s="418">
        <f>'YTD 2017'!K17</f>
        <v>0</v>
      </c>
      <c r="J27" s="401">
        <f>'YTD 2016'!K17</f>
        <v>0</v>
      </c>
      <c r="K27" s="401">
        <f>'YTD 2015'!K17</f>
        <v>1</v>
      </c>
      <c r="L27" s="404">
        <f t="shared" si="6"/>
        <v>0</v>
      </c>
      <c r="M27" s="407">
        <f t="shared" si="7"/>
        <v>-1</v>
      </c>
      <c r="N27" s="380"/>
    </row>
    <row r="28" spans="1:14" x14ac:dyDescent="0.25">
      <c r="A28" s="375"/>
      <c r="B28" s="406" t="s">
        <v>8</v>
      </c>
      <c r="C28" s="401">
        <f>'4 weeks ago'!B17</f>
        <v>1</v>
      </c>
      <c r="D28" s="401">
        <f>'3 weeks ago'!B17</f>
        <v>0</v>
      </c>
      <c r="E28" s="402">
        <f>'Previous Week'!B17</f>
        <v>0</v>
      </c>
      <c r="F28" s="402">
        <f>'Last Week'!B17</f>
        <v>1</v>
      </c>
      <c r="G28" s="452">
        <f t="shared" si="5"/>
        <v>2</v>
      </c>
      <c r="H28" s="491">
        <f>'2016 Data'!B48</f>
        <v>2.9836065573770489</v>
      </c>
      <c r="I28" s="418">
        <f>'YTD 2017'!B17</f>
        <v>4</v>
      </c>
      <c r="J28" s="401">
        <f>'YTD 2016'!B17</f>
        <v>2</v>
      </c>
      <c r="K28" s="401">
        <f>'YTD 2015'!B17</f>
        <v>2</v>
      </c>
      <c r="L28" s="404">
        <f t="shared" si="6"/>
        <v>2</v>
      </c>
      <c r="M28" s="407">
        <f t="shared" si="7"/>
        <v>2</v>
      </c>
      <c r="N28" s="380"/>
    </row>
    <row r="29" spans="1:14" x14ac:dyDescent="0.25">
      <c r="A29" s="375"/>
      <c r="B29" s="419" t="s">
        <v>5</v>
      </c>
      <c r="C29" s="420">
        <f t="shared" ref="C29:K29" si="8">SUM(C20:C28)</f>
        <v>7</v>
      </c>
      <c r="D29" s="420">
        <f t="shared" si="8"/>
        <v>5</v>
      </c>
      <c r="E29" s="420">
        <f t="shared" si="8"/>
        <v>2</v>
      </c>
      <c r="F29" s="421">
        <f t="shared" si="8"/>
        <v>2</v>
      </c>
      <c r="G29" s="455">
        <f t="shared" si="8"/>
        <v>16</v>
      </c>
      <c r="H29" s="494">
        <f t="shared" si="8"/>
        <v>17.595628415300546</v>
      </c>
      <c r="I29" s="422">
        <f t="shared" si="8"/>
        <v>23</v>
      </c>
      <c r="J29" s="420">
        <f t="shared" si="8"/>
        <v>14</v>
      </c>
      <c r="K29" s="420">
        <f t="shared" si="8"/>
        <v>26</v>
      </c>
      <c r="L29" s="412">
        <f>(I29-J29)/J29</f>
        <v>0.6428571428571429</v>
      </c>
      <c r="M29" s="413">
        <f>(I29-K29)/K29</f>
        <v>-0.11538461538461539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7</v>
      </c>
      <c r="D30" s="409">
        <f t="shared" si="9"/>
        <v>6</v>
      </c>
      <c r="E30" s="409">
        <f t="shared" si="9"/>
        <v>3</v>
      </c>
      <c r="F30" s="410">
        <f t="shared" si="9"/>
        <v>4</v>
      </c>
      <c r="G30" s="453">
        <f t="shared" si="9"/>
        <v>20</v>
      </c>
      <c r="H30" s="492">
        <f t="shared" si="9"/>
        <v>21.344262295081965</v>
      </c>
      <c r="I30" s="411">
        <f t="shared" si="9"/>
        <v>30</v>
      </c>
      <c r="J30" s="409">
        <f t="shared" si="9"/>
        <v>19</v>
      </c>
      <c r="K30" s="409">
        <f t="shared" si="9"/>
        <v>32</v>
      </c>
      <c r="L30" s="412">
        <f>(I30-J30)/J30</f>
        <v>0.57894736842105265</v>
      </c>
      <c r="M30" s="413">
        <f>(I30-K30)/K30</f>
        <v>-6.25E-2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ago'!S17</f>
        <v>3</v>
      </c>
      <c r="D39" s="441">
        <f>'3 weeks ago'!S17</f>
        <v>2</v>
      </c>
      <c r="E39" s="441">
        <f>'Previous Week'!S17</f>
        <v>8</v>
      </c>
      <c r="F39" s="442">
        <f>'Last Week'!S10</f>
        <v>0</v>
      </c>
      <c r="G39" s="452">
        <f t="shared" ref="G39:G40" si="10">SUM(C39:F39)</f>
        <v>13</v>
      </c>
      <c r="H39" s="501">
        <f>'2016 Data'!R48</f>
        <v>16.723287671232875</v>
      </c>
      <c r="I39" s="443">
        <f>'YTD 2017'!S17</f>
        <v>38</v>
      </c>
      <c r="J39" s="441">
        <f>'YTD 2016'!S17</f>
        <v>38</v>
      </c>
      <c r="K39" s="441">
        <f>'YTD 2015'!S17</f>
        <v>4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ago'!T17</f>
        <v>0</v>
      </c>
      <c r="D40" s="447">
        <f>'3 weeks ago'!T17</f>
        <v>0</v>
      </c>
      <c r="E40" s="446">
        <f>'Previous Week'!T17</f>
        <v>8</v>
      </c>
      <c r="F40" s="460">
        <f>'Last Week'!T17</f>
        <v>8</v>
      </c>
      <c r="G40" s="452">
        <f t="shared" si="10"/>
        <v>16</v>
      </c>
      <c r="H40" s="502">
        <f>'2016 Data'!S48</f>
        <v>13.731506849315068</v>
      </c>
      <c r="I40" s="448">
        <f>'YTD 2017'!T17</f>
        <v>26</v>
      </c>
      <c r="J40" s="482">
        <f>'YTD 2016'!T17</f>
        <v>20</v>
      </c>
      <c r="K40" s="446">
        <f>'YTD 2015'!T17</f>
        <v>26</v>
      </c>
      <c r="L40" s="412">
        <f>(I40-J40)/J40</f>
        <v>0.3</v>
      </c>
      <c r="M40" s="413">
        <f>(I40-K40)/K40</f>
        <v>0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9" priority="1" stopIfTrue="1" operator="greaterThan">
      <formula>0</formula>
    </cfRule>
  </conditionalFormatting>
  <conditionalFormatting sqref="L31:M31">
    <cfRule type="cellIs" dxfId="4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2"/>
  <sheetViews>
    <sheetView tabSelected="1" topLeftCell="A7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Data'!F49</f>
        <v>0.30601092896174864</v>
      </c>
      <c r="I11" s="403">
        <f>'YTD 2017'!F18</f>
        <v>0</v>
      </c>
      <c r="J11" s="401">
        <f>'YTD 2016'!F18</f>
        <v>1</v>
      </c>
      <c r="K11" s="401">
        <f>'YTD 2015'!F18</f>
        <v>0</v>
      </c>
      <c r="L11" s="404">
        <f t="shared" ref="L11:L17" si="0">I11-J11</f>
        <v>-1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7" si="2">SUM(C12:F12)</f>
        <v>0</v>
      </c>
      <c r="H12" s="491">
        <f>'2016 Data'!M49</f>
        <v>7.650273224043716E-2</v>
      </c>
      <c r="I12" s="403">
        <f>'YTD 2017'!M18</f>
        <v>0</v>
      </c>
      <c r="J12" s="401">
        <f>'YTD 2016'!M18</f>
        <v>0</v>
      </c>
      <c r="K12" s="401">
        <f>'YTD 2015'!M18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ago'!D18</f>
        <v>0</v>
      </c>
      <c r="D13" s="401">
        <f>'3 weeks ago'!D18</f>
        <v>0</v>
      </c>
      <c r="E13" s="402">
        <f>'Previous Week'!D18</f>
        <v>0</v>
      </c>
      <c r="F13" s="402">
        <f>'Last Week'!D18</f>
        <v>0</v>
      </c>
      <c r="G13" s="452">
        <f t="shared" si="2"/>
        <v>0</v>
      </c>
      <c r="H13" s="491">
        <f>'2016 Data'!D49</f>
        <v>0.38251366120218577</v>
      </c>
      <c r="I13" s="403">
        <f>'YTD 2017'!D18</f>
        <v>0</v>
      </c>
      <c r="J13" s="401">
        <f>'YTD 2016'!D18</f>
        <v>0</v>
      </c>
      <c r="K13" s="401">
        <f>'YTD 2015'!D18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ago'!Q18</f>
        <v>0</v>
      </c>
      <c r="D14" s="401">
        <f>'3 weeks ago'!Q18</f>
        <v>0</v>
      </c>
      <c r="E14" s="402">
        <f>'Previous Week'!Q18</f>
        <v>0</v>
      </c>
      <c r="F14" s="402">
        <f>'Last Week'!Q18</f>
        <v>0</v>
      </c>
      <c r="G14" s="452">
        <f t="shared" si="2"/>
        <v>0</v>
      </c>
      <c r="H14" s="491">
        <f>'2016 Data'!Q49</f>
        <v>1.0710382513661203</v>
      </c>
      <c r="I14" s="403">
        <f>'YTD 2017'!Q18</f>
        <v>0</v>
      </c>
      <c r="J14" s="401">
        <f>'YTD 2016'!Q18</f>
        <v>2</v>
      </c>
      <c r="K14" s="401">
        <f>'YTD 2015'!Q18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ago'!O18</f>
        <v>0</v>
      </c>
      <c r="D15" s="401">
        <f>'3 weeks ago'!O18</f>
        <v>0</v>
      </c>
      <c r="E15" s="402">
        <f>'Previous Week'!O18</f>
        <v>0</v>
      </c>
      <c r="F15" s="402">
        <f>'Last Week'!O18</f>
        <v>0</v>
      </c>
      <c r="G15" s="452">
        <f t="shared" si="2"/>
        <v>0</v>
      </c>
      <c r="H15" s="491">
        <f>'2016 Data'!O49</f>
        <v>0</v>
      </c>
      <c r="I15" s="403">
        <f>'YTD 2017'!O18</f>
        <v>0</v>
      </c>
      <c r="J15" s="401">
        <f>'YTD 2016'!O18</f>
        <v>0</v>
      </c>
      <c r="K15" s="401">
        <f>'YTD 2015'!O18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ago'!E18</f>
        <v>1</v>
      </c>
      <c r="D16" s="401">
        <f>'3 weeks ago'!E18</f>
        <v>0</v>
      </c>
      <c r="E16" s="402">
        <f>'Previous Week'!E18</f>
        <v>0</v>
      </c>
      <c r="F16" s="402">
        <f>'Last Week'!E18</f>
        <v>0</v>
      </c>
      <c r="G16" s="452">
        <f t="shared" si="2"/>
        <v>1</v>
      </c>
      <c r="H16" s="491">
        <f>'2016 Data'!E49</f>
        <v>0.99453551912568305</v>
      </c>
      <c r="I16" s="403">
        <f>'YTD 2017'!E18</f>
        <v>1</v>
      </c>
      <c r="J16" s="401">
        <f>'YTD 2016'!E18</f>
        <v>1</v>
      </c>
      <c r="K16" s="401">
        <f>'YTD 2015'!E18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ago'!J18</f>
        <v>0</v>
      </c>
      <c r="D17" s="401">
        <f>'3 weeks ago'!J18</f>
        <v>0</v>
      </c>
      <c r="E17" s="402">
        <f>'Previous Week'!J18</f>
        <v>0</v>
      </c>
      <c r="F17" s="402">
        <f>'Last Week'!J18</f>
        <v>0</v>
      </c>
      <c r="G17" s="452">
        <f t="shared" si="2"/>
        <v>0</v>
      </c>
      <c r="H17" s="491">
        <f>'2016 Data'!J49</f>
        <v>0.45901639344262296</v>
      </c>
      <c r="I17" s="403">
        <f>'YTD 2017'!J18</f>
        <v>0</v>
      </c>
      <c r="J17" s="401">
        <f>'YTD 2016'!J18</f>
        <v>0</v>
      </c>
      <c r="K17" s="401">
        <f>'YTD 2015'!J18</f>
        <v>1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1</v>
      </c>
      <c r="H18" s="492">
        <f t="shared" si="3"/>
        <v>3.2896174863387979</v>
      </c>
      <c r="I18" s="411">
        <f t="shared" si="3"/>
        <v>1</v>
      </c>
      <c r="J18" s="409">
        <f t="shared" si="3"/>
        <v>4</v>
      </c>
      <c r="K18" s="409">
        <f t="shared" si="3"/>
        <v>2</v>
      </c>
      <c r="L18" s="412">
        <f>(I18-J18)/J18</f>
        <v>-0.75</v>
      </c>
      <c r="M18" s="413">
        <f>(I18-K18)/K18</f>
        <v>-0.5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ago'!C18</f>
        <v>1</v>
      </c>
      <c r="D20" s="401">
        <f>'3 weeks ago'!C18</f>
        <v>0</v>
      </c>
      <c r="E20" s="402">
        <f>'Previous Week'!C18</f>
        <v>0</v>
      </c>
      <c r="F20" s="402">
        <f>'Last Week'!C18</f>
        <v>0</v>
      </c>
      <c r="G20" s="452">
        <f t="shared" ref="G20:G28" si="4">SUM(C20:F20)</f>
        <v>1</v>
      </c>
      <c r="H20" s="491">
        <f>'2016 Data'!C49</f>
        <v>1.8360655737704918</v>
      </c>
      <c r="I20" s="416">
        <f>'YTD 2017'!C18</f>
        <v>1</v>
      </c>
      <c r="J20" s="401">
        <f>'YTD 2016'!C18</f>
        <v>2</v>
      </c>
      <c r="K20" s="401">
        <f>'YTD 2015'!C18</f>
        <v>1</v>
      </c>
      <c r="L20" s="404">
        <f t="shared" ref="L20:L28" si="5">I20-J20</f>
        <v>-1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ago'!N18</f>
        <v>0</v>
      </c>
      <c r="D21" s="401">
        <f>'3 weeks ago'!N18</f>
        <v>1</v>
      </c>
      <c r="E21" s="402">
        <f>'Previous Week'!N18</f>
        <v>0</v>
      </c>
      <c r="F21" s="402">
        <f>'Last Week'!N18</f>
        <v>0</v>
      </c>
      <c r="G21" s="452">
        <f t="shared" si="4"/>
        <v>1</v>
      </c>
      <c r="H21" s="491">
        <f>'2016 Data'!N49</f>
        <v>4.5136612021857925</v>
      </c>
      <c r="I21" s="418">
        <f>'YTD 2017'!N18</f>
        <v>2</v>
      </c>
      <c r="J21" s="401">
        <f>'YTD 2016'!N18</f>
        <v>7</v>
      </c>
      <c r="K21" s="401">
        <f>'YTD 2015'!N18</f>
        <v>6</v>
      </c>
      <c r="L21" s="404">
        <f t="shared" si="5"/>
        <v>-5</v>
      </c>
      <c r="M21" s="407">
        <f t="shared" ref="M21:M28" si="6">I21-K21</f>
        <v>-4</v>
      </c>
      <c r="N21" s="380"/>
    </row>
    <row r="22" spans="1:14" x14ac:dyDescent="0.25">
      <c r="A22" s="375"/>
      <c r="B22" s="417" t="s">
        <v>62</v>
      </c>
      <c r="C22" s="401">
        <f>'4 weeks ago'!L18</f>
        <v>0</v>
      </c>
      <c r="D22" s="401">
        <f>'3 weeks ago'!L18</f>
        <v>0</v>
      </c>
      <c r="E22" s="402">
        <f>'Previous Week'!L18</f>
        <v>0</v>
      </c>
      <c r="F22" s="402">
        <f>'Last Week'!L18</f>
        <v>0</v>
      </c>
      <c r="G22" s="418">
        <f t="shared" si="4"/>
        <v>0</v>
      </c>
      <c r="H22" s="491">
        <f>'2016 Data'!L49</f>
        <v>0.15300546448087432</v>
      </c>
      <c r="I22" s="418">
        <f>'YTD 2017'!L18</f>
        <v>0</v>
      </c>
      <c r="J22" s="401">
        <f>'YTD 2016'!L18</f>
        <v>1</v>
      </c>
      <c r="K22" s="401">
        <f>'YTD 2015'!L18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ago'!P18</f>
        <v>1</v>
      </c>
      <c r="D23" s="401">
        <f>'3 weeks ago'!P18</f>
        <v>1</v>
      </c>
      <c r="E23" s="402">
        <f>'Previous Week'!P18</f>
        <v>0</v>
      </c>
      <c r="F23" s="402">
        <f>'Last Week'!P18</f>
        <v>0</v>
      </c>
      <c r="G23" s="403">
        <f t="shared" si="4"/>
        <v>2</v>
      </c>
      <c r="H23" s="491">
        <f>'2016 Data'!P49</f>
        <v>2.0655737704918034</v>
      </c>
      <c r="I23" s="418">
        <f>'YTD 2017'!P18</f>
        <v>7</v>
      </c>
      <c r="J23" s="401">
        <f>'YTD 2016'!P18</f>
        <v>3</v>
      </c>
      <c r="K23" s="401">
        <f>'YTD 2015'!P18</f>
        <v>2</v>
      </c>
      <c r="L23" s="404">
        <f t="shared" si="5"/>
        <v>4</v>
      </c>
      <c r="M23" s="407">
        <f t="shared" si="6"/>
        <v>5</v>
      </c>
      <c r="N23" s="380"/>
    </row>
    <row r="24" spans="1:14" x14ac:dyDescent="0.25">
      <c r="A24" s="375"/>
      <c r="B24" s="406" t="s">
        <v>7</v>
      </c>
      <c r="C24" s="401">
        <f>'4 weeks ago'!G18</f>
        <v>0</v>
      </c>
      <c r="D24" s="401">
        <f>'3 weeks ago'!G18</f>
        <v>0</v>
      </c>
      <c r="E24" s="402">
        <f>'Previous Week'!G18</f>
        <v>0</v>
      </c>
      <c r="F24" s="402">
        <f>'Last Week'!G18</f>
        <v>0</v>
      </c>
      <c r="G24" s="403">
        <f t="shared" si="4"/>
        <v>0</v>
      </c>
      <c r="H24" s="491">
        <f>'2016 Data'!G49</f>
        <v>4.2841530054644812</v>
      </c>
      <c r="I24" s="418">
        <f>'YTD 2017'!G18</f>
        <v>1</v>
      </c>
      <c r="J24" s="401">
        <f>'YTD 2016'!G18</f>
        <v>7</v>
      </c>
      <c r="K24" s="401">
        <f>'YTD 2015'!G18</f>
        <v>3</v>
      </c>
      <c r="L24" s="404">
        <f t="shared" si="5"/>
        <v>-6</v>
      </c>
      <c r="M24" s="407">
        <f t="shared" si="6"/>
        <v>-2</v>
      </c>
      <c r="N24" s="380"/>
    </row>
    <row r="25" spans="1:14" x14ac:dyDescent="0.25">
      <c r="A25" s="375"/>
      <c r="B25" s="406" t="s">
        <v>68</v>
      </c>
      <c r="C25" s="401">
        <f>'4 weeks ago'!I18</f>
        <v>2</v>
      </c>
      <c r="D25" s="401">
        <f>'3 weeks ago'!I18</f>
        <v>0</v>
      </c>
      <c r="E25" s="402">
        <f>'Previous Week'!I18</f>
        <v>0</v>
      </c>
      <c r="F25" s="402">
        <f>'Last Week'!I18</f>
        <v>0</v>
      </c>
      <c r="G25" s="452">
        <f t="shared" si="4"/>
        <v>2</v>
      </c>
      <c r="H25" s="491">
        <f>'2016 Data'!I49</f>
        <v>1.7595628415300546</v>
      </c>
      <c r="I25" s="418">
        <f>'YTD 2017'!I18</f>
        <v>2</v>
      </c>
      <c r="J25" s="401">
        <f>'YTD 2016'!I18</f>
        <v>4</v>
      </c>
      <c r="K25" s="401">
        <f>'YTD 2015'!I18</f>
        <v>2</v>
      </c>
      <c r="L25" s="404">
        <f t="shared" si="5"/>
        <v>-2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ago'!H18</f>
        <v>0</v>
      </c>
      <c r="D26" s="401">
        <f>'3 weeks ago'!H18</f>
        <v>0</v>
      </c>
      <c r="E26" s="402">
        <f>'Previous Week'!H18</f>
        <v>0</v>
      </c>
      <c r="F26" s="402">
        <f>'Last Week'!H18</f>
        <v>2</v>
      </c>
      <c r="G26" s="452">
        <f t="shared" si="4"/>
        <v>2</v>
      </c>
      <c r="H26" s="491">
        <f>'2016 Data'!H49</f>
        <v>2.6775956284153004</v>
      </c>
      <c r="I26" s="418">
        <f>'YTD 2017'!H18</f>
        <v>4</v>
      </c>
      <c r="J26" s="401">
        <f>'YTD 2016'!H18</f>
        <v>7</v>
      </c>
      <c r="K26" s="401">
        <f>'YTD 2015'!H18</f>
        <v>5</v>
      </c>
      <c r="L26" s="404">
        <f>I26-J26</f>
        <v>-3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ago'!K18</f>
        <v>0</v>
      </c>
      <c r="D27" s="401">
        <f>'3 weeks ago'!K18</f>
        <v>0</v>
      </c>
      <c r="E27" s="402">
        <f>'Previous Week'!K18</f>
        <v>1</v>
      </c>
      <c r="F27" s="402">
        <f>'Last Week'!K18</f>
        <v>0</v>
      </c>
      <c r="G27" s="452">
        <f t="shared" si="4"/>
        <v>1</v>
      </c>
      <c r="H27" s="491">
        <f>'2016 Data'!K49</f>
        <v>7.650273224043716E-2</v>
      </c>
      <c r="I27" s="418">
        <f>'YTD 2017'!K18</f>
        <v>1</v>
      </c>
      <c r="J27" s="401">
        <f>'YTD 2016'!K18</f>
        <v>0</v>
      </c>
      <c r="K27" s="401">
        <f>'YTD 2015'!K18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ago'!B18</f>
        <v>0</v>
      </c>
      <c r="D28" s="401">
        <f>'3 weeks ago'!B18</f>
        <v>0</v>
      </c>
      <c r="E28" s="402">
        <f>'Previous Week'!B18</f>
        <v>2</v>
      </c>
      <c r="F28" s="402">
        <f>'Last Week'!B18</f>
        <v>0</v>
      </c>
      <c r="G28" s="452">
        <f t="shared" si="4"/>
        <v>2</v>
      </c>
      <c r="H28" s="491">
        <f>'2016 Data'!B49</f>
        <v>2.8306010928961749</v>
      </c>
      <c r="I28" s="418">
        <f>'YTD 2017'!B18</f>
        <v>3</v>
      </c>
      <c r="J28" s="401">
        <f>'YTD 2016'!B18</f>
        <v>4</v>
      </c>
      <c r="K28" s="401">
        <f>'YTD 2015'!B18</f>
        <v>6</v>
      </c>
      <c r="L28" s="404">
        <f t="shared" si="5"/>
        <v>-1</v>
      </c>
      <c r="M28" s="407">
        <f t="shared" si="6"/>
        <v>-3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4</v>
      </c>
      <c r="D29" s="420">
        <f t="shared" si="7"/>
        <v>2</v>
      </c>
      <c r="E29" s="420">
        <f t="shared" si="7"/>
        <v>3</v>
      </c>
      <c r="F29" s="421">
        <f t="shared" si="7"/>
        <v>2</v>
      </c>
      <c r="G29" s="455">
        <f t="shared" si="7"/>
        <v>11</v>
      </c>
      <c r="H29" s="494">
        <f t="shared" si="7"/>
        <v>20.196721311475411</v>
      </c>
      <c r="I29" s="422">
        <f t="shared" si="7"/>
        <v>21</v>
      </c>
      <c r="J29" s="420">
        <f t="shared" si="7"/>
        <v>35</v>
      </c>
      <c r="K29" s="420">
        <f t="shared" si="7"/>
        <v>26</v>
      </c>
      <c r="L29" s="412">
        <f>(I29-J29)/J29</f>
        <v>-0.4</v>
      </c>
      <c r="M29" s="413">
        <f>(I29-K29)/K29</f>
        <v>-0.19230769230769232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2</v>
      </c>
      <c r="E30" s="409">
        <f t="shared" si="8"/>
        <v>3</v>
      </c>
      <c r="F30" s="410">
        <f t="shared" si="8"/>
        <v>2</v>
      </c>
      <c r="G30" s="453">
        <f t="shared" si="8"/>
        <v>12</v>
      </c>
      <c r="H30" s="492">
        <f t="shared" si="8"/>
        <v>23.486338797814209</v>
      </c>
      <c r="I30" s="411">
        <f t="shared" si="8"/>
        <v>22</v>
      </c>
      <c r="J30" s="409">
        <f t="shared" si="8"/>
        <v>39</v>
      </c>
      <c r="K30" s="409">
        <f t="shared" si="8"/>
        <v>28</v>
      </c>
      <c r="L30" s="412">
        <f>(I30-J30)/J30</f>
        <v>-0.4358974358974359</v>
      </c>
      <c r="M30" s="413">
        <f>(I30-K30)/K30</f>
        <v>-0.21428571428571427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-17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ago'!S18</f>
        <v>0</v>
      </c>
      <c r="D39" s="441">
        <f>'3 weeks ago'!S18</f>
        <v>0</v>
      </c>
      <c r="E39" s="441">
        <f>'Previous Week'!S18</f>
        <v>0</v>
      </c>
      <c r="F39" s="442">
        <f>'Last Week'!S11</f>
        <v>0</v>
      </c>
      <c r="G39" s="452">
        <f t="shared" ref="G39:G40" si="9">SUM(C39:F39)</f>
        <v>0</v>
      </c>
      <c r="H39" s="501">
        <f>'2016 Data'!R49</f>
        <v>7.6712328767123292E-2</v>
      </c>
      <c r="I39" s="443">
        <f>'YTD 2017'!S18</f>
        <v>0</v>
      </c>
      <c r="J39" s="441">
        <f>'YTD 2016'!S18</f>
        <v>0</v>
      </c>
      <c r="K39" s="441">
        <f>'YTD 2015'!S18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ago'!T18</f>
        <v>1</v>
      </c>
      <c r="D40" s="447">
        <f>'3 weeks ago'!T18</f>
        <v>2</v>
      </c>
      <c r="E40" s="446">
        <f>'Previous Week'!T18</f>
        <v>2</v>
      </c>
      <c r="F40" s="460">
        <f>'Last Week'!T18</f>
        <v>3</v>
      </c>
      <c r="G40" s="452">
        <f t="shared" si="9"/>
        <v>8</v>
      </c>
      <c r="H40" s="502">
        <f>'2016 Data'!S49</f>
        <v>9.2821917808219183</v>
      </c>
      <c r="I40" s="448">
        <f>'YTD 2017'!T18</f>
        <v>11</v>
      </c>
      <c r="J40" s="482">
        <f>'YTD 2016'!T18</f>
        <v>10</v>
      </c>
      <c r="K40" s="446">
        <f>'YTD 2015'!T18</f>
        <v>9</v>
      </c>
      <c r="L40" s="412">
        <f>(I40-J40)/J40</f>
        <v>0.1</v>
      </c>
      <c r="M40" s="413">
        <f>(I40-K40)/K40</f>
        <v>0.22222222222222221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7" priority="1" stopIfTrue="1" operator="greaterThan">
      <formula>0</formula>
    </cfRule>
  </conditionalFormatting>
  <conditionalFormatting sqref="L31:M31">
    <cfRule type="cellIs" dxfId="4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2"/>
  <sheetViews>
    <sheetView tabSelected="1" topLeftCell="A4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Data'!F50</f>
        <v>0.76502732240437155</v>
      </c>
      <c r="I11" s="403">
        <f>'YTD 2017'!F19</f>
        <v>0</v>
      </c>
      <c r="J11" s="401">
        <f>'YTD 2016'!F19</f>
        <v>1</v>
      </c>
      <c r="K11" s="401">
        <f>'YTD 2015'!F19</f>
        <v>1</v>
      </c>
      <c r="L11" s="404">
        <f t="shared" ref="L11:L17" si="0">I11-J11</f>
        <v>-1</v>
      </c>
      <c r="M11" s="405">
        <f t="shared" ref="M11:M17" si="1">I11-K11</f>
        <v>-1</v>
      </c>
      <c r="N11" s="380"/>
    </row>
    <row r="12" spans="1:14" x14ac:dyDescent="0.25">
      <c r="A12" s="375"/>
      <c r="B12" s="406" t="s">
        <v>1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7" si="2">SUM(C12:F12)</f>
        <v>0</v>
      </c>
      <c r="H12" s="491">
        <f>'2016 Data'!M50</f>
        <v>0.38251366120218577</v>
      </c>
      <c r="I12" s="403">
        <f>'YTD 2017'!M19</f>
        <v>0</v>
      </c>
      <c r="J12" s="401">
        <f>'YTD 2016'!M19</f>
        <v>0</v>
      </c>
      <c r="K12" s="401">
        <f>'YTD 2015'!M19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ago'!D19</f>
        <v>0</v>
      </c>
      <c r="D13" s="401">
        <f>'3 weeks ago'!D19</f>
        <v>0</v>
      </c>
      <c r="E13" s="402">
        <f>'Previous Week'!D19</f>
        <v>0</v>
      </c>
      <c r="F13" s="402">
        <f>'Last Week'!D19</f>
        <v>0</v>
      </c>
      <c r="G13" s="452">
        <f t="shared" si="2"/>
        <v>0</v>
      </c>
      <c r="H13" s="491">
        <f>'2016 Data'!D50</f>
        <v>0.22950819672131148</v>
      </c>
      <c r="I13" s="403">
        <f>'YTD 2017'!D19</f>
        <v>0</v>
      </c>
      <c r="J13" s="401">
        <f>'YTD 2016'!D19</f>
        <v>0</v>
      </c>
      <c r="K13" s="401">
        <f>'YTD 2015'!D19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ago'!Q19</f>
        <v>0</v>
      </c>
      <c r="D14" s="401">
        <f>'3 weeks ago'!Q19</f>
        <v>0</v>
      </c>
      <c r="E14" s="402">
        <f>'Previous Week'!Q19</f>
        <v>1</v>
      </c>
      <c r="F14" s="402">
        <f>'Last Week'!Q19</f>
        <v>0</v>
      </c>
      <c r="G14" s="452">
        <f t="shared" si="2"/>
        <v>1</v>
      </c>
      <c r="H14" s="491">
        <f>'2016 Data'!Q50</f>
        <v>2.1420765027322406</v>
      </c>
      <c r="I14" s="403">
        <f>'YTD 2017'!Q19</f>
        <v>2</v>
      </c>
      <c r="J14" s="401">
        <f>'YTD 2016'!Q19</f>
        <v>2</v>
      </c>
      <c r="K14" s="401">
        <f>'YTD 2015'!Q19</f>
        <v>3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ago'!O19</f>
        <v>0</v>
      </c>
      <c r="D15" s="401">
        <f>'3 weeks ago'!O19</f>
        <v>0</v>
      </c>
      <c r="E15" s="402">
        <f>'Previous Week'!O19</f>
        <v>0</v>
      </c>
      <c r="F15" s="402">
        <f>'Last Week'!O19</f>
        <v>0</v>
      </c>
      <c r="G15" s="452">
        <f t="shared" si="2"/>
        <v>0</v>
      </c>
      <c r="H15" s="491">
        <f>'2016 Data'!O50</f>
        <v>7.650273224043716E-2</v>
      </c>
      <c r="I15" s="403">
        <f>'YTD 2017'!O19</f>
        <v>0</v>
      </c>
      <c r="J15" s="401">
        <f>'YTD 2016'!O19</f>
        <v>0</v>
      </c>
      <c r="K15" s="401">
        <f>'YTD 2015'!O19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ago'!E19</f>
        <v>0</v>
      </c>
      <c r="D16" s="401">
        <f>'3 weeks ago'!E19</f>
        <v>0</v>
      </c>
      <c r="E16" s="402">
        <f>'Previous Week'!E19</f>
        <v>0</v>
      </c>
      <c r="F16" s="402">
        <f>'Last Week'!E19</f>
        <v>0</v>
      </c>
      <c r="G16" s="452">
        <f t="shared" si="2"/>
        <v>0</v>
      </c>
      <c r="H16" s="491">
        <f>'2016 Data'!E50</f>
        <v>0.38251366120218577</v>
      </c>
      <c r="I16" s="403">
        <f>'YTD 2017'!E19</f>
        <v>0</v>
      </c>
      <c r="J16" s="401">
        <f>'YTD 2016'!E19</f>
        <v>1</v>
      </c>
      <c r="K16" s="401">
        <f>'YTD 2015'!E19</f>
        <v>3</v>
      </c>
      <c r="L16" s="404">
        <f t="shared" si="0"/>
        <v>-1</v>
      </c>
      <c r="M16" s="407">
        <f t="shared" si="1"/>
        <v>-3</v>
      </c>
      <c r="N16" s="380"/>
    </row>
    <row r="17" spans="1:14" x14ac:dyDescent="0.25">
      <c r="A17" s="375"/>
      <c r="B17" s="406" t="s">
        <v>41</v>
      </c>
      <c r="C17" s="401">
        <f>'4 weeks ago'!J19</f>
        <v>0</v>
      </c>
      <c r="D17" s="401">
        <f>'3 weeks ago'!J19</f>
        <v>0</v>
      </c>
      <c r="E17" s="402">
        <f>'Previous Week'!J19</f>
        <v>0</v>
      </c>
      <c r="F17" s="402">
        <f>'Last Week'!J19</f>
        <v>1</v>
      </c>
      <c r="G17" s="452">
        <f t="shared" si="2"/>
        <v>1</v>
      </c>
      <c r="H17" s="491">
        <f>'2016 Data'!J50</f>
        <v>0.84153005464480868</v>
      </c>
      <c r="I17" s="403">
        <f>'YTD 2017'!J19</f>
        <v>3</v>
      </c>
      <c r="J17" s="401">
        <f>'YTD 2016'!J19</f>
        <v>1</v>
      </c>
      <c r="K17" s="401">
        <f>'YTD 2015'!J19</f>
        <v>0</v>
      </c>
      <c r="L17" s="404">
        <f t="shared" si="0"/>
        <v>2</v>
      </c>
      <c r="M17" s="407">
        <f t="shared" si="1"/>
        <v>3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1</v>
      </c>
      <c r="G18" s="453">
        <f t="shared" si="3"/>
        <v>2</v>
      </c>
      <c r="H18" s="492">
        <f t="shared" si="3"/>
        <v>4.8196721311475414</v>
      </c>
      <c r="I18" s="411">
        <f t="shared" si="3"/>
        <v>5</v>
      </c>
      <c r="J18" s="409">
        <f t="shared" si="3"/>
        <v>5</v>
      </c>
      <c r="K18" s="409">
        <f t="shared" si="3"/>
        <v>8</v>
      </c>
      <c r="L18" s="412">
        <f>(I18-J18)/J18</f>
        <v>0</v>
      </c>
      <c r="M18" s="413">
        <f>(I18-K18)/K18</f>
        <v>-0.375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ago'!C19</f>
        <v>0</v>
      </c>
      <c r="D20" s="401">
        <f>'3 weeks ago'!C19</f>
        <v>0</v>
      </c>
      <c r="E20" s="402">
        <f>'Previous Week'!C19</f>
        <v>0</v>
      </c>
      <c r="F20" s="402">
        <f>'Last Week'!C19</f>
        <v>0</v>
      </c>
      <c r="G20" s="452">
        <f t="shared" ref="G20:G28" si="4">SUM(C20:F20)</f>
        <v>0</v>
      </c>
      <c r="H20" s="491">
        <f>'2016 Data'!C50</f>
        <v>2.4480874316939891</v>
      </c>
      <c r="I20" s="416">
        <f>'YTD 2017'!C19</f>
        <v>1</v>
      </c>
      <c r="J20" s="401">
        <f>'YTD 2016'!C19</f>
        <v>7</v>
      </c>
      <c r="K20" s="401">
        <f>'YTD 2015'!C19</f>
        <v>3</v>
      </c>
      <c r="L20" s="404">
        <f t="shared" ref="L20:L28" si="5">I20-J20</f>
        <v>-6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ago'!N19</f>
        <v>1</v>
      </c>
      <c r="D21" s="401">
        <f>'3 weeks ago'!N19</f>
        <v>0</v>
      </c>
      <c r="E21" s="402">
        <f>'Previous Week'!N19</f>
        <v>0</v>
      </c>
      <c r="F21" s="402">
        <f>'Last Week'!N19</f>
        <v>0</v>
      </c>
      <c r="G21" s="452">
        <f t="shared" si="4"/>
        <v>1</v>
      </c>
      <c r="H21" s="491">
        <f>'2016 Data'!N50</f>
        <v>3.9016393442622945</v>
      </c>
      <c r="I21" s="418">
        <f>'YTD 2017'!N19</f>
        <v>3</v>
      </c>
      <c r="J21" s="401">
        <f>'YTD 2016'!N19</f>
        <v>4</v>
      </c>
      <c r="K21" s="401">
        <f>'YTD 2015'!N19</f>
        <v>2</v>
      </c>
      <c r="L21" s="404">
        <f t="shared" si="5"/>
        <v>-1</v>
      </c>
      <c r="M21" s="407">
        <f t="shared" ref="M21:M28" si="6">I21-K21</f>
        <v>1</v>
      </c>
      <c r="N21" s="380"/>
    </row>
    <row r="22" spans="1:14" x14ac:dyDescent="0.25">
      <c r="A22" s="375"/>
      <c r="B22" s="417" t="s">
        <v>62</v>
      </c>
      <c r="C22" s="401">
        <f>'4 weeks ago'!L19</f>
        <v>0</v>
      </c>
      <c r="D22" s="401">
        <f>'3 weeks ago'!L19</f>
        <v>0</v>
      </c>
      <c r="E22" s="402">
        <f>'Previous Week'!L19</f>
        <v>0</v>
      </c>
      <c r="F22" s="402">
        <f>'Last Week'!L19</f>
        <v>1</v>
      </c>
      <c r="G22" s="418">
        <f t="shared" si="4"/>
        <v>1</v>
      </c>
      <c r="H22" s="491">
        <f>'2016 Data'!L50</f>
        <v>0.45901639344262296</v>
      </c>
      <c r="I22" s="418">
        <f>'YTD 2017'!L19</f>
        <v>1</v>
      </c>
      <c r="J22" s="401">
        <f>'YTD 2016'!L19</f>
        <v>0</v>
      </c>
      <c r="K22" s="401">
        <f>'YTD 2015'!L19</f>
        <v>0</v>
      </c>
      <c r="L22" s="404">
        <f t="shared" si="5"/>
        <v>1</v>
      </c>
      <c r="M22" s="407">
        <f t="shared" si="6"/>
        <v>1</v>
      </c>
      <c r="N22" s="380"/>
    </row>
    <row r="23" spans="1:14" x14ac:dyDescent="0.25">
      <c r="A23" s="375"/>
      <c r="B23" s="417" t="s">
        <v>33</v>
      </c>
      <c r="C23" s="401">
        <f>'4 weeks ago'!P19</f>
        <v>0</v>
      </c>
      <c r="D23" s="401">
        <f>'3 weeks ago'!P19</f>
        <v>0</v>
      </c>
      <c r="E23" s="402">
        <f>'Previous Week'!P19</f>
        <v>0</v>
      </c>
      <c r="F23" s="402">
        <f>'Last Week'!P19</f>
        <v>0</v>
      </c>
      <c r="G23" s="403">
        <f t="shared" si="4"/>
        <v>0</v>
      </c>
      <c r="H23" s="491">
        <f>'2016 Data'!P50</f>
        <v>2.0655737704918034</v>
      </c>
      <c r="I23" s="418">
        <f>'YTD 2017'!P19</f>
        <v>3</v>
      </c>
      <c r="J23" s="401">
        <f>'YTD 2016'!P19</f>
        <v>3</v>
      </c>
      <c r="K23" s="401">
        <f>'YTD 2015'!P19</f>
        <v>3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ago'!G19</f>
        <v>3</v>
      </c>
      <c r="D24" s="401">
        <f>'3 weeks ago'!G19</f>
        <v>3</v>
      </c>
      <c r="E24" s="402">
        <f>'Previous Week'!G19</f>
        <v>1</v>
      </c>
      <c r="F24" s="402">
        <f>'Last Week'!G19</f>
        <v>5</v>
      </c>
      <c r="G24" s="403">
        <f t="shared" si="4"/>
        <v>12</v>
      </c>
      <c r="H24" s="491">
        <f>'2016 Data'!G50</f>
        <v>8.109289617486338</v>
      </c>
      <c r="I24" s="418">
        <f>'YTD 2017'!G19</f>
        <v>20</v>
      </c>
      <c r="J24" s="401">
        <f>'YTD 2016'!G19</f>
        <v>15</v>
      </c>
      <c r="K24" s="401">
        <f>'YTD 2015'!G19</f>
        <v>12</v>
      </c>
      <c r="L24" s="404">
        <f t="shared" si="5"/>
        <v>5</v>
      </c>
      <c r="M24" s="407">
        <f t="shared" si="6"/>
        <v>8</v>
      </c>
      <c r="N24" s="380"/>
    </row>
    <row r="25" spans="1:14" x14ac:dyDescent="0.25">
      <c r="A25" s="375"/>
      <c r="B25" s="406" t="s">
        <v>68</v>
      </c>
      <c r="C25" s="401">
        <f>'4 weeks ago'!I19</f>
        <v>3</v>
      </c>
      <c r="D25" s="401">
        <f>'3 weeks ago'!I19</f>
        <v>3</v>
      </c>
      <c r="E25" s="402">
        <f>'Previous Week'!I19</f>
        <v>0</v>
      </c>
      <c r="F25" s="402">
        <f>'Last Week'!I19</f>
        <v>1</v>
      </c>
      <c r="G25" s="452">
        <f t="shared" si="4"/>
        <v>7</v>
      </c>
      <c r="H25" s="491">
        <f>'2016 Data'!I50</f>
        <v>6.0437158469945356</v>
      </c>
      <c r="I25" s="418">
        <f>'YTD 2017'!I19</f>
        <v>10</v>
      </c>
      <c r="J25" s="401">
        <f>'YTD 2016'!I19</f>
        <v>7</v>
      </c>
      <c r="K25" s="401">
        <f>'YTD 2015'!I19</f>
        <v>9</v>
      </c>
      <c r="L25" s="404">
        <f t="shared" si="5"/>
        <v>3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ago'!H19</f>
        <v>0</v>
      </c>
      <c r="D26" s="401">
        <f>'3 weeks ago'!H19</f>
        <v>1</v>
      </c>
      <c r="E26" s="402">
        <f>'Previous Week'!H19</f>
        <v>0</v>
      </c>
      <c r="F26" s="402">
        <f>'Last Week'!H19</f>
        <v>1</v>
      </c>
      <c r="G26" s="452">
        <f t="shared" si="4"/>
        <v>2</v>
      </c>
      <c r="H26" s="491">
        <f>'2016 Data'!H50</f>
        <v>4.7431693989071038</v>
      </c>
      <c r="I26" s="418">
        <f>'YTD 2017'!H19</f>
        <v>3</v>
      </c>
      <c r="J26" s="401">
        <f>'YTD 2016'!H19</f>
        <v>7</v>
      </c>
      <c r="K26" s="401">
        <f>'YTD 2015'!H19</f>
        <v>4</v>
      </c>
      <c r="L26" s="404">
        <f>I26-J26</f>
        <v>-4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ago'!K19</f>
        <v>0</v>
      </c>
      <c r="D27" s="401">
        <f>'3 weeks ago'!K19</f>
        <v>0</v>
      </c>
      <c r="E27" s="402">
        <f>'Previous Week'!K19</f>
        <v>0</v>
      </c>
      <c r="F27" s="402">
        <f>'Last Week'!K19</f>
        <v>0</v>
      </c>
      <c r="G27" s="452">
        <f t="shared" si="4"/>
        <v>0</v>
      </c>
      <c r="H27" s="491">
        <f>'2016 Data'!K50</f>
        <v>0.45901639344262296</v>
      </c>
      <c r="I27" s="418">
        <f>'YTD 2017'!K19</f>
        <v>0</v>
      </c>
      <c r="J27" s="401">
        <f>'YTD 2016'!K19</f>
        <v>0</v>
      </c>
      <c r="K27" s="401">
        <f>'YTD 2015'!K19</f>
        <v>2</v>
      </c>
      <c r="L27" s="404">
        <f t="shared" si="5"/>
        <v>0</v>
      </c>
      <c r="M27" s="407">
        <f t="shared" si="6"/>
        <v>-2</v>
      </c>
      <c r="N27" s="380"/>
    </row>
    <row r="28" spans="1:14" x14ac:dyDescent="0.25">
      <c r="A28" s="375"/>
      <c r="B28" s="406" t="s">
        <v>8</v>
      </c>
      <c r="C28" s="401">
        <f>'4 weeks ago'!B19</f>
        <v>1</v>
      </c>
      <c r="D28" s="401">
        <f>'3 weeks ago'!B19</f>
        <v>1</v>
      </c>
      <c r="E28" s="402">
        <f>'Previous Week'!B19</f>
        <v>0</v>
      </c>
      <c r="F28" s="402">
        <f>'Last Week'!B19</f>
        <v>2</v>
      </c>
      <c r="G28" s="452">
        <f t="shared" si="4"/>
        <v>4</v>
      </c>
      <c r="H28" s="491">
        <f>'2016 Data'!B50</f>
        <v>3.442622950819672</v>
      </c>
      <c r="I28" s="418">
        <f>'YTD 2017'!B19</f>
        <v>5</v>
      </c>
      <c r="J28" s="401">
        <f>'YTD 2016'!B19</f>
        <v>9</v>
      </c>
      <c r="K28" s="401">
        <f>'YTD 2015'!B19</f>
        <v>6</v>
      </c>
      <c r="L28" s="404">
        <f t="shared" si="5"/>
        <v>-4</v>
      </c>
      <c r="M28" s="407">
        <f t="shared" si="6"/>
        <v>-1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8</v>
      </c>
      <c r="D29" s="420">
        <f t="shared" si="7"/>
        <v>8</v>
      </c>
      <c r="E29" s="420">
        <f t="shared" si="7"/>
        <v>1</v>
      </c>
      <c r="F29" s="421">
        <f t="shared" si="7"/>
        <v>10</v>
      </c>
      <c r="G29" s="455">
        <f t="shared" si="7"/>
        <v>27</v>
      </c>
      <c r="H29" s="494">
        <f t="shared" si="7"/>
        <v>31.672131147540981</v>
      </c>
      <c r="I29" s="422">
        <f t="shared" si="7"/>
        <v>46</v>
      </c>
      <c r="J29" s="420">
        <f t="shared" si="7"/>
        <v>52</v>
      </c>
      <c r="K29" s="420">
        <f t="shared" si="7"/>
        <v>41</v>
      </c>
      <c r="L29" s="412">
        <f>(I29-J29)/J29</f>
        <v>-0.11538461538461539</v>
      </c>
      <c r="M29" s="413">
        <f>(I29-K29)/K29</f>
        <v>0.12195121951219512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8</v>
      </c>
      <c r="D30" s="409">
        <f t="shared" si="8"/>
        <v>8</v>
      </c>
      <c r="E30" s="409">
        <f t="shared" si="8"/>
        <v>2</v>
      </c>
      <c r="F30" s="410">
        <f t="shared" si="8"/>
        <v>11</v>
      </c>
      <c r="G30" s="453">
        <f t="shared" si="8"/>
        <v>29</v>
      </c>
      <c r="H30" s="492">
        <f t="shared" si="8"/>
        <v>36.491803278688522</v>
      </c>
      <c r="I30" s="411">
        <f t="shared" si="8"/>
        <v>51</v>
      </c>
      <c r="J30" s="409">
        <f t="shared" si="8"/>
        <v>57</v>
      </c>
      <c r="K30" s="409">
        <f t="shared" si="8"/>
        <v>49</v>
      </c>
      <c r="L30" s="412">
        <f>(I30-J30)/J30</f>
        <v>-0.10526315789473684</v>
      </c>
      <c r="M30" s="413">
        <f>(I30-K30)/K30</f>
        <v>4.0816326530612242E-2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-6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ago'!S19</f>
        <v>2</v>
      </c>
      <c r="D39" s="441">
        <f>'3 weeks ago'!S19</f>
        <v>1</v>
      </c>
      <c r="E39" s="441">
        <f>'Previous Week'!S19</f>
        <v>0</v>
      </c>
      <c r="F39" s="442">
        <f>'Last Week'!S12</f>
        <v>1</v>
      </c>
      <c r="G39" s="452">
        <f t="shared" ref="G39:G40" si="9">SUM(C39:F39)</f>
        <v>4</v>
      </c>
      <c r="H39" s="501">
        <f>'2016 Data'!R50</f>
        <v>5.4465753424657537</v>
      </c>
      <c r="I39" s="443">
        <f>'YTD 2017'!S19</f>
        <v>8</v>
      </c>
      <c r="J39" s="441">
        <f>'YTD 2016'!S19</f>
        <v>12</v>
      </c>
      <c r="K39" s="441">
        <f>'YTD 2015'!S19</f>
        <v>4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ago'!T19</f>
        <v>1</v>
      </c>
      <c r="D40" s="447">
        <f>'3 weeks ago'!T19</f>
        <v>8</v>
      </c>
      <c r="E40" s="446">
        <f>'Previous Week'!T19</f>
        <v>2</v>
      </c>
      <c r="F40" s="460">
        <f>'Last Week'!T19</f>
        <v>0</v>
      </c>
      <c r="G40" s="452">
        <f t="shared" si="9"/>
        <v>11</v>
      </c>
      <c r="H40" s="502">
        <f>'2016 Data'!S50</f>
        <v>12.734246575342466</v>
      </c>
      <c r="I40" s="448">
        <f>'YTD 2017'!T19</f>
        <v>22</v>
      </c>
      <c r="J40" s="482">
        <f>'YTD 2016'!T19</f>
        <v>22</v>
      </c>
      <c r="K40" s="446">
        <f>'YTD 2015'!T19</f>
        <v>25</v>
      </c>
      <c r="L40" s="412">
        <f>(I40-J40)/J40</f>
        <v>0</v>
      </c>
      <c r="M40" s="413">
        <f>(I40-K40)/K40</f>
        <v>-0.12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5" priority="1" stopIfTrue="1" operator="greaterThan">
      <formula>0</formula>
    </cfRule>
  </conditionalFormatting>
  <conditionalFormatting sqref="L31:M31">
    <cfRule type="cellIs" dxfId="4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2"/>
  <sheetViews>
    <sheetView tabSelected="1" topLeftCell="A2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Data'!F51</f>
        <v>0</v>
      </c>
      <c r="I11" s="403">
        <f>'YTD 2017'!F20</f>
        <v>0</v>
      </c>
      <c r="J11" s="401">
        <f>'YTD 2016'!F20</f>
        <v>0</v>
      </c>
      <c r="K11" s="401">
        <f>'YTD 2015'!F20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ago'!M20</f>
        <v>0</v>
      </c>
      <c r="D12" s="401">
        <f>'3 weeks ago'!M20</f>
        <v>0</v>
      </c>
      <c r="E12" s="402">
        <f>'Previous Week'!M20</f>
        <v>0</v>
      </c>
      <c r="F12" s="402">
        <f>'Last Week'!M20</f>
        <v>0</v>
      </c>
      <c r="G12" s="452">
        <f t="shared" ref="G12:G17" si="2">SUM(C12:F12)</f>
        <v>0</v>
      </c>
      <c r="H12" s="491">
        <f>'2016 Data'!M51</f>
        <v>7.650273224043716E-2</v>
      </c>
      <c r="I12" s="403">
        <f>'YTD 2017'!M20</f>
        <v>0</v>
      </c>
      <c r="J12" s="401">
        <f>'YTD 2016'!M20</f>
        <v>0</v>
      </c>
      <c r="K12" s="401">
        <f>'YTD 2015'!M20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ago'!D20</f>
        <v>0</v>
      </c>
      <c r="D13" s="401">
        <f>'3 weeks ago'!D20</f>
        <v>0</v>
      </c>
      <c r="E13" s="402">
        <f>'Previous Week'!D20</f>
        <v>0</v>
      </c>
      <c r="F13" s="402">
        <f>'Last Week'!D20</f>
        <v>0</v>
      </c>
      <c r="G13" s="452">
        <f t="shared" si="2"/>
        <v>0</v>
      </c>
      <c r="H13" s="491">
        <f>'2016 Data'!D51</f>
        <v>0.22950819672131148</v>
      </c>
      <c r="I13" s="403">
        <f>'YTD 2017'!D20</f>
        <v>0</v>
      </c>
      <c r="J13" s="401">
        <f>'YTD 2016'!D20</f>
        <v>0</v>
      </c>
      <c r="K13" s="401">
        <f>'YTD 2015'!D20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ago'!Q20</f>
        <v>0</v>
      </c>
      <c r="D14" s="401">
        <f>'3 weeks ago'!Q20</f>
        <v>0</v>
      </c>
      <c r="E14" s="402">
        <f>'Previous Week'!Q20</f>
        <v>0</v>
      </c>
      <c r="F14" s="402">
        <f>'Last Week'!Q20</f>
        <v>0</v>
      </c>
      <c r="G14" s="452">
        <f t="shared" si="2"/>
        <v>0</v>
      </c>
      <c r="H14" s="491">
        <f>'2016 Data'!Q51</f>
        <v>0.76502732240437155</v>
      </c>
      <c r="I14" s="403">
        <f>'YTD 2017'!Q20</f>
        <v>0</v>
      </c>
      <c r="J14" s="401">
        <f>'YTD 2016'!Q20</f>
        <v>0</v>
      </c>
      <c r="K14" s="401">
        <f>'YTD 2015'!Q20</f>
        <v>2</v>
      </c>
      <c r="L14" s="404">
        <f t="shared" si="0"/>
        <v>0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ago'!O20</f>
        <v>0</v>
      </c>
      <c r="D15" s="401">
        <f>'3 weeks ago'!O20</f>
        <v>0</v>
      </c>
      <c r="E15" s="402">
        <f>'Previous Week'!O20</f>
        <v>0</v>
      </c>
      <c r="F15" s="402">
        <f>'Last Week'!O20</f>
        <v>0</v>
      </c>
      <c r="G15" s="452">
        <f t="shared" si="2"/>
        <v>0</v>
      </c>
      <c r="H15" s="491">
        <f>'2016 Data'!O51</f>
        <v>0.15300546448087432</v>
      </c>
      <c r="I15" s="403">
        <f>'YTD 2017'!O20</f>
        <v>0</v>
      </c>
      <c r="J15" s="401">
        <f>'YTD 2016'!O20</f>
        <v>0</v>
      </c>
      <c r="K15" s="401">
        <f>'YTD 2015'!O20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ago'!E20</f>
        <v>0</v>
      </c>
      <c r="D16" s="401">
        <f>'3 weeks ago'!E20</f>
        <v>0</v>
      </c>
      <c r="E16" s="402">
        <f>'Previous Week'!E20</f>
        <v>0</v>
      </c>
      <c r="F16" s="402">
        <f>'Last Week'!E20</f>
        <v>0</v>
      </c>
      <c r="G16" s="452">
        <f t="shared" si="2"/>
        <v>0</v>
      </c>
      <c r="H16" s="491">
        <f>'2016 Data'!E51</f>
        <v>0.45901639344262296</v>
      </c>
      <c r="I16" s="403">
        <f>'YTD 2017'!E20</f>
        <v>0</v>
      </c>
      <c r="J16" s="401">
        <f>'YTD 2016'!E20</f>
        <v>1</v>
      </c>
      <c r="K16" s="401">
        <f>'YTD 2015'!E20</f>
        <v>3</v>
      </c>
      <c r="L16" s="404">
        <f t="shared" si="0"/>
        <v>-1</v>
      </c>
      <c r="M16" s="407">
        <f t="shared" si="1"/>
        <v>-3</v>
      </c>
      <c r="N16" s="380"/>
    </row>
    <row r="17" spans="1:14" x14ac:dyDescent="0.25">
      <c r="A17" s="375"/>
      <c r="B17" s="406" t="s">
        <v>41</v>
      </c>
      <c r="C17" s="401">
        <f>'4 weeks ago'!J20</f>
        <v>0</v>
      </c>
      <c r="D17" s="401">
        <f>'3 weeks ago'!J20</f>
        <v>0</v>
      </c>
      <c r="E17" s="402">
        <f>'Previous Week'!J20</f>
        <v>0</v>
      </c>
      <c r="F17" s="402">
        <f>'Last Week'!J20</f>
        <v>0</v>
      </c>
      <c r="G17" s="452">
        <f t="shared" si="2"/>
        <v>0</v>
      </c>
      <c r="H17" s="491">
        <f>'2016 Data'!J51</f>
        <v>0.45901639344262296</v>
      </c>
      <c r="I17" s="403">
        <f>'YTD 2017'!J20</f>
        <v>0</v>
      </c>
      <c r="J17" s="401">
        <f>'YTD 2016'!J20</f>
        <v>3</v>
      </c>
      <c r="K17" s="401">
        <f>'YTD 2015'!J20</f>
        <v>0</v>
      </c>
      <c r="L17" s="404">
        <f t="shared" si="0"/>
        <v>-3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2.1420765027322402</v>
      </c>
      <c r="I18" s="411">
        <f t="shared" si="3"/>
        <v>0</v>
      </c>
      <c r="J18" s="409">
        <f t="shared" si="3"/>
        <v>4</v>
      </c>
      <c r="K18" s="409">
        <f t="shared" si="3"/>
        <v>6</v>
      </c>
      <c r="L18" s="412">
        <f>(I18-J18)/J18</f>
        <v>-1</v>
      </c>
      <c r="M18" s="413">
        <f>(I18-K18)/K18</f>
        <v>-1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ago'!C20</f>
        <v>0</v>
      </c>
      <c r="D20" s="401">
        <f>'3 weeks ago'!C20</f>
        <v>0</v>
      </c>
      <c r="E20" s="402">
        <f>'Previous Week'!C20</f>
        <v>0</v>
      </c>
      <c r="F20" s="402">
        <f>'Last Week'!C20</f>
        <v>0</v>
      </c>
      <c r="G20" s="452">
        <f t="shared" ref="G20:G28" si="4">SUM(C20:F20)</f>
        <v>0</v>
      </c>
      <c r="H20" s="491">
        <f>'2016 Data'!C51</f>
        <v>1.3770491803278688</v>
      </c>
      <c r="I20" s="416">
        <f>'YTD 2017'!C20</f>
        <v>0</v>
      </c>
      <c r="J20" s="401">
        <f>'YTD 2016'!C20</f>
        <v>2</v>
      </c>
      <c r="K20" s="401">
        <f>'YTD 2015'!C20</f>
        <v>2</v>
      </c>
      <c r="L20" s="404">
        <f t="shared" ref="L20:L28" si="5">I20-J20</f>
        <v>-2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ago'!N20</f>
        <v>0</v>
      </c>
      <c r="D21" s="401">
        <f>'3 weeks ago'!N20</f>
        <v>0</v>
      </c>
      <c r="E21" s="402">
        <f>'Previous Week'!N20</f>
        <v>0</v>
      </c>
      <c r="F21" s="402">
        <f>'Last Week'!N20</f>
        <v>0</v>
      </c>
      <c r="G21" s="452">
        <f t="shared" si="4"/>
        <v>0</v>
      </c>
      <c r="H21" s="491">
        <f>'2016 Data'!N51</f>
        <v>4.360655737704918</v>
      </c>
      <c r="I21" s="418">
        <f>'YTD 2017'!N20</f>
        <v>1</v>
      </c>
      <c r="J21" s="401">
        <f>'YTD 2016'!N20</f>
        <v>2</v>
      </c>
      <c r="K21" s="401">
        <f>'YTD 2015'!N20</f>
        <v>7</v>
      </c>
      <c r="L21" s="404">
        <f t="shared" si="5"/>
        <v>-1</v>
      </c>
      <c r="M21" s="407">
        <f t="shared" ref="M21:M28" si="6">I21-K21</f>
        <v>-6</v>
      </c>
      <c r="N21" s="380"/>
    </row>
    <row r="22" spans="1:14" x14ac:dyDescent="0.25">
      <c r="A22" s="375"/>
      <c r="B22" s="417" t="s">
        <v>62</v>
      </c>
      <c r="C22" s="401">
        <f>'4 weeks ago'!L20</f>
        <v>0</v>
      </c>
      <c r="D22" s="401">
        <f>'3 weeks ago'!L20</f>
        <v>0</v>
      </c>
      <c r="E22" s="402">
        <f>'Previous Week'!L20</f>
        <v>0</v>
      </c>
      <c r="F22" s="402">
        <f>'Last Week'!L20</f>
        <v>1</v>
      </c>
      <c r="G22" s="418">
        <f t="shared" si="4"/>
        <v>1</v>
      </c>
      <c r="H22" s="491">
        <f>'2016 Data'!L51</f>
        <v>7.650273224043716E-2</v>
      </c>
      <c r="I22" s="418">
        <f>'YTD 2017'!L20</f>
        <v>1</v>
      </c>
      <c r="J22" s="401">
        <f>'YTD 2016'!L20</f>
        <v>0</v>
      </c>
      <c r="K22" s="401">
        <f>'YTD 2015'!L20</f>
        <v>0</v>
      </c>
      <c r="L22" s="404">
        <f t="shared" si="5"/>
        <v>1</v>
      </c>
      <c r="M22" s="407">
        <f t="shared" si="6"/>
        <v>1</v>
      </c>
      <c r="N22" s="380"/>
    </row>
    <row r="23" spans="1:14" x14ac:dyDescent="0.25">
      <c r="A23" s="375"/>
      <c r="B23" s="417" t="s">
        <v>33</v>
      </c>
      <c r="C23" s="401">
        <f>'4 weeks ago'!P20</f>
        <v>2</v>
      </c>
      <c r="D23" s="401">
        <f>'3 weeks ago'!P20</f>
        <v>3</v>
      </c>
      <c r="E23" s="402">
        <f>'Previous Week'!P20</f>
        <v>4</v>
      </c>
      <c r="F23" s="402">
        <f>'Last Week'!P20</f>
        <v>3</v>
      </c>
      <c r="G23" s="403">
        <f t="shared" si="4"/>
        <v>12</v>
      </c>
      <c r="H23" s="491">
        <f>'2016 Data'!P51</f>
        <v>4.360655737704918</v>
      </c>
      <c r="I23" s="418">
        <f>'YTD 2017'!P20</f>
        <v>15</v>
      </c>
      <c r="J23" s="401">
        <f>'YTD 2016'!P20</f>
        <v>9</v>
      </c>
      <c r="K23" s="401">
        <f>'YTD 2015'!P20</f>
        <v>0</v>
      </c>
      <c r="L23" s="404">
        <f t="shared" si="5"/>
        <v>6</v>
      </c>
      <c r="M23" s="407">
        <f t="shared" si="6"/>
        <v>15</v>
      </c>
      <c r="N23" s="380"/>
    </row>
    <row r="24" spans="1:14" x14ac:dyDescent="0.25">
      <c r="A24" s="375"/>
      <c r="B24" s="406" t="s">
        <v>7</v>
      </c>
      <c r="C24" s="401">
        <f>'4 weeks ago'!G20</f>
        <v>1</v>
      </c>
      <c r="D24" s="401">
        <f>'3 weeks ago'!G20</f>
        <v>1</v>
      </c>
      <c r="E24" s="402">
        <f>'Previous Week'!G20</f>
        <v>0</v>
      </c>
      <c r="F24" s="402">
        <f>'Last Week'!G20</f>
        <v>1</v>
      </c>
      <c r="G24" s="403">
        <f t="shared" si="4"/>
        <v>3</v>
      </c>
      <c r="H24" s="491">
        <f>'2016 Data'!G51</f>
        <v>7.0382513661202184</v>
      </c>
      <c r="I24" s="418">
        <f>'YTD 2017'!G20</f>
        <v>7</v>
      </c>
      <c r="J24" s="401">
        <f>'YTD 2016'!G20</f>
        <v>10</v>
      </c>
      <c r="K24" s="401">
        <f>'YTD 2015'!G20</f>
        <v>13</v>
      </c>
      <c r="L24" s="404">
        <f t="shared" si="5"/>
        <v>-3</v>
      </c>
      <c r="M24" s="407">
        <f t="shared" si="6"/>
        <v>-6</v>
      </c>
      <c r="N24" s="380"/>
    </row>
    <row r="25" spans="1:14" x14ac:dyDescent="0.25">
      <c r="A25" s="375"/>
      <c r="B25" s="406" t="s">
        <v>68</v>
      </c>
      <c r="C25" s="401">
        <f>'4 weeks ago'!I20</f>
        <v>1</v>
      </c>
      <c r="D25" s="401">
        <f>'3 weeks ago'!I20</f>
        <v>1</v>
      </c>
      <c r="E25" s="402">
        <f>'Previous Week'!I20</f>
        <v>2</v>
      </c>
      <c r="F25" s="402">
        <f>'Last Week'!I20</f>
        <v>0</v>
      </c>
      <c r="G25" s="452">
        <f t="shared" si="4"/>
        <v>4</v>
      </c>
      <c r="H25" s="491">
        <f>'2016 Data'!I51</f>
        <v>2.6010928961748636</v>
      </c>
      <c r="I25" s="418">
        <f>'YTD 2017'!I20</f>
        <v>4</v>
      </c>
      <c r="J25" s="401">
        <f>'YTD 2016'!I20</f>
        <v>1</v>
      </c>
      <c r="K25" s="401">
        <f>'YTD 2015'!I20</f>
        <v>4</v>
      </c>
      <c r="L25" s="404">
        <f t="shared" si="5"/>
        <v>3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ago'!H20</f>
        <v>0</v>
      </c>
      <c r="D26" s="401">
        <f>'3 weeks ago'!H20</f>
        <v>0</v>
      </c>
      <c r="E26" s="402">
        <f>'Previous Week'!H20</f>
        <v>1</v>
      </c>
      <c r="F26" s="402">
        <f>'Last Week'!H20</f>
        <v>0</v>
      </c>
      <c r="G26" s="452">
        <f t="shared" si="4"/>
        <v>1</v>
      </c>
      <c r="H26" s="491">
        <f>'2016 Data'!H51</f>
        <v>5.278688524590164</v>
      </c>
      <c r="I26" s="418">
        <f>'YTD 2017'!H20</f>
        <v>2</v>
      </c>
      <c r="J26" s="401">
        <f>'YTD 2016'!H20</f>
        <v>8</v>
      </c>
      <c r="K26" s="401">
        <f>'YTD 2015'!H20</f>
        <v>6</v>
      </c>
      <c r="L26" s="404">
        <f>I26-J26</f>
        <v>-6</v>
      </c>
      <c r="M26" s="407">
        <f>I26-K26</f>
        <v>-4</v>
      </c>
      <c r="N26" s="380"/>
    </row>
    <row r="27" spans="1:14" x14ac:dyDescent="0.25">
      <c r="A27" s="375"/>
      <c r="B27" s="406" t="s">
        <v>34</v>
      </c>
      <c r="C27" s="401">
        <f>'4 weeks ago'!K20</f>
        <v>1</v>
      </c>
      <c r="D27" s="401">
        <f>'3 weeks ago'!K20</f>
        <v>0</v>
      </c>
      <c r="E27" s="402">
        <f>'Previous Week'!K20</f>
        <v>0</v>
      </c>
      <c r="F27" s="402">
        <f>'Last Week'!K20</f>
        <v>0</v>
      </c>
      <c r="G27" s="452">
        <f t="shared" si="4"/>
        <v>1</v>
      </c>
      <c r="H27" s="491">
        <f>'2016 Data'!K51</f>
        <v>0.30601092896174864</v>
      </c>
      <c r="I27" s="418">
        <f>'YTD 2017'!K20</f>
        <v>1</v>
      </c>
      <c r="J27" s="401">
        <f>'YTD 2016'!K20</f>
        <v>0</v>
      </c>
      <c r="K27" s="401">
        <f>'YTD 2015'!K20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ago'!B20</f>
        <v>0</v>
      </c>
      <c r="D28" s="401">
        <f>'3 weeks ago'!B20</f>
        <v>0</v>
      </c>
      <c r="E28" s="402">
        <f>'Previous Week'!B20</f>
        <v>0</v>
      </c>
      <c r="F28" s="402">
        <f>'Last Week'!B20</f>
        <v>1</v>
      </c>
      <c r="G28" s="452">
        <f t="shared" si="4"/>
        <v>1</v>
      </c>
      <c r="H28" s="491">
        <f>'2016 Data'!B51</f>
        <v>3.3661202185792347</v>
      </c>
      <c r="I28" s="418">
        <f>'YTD 2017'!B20</f>
        <v>1</v>
      </c>
      <c r="J28" s="401">
        <f>'YTD 2016'!B20</f>
        <v>9</v>
      </c>
      <c r="K28" s="401">
        <f>'YTD 2015'!B20</f>
        <v>5</v>
      </c>
      <c r="L28" s="404">
        <f t="shared" si="5"/>
        <v>-8</v>
      </c>
      <c r="M28" s="407">
        <f t="shared" si="6"/>
        <v>-4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5</v>
      </c>
      <c r="D29" s="420">
        <f t="shared" si="7"/>
        <v>5</v>
      </c>
      <c r="E29" s="420">
        <f t="shared" si="7"/>
        <v>7</v>
      </c>
      <c r="F29" s="421">
        <f t="shared" si="7"/>
        <v>6</v>
      </c>
      <c r="G29" s="455">
        <f t="shared" si="7"/>
        <v>23</v>
      </c>
      <c r="H29" s="494">
        <f t="shared" si="7"/>
        <v>28.765027322404372</v>
      </c>
      <c r="I29" s="422">
        <f t="shared" si="7"/>
        <v>32</v>
      </c>
      <c r="J29" s="420">
        <f t="shared" si="7"/>
        <v>41</v>
      </c>
      <c r="K29" s="420">
        <f t="shared" si="7"/>
        <v>38</v>
      </c>
      <c r="L29" s="412">
        <f>(I29-J29)/J29</f>
        <v>-0.21951219512195122</v>
      </c>
      <c r="M29" s="413">
        <f>(I29-K29)/K29</f>
        <v>-0.15789473684210525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5</v>
      </c>
      <c r="E30" s="409">
        <f t="shared" si="8"/>
        <v>7</v>
      </c>
      <c r="F30" s="410">
        <f t="shared" si="8"/>
        <v>6</v>
      </c>
      <c r="G30" s="453">
        <f t="shared" si="8"/>
        <v>23</v>
      </c>
      <c r="H30" s="492">
        <f t="shared" si="8"/>
        <v>30.907103825136613</v>
      </c>
      <c r="I30" s="411">
        <f t="shared" si="8"/>
        <v>32</v>
      </c>
      <c r="J30" s="409">
        <f t="shared" si="8"/>
        <v>45</v>
      </c>
      <c r="K30" s="409">
        <f t="shared" si="8"/>
        <v>44</v>
      </c>
      <c r="L30" s="412">
        <f>(I30-J30)/J30</f>
        <v>-0.28888888888888886</v>
      </c>
      <c r="M30" s="413">
        <f>(I30-K30)/K30</f>
        <v>-0.27272727272727271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-13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ago'!S20</f>
        <v>0</v>
      </c>
      <c r="D39" s="441">
        <f>'3 weeks ago'!S20</f>
        <v>0</v>
      </c>
      <c r="E39" s="441">
        <f>'Previous Week'!S20</f>
        <v>0</v>
      </c>
      <c r="F39" s="442">
        <f>'Last Week'!S13</f>
        <v>0</v>
      </c>
      <c r="G39" s="452">
        <f t="shared" ref="G39:G40" si="9">SUM(C39:F39)</f>
        <v>0</v>
      </c>
      <c r="H39" s="501">
        <f>'2016 Data'!R51</f>
        <v>0.15342465753424658</v>
      </c>
      <c r="I39" s="443">
        <f>'YTD 2017'!S20</f>
        <v>0</v>
      </c>
      <c r="J39" s="441">
        <f>'YTD 2016'!S20</f>
        <v>0</v>
      </c>
      <c r="K39" s="441">
        <f>'YTD 2015'!S20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ago'!T20</f>
        <v>1</v>
      </c>
      <c r="D40" s="447">
        <f>'3 weeks ago'!T20</f>
        <v>0</v>
      </c>
      <c r="E40" s="446">
        <f>'Previous Week'!T20</f>
        <v>1</v>
      </c>
      <c r="F40" s="460">
        <f>'Last Week'!T20</f>
        <v>1</v>
      </c>
      <c r="G40" s="452">
        <f t="shared" si="9"/>
        <v>3</v>
      </c>
      <c r="H40" s="502">
        <f>'2016 Data'!S51</f>
        <v>7.3643835616438347</v>
      </c>
      <c r="I40" s="448">
        <f>'YTD 2017'!T20</f>
        <v>5</v>
      </c>
      <c r="J40" s="482">
        <f>'YTD 2016'!T20</f>
        <v>9</v>
      </c>
      <c r="K40" s="446">
        <f>'YTD 2015'!T20</f>
        <v>17</v>
      </c>
      <c r="L40" s="412">
        <f>(I40-J40)/J40</f>
        <v>-0.44444444444444442</v>
      </c>
      <c r="M40" s="413">
        <f>(I40-K40)/K40</f>
        <v>-0.70588235294117652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3" priority="1" stopIfTrue="1" operator="greaterThan">
      <formula>0</formula>
    </cfRule>
  </conditionalFormatting>
  <conditionalFormatting sqref="L31:M31">
    <cfRule type="cellIs" dxfId="4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0</v>
      </c>
      <c r="F11" s="402">
        <f>'Last Week'!F21</f>
        <v>0</v>
      </c>
      <c r="G11" s="452">
        <f>SUM(C11:F11)</f>
        <v>0</v>
      </c>
      <c r="H11" s="491">
        <f>'2016 Data'!F52</f>
        <v>0.45901639344262296</v>
      </c>
      <c r="I11" s="403">
        <f>'YTD 2017'!F21</f>
        <v>0</v>
      </c>
      <c r="J11" s="401">
        <f>'YTD 2016'!F21</f>
        <v>0</v>
      </c>
      <c r="K11" s="401">
        <f>'YTD 2015'!F21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ago'!M21</f>
        <v>1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7" si="2">SUM(C12:F12)</f>
        <v>1</v>
      </c>
      <c r="H12" s="491">
        <f>'2016 Data'!M52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406" t="s">
        <v>29</v>
      </c>
      <c r="C13" s="401">
        <f>'4 weeks ago'!D21</f>
        <v>0</v>
      </c>
      <c r="D13" s="401">
        <f>'3 weeks ago'!D21</f>
        <v>0</v>
      </c>
      <c r="E13" s="402">
        <f>'Previous Week'!D21</f>
        <v>0</v>
      </c>
      <c r="F13" s="402">
        <f>'Last Week'!D21</f>
        <v>0</v>
      </c>
      <c r="G13" s="452">
        <f t="shared" si="2"/>
        <v>0</v>
      </c>
      <c r="H13" s="491">
        <f>'2016 Data'!D52</f>
        <v>7.650273224043716E-2</v>
      </c>
      <c r="I13" s="403">
        <f>'YTD 2017'!D21</f>
        <v>0</v>
      </c>
      <c r="J13" s="401">
        <f>'YTD 2016'!D21</f>
        <v>0</v>
      </c>
      <c r="K13" s="401">
        <f>'YTD 2015'!D21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ago'!Q21</f>
        <v>0</v>
      </c>
      <c r="D14" s="401">
        <f>'3 weeks ago'!Q21</f>
        <v>0</v>
      </c>
      <c r="E14" s="402">
        <f>'Previous Week'!Q21</f>
        <v>0</v>
      </c>
      <c r="F14" s="402">
        <f>'Last Week'!Q21</f>
        <v>0</v>
      </c>
      <c r="G14" s="452">
        <f t="shared" si="2"/>
        <v>0</v>
      </c>
      <c r="H14" s="491">
        <f>'2016 Data'!Q52</f>
        <v>1.4535519125683061</v>
      </c>
      <c r="I14" s="403">
        <f>'YTD 2017'!Q21</f>
        <v>0</v>
      </c>
      <c r="J14" s="401">
        <f>'YTD 2016'!Q21</f>
        <v>1</v>
      </c>
      <c r="K14" s="401">
        <f>'YTD 2015'!Q21</f>
        <v>2</v>
      </c>
      <c r="L14" s="404">
        <f t="shared" si="0"/>
        <v>-1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ago'!O21</f>
        <v>1</v>
      </c>
      <c r="D15" s="401">
        <f>'3 weeks ago'!O21</f>
        <v>0</v>
      </c>
      <c r="E15" s="402">
        <f>'Previous Week'!O21</f>
        <v>0</v>
      </c>
      <c r="F15" s="402">
        <f>'Last Week'!O21</f>
        <v>0</v>
      </c>
      <c r="G15" s="452">
        <f t="shared" si="2"/>
        <v>1</v>
      </c>
      <c r="H15" s="491">
        <f>'2016 Data'!O52</f>
        <v>0.38251366120218577</v>
      </c>
      <c r="I15" s="403">
        <f>'YTD 2017'!O21</f>
        <v>1</v>
      </c>
      <c r="J15" s="401">
        <f>'YTD 2016'!O21</f>
        <v>0</v>
      </c>
      <c r="K15" s="401">
        <f>'YTD 2015'!O21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40</v>
      </c>
      <c r="C16" s="401">
        <f>'4 weeks ago'!E21</f>
        <v>1</v>
      </c>
      <c r="D16" s="401">
        <f>'3 weeks ago'!E21</f>
        <v>0</v>
      </c>
      <c r="E16" s="402">
        <f>'Previous Week'!E21</f>
        <v>0</v>
      </c>
      <c r="F16" s="402">
        <f>'Last Week'!E21</f>
        <v>0</v>
      </c>
      <c r="G16" s="452">
        <f t="shared" si="2"/>
        <v>1</v>
      </c>
      <c r="H16" s="491">
        <f>'2016 Data'!E52</f>
        <v>1.2240437158469946</v>
      </c>
      <c r="I16" s="403">
        <f>'YTD 2017'!E21</f>
        <v>2</v>
      </c>
      <c r="J16" s="401">
        <f>'YTD 2016'!E21</f>
        <v>0</v>
      </c>
      <c r="K16" s="401">
        <f>'YTD 2015'!E21</f>
        <v>2</v>
      </c>
      <c r="L16" s="404">
        <f t="shared" si="0"/>
        <v>2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ago'!J21</f>
        <v>0</v>
      </c>
      <c r="D17" s="401">
        <f>'3 weeks ago'!J21</f>
        <v>0</v>
      </c>
      <c r="E17" s="402">
        <f>'Previous Week'!J21</f>
        <v>0</v>
      </c>
      <c r="F17" s="402">
        <f>'Last Week'!J21</f>
        <v>1</v>
      </c>
      <c r="G17" s="452">
        <f t="shared" si="2"/>
        <v>1</v>
      </c>
      <c r="H17" s="491">
        <f>'2016 Data'!J52</f>
        <v>1.1475409836065573</v>
      </c>
      <c r="I17" s="403">
        <f>'YTD 2017'!J21</f>
        <v>1</v>
      </c>
      <c r="J17" s="401">
        <f>'YTD 2016'!J21</f>
        <v>1</v>
      </c>
      <c r="K17" s="401">
        <f>'YTD 2015'!J21</f>
        <v>1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3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4</v>
      </c>
      <c r="H18" s="492">
        <f t="shared" si="3"/>
        <v>4.972677595628415</v>
      </c>
      <c r="I18" s="411">
        <f t="shared" si="3"/>
        <v>5</v>
      </c>
      <c r="J18" s="409">
        <f t="shared" si="3"/>
        <v>3</v>
      </c>
      <c r="K18" s="409">
        <f t="shared" si="3"/>
        <v>5</v>
      </c>
      <c r="L18" s="412">
        <f>(I18-J18)/J18</f>
        <v>0.66666666666666663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ago'!C21</f>
        <v>0</v>
      </c>
      <c r="D20" s="401">
        <f>'3 weeks ago'!C21</f>
        <v>0</v>
      </c>
      <c r="E20" s="402">
        <f>'Previous Week'!C21</f>
        <v>0</v>
      </c>
      <c r="F20" s="402">
        <f>'Last Week'!C21</f>
        <v>0</v>
      </c>
      <c r="G20" s="452">
        <f t="shared" ref="G20:G28" si="4">SUM(C20:F20)</f>
        <v>0</v>
      </c>
      <c r="H20" s="491">
        <f>'2016 Data'!C52</f>
        <v>0.99453551912568305</v>
      </c>
      <c r="I20" s="416">
        <f>'YTD 2017'!C21</f>
        <v>0</v>
      </c>
      <c r="J20" s="401">
        <f>'YTD 2016'!C21</f>
        <v>1</v>
      </c>
      <c r="K20" s="401">
        <f>'YTD 2015'!C21</f>
        <v>0</v>
      </c>
      <c r="L20" s="404">
        <f t="shared" ref="L20:L28" si="5">I20-J20</f>
        <v>-1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ago'!N21</f>
        <v>1</v>
      </c>
      <c r="D21" s="401">
        <f>'3 weeks ago'!N21</f>
        <v>0</v>
      </c>
      <c r="E21" s="402">
        <f>'Previous Week'!N21</f>
        <v>1</v>
      </c>
      <c r="F21" s="402">
        <f>'Last Week'!N21</f>
        <v>0</v>
      </c>
      <c r="G21" s="452">
        <f t="shared" si="4"/>
        <v>2</v>
      </c>
      <c r="H21" s="491">
        <f>'2016 Data'!N52</f>
        <v>7.9562841530054644</v>
      </c>
      <c r="I21" s="418">
        <f>'YTD 2017'!N21</f>
        <v>3</v>
      </c>
      <c r="J21" s="401">
        <f>'YTD 2016'!N21</f>
        <v>10</v>
      </c>
      <c r="K21" s="401">
        <f>'YTD 2015'!N21</f>
        <v>16</v>
      </c>
      <c r="L21" s="404">
        <f t="shared" si="5"/>
        <v>-7</v>
      </c>
      <c r="M21" s="407">
        <f t="shared" ref="M21:M28" si="6">I21-K21</f>
        <v>-13</v>
      </c>
      <c r="N21" s="380"/>
    </row>
    <row r="22" spans="1:14" x14ac:dyDescent="0.25">
      <c r="A22" s="375"/>
      <c r="B22" s="417" t="s">
        <v>62</v>
      </c>
      <c r="C22" s="401">
        <f>'4 weeks ago'!L21</f>
        <v>0</v>
      </c>
      <c r="D22" s="401">
        <f>'3 weeks ago'!L21</f>
        <v>0</v>
      </c>
      <c r="E22" s="402">
        <f>'Previous Week'!L21</f>
        <v>0</v>
      </c>
      <c r="F22" s="402">
        <f>'Last Week'!L21</f>
        <v>0</v>
      </c>
      <c r="G22" s="418">
        <f t="shared" si="4"/>
        <v>0</v>
      </c>
      <c r="H22" s="491">
        <f>'2016 Data'!L52</f>
        <v>0.15300546448087432</v>
      </c>
      <c r="I22" s="418">
        <f>'YTD 2017'!L21</f>
        <v>0</v>
      </c>
      <c r="J22" s="401">
        <f>'YTD 2016'!L21</f>
        <v>0</v>
      </c>
      <c r="K22" s="401">
        <f>'YTD 2015'!L21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ago'!P21</f>
        <v>1</v>
      </c>
      <c r="D23" s="401">
        <f>'3 weeks ago'!P21</f>
        <v>0</v>
      </c>
      <c r="E23" s="402">
        <f>'Previous Week'!P21</f>
        <v>0</v>
      </c>
      <c r="F23" s="402">
        <f>'Last Week'!P21</f>
        <v>0</v>
      </c>
      <c r="G23" s="403">
        <f t="shared" si="4"/>
        <v>1</v>
      </c>
      <c r="H23" s="491">
        <f>'2016 Data'!P52</f>
        <v>0.30601092896174864</v>
      </c>
      <c r="I23" s="418">
        <f>'YTD 2017'!P21</f>
        <v>1</v>
      </c>
      <c r="J23" s="401">
        <f>'YTD 2016'!P21</f>
        <v>1</v>
      </c>
      <c r="K23" s="401">
        <f>'YTD 2015'!P21</f>
        <v>0</v>
      </c>
      <c r="L23" s="404">
        <f t="shared" si="5"/>
        <v>0</v>
      </c>
      <c r="M23" s="407">
        <f t="shared" si="6"/>
        <v>1</v>
      </c>
      <c r="N23" s="380"/>
    </row>
    <row r="24" spans="1:14" x14ac:dyDescent="0.25">
      <c r="A24" s="375"/>
      <c r="B24" s="406" t="s">
        <v>7</v>
      </c>
      <c r="C24" s="401">
        <f>'4 weeks ago'!G21</f>
        <v>2</v>
      </c>
      <c r="D24" s="401">
        <f>'3 weeks ago'!G21</f>
        <v>2</v>
      </c>
      <c r="E24" s="402">
        <f>'Previous Week'!G21</f>
        <v>0</v>
      </c>
      <c r="F24" s="402">
        <f>'Last Week'!G21</f>
        <v>2</v>
      </c>
      <c r="G24" s="403">
        <f t="shared" si="4"/>
        <v>6</v>
      </c>
      <c r="H24" s="491">
        <f>'2016 Data'!G52</f>
        <v>5.0491803278688527</v>
      </c>
      <c r="I24" s="418">
        <f>'YTD 2017'!G21</f>
        <v>8</v>
      </c>
      <c r="J24" s="401">
        <f>'YTD 2016'!G21</f>
        <v>6</v>
      </c>
      <c r="K24" s="401">
        <f>'YTD 2015'!G21</f>
        <v>10</v>
      </c>
      <c r="L24" s="404">
        <f t="shared" si="5"/>
        <v>2</v>
      </c>
      <c r="M24" s="407">
        <f t="shared" si="6"/>
        <v>-2</v>
      </c>
      <c r="N24" s="380"/>
    </row>
    <row r="25" spans="1:14" x14ac:dyDescent="0.25">
      <c r="A25" s="375"/>
      <c r="B25" s="406" t="s">
        <v>68</v>
      </c>
      <c r="C25" s="401">
        <f>'4 weeks ago'!I21</f>
        <v>1</v>
      </c>
      <c r="D25" s="401">
        <f>'3 weeks ago'!I21</f>
        <v>1</v>
      </c>
      <c r="E25" s="402">
        <f>'Previous Week'!I21</f>
        <v>0</v>
      </c>
      <c r="F25" s="402">
        <f>'Last Week'!I21</f>
        <v>1</v>
      </c>
      <c r="G25" s="452">
        <f t="shared" si="4"/>
        <v>3</v>
      </c>
      <c r="H25" s="491">
        <f>'2016 Data'!I52</f>
        <v>2.0655737704918034</v>
      </c>
      <c r="I25" s="418">
        <f>'YTD 2017'!I21</f>
        <v>5</v>
      </c>
      <c r="J25" s="401">
        <f>'YTD 2016'!I21</f>
        <v>1</v>
      </c>
      <c r="K25" s="401">
        <f>'YTD 2015'!I21</f>
        <v>0</v>
      </c>
      <c r="L25" s="404">
        <f t="shared" si="5"/>
        <v>4</v>
      </c>
      <c r="M25" s="407">
        <f t="shared" si="6"/>
        <v>5</v>
      </c>
      <c r="N25" s="380"/>
    </row>
    <row r="26" spans="1:14" x14ac:dyDescent="0.25">
      <c r="A26" s="375"/>
      <c r="B26" s="406" t="s">
        <v>67</v>
      </c>
      <c r="C26" s="401">
        <f>'4 weeks ago'!H21</f>
        <v>0</v>
      </c>
      <c r="D26" s="401">
        <f>'3 weeks ago'!H21</f>
        <v>1</v>
      </c>
      <c r="E26" s="402">
        <f>'Previous Week'!H21</f>
        <v>0</v>
      </c>
      <c r="F26" s="402">
        <f>'Last Week'!H21</f>
        <v>1</v>
      </c>
      <c r="G26" s="452">
        <f t="shared" si="4"/>
        <v>2</v>
      </c>
      <c r="H26" s="491">
        <f>'2016 Data'!H52</f>
        <v>4.8961748633879782</v>
      </c>
      <c r="I26" s="418">
        <f>'YTD 2017'!H21</f>
        <v>3</v>
      </c>
      <c r="J26" s="401">
        <f>'YTD 2016'!H21</f>
        <v>4</v>
      </c>
      <c r="K26" s="401">
        <f>'YTD 2015'!H21</f>
        <v>3</v>
      </c>
      <c r="L26" s="404">
        <f>I26-J26</f>
        <v>-1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ago'!K21</f>
        <v>0</v>
      </c>
      <c r="D27" s="401">
        <f>'3 weeks ago'!K21</f>
        <v>0</v>
      </c>
      <c r="E27" s="402">
        <f>'Previous Week'!K21</f>
        <v>1</v>
      </c>
      <c r="F27" s="402">
        <f>'Last Week'!K21</f>
        <v>0</v>
      </c>
      <c r="G27" s="452">
        <f t="shared" si="4"/>
        <v>1</v>
      </c>
      <c r="H27" s="491">
        <f>'2016 Data'!K52</f>
        <v>0.30601092896174864</v>
      </c>
      <c r="I27" s="418">
        <f>'YTD 2017'!K21</f>
        <v>1</v>
      </c>
      <c r="J27" s="401">
        <f>'YTD 2016'!K21</f>
        <v>0</v>
      </c>
      <c r="K27" s="401">
        <f>'YTD 2015'!K21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ago'!B21</f>
        <v>1</v>
      </c>
      <c r="D28" s="401">
        <f>'3 weeks ago'!B21</f>
        <v>1</v>
      </c>
      <c r="E28" s="402">
        <f>'Previous Week'!B21</f>
        <v>1</v>
      </c>
      <c r="F28" s="402">
        <f>'Last Week'!B21</f>
        <v>1</v>
      </c>
      <c r="G28" s="452">
        <f t="shared" si="4"/>
        <v>4</v>
      </c>
      <c r="H28" s="491">
        <f>'2016 Data'!B52</f>
        <v>3.9016393442622945</v>
      </c>
      <c r="I28" s="418">
        <f>'YTD 2017'!B21</f>
        <v>4</v>
      </c>
      <c r="J28" s="401">
        <f>'YTD 2016'!B21</f>
        <v>6</v>
      </c>
      <c r="K28" s="401">
        <f>'YTD 2015'!B21</f>
        <v>8</v>
      </c>
      <c r="L28" s="404">
        <f t="shared" si="5"/>
        <v>-2</v>
      </c>
      <c r="M28" s="407">
        <f t="shared" si="6"/>
        <v>-4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6</v>
      </c>
      <c r="D29" s="420">
        <f t="shared" si="7"/>
        <v>5</v>
      </c>
      <c r="E29" s="420">
        <f t="shared" si="7"/>
        <v>3</v>
      </c>
      <c r="F29" s="421">
        <f t="shared" si="7"/>
        <v>5</v>
      </c>
      <c r="G29" s="455">
        <f t="shared" si="7"/>
        <v>19</v>
      </c>
      <c r="H29" s="494">
        <f t="shared" si="7"/>
        <v>25.628415300546443</v>
      </c>
      <c r="I29" s="422">
        <f t="shared" si="7"/>
        <v>25</v>
      </c>
      <c r="J29" s="420">
        <f t="shared" si="7"/>
        <v>29</v>
      </c>
      <c r="K29" s="420">
        <f t="shared" si="7"/>
        <v>38</v>
      </c>
      <c r="L29" s="412">
        <f>(I29-J29)/J29</f>
        <v>-0.13793103448275862</v>
      </c>
      <c r="M29" s="413">
        <f>(I29-K29)/K29</f>
        <v>-0.34210526315789475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9</v>
      </c>
      <c r="D30" s="409">
        <f t="shared" si="8"/>
        <v>5</v>
      </c>
      <c r="E30" s="409">
        <f t="shared" si="8"/>
        <v>3</v>
      </c>
      <c r="F30" s="410">
        <f t="shared" si="8"/>
        <v>6</v>
      </c>
      <c r="G30" s="453">
        <f t="shared" si="8"/>
        <v>23</v>
      </c>
      <c r="H30" s="492">
        <f t="shared" si="8"/>
        <v>30.601092896174858</v>
      </c>
      <c r="I30" s="411">
        <f t="shared" si="8"/>
        <v>30</v>
      </c>
      <c r="J30" s="409">
        <f t="shared" si="8"/>
        <v>32</v>
      </c>
      <c r="K30" s="409">
        <f t="shared" si="8"/>
        <v>43</v>
      </c>
      <c r="L30" s="412">
        <f>(I30-J30)/J30</f>
        <v>-6.25E-2</v>
      </c>
      <c r="M30" s="413">
        <f>(I30-K30)/K30</f>
        <v>-0.30232558139534882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ago'!S21</f>
        <v>2</v>
      </c>
      <c r="D39" s="441">
        <f>'3 weeks ago'!S21</f>
        <v>4</v>
      </c>
      <c r="E39" s="441">
        <f>'Previous Week'!S21</f>
        <v>10</v>
      </c>
      <c r="F39" s="442">
        <f>'Last Week'!S14</f>
        <v>2</v>
      </c>
      <c r="G39" s="452">
        <f t="shared" ref="G39:G40" si="9">SUM(C39:F39)</f>
        <v>18</v>
      </c>
      <c r="H39" s="501">
        <f>'2016 Data'!R52</f>
        <v>15.726027397260275</v>
      </c>
      <c r="I39" s="443">
        <f>'YTD 2017'!S21</f>
        <v>53</v>
      </c>
      <c r="J39" s="441">
        <f>'YTD 2016'!S21</f>
        <v>39</v>
      </c>
      <c r="K39" s="441">
        <f>'YTD 2015'!S21</f>
        <v>3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ago'!T21</f>
        <v>2</v>
      </c>
      <c r="D40" s="447">
        <f>'3 weeks ago'!T21</f>
        <v>5</v>
      </c>
      <c r="E40" s="446">
        <f>'Previous Week'!T21</f>
        <v>3</v>
      </c>
      <c r="F40" s="460">
        <f>'Last Week'!T21</f>
        <v>2</v>
      </c>
      <c r="G40" s="452">
        <f t="shared" si="9"/>
        <v>12</v>
      </c>
      <c r="H40" s="502">
        <f>'2016 Data'!S52</f>
        <v>18.18082191780822</v>
      </c>
      <c r="I40" s="448">
        <f>'YTD 2017'!T21</f>
        <v>27</v>
      </c>
      <c r="J40" s="482">
        <f>'YTD 2016'!T21</f>
        <v>33</v>
      </c>
      <c r="K40" s="446">
        <f>'YTD 2015'!T21</f>
        <v>29</v>
      </c>
      <c r="L40" s="412">
        <f>(I40-J40)/J40</f>
        <v>-0.18181818181818182</v>
      </c>
      <c r="M40" s="413">
        <f>(I40-K40)/K40</f>
        <v>-6.8965517241379309E-2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1" priority="1" stopIfTrue="1" operator="greaterThan">
      <formula>0</formula>
    </cfRule>
  </conditionalFormatting>
  <conditionalFormatting sqref="L31:M31">
    <cfRule type="cellIs" dxfId="4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Data'!F53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7" si="2">SUM(C12:F12)</f>
        <v>0</v>
      </c>
      <c r="H12" s="491">
        <f>'2016 Data'!M53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ago'!D22</f>
        <v>0</v>
      </c>
      <c r="D13" s="401">
        <f>'3 weeks ago'!D22</f>
        <v>0</v>
      </c>
      <c r="E13" s="402">
        <f>'Previous Week'!D22</f>
        <v>0</v>
      </c>
      <c r="F13" s="402">
        <f>'Last Week'!D22</f>
        <v>0</v>
      </c>
      <c r="G13" s="452">
        <f t="shared" si="2"/>
        <v>0</v>
      </c>
      <c r="H13" s="491">
        <f>'2016 Data'!D53</f>
        <v>7.650273224043716E-2</v>
      </c>
      <c r="I13" s="403">
        <f>'YTD 2017'!D22</f>
        <v>0</v>
      </c>
      <c r="J13" s="401">
        <f>'YTD 2016'!D22</f>
        <v>0</v>
      </c>
      <c r="K13" s="401">
        <f>'YTD 2015'!D22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ago'!Q22</f>
        <v>0</v>
      </c>
      <c r="D14" s="401">
        <f>'3 weeks ago'!Q22</f>
        <v>0</v>
      </c>
      <c r="E14" s="402">
        <f>'Previous Week'!Q22</f>
        <v>1</v>
      </c>
      <c r="F14" s="402">
        <f>'Last Week'!Q22</f>
        <v>0</v>
      </c>
      <c r="G14" s="452">
        <f t="shared" si="2"/>
        <v>1</v>
      </c>
      <c r="H14" s="491">
        <f>'2016 Data'!Q53</f>
        <v>1.4535519125683061</v>
      </c>
      <c r="I14" s="403">
        <f>'YTD 2017'!Q22</f>
        <v>1</v>
      </c>
      <c r="J14" s="401">
        <f>'YTD 2016'!Q22</f>
        <v>3</v>
      </c>
      <c r="K14" s="401">
        <f>'YTD 2015'!Q22</f>
        <v>1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ago'!O22</f>
        <v>0</v>
      </c>
      <c r="D15" s="401">
        <f>'3 weeks ago'!O22</f>
        <v>0</v>
      </c>
      <c r="E15" s="402">
        <f>'Previous Week'!O22</f>
        <v>0</v>
      </c>
      <c r="F15" s="402">
        <f>'Last Week'!O22</f>
        <v>0</v>
      </c>
      <c r="G15" s="452">
        <f t="shared" si="2"/>
        <v>0</v>
      </c>
      <c r="H15" s="491">
        <f>'2016 Data'!O53</f>
        <v>0</v>
      </c>
      <c r="I15" s="403">
        <f>'YTD 2017'!O22</f>
        <v>0</v>
      </c>
      <c r="J15" s="401">
        <f>'YTD 2016'!O22</f>
        <v>0</v>
      </c>
      <c r="K15" s="401">
        <f>'YTD 2015'!O22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ago'!E22</f>
        <v>0</v>
      </c>
      <c r="D16" s="401">
        <f>'3 weeks ago'!E22</f>
        <v>0</v>
      </c>
      <c r="E16" s="402">
        <f>'Previous Week'!E22</f>
        <v>0</v>
      </c>
      <c r="F16" s="402">
        <f>'Last Week'!E22</f>
        <v>0</v>
      </c>
      <c r="G16" s="452">
        <f t="shared" si="2"/>
        <v>0</v>
      </c>
      <c r="H16" s="491">
        <f>'2016 Data'!E53</f>
        <v>0.45901639344262296</v>
      </c>
      <c r="I16" s="403">
        <f>'YTD 2017'!E22</f>
        <v>0</v>
      </c>
      <c r="J16" s="401">
        <f>'YTD 2016'!E22</f>
        <v>0</v>
      </c>
      <c r="K16" s="401">
        <f>'YTD 2015'!E22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ago'!J22</f>
        <v>0</v>
      </c>
      <c r="D17" s="401">
        <f>'3 weeks ago'!J22</f>
        <v>0</v>
      </c>
      <c r="E17" s="402">
        <f>'Previous Week'!J22</f>
        <v>1</v>
      </c>
      <c r="F17" s="402">
        <f>'Last Week'!J22</f>
        <v>0</v>
      </c>
      <c r="G17" s="452">
        <f t="shared" si="2"/>
        <v>1</v>
      </c>
      <c r="H17" s="491">
        <f>'2016 Data'!J53</f>
        <v>0.22950819672131148</v>
      </c>
      <c r="I17" s="403">
        <f>'YTD 2017'!J22</f>
        <v>1</v>
      </c>
      <c r="J17" s="401">
        <f>'YTD 2016'!J22</f>
        <v>0</v>
      </c>
      <c r="K17" s="401">
        <f>'YTD 2015'!J22</f>
        <v>1</v>
      </c>
      <c r="L17" s="404">
        <f t="shared" si="0"/>
        <v>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2</v>
      </c>
      <c r="F18" s="410">
        <f t="shared" si="3"/>
        <v>0</v>
      </c>
      <c r="G18" s="453">
        <f t="shared" si="3"/>
        <v>2</v>
      </c>
      <c r="H18" s="492">
        <f t="shared" si="3"/>
        <v>2.3715846994535519</v>
      </c>
      <c r="I18" s="411">
        <f t="shared" si="3"/>
        <v>2</v>
      </c>
      <c r="J18" s="409">
        <f t="shared" si="3"/>
        <v>4</v>
      </c>
      <c r="K18" s="409">
        <f t="shared" si="3"/>
        <v>3</v>
      </c>
      <c r="L18" s="412">
        <f>(I18-J18)/J18</f>
        <v>-0.5</v>
      </c>
      <c r="M18" s="413">
        <f>(I18-K18)/K18</f>
        <v>-0.33333333333333331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ago'!C22</f>
        <v>0</v>
      </c>
      <c r="D20" s="401">
        <f>'3 weeks ago'!C22</f>
        <v>0</v>
      </c>
      <c r="E20" s="402">
        <f>'Previous Week'!C22</f>
        <v>0</v>
      </c>
      <c r="F20" s="402">
        <f>'Last Week'!C22</f>
        <v>0</v>
      </c>
      <c r="G20" s="452">
        <f t="shared" ref="G20:G28" si="4">SUM(C20:F20)</f>
        <v>0</v>
      </c>
      <c r="H20" s="491">
        <f>'2016 Data'!C53</f>
        <v>1.3005464480874318</v>
      </c>
      <c r="I20" s="416">
        <f>'YTD 2017'!C22</f>
        <v>0</v>
      </c>
      <c r="J20" s="401">
        <f>'YTD 2016'!C22</f>
        <v>2</v>
      </c>
      <c r="K20" s="401">
        <f>'YTD 2015'!C22</f>
        <v>0</v>
      </c>
      <c r="L20" s="404">
        <f t="shared" ref="L20:L28" si="5">I20-J20</f>
        <v>-2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ago'!N22</f>
        <v>0</v>
      </c>
      <c r="D21" s="401">
        <f>'3 weeks ago'!N22</f>
        <v>1</v>
      </c>
      <c r="E21" s="402">
        <f>'Previous Week'!N22</f>
        <v>0</v>
      </c>
      <c r="F21" s="402">
        <f>'Last Week'!N22</f>
        <v>0</v>
      </c>
      <c r="G21" s="452">
        <f t="shared" si="4"/>
        <v>1</v>
      </c>
      <c r="H21" s="491">
        <f>'2016 Data'!N53</f>
        <v>3.0601092896174862</v>
      </c>
      <c r="I21" s="418">
        <f>'YTD 2017'!N22</f>
        <v>1</v>
      </c>
      <c r="J21" s="401">
        <f>'YTD 2016'!N22</f>
        <v>4</v>
      </c>
      <c r="K21" s="401">
        <f>'YTD 2015'!N22</f>
        <v>4</v>
      </c>
      <c r="L21" s="404">
        <f t="shared" si="5"/>
        <v>-3</v>
      </c>
      <c r="M21" s="407">
        <f t="shared" ref="M21:M28" si="6">I21-K21</f>
        <v>-3</v>
      </c>
      <c r="N21" s="380"/>
    </row>
    <row r="22" spans="1:14" x14ac:dyDescent="0.25">
      <c r="A22" s="375"/>
      <c r="B22" s="417" t="s">
        <v>62</v>
      </c>
      <c r="C22" s="401">
        <f>'4 weeks ago'!L22</f>
        <v>0</v>
      </c>
      <c r="D22" s="401">
        <f>'3 weeks ago'!L22</f>
        <v>0</v>
      </c>
      <c r="E22" s="402">
        <f>'Previous Week'!L22</f>
        <v>0</v>
      </c>
      <c r="F22" s="402">
        <f>'Last Week'!L22</f>
        <v>0</v>
      </c>
      <c r="G22" s="418">
        <f t="shared" si="4"/>
        <v>0</v>
      </c>
      <c r="H22" s="491">
        <f>'2016 Data'!L53</f>
        <v>0.22950819672131148</v>
      </c>
      <c r="I22" s="418">
        <f>'YTD 2017'!L22</f>
        <v>0</v>
      </c>
      <c r="J22" s="401">
        <f>'YTD 2016'!L22</f>
        <v>0</v>
      </c>
      <c r="K22" s="401">
        <f>'YTD 2015'!L22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ago'!P22</f>
        <v>1</v>
      </c>
      <c r="D23" s="401">
        <f>'3 weeks ago'!P22</f>
        <v>0</v>
      </c>
      <c r="E23" s="402">
        <f>'Previous Week'!P22</f>
        <v>0</v>
      </c>
      <c r="F23" s="402">
        <f>'Last Week'!P22</f>
        <v>0</v>
      </c>
      <c r="G23" s="403">
        <f t="shared" si="4"/>
        <v>1</v>
      </c>
      <c r="H23" s="491">
        <f>'2016 Data'!P53</f>
        <v>3.2896174863387979</v>
      </c>
      <c r="I23" s="418">
        <f>'YTD 2017'!P22</f>
        <v>3</v>
      </c>
      <c r="J23" s="401">
        <f>'YTD 2016'!P22</f>
        <v>3</v>
      </c>
      <c r="K23" s="401">
        <f>'YTD 2015'!P22</f>
        <v>1</v>
      </c>
      <c r="L23" s="404">
        <f t="shared" si="5"/>
        <v>0</v>
      </c>
      <c r="M23" s="407">
        <f t="shared" si="6"/>
        <v>2</v>
      </c>
      <c r="N23" s="380"/>
    </row>
    <row r="24" spans="1:14" x14ac:dyDescent="0.25">
      <c r="A24" s="375"/>
      <c r="B24" s="406" t="s">
        <v>7</v>
      </c>
      <c r="C24" s="401">
        <f>'4 weeks ago'!G22</f>
        <v>0</v>
      </c>
      <c r="D24" s="401">
        <f>'3 weeks ago'!G22</f>
        <v>3</v>
      </c>
      <c r="E24" s="402">
        <f>'Previous Week'!G22</f>
        <v>2</v>
      </c>
      <c r="F24" s="402">
        <f>'Last Week'!G22</f>
        <v>2</v>
      </c>
      <c r="G24" s="403">
        <f t="shared" si="4"/>
        <v>7</v>
      </c>
      <c r="H24" s="491">
        <f>'2016 Data'!G53</f>
        <v>7.2677595628415306</v>
      </c>
      <c r="I24" s="418">
        <f>'YTD 2017'!G22</f>
        <v>11</v>
      </c>
      <c r="J24" s="401">
        <f>'YTD 2016'!G22</f>
        <v>12</v>
      </c>
      <c r="K24" s="401">
        <f>'YTD 2015'!G22</f>
        <v>28</v>
      </c>
      <c r="L24" s="404">
        <f t="shared" si="5"/>
        <v>-1</v>
      </c>
      <c r="M24" s="407">
        <f t="shared" si="6"/>
        <v>-17</v>
      </c>
      <c r="N24" s="380"/>
    </row>
    <row r="25" spans="1:14" x14ac:dyDescent="0.25">
      <c r="A25" s="375"/>
      <c r="B25" s="406" t="s">
        <v>68</v>
      </c>
      <c r="C25" s="401">
        <f>'4 weeks ago'!I22</f>
        <v>0</v>
      </c>
      <c r="D25" s="401">
        <f>'3 weeks ago'!I22</f>
        <v>0</v>
      </c>
      <c r="E25" s="402">
        <f>'Previous Week'!I22</f>
        <v>1</v>
      </c>
      <c r="F25" s="402">
        <f>'Last Week'!I22</f>
        <v>1</v>
      </c>
      <c r="G25" s="452">
        <f t="shared" si="4"/>
        <v>2</v>
      </c>
      <c r="H25" s="491">
        <f>'2016 Data'!I53</f>
        <v>3.0601092896174862</v>
      </c>
      <c r="I25" s="418">
        <f>'YTD 2017'!I22</f>
        <v>2</v>
      </c>
      <c r="J25" s="401">
        <f>'YTD 2016'!I22</f>
        <v>2</v>
      </c>
      <c r="K25" s="401">
        <f>'YTD 2015'!I22</f>
        <v>6</v>
      </c>
      <c r="L25" s="404">
        <f t="shared" si="5"/>
        <v>0</v>
      </c>
      <c r="M25" s="407">
        <f t="shared" si="6"/>
        <v>-4</v>
      </c>
      <c r="N25" s="380"/>
    </row>
    <row r="26" spans="1:14" x14ac:dyDescent="0.25">
      <c r="A26" s="375"/>
      <c r="B26" s="406" t="s">
        <v>67</v>
      </c>
      <c r="C26" s="401">
        <f>'4 weeks ago'!H22</f>
        <v>0</v>
      </c>
      <c r="D26" s="401">
        <f>'3 weeks ago'!H22</f>
        <v>2</v>
      </c>
      <c r="E26" s="402">
        <f>'Previous Week'!H22</f>
        <v>0</v>
      </c>
      <c r="F26" s="402">
        <f>'Last Week'!H22</f>
        <v>0</v>
      </c>
      <c r="G26" s="452">
        <f t="shared" si="4"/>
        <v>2</v>
      </c>
      <c r="H26" s="491">
        <f>'2016 Data'!H53</f>
        <v>2.4480874316939891</v>
      </c>
      <c r="I26" s="418">
        <f>'YTD 2017'!H22</f>
        <v>2</v>
      </c>
      <c r="J26" s="401">
        <f>'YTD 2016'!H22</f>
        <v>2</v>
      </c>
      <c r="K26" s="401">
        <f>'YTD 2015'!H22</f>
        <v>8</v>
      </c>
      <c r="L26" s="404">
        <f>I26-J26</f>
        <v>0</v>
      </c>
      <c r="M26" s="407">
        <f>I26-K26</f>
        <v>-6</v>
      </c>
      <c r="N26" s="380"/>
    </row>
    <row r="27" spans="1:14" x14ac:dyDescent="0.25">
      <c r="A27" s="375"/>
      <c r="B27" s="406" t="s">
        <v>34</v>
      </c>
      <c r="C27" s="401">
        <f>'4 weeks ago'!K22</f>
        <v>0</v>
      </c>
      <c r="D27" s="401">
        <f>'3 weeks ago'!K22</f>
        <v>0</v>
      </c>
      <c r="E27" s="402">
        <f>'Previous Week'!K22</f>
        <v>0</v>
      </c>
      <c r="F27" s="402">
        <f>'Last Week'!K22</f>
        <v>0</v>
      </c>
      <c r="G27" s="452">
        <f t="shared" si="4"/>
        <v>0</v>
      </c>
      <c r="H27" s="491">
        <f>'2016 Data'!K53</f>
        <v>0.15300546448087432</v>
      </c>
      <c r="I27" s="418">
        <f>'YTD 2017'!K22</f>
        <v>1</v>
      </c>
      <c r="J27" s="401">
        <f>'YTD 2016'!K22</f>
        <v>0</v>
      </c>
      <c r="K27" s="401">
        <f>'YTD 2015'!K22</f>
        <v>2</v>
      </c>
      <c r="L27" s="404">
        <f t="shared" si="5"/>
        <v>1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ago'!B22</f>
        <v>1</v>
      </c>
      <c r="D28" s="401">
        <f>'3 weeks ago'!B22</f>
        <v>1</v>
      </c>
      <c r="E28" s="402">
        <f>'Previous Week'!B22</f>
        <v>0</v>
      </c>
      <c r="F28" s="402">
        <f>'Last Week'!B22</f>
        <v>0</v>
      </c>
      <c r="G28" s="452">
        <f t="shared" si="4"/>
        <v>2</v>
      </c>
      <c r="H28" s="491">
        <f>'2016 Data'!B53</f>
        <v>1.3770491803278688</v>
      </c>
      <c r="I28" s="418">
        <f>'YTD 2017'!B22</f>
        <v>2</v>
      </c>
      <c r="J28" s="401">
        <f>'YTD 2016'!B22</f>
        <v>2</v>
      </c>
      <c r="K28" s="401">
        <f>'YTD 2015'!B22</f>
        <v>5</v>
      </c>
      <c r="L28" s="404">
        <f t="shared" si="5"/>
        <v>0</v>
      </c>
      <c r="M28" s="407">
        <f t="shared" si="6"/>
        <v>-3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2</v>
      </c>
      <c r="D29" s="420">
        <f t="shared" si="7"/>
        <v>7</v>
      </c>
      <c r="E29" s="420">
        <f t="shared" si="7"/>
        <v>3</v>
      </c>
      <c r="F29" s="421">
        <f t="shared" si="7"/>
        <v>3</v>
      </c>
      <c r="G29" s="455">
        <f t="shared" si="7"/>
        <v>15</v>
      </c>
      <c r="H29" s="494">
        <f t="shared" si="7"/>
        <v>22.185792349726775</v>
      </c>
      <c r="I29" s="422">
        <f t="shared" si="7"/>
        <v>22</v>
      </c>
      <c r="J29" s="420">
        <f t="shared" si="7"/>
        <v>27</v>
      </c>
      <c r="K29" s="420">
        <f t="shared" si="7"/>
        <v>54</v>
      </c>
      <c r="L29" s="412">
        <f>(I29-J29)/J29</f>
        <v>-0.18518518518518517</v>
      </c>
      <c r="M29" s="413">
        <f>(I29-K29)/K29</f>
        <v>-0.59259259259259256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2</v>
      </c>
      <c r="D30" s="409">
        <f t="shared" si="8"/>
        <v>7</v>
      </c>
      <c r="E30" s="409">
        <f t="shared" si="8"/>
        <v>5</v>
      </c>
      <c r="F30" s="410">
        <f t="shared" si="8"/>
        <v>3</v>
      </c>
      <c r="G30" s="453">
        <f t="shared" si="8"/>
        <v>17</v>
      </c>
      <c r="H30" s="492">
        <f t="shared" si="8"/>
        <v>24.557377049180328</v>
      </c>
      <c r="I30" s="411">
        <f t="shared" si="8"/>
        <v>24</v>
      </c>
      <c r="J30" s="409">
        <f t="shared" si="8"/>
        <v>31</v>
      </c>
      <c r="K30" s="409">
        <f t="shared" si="8"/>
        <v>57</v>
      </c>
      <c r="L30" s="412">
        <f>(I30-J30)/J30</f>
        <v>-0.22580645161290322</v>
      </c>
      <c r="M30" s="413">
        <f>(I30-K30)/K30</f>
        <v>-0.57894736842105265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-7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ago'!S22</f>
        <v>1</v>
      </c>
      <c r="D39" s="441">
        <f>'3 weeks ago'!S22</f>
        <v>1</v>
      </c>
      <c r="E39" s="441">
        <f>'Previous Week'!S22</f>
        <v>1</v>
      </c>
      <c r="F39" s="442">
        <f>'Last Week'!S15</f>
        <v>1</v>
      </c>
      <c r="G39" s="452">
        <f t="shared" ref="G39:G40" si="9">SUM(C39:F39)</f>
        <v>4</v>
      </c>
      <c r="H39" s="501">
        <f>'2016 Data'!R53</f>
        <v>3.5287671232876714</v>
      </c>
      <c r="I39" s="443">
        <f>'YTD 2017'!S22</f>
        <v>7</v>
      </c>
      <c r="J39" s="441">
        <f>'YTD 2016'!S22</f>
        <v>8</v>
      </c>
      <c r="K39" s="441">
        <f>'YTD 2015'!S22</f>
        <v>3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ago'!T22</f>
        <v>0</v>
      </c>
      <c r="D40" s="447">
        <f>'3 weeks ago'!T22</f>
        <v>4</v>
      </c>
      <c r="E40" s="446">
        <f>'Previous Week'!T22</f>
        <v>2</v>
      </c>
      <c r="F40" s="460">
        <f>'Last Week'!T22</f>
        <v>6</v>
      </c>
      <c r="G40" s="452">
        <f t="shared" si="9"/>
        <v>12</v>
      </c>
      <c r="H40" s="502">
        <f>'2016 Data'!S53</f>
        <v>12.657534246575342</v>
      </c>
      <c r="I40" s="448">
        <f>'YTD 2017'!T22</f>
        <v>20</v>
      </c>
      <c r="J40" s="482">
        <f>'YTD 2016'!T22</f>
        <v>22</v>
      </c>
      <c r="K40" s="446">
        <f>'YTD 2015'!T22</f>
        <v>19</v>
      </c>
      <c r="L40" s="412">
        <f>(I40-J40)/J40</f>
        <v>-9.0909090909090912E-2</v>
      </c>
      <c r="M40" s="413">
        <f>(I40-K40)/K40</f>
        <v>5.2631578947368418E-2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9" priority="1" stopIfTrue="1" operator="greaterThan">
      <formula>0</formula>
    </cfRule>
  </conditionalFormatting>
  <conditionalFormatting sqref="L31:M31">
    <cfRule type="cellIs" dxfId="3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5"/>
  <sheetViews>
    <sheetView tabSelected="1" workbookViewId="0">
      <selection activeCell="D41" sqref="D41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9" customWidth="1"/>
    <col min="16" max="16" width="8.28515625" hidden="1" customWidth="1"/>
    <col min="17" max="17" width="7.855468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18.75" customHeight="1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14</v>
      </c>
      <c r="I4" s="25" t="s">
        <v>178</v>
      </c>
      <c r="N4" s="27"/>
    </row>
    <row r="5" spans="1:21" ht="18.75" customHeight="1" x14ac:dyDescent="0.3">
      <c r="A5" s="27"/>
      <c r="C5" s="220" t="s">
        <v>203</v>
      </c>
      <c r="G5" s="78"/>
      <c r="H5" s="29"/>
      <c r="L5"/>
      <c r="N5" s="27"/>
      <c r="O5" s="53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204</v>
      </c>
      <c r="D10" s="250" t="s">
        <v>202</v>
      </c>
      <c r="E10" s="251" t="s">
        <v>185</v>
      </c>
      <c r="F10" s="252" t="s">
        <v>205</v>
      </c>
      <c r="G10" s="253">
        <v>42750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7" si="0">H11/4</f>
        <v>0.11475409836065573</v>
      </c>
      <c r="F11" s="106">
        <f>'Beat 41'!G11+'Beat 42'!G11+'Beat 43'!G11+'Beat 44'!G11+'Beat 45'!G11+'Beat 46'!G11</f>
        <v>2</v>
      </c>
      <c r="G11" s="263">
        <f>'Previous 28 Days'!F6</f>
        <v>2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2</v>
      </c>
      <c r="J11" s="2">
        <f>'Beat 41'!J11+'Beat 42'!J11+'Beat 43'!J11+'Beat 44'!J11+'Beat 45'!J11+'Beat 46'!J11</f>
        <v>1</v>
      </c>
      <c r="K11" s="2">
        <f>'Beat 41'!K11+'Beat 42'!K11+'Beat 43'!K11+'Beat 44'!K11+'Beat 45'!K11+'Beat 46'!K11</f>
        <v>0</v>
      </c>
      <c r="L11" s="52">
        <f t="shared" ref="L11:L17" si="1">I11-J11</f>
        <v>1</v>
      </c>
      <c r="M11" s="56">
        <f t="shared" ref="M11:M17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0</v>
      </c>
      <c r="J12" s="2">
        <f>'Beat 41'!J12+'Beat 42'!J12+'Beat 43'!J12+'Beat 44'!J12+'Beat 45'!J12+'Beat 46'!J12</f>
        <v>3</v>
      </c>
      <c r="K12" s="2">
        <f>'Beat 41'!K12+'Beat 42'!K12+'Beat 43'!K12+'Beat 44'!K12+'Beat 45'!K12+'Beat 46'!K12</f>
        <v>0</v>
      </c>
      <c r="L12" s="52">
        <f t="shared" si="1"/>
        <v>-3</v>
      </c>
      <c r="M12" s="53">
        <f t="shared" si="2"/>
        <v>0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3">
        <f>'Beat 41'!F13+'Beat 42'!F13+'Beat 43'!F13+'Beat 44'!F13+'Beat 45'!F13+'Beat 46'!F13</f>
        <v>1</v>
      </c>
      <c r="D13" s="2">
        <f>'Beat 41'!E13+'Beat 42'!E13+'Beat 43'!E13+'Beat 44'!E13+'Beat 45'!E13+'Beat 46'!E13</f>
        <v>1</v>
      </c>
      <c r="E13" s="42">
        <f t="shared" si="0"/>
        <v>0.61202185792349717</v>
      </c>
      <c r="F13" s="106">
        <f>'Beat 41'!G13+'Beat 42'!G13+'Beat 43'!G13+'Beat 44'!G13+'Beat 45'!G13+'Beat 46'!G13</f>
        <v>3</v>
      </c>
      <c r="G13" s="263">
        <f>'Previous 28 Days'!D6</f>
        <v>3</v>
      </c>
      <c r="H13" s="42">
        <f>'Beat 41'!H13+'Beat 42'!H13+'Beat 43'!H13+'Beat 44'!H13+'Beat 45'!H13+'Beat 46'!H13</f>
        <v>2.4480874316939887</v>
      </c>
      <c r="I13" s="111">
        <f>'Beat 41'!I13+'Beat 42'!I13+'Beat 43'!I13+'Beat 44'!I13+'Beat 45'!I13+'Beat 46'!I13</f>
        <v>4</v>
      </c>
      <c r="J13" s="2">
        <f>'Beat 41'!J13+'Beat 42'!J13+'Beat 43'!J13+'Beat 44'!J13+'Beat 45'!J13+'Beat 46'!J13</f>
        <v>3</v>
      </c>
      <c r="K13" s="2">
        <f>'Beat 41'!K13+'Beat 42'!K13+'Beat 43'!K13+'Beat 44'!K13+'Beat 45'!K13+'Beat 46'!K13</f>
        <v>0</v>
      </c>
      <c r="L13" s="52">
        <f t="shared" si="1"/>
        <v>1</v>
      </c>
      <c r="M13" s="53">
        <f t="shared" si="2"/>
        <v>4</v>
      </c>
      <c r="N13" s="18"/>
      <c r="P13">
        <f t="shared" ref="P13:R28" si="4">S13/2</f>
        <v>0.74299042833770157</v>
      </c>
      <c r="Q13">
        <f t="shared" si="4"/>
        <v>1.3594107954843013</v>
      </c>
      <c r="R13">
        <f t="shared" si="4"/>
        <v>5.9604934878927063</v>
      </c>
      <c r="S13">
        <v>1.4859808566754031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41'!F14+'Beat 42'!F14+'Beat 43'!F14+'Beat 44'!F14+'Beat 45'!F14+'Beat 46'!F14</f>
        <v>2</v>
      </c>
      <c r="D14" s="2">
        <f>'Beat 41'!E14+'Beat 42'!E14+'Beat 43'!E14+'Beat 44'!E14+'Beat 45'!E14+'Beat 46'!E14</f>
        <v>1</v>
      </c>
      <c r="E14" s="42">
        <f>H14/4</f>
        <v>0.63114754098360659</v>
      </c>
      <c r="F14" s="106">
        <f>'Beat 41'!G14+'Beat 42'!G14+'Beat 43'!G14+'Beat 44'!G14+'Beat 45'!G14+'Beat 46'!G14</f>
        <v>3</v>
      </c>
      <c r="G14" s="263">
        <f>'Previous 28 Days'!Q6</f>
        <v>3</v>
      </c>
      <c r="H14" s="42">
        <f>'Beat 41'!H14+'Beat 42'!H14+'Beat 43'!H14+'Beat 44'!H14+'Beat 45'!H14+'Beat 46'!H14</f>
        <v>2.5245901639344264</v>
      </c>
      <c r="I14" s="111">
        <f>'Beat 41'!I14+'Beat 42'!I14+'Beat 43'!I14+'Beat 44'!I14+'Beat 45'!I14+'Beat 46'!I14</f>
        <v>3</v>
      </c>
      <c r="J14" s="2">
        <f>'Beat 41'!J14+'Beat 42'!J14+'Beat 43'!J14+'Beat 44'!J14+'Beat 45'!J14+'Beat 46'!J14</f>
        <v>6</v>
      </c>
      <c r="K14" s="2">
        <f>'Beat 41'!K14+'Beat 42'!K14+'Beat 43'!K14+'Beat 44'!K14+'Beat 45'!K14+'Beat 46'!K14</f>
        <v>5</v>
      </c>
      <c r="L14" s="52">
        <f t="shared" si="1"/>
        <v>-3</v>
      </c>
      <c r="M14" s="53">
        <f t="shared" si="2"/>
        <v>-2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3">
        <f>'Beat 41'!F15+'Beat 42'!F15+'Beat 43'!F15+'Beat 44'!F15+'Beat 45'!F15+'Beat 46'!F15</f>
        <v>0</v>
      </c>
      <c r="D15" s="2">
        <f>'Beat 41'!E15+'Beat 42'!E15+'Beat 43'!E15+'Beat 44'!E15+'Beat 45'!E15+'Beat 46'!E15</f>
        <v>0</v>
      </c>
      <c r="E15" s="42">
        <f t="shared" si="0"/>
        <v>0.11475409836065573</v>
      </c>
      <c r="F15" s="106">
        <f>'Beat 41'!G15+'Beat 42'!G15+'Beat 43'!G15+'Beat 44'!G15+'Beat 45'!G15+'Beat 46'!G15</f>
        <v>0</v>
      </c>
      <c r="G15" s="263">
        <f>'Previous 28 Days'!O6</f>
        <v>0</v>
      </c>
      <c r="H15" s="42">
        <f>'Beat 41'!H15+'Beat 42'!H15+'Beat 43'!H15+'Beat 44'!H15+'Beat 45'!H15+'Beat 46'!H15</f>
        <v>0.45901639344262291</v>
      </c>
      <c r="I15" s="111">
        <f>'Beat 41'!I15+'Beat 42'!I15+'Beat 43'!I15+'Beat 44'!I15+'Beat 45'!I15+'Beat 46'!I15</f>
        <v>0</v>
      </c>
      <c r="J15" s="2">
        <f>'Beat 41'!J15+'Beat 42'!J15+'Beat 43'!J15+'Beat 44'!J15+'Beat 45'!J15+'Beat 46'!J15</f>
        <v>0</v>
      </c>
      <c r="K15" s="2">
        <f>'Beat 41'!K15+'Beat 42'!K15+'Beat 43'!K15+'Beat 44'!K15+'Beat 45'!K15+'Beat 46'!K15</f>
        <v>0</v>
      </c>
      <c r="L15" s="52">
        <f t="shared" si="1"/>
        <v>0</v>
      </c>
      <c r="M15" s="53">
        <f t="shared" si="2"/>
        <v>0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0</v>
      </c>
      <c r="E16" s="42">
        <f t="shared" si="0"/>
        <v>0.42076502732240439</v>
      </c>
      <c r="F16" s="106">
        <f>'Beat 41'!G16+'Beat 42'!G16+'Beat 43'!G16+'Beat 44'!G16+'Beat 45'!G16+'Beat 46'!G16</f>
        <v>2</v>
      </c>
      <c r="G16" s="263">
        <f>'Previous 28 Days'!E6</f>
        <v>2</v>
      </c>
      <c r="H16" s="42">
        <f>'Beat 41'!H16+'Beat 42'!H16+'Beat 43'!H16+'Beat 44'!H16+'Beat 45'!H16+'Beat 46'!H16</f>
        <v>1.6830601092896176</v>
      </c>
      <c r="I16" s="111">
        <f>'Beat 41'!I16+'Beat 42'!I16+'Beat 43'!I16+'Beat 44'!I16+'Beat 45'!I16+'Beat 46'!I16</f>
        <v>3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3</v>
      </c>
      <c r="L16" s="52">
        <f t="shared" si="1"/>
        <v>2</v>
      </c>
      <c r="M16" s="53">
        <f t="shared" si="2"/>
        <v>0</v>
      </c>
      <c r="N16" s="18"/>
      <c r="P16">
        <f t="shared" si="4"/>
        <v>0.60676701510381337</v>
      </c>
      <c r="Q16">
        <f t="shared" si="4"/>
        <v>1.3955641347387706</v>
      </c>
      <c r="R16">
        <f t="shared" si="4"/>
        <v>5.3208799786026706</v>
      </c>
      <c r="S16">
        <v>1.2135340302076267</v>
      </c>
      <c r="T16">
        <v>2.7911282694775412</v>
      </c>
      <c r="U16">
        <v>10.641759957205341</v>
      </c>
    </row>
    <row r="17" spans="1:24" x14ac:dyDescent="0.2">
      <c r="A17" s="19"/>
      <c r="B17" s="10" t="s">
        <v>41</v>
      </c>
      <c r="C17" s="103">
        <f>'Beat 41'!F17+'Beat 42'!F17+'Beat 43'!F17+'Beat 44'!F17+'Beat 45'!F17+'Beat 46'!F17</f>
        <v>1</v>
      </c>
      <c r="D17" s="2">
        <f>'Beat 41'!E17+'Beat 42'!E17+'Beat 43'!E17+'Beat 44'!E17+'Beat 45'!E17+'Beat 46'!E17</f>
        <v>0</v>
      </c>
      <c r="E17" s="42">
        <f t="shared" si="0"/>
        <v>0.68852459016393441</v>
      </c>
      <c r="F17" s="106">
        <f>'Beat 41'!G17+'Beat 42'!G17+'Beat 43'!G17+'Beat 44'!G17+'Beat 45'!G17+'Beat 46'!G17</f>
        <v>1</v>
      </c>
      <c r="G17" s="263">
        <f>'Previous 28 Days'!J6</f>
        <v>1</v>
      </c>
      <c r="H17" s="42">
        <f>'Beat 41'!H17+'Beat 42'!H17+'Beat 43'!H17+'Beat 44'!H17+'Beat 45'!H17+'Beat 46'!H17</f>
        <v>2.7540983606557377</v>
      </c>
      <c r="I17" s="111">
        <f>'Beat 41'!I17+'Beat 42'!I17+'Beat 43'!I17+'Beat 44'!I17+'Beat 45'!I17+'Beat 46'!I17</f>
        <v>1</v>
      </c>
      <c r="J17" s="2">
        <f>'Beat 41'!J17+'Beat 42'!J17+'Beat 43'!J17+'Beat 44'!J17+'Beat 45'!J17+'Beat 46'!J17</f>
        <v>3</v>
      </c>
      <c r="K17" s="2">
        <f>'Beat 41'!K17+'Beat 42'!K17+'Beat 43'!K17+'Beat 44'!K17+'Beat 45'!K17+'Beat 46'!K17</f>
        <v>3</v>
      </c>
      <c r="L17" s="52">
        <f t="shared" si="1"/>
        <v>-2</v>
      </c>
      <c r="M17" s="53">
        <f t="shared" si="2"/>
        <v>-2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 t="shared" ref="C18:K18" si="5">SUM(C11:C17)</f>
        <v>4</v>
      </c>
      <c r="D18" s="12">
        <f t="shared" si="5"/>
        <v>2</v>
      </c>
      <c r="E18" s="43">
        <f t="shared" si="5"/>
        <v>2.7923497267759561</v>
      </c>
      <c r="F18" s="104">
        <f t="shared" si="5"/>
        <v>11</v>
      </c>
      <c r="G18" s="12">
        <f t="shared" si="5"/>
        <v>11</v>
      </c>
      <c r="H18" s="43">
        <f t="shared" si="5"/>
        <v>11.169398907103824</v>
      </c>
      <c r="I18" s="104">
        <f t="shared" si="5"/>
        <v>13</v>
      </c>
      <c r="J18" s="12">
        <f t="shared" si="5"/>
        <v>17</v>
      </c>
      <c r="K18" s="46">
        <f t="shared" si="5"/>
        <v>11</v>
      </c>
      <c r="L18" s="54">
        <f>(I18-J18)/J18</f>
        <v>-0.23529411764705882</v>
      </c>
      <c r="M18" s="55">
        <f>(I18-K18)/K18</f>
        <v>0.18181818181818182</v>
      </c>
      <c r="N18" s="18"/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">
      <c r="A20" s="19"/>
      <c r="B20" s="9" t="s">
        <v>32</v>
      </c>
      <c r="C20" s="103">
        <f>'Beat 41'!F20+'Beat 42'!F20+'Beat 43'!F20+'Beat 44'!F20+'Beat 45'!F20+'Beat 46'!F20</f>
        <v>1</v>
      </c>
      <c r="D20" s="2">
        <f>'Beat 41'!E20+'Beat 42'!E20+'Beat 43'!E20+'Beat 44'!E20+'Beat 45'!E20+'Beat 46'!E20</f>
        <v>0</v>
      </c>
      <c r="E20" s="42">
        <f>H20/4</f>
        <v>1.262295081967213</v>
      </c>
      <c r="F20" s="106">
        <f>'Beat 41'!G20+'Beat 42'!G20+'Beat 43'!G20+'Beat 44'!G20+'Beat 45'!G20+'Beat 46'!G20</f>
        <v>2</v>
      </c>
      <c r="G20" s="263">
        <f>'Previous 28 Days'!C6</f>
        <v>2</v>
      </c>
      <c r="H20" s="42">
        <f>'Beat 41'!H20+'Beat 42'!H20+'Beat 43'!H20+'Beat 44'!H20+'Beat 45'!H20+'Beat 46'!H20</f>
        <v>5.0491803278688518</v>
      </c>
      <c r="I20" s="111">
        <f>'Beat 41'!I20+'Beat 42'!I20+'Beat 43'!I20+'Beat 44'!I20+'Beat 45'!I20+'Beat 46'!I20</f>
        <v>3</v>
      </c>
      <c r="J20" s="2">
        <f>'Beat 41'!J20+'Beat 42'!J20+'Beat 43'!J20+'Beat 44'!J20+'Beat 45'!J20+'Beat 46'!J20</f>
        <v>2</v>
      </c>
      <c r="K20" s="2">
        <f>'Beat 41'!K20+'Beat 42'!K20+'Beat 43'!K20+'Beat 44'!K20+'Beat 45'!K20+'Beat 46'!K20</f>
        <v>12</v>
      </c>
      <c r="L20" s="52">
        <f>I20-J20</f>
        <v>1</v>
      </c>
      <c r="M20" s="53">
        <f>I20-K20</f>
        <v>-9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41'!F21+'Beat 42'!F21+'Beat 43'!F21+'Beat 44'!F21+'Beat 45'!F21+'Beat 46'!F21</f>
        <v>2</v>
      </c>
      <c r="D21" s="2">
        <f>'Beat 41'!E21+'Beat 42'!E21+'Beat 43'!E21+'Beat 44'!E21+'Beat 45'!E21+'Beat 46'!E21</f>
        <v>3</v>
      </c>
      <c r="E21" s="42">
        <f t="shared" ref="E21:E28" si="7">H21/4</f>
        <v>4.3032786885245899</v>
      </c>
      <c r="F21" s="106">
        <f>'Beat 41'!G21+'Beat 42'!G21+'Beat 43'!G21+'Beat 44'!G21+'Beat 45'!G21+'Beat 46'!G21</f>
        <v>9</v>
      </c>
      <c r="G21" s="263">
        <f>'Previous 28 Days'!N6</f>
        <v>9</v>
      </c>
      <c r="H21" s="42">
        <f>'Beat 41'!H21+'Beat 42'!H21+'Beat 43'!H21+'Beat 44'!H21+'Beat 45'!H21+'Beat 46'!H21</f>
        <v>17.21311475409836</v>
      </c>
      <c r="I21" s="111">
        <f>'Beat 41'!I21+'Beat 42'!I21+'Beat 43'!I21+'Beat 44'!I21+'Beat 45'!I21+'Beat 46'!I21</f>
        <v>20</v>
      </c>
      <c r="J21" s="2">
        <f>'Beat 41'!J21+'Beat 42'!J21+'Beat 43'!J21+'Beat 44'!J21+'Beat 45'!J21+'Beat 46'!J21</f>
        <v>25</v>
      </c>
      <c r="K21" s="2">
        <f>'Beat 41'!K21+'Beat 42'!K21+'Beat 43'!K21+'Beat 44'!K21+'Beat 45'!K21+'Beat 46'!K21</f>
        <v>35</v>
      </c>
      <c r="L21" s="52">
        <f t="shared" ref="L21:L28" si="8">I21-J21</f>
        <v>-5</v>
      </c>
      <c r="M21" s="53">
        <f t="shared" ref="M21:M27" si="9">I21-K21</f>
        <v>-15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41'!F22+'Beat 42'!F22+'Beat 43'!F22+'Beat 44'!F22+'Beat 45'!F22+'Beat 46'!F22</f>
        <v>0</v>
      </c>
      <c r="D22" s="2">
        <f>'Beat 41'!E22+'Beat 42'!E22+'Beat 43'!E22+'Beat 44'!E22+'Beat 45'!E22+'Beat 46'!E22</f>
        <v>0</v>
      </c>
      <c r="E22" s="42">
        <f>H22/4</f>
        <v>0.21038251366120214</v>
      </c>
      <c r="F22" s="106">
        <f>'Beat 41'!G22+'Beat 42'!G22+'Beat 43'!G22+'Beat 44'!G22+'Beat 45'!G22+'Beat 46'!G22</f>
        <v>0</v>
      </c>
      <c r="G22" s="263">
        <f>'Previous 28 Days'!L6</f>
        <v>0</v>
      </c>
      <c r="H22" s="42">
        <f>'Beat 41'!H22+'Beat 42'!H22+'Beat 43'!H22+'Beat 44'!H22+'Beat 45'!H22+'Beat 46'!H22</f>
        <v>0.84153005464480857</v>
      </c>
      <c r="I22" s="111">
        <f>'Beat 41'!I22+'Beat 42'!I22+'Beat 43'!I22+'Beat 44'!I22+'Beat 45'!I22+'Beat 46'!I22</f>
        <v>0</v>
      </c>
      <c r="J22" s="2">
        <f>'Beat 41'!J22+'Beat 42'!J22+'Beat 43'!J22+'Beat 44'!J22+'Beat 45'!J22+'Beat 46'!J22</f>
        <v>0</v>
      </c>
      <c r="K22" s="2">
        <f>'Beat 41'!K22+'Beat 42'!K22+'Beat 43'!K22+'Beat 44'!K22+'Beat 45'!K22+'Beat 46'!K22</f>
        <v>0</v>
      </c>
      <c r="L22" s="52">
        <f t="shared" si="8"/>
        <v>0</v>
      </c>
      <c r="M22" s="53">
        <f t="shared" si="9"/>
        <v>0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3">
        <f>'Beat 41'!F23+'Beat 42'!F23+'Beat 43'!F23+'Beat 44'!F23+'Beat 45'!F23+'Beat 46'!F23</f>
        <v>18</v>
      </c>
      <c r="D23" s="2">
        <f>'Beat 41'!E23+'Beat 42'!E23+'Beat 43'!E23+'Beat 44'!E23+'Beat 45'!E23+'Beat 46'!E23</f>
        <v>14</v>
      </c>
      <c r="E23" s="42">
        <f t="shared" si="7"/>
        <v>12.33606557377049</v>
      </c>
      <c r="F23" s="106">
        <f>'Beat 41'!G23+'Beat 42'!G23+'Beat 43'!G23+'Beat 44'!G23+'Beat 45'!G23+'Beat 46'!G23</f>
        <v>55</v>
      </c>
      <c r="G23" s="263">
        <f>'Previous 28 Days'!P6</f>
        <v>56</v>
      </c>
      <c r="H23" s="42">
        <f>'Beat 41'!H23+'Beat 42'!H23+'Beat 43'!H23+'Beat 44'!H23+'Beat 45'!H23+'Beat 46'!H23</f>
        <v>49.344262295081961</v>
      </c>
      <c r="I23" s="111">
        <f>'Beat 41'!I23+'Beat 42'!I23+'Beat 43'!I23+'Beat 44'!I23+'Beat 45'!I23+'Beat 46'!I23</f>
        <v>79</v>
      </c>
      <c r="J23" s="2">
        <f>'Beat 41'!J23+'Beat 42'!J23+'Beat 43'!J23+'Beat 44'!J23+'Beat 45'!J23+'Beat 46'!J23</f>
        <v>88</v>
      </c>
      <c r="K23" s="2">
        <f>'Beat 41'!K23+'Beat 42'!K23+'Beat 43'!K23+'Beat 44'!K23+'Beat 45'!K23+'Beat 46'!K23</f>
        <v>73</v>
      </c>
      <c r="L23" s="52">
        <f t="shared" si="8"/>
        <v>-9</v>
      </c>
      <c r="M23" s="53">
        <f t="shared" si="9"/>
        <v>6</v>
      </c>
      <c r="N23" s="18"/>
      <c r="P23">
        <f t="shared" si="6"/>
        <v>2.3419000000000003</v>
      </c>
      <c r="Q23">
        <f t="shared" si="4"/>
        <v>2.961632696284914</v>
      </c>
      <c r="R23">
        <f t="shared" si="4"/>
        <v>13.649263730704385</v>
      </c>
      <c r="S23">
        <v>4.6838000000000006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3">
        <f>'Beat 41'!F24+'Beat 42'!F24+'Beat 43'!F24+'Beat 44'!F24+'Beat 45'!F24+'Beat 46'!F24</f>
        <v>10</v>
      </c>
      <c r="D24" s="2">
        <f>'Beat 41'!E24+'Beat 42'!E24+'Beat 43'!E24+'Beat 44'!E24+'Beat 45'!E24+'Beat 46'!E24</f>
        <v>6</v>
      </c>
      <c r="E24" s="42">
        <f>H24/4</f>
        <v>6.0437158469945356</v>
      </c>
      <c r="F24" s="106">
        <f>'Beat 41'!G24+'Beat 42'!G24+'Beat 43'!G24+'Beat 44'!G24+'Beat 45'!G24+'Beat 46'!G24</f>
        <v>39</v>
      </c>
      <c r="G24" s="263">
        <f>'Previous 28 Days'!G6</f>
        <v>39</v>
      </c>
      <c r="H24" s="42">
        <f>'Beat 41'!H24+'Beat 42'!H24+'Beat 43'!H24+'Beat 44'!H24+'Beat 45'!H24+'Beat 46'!H24</f>
        <v>24.174863387978142</v>
      </c>
      <c r="I24" s="111">
        <f>'Beat 41'!I24+'Beat 42'!I24+'Beat 43'!I24+'Beat 44'!I24+'Beat 45'!I24+'Beat 46'!I24</f>
        <v>59</v>
      </c>
      <c r="J24" s="2">
        <f>'Beat 41'!J24+'Beat 42'!J24+'Beat 43'!J24+'Beat 44'!J24+'Beat 45'!J24+'Beat 46'!J24</f>
        <v>31</v>
      </c>
      <c r="K24" s="2">
        <f>'Beat 41'!K24+'Beat 42'!K24+'Beat 43'!K24+'Beat 44'!K24+'Beat 45'!K24+'Beat 46'!K24</f>
        <v>40</v>
      </c>
      <c r="L24" s="52">
        <f t="shared" si="8"/>
        <v>28</v>
      </c>
      <c r="M24" s="53">
        <f t="shared" si="9"/>
        <v>19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3">
        <f>'Beat 41'!F25+'Beat 42'!F25+'Beat 43'!F25+'Beat 44'!F25+'Beat 45'!F25+'Beat 46'!F25</f>
        <v>2</v>
      </c>
      <c r="D25" s="2">
        <f>'Beat 41'!E25+'Beat 42'!E25+'Beat 43'!E25+'Beat 44'!E25+'Beat 45'!E25+'Beat 46'!E25</f>
        <v>3</v>
      </c>
      <c r="E25" s="42">
        <f t="shared" si="7"/>
        <v>2.6584699453551912</v>
      </c>
      <c r="F25" s="106">
        <f>'Beat 41'!G25+'Beat 42'!G25+'Beat 43'!G25+'Beat 44'!G25+'Beat 45'!G25+'Beat 46'!G25</f>
        <v>12</v>
      </c>
      <c r="G25" s="263">
        <f>'Previous 28 Days'!I6</f>
        <v>12</v>
      </c>
      <c r="H25" s="42">
        <f>'Beat 41'!H25+'Beat 42'!H25+'Beat 43'!H25+'Beat 44'!H25+'Beat 45'!H25+'Beat 46'!H25</f>
        <v>10.633879781420765</v>
      </c>
      <c r="I25" s="111">
        <f>'Beat 41'!I25+'Beat 42'!I25+'Beat 43'!I25+'Beat 44'!I25+'Beat 45'!I25+'Beat 46'!I25</f>
        <v>15</v>
      </c>
      <c r="J25" s="2">
        <f>'Beat 41'!J25+'Beat 42'!J25+'Beat 43'!J25+'Beat 44'!J25+'Beat 45'!J25+'Beat 46'!J25</f>
        <v>12</v>
      </c>
      <c r="K25" s="2">
        <f>'Beat 41'!K25+'Beat 42'!K25+'Beat 43'!K25+'Beat 44'!K25+'Beat 45'!K25+'Beat 46'!K25</f>
        <v>13</v>
      </c>
      <c r="L25" s="52">
        <f t="shared" si="8"/>
        <v>3</v>
      </c>
      <c r="M25" s="53">
        <f t="shared" si="9"/>
        <v>2</v>
      </c>
      <c r="N25" s="18"/>
      <c r="P25">
        <f t="shared" si="6"/>
        <v>1.5880204239352549</v>
      </c>
      <c r="Q25">
        <f t="shared" si="4"/>
        <v>3.652446975051086</v>
      </c>
      <c r="R25">
        <f t="shared" si="4"/>
        <v>16.8330164937137</v>
      </c>
      <c r="S25">
        <v>3.1760408478705098</v>
      </c>
      <c r="T25">
        <v>7.3048939501021719</v>
      </c>
      <c r="U25">
        <v>33.6660329874274</v>
      </c>
      <c r="V25">
        <v>0.41046277665995978</v>
      </c>
      <c r="W25">
        <v>0.41046277665995978</v>
      </c>
      <c r="X25">
        <v>0.41046277665995978</v>
      </c>
    </row>
    <row r="26" spans="1:24" x14ac:dyDescent="0.2">
      <c r="A26" s="19"/>
      <c r="B26" s="10" t="s">
        <v>67</v>
      </c>
      <c r="C26" s="103">
        <f>'Beat 41'!F26+'Beat 42'!F26+'Beat 43'!F26+'Beat 44'!F26+'Beat 45'!F26+'Beat 46'!F26</f>
        <v>3</v>
      </c>
      <c r="D26" s="2">
        <f>'Beat 41'!E26+'Beat 42'!E26+'Beat 43'!E26+'Beat 44'!E26+'Beat 45'!E26+'Beat 46'!E26</f>
        <v>6</v>
      </c>
      <c r="E26" s="42">
        <f>H26/4</f>
        <v>3.6912568306010924</v>
      </c>
      <c r="F26" s="106">
        <f>'Beat 41'!G26+'Beat 42'!G26+'Beat 43'!G26+'Beat 44'!G26+'Beat 45'!G26+'Beat 46'!G26</f>
        <v>16</v>
      </c>
      <c r="G26" s="263">
        <f>'Previous 28 Days'!H6</f>
        <v>16</v>
      </c>
      <c r="H26" s="42">
        <f>'Beat 41'!H26+'Beat 42'!H26+'Beat 43'!H26+'Beat 44'!H26+'Beat 45'!H26+'Beat 46'!H26</f>
        <v>14.76502732240437</v>
      </c>
      <c r="I26" s="111">
        <f>'Beat 41'!I26+'Beat 42'!I26+'Beat 43'!I26+'Beat 44'!I26+'Beat 45'!I26+'Beat 46'!I26</f>
        <v>27</v>
      </c>
      <c r="J26" s="2">
        <f>'Beat 41'!J26+'Beat 42'!J26+'Beat 43'!J26+'Beat 44'!J26+'Beat 45'!J26+'Beat 46'!J26</f>
        <v>13</v>
      </c>
      <c r="K26" s="2">
        <f>'Beat 41'!K26+'Beat 42'!K26+'Beat 43'!K26+'Beat 44'!K26+'Beat 45'!K26+'Beat 46'!K26</f>
        <v>18</v>
      </c>
      <c r="L26" s="52">
        <f>I26-J26</f>
        <v>14</v>
      </c>
      <c r="M26" s="53">
        <f>I26-K26</f>
        <v>9</v>
      </c>
      <c r="N26" s="18"/>
      <c r="P26">
        <f>S26/2</f>
        <v>2.2808332559462241</v>
      </c>
      <c r="Q26">
        <f>T26/2</f>
        <v>5.2459164886763139</v>
      </c>
      <c r="R26">
        <f>U26/2</f>
        <v>24.176832513029968</v>
      </c>
      <c r="S26">
        <v>4.5616665118924482</v>
      </c>
      <c r="T26">
        <v>10.491832977352628</v>
      </c>
      <c r="U26">
        <v>48.353665026059936</v>
      </c>
      <c r="V26">
        <v>0.58953722334004022</v>
      </c>
      <c r="W26">
        <v>0.58953722334004022</v>
      </c>
      <c r="X26">
        <v>0.58953722334004022</v>
      </c>
    </row>
    <row r="27" spans="1:24" x14ac:dyDescent="0.2">
      <c r="A27" s="19"/>
      <c r="B27" s="10" t="s">
        <v>34</v>
      </c>
      <c r="C27" s="103">
        <f>'Beat 41'!F27+'Beat 42'!F27+'Beat 43'!F27+'Beat 44'!F27+'Beat 45'!F27+'Beat 46'!F27</f>
        <v>1</v>
      </c>
      <c r="D27" s="2">
        <f>'Beat 41'!E27+'Beat 42'!E27+'Beat 43'!E27+'Beat 44'!E27+'Beat 45'!E27+'Beat 46'!E27</f>
        <v>0</v>
      </c>
      <c r="E27" s="42">
        <f t="shared" si="7"/>
        <v>0.51639344262295084</v>
      </c>
      <c r="F27" s="106">
        <f>'Beat 41'!G27+'Beat 42'!G27+'Beat 43'!G27+'Beat 44'!G27+'Beat 45'!G27+'Beat 46'!G27</f>
        <v>4</v>
      </c>
      <c r="G27" s="263">
        <f>'Previous 28 Days'!K6</f>
        <v>4</v>
      </c>
      <c r="H27" s="42">
        <f>'Beat 41'!H27+'Beat 42'!H27+'Beat 43'!H27+'Beat 44'!H27+'Beat 45'!H27+'Beat 46'!H27</f>
        <v>2.0655737704918034</v>
      </c>
      <c r="I27" s="111">
        <f>'Beat 41'!I27+'Beat 42'!I27+'Beat 43'!I27+'Beat 44'!I27+'Beat 45'!I27+'Beat 46'!I27</f>
        <v>6</v>
      </c>
      <c r="J27" s="2">
        <f>'Beat 41'!J27+'Beat 42'!J27+'Beat 43'!J27+'Beat 44'!J27+'Beat 45'!J27+'Beat 46'!J27</f>
        <v>2</v>
      </c>
      <c r="K27" s="2">
        <f>'Beat 41'!K27+'Beat 42'!K27+'Beat 43'!K27+'Beat 44'!K27+'Beat 45'!K27+'Beat 46'!K27</f>
        <v>3</v>
      </c>
      <c r="L27" s="52">
        <f t="shared" si="8"/>
        <v>4</v>
      </c>
      <c r="M27" s="53">
        <f t="shared" si="9"/>
        <v>3</v>
      </c>
      <c r="N27" s="18"/>
      <c r="P27">
        <f t="shared" si="6"/>
        <v>0.69279031365955401</v>
      </c>
      <c r="Q27">
        <f t="shared" si="4"/>
        <v>1.4504177214169722</v>
      </c>
      <c r="R27">
        <f t="shared" si="4"/>
        <v>6.1775773247912538</v>
      </c>
      <c r="S27">
        <v>1.385580627319108</v>
      </c>
      <c r="T27">
        <v>2.9008354428339445</v>
      </c>
      <c r="U27">
        <v>12.355154649582508</v>
      </c>
    </row>
    <row r="28" spans="1:24" x14ac:dyDescent="0.2">
      <c r="A28" s="19"/>
      <c r="B28" s="10" t="s">
        <v>8</v>
      </c>
      <c r="C28" s="103">
        <f>'Beat 41'!F28+'Beat 42'!F28+'Beat 43'!F28+'Beat 44'!F28+'Beat 45'!F28+'Beat 46'!F28</f>
        <v>6</v>
      </c>
      <c r="D28" s="2">
        <f>'Beat 41'!E28+'Beat 42'!E28+'Beat 43'!E28+'Beat 44'!E28+'Beat 45'!E28+'Beat 46'!E28</f>
        <v>4</v>
      </c>
      <c r="E28" s="42">
        <f t="shared" si="7"/>
        <v>2.3524590163934427</v>
      </c>
      <c r="F28" s="106">
        <f>'Beat 41'!G28+'Beat 42'!G28+'Beat 43'!G28+'Beat 44'!G28+'Beat 45'!G28+'Beat 46'!G28</f>
        <v>15</v>
      </c>
      <c r="G28" s="263">
        <f>'Previous 28 Days'!B6</f>
        <v>15</v>
      </c>
      <c r="H28" s="42">
        <f>'Beat 41'!H28+'Beat 42'!H28+'Beat 43'!H28+'Beat 44'!H28+'Beat 45'!H28+'Beat 46'!H28</f>
        <v>9.4098360655737707</v>
      </c>
      <c r="I28" s="111">
        <f>'Beat 41'!I28+'Beat 42'!I28+'Beat 43'!I28+'Beat 44'!I28+'Beat 45'!I28+'Beat 46'!I28</f>
        <v>21</v>
      </c>
      <c r="J28" s="2">
        <f>'Beat 41'!J28+'Beat 42'!J28+'Beat 43'!J28+'Beat 44'!J28+'Beat 45'!J28+'Beat 46'!J28</f>
        <v>20</v>
      </c>
      <c r="K28" s="2">
        <f>'Beat 41'!K28+'Beat 42'!K28+'Beat 43'!K28+'Beat 44'!K28+'Beat 45'!K28+'Beat 46'!K28</f>
        <v>21</v>
      </c>
      <c r="L28" s="52">
        <f t="shared" si="8"/>
        <v>1</v>
      </c>
      <c r="M28" s="53">
        <f>I28-K28</f>
        <v>0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2.8873098617004631</v>
      </c>
      <c r="W28">
        <f>W23*W25</f>
        <v>6.6408126819110649</v>
      </c>
      <c r="X28">
        <f>X23*X25</f>
        <v>30.605484534024907</v>
      </c>
    </row>
    <row r="29" spans="1:24" x14ac:dyDescent="0.2">
      <c r="A29" s="19"/>
      <c r="B29" s="14" t="s">
        <v>5</v>
      </c>
      <c r="C29" s="108">
        <f t="shared" ref="C29:K29" si="10">SUM(C20:C28)</f>
        <v>43</v>
      </c>
      <c r="D29" s="13">
        <f t="shared" si="10"/>
        <v>36</v>
      </c>
      <c r="E29" s="44">
        <f t="shared" si="10"/>
        <v>33.374316939890704</v>
      </c>
      <c r="F29" s="108">
        <f t="shared" si="10"/>
        <v>152</v>
      </c>
      <c r="G29" s="13">
        <f t="shared" si="10"/>
        <v>153</v>
      </c>
      <c r="H29" s="44">
        <f t="shared" si="10"/>
        <v>133.49726775956282</v>
      </c>
      <c r="I29" s="108">
        <f t="shared" si="10"/>
        <v>230</v>
      </c>
      <c r="J29" s="13">
        <f t="shared" si="10"/>
        <v>193</v>
      </c>
      <c r="K29" s="47">
        <f t="shared" si="10"/>
        <v>215</v>
      </c>
      <c r="L29" s="54">
        <f>(I29-J29)/J29</f>
        <v>0.19170984455958548</v>
      </c>
      <c r="M29" s="55">
        <f>(I29-K29)/K29</f>
        <v>6.9767441860465115E-2</v>
      </c>
      <c r="N29" s="18"/>
      <c r="V29">
        <f>V26*V23</f>
        <v>4.1469695562658613</v>
      </c>
      <c r="W29">
        <f>W26*W23</f>
        <v>9.5380299794114798</v>
      </c>
      <c r="X29">
        <f>X26*X23</f>
        <v>43.957877296418118</v>
      </c>
    </row>
    <row r="30" spans="1:24" ht="13.5" thickBot="1" x14ac:dyDescent="0.25">
      <c r="A30" s="19"/>
      <c r="B30" s="11" t="s">
        <v>6</v>
      </c>
      <c r="C30" s="104">
        <f>C29+C18</f>
        <v>47</v>
      </c>
      <c r="D30" s="12">
        <f>D29+D18</f>
        <v>38</v>
      </c>
      <c r="E30" s="45">
        <f>E18+E29</f>
        <v>36.166666666666657</v>
      </c>
      <c r="F30" s="104">
        <f>F29+F18</f>
        <v>163</v>
      </c>
      <c r="G30" s="12">
        <f>G29+G18</f>
        <v>164</v>
      </c>
      <c r="H30" s="45">
        <f>H18+H29</f>
        <v>144.66666666666663</v>
      </c>
      <c r="I30" s="104">
        <f>I29+I18</f>
        <v>243</v>
      </c>
      <c r="J30" s="12">
        <f>J29+J18</f>
        <v>210</v>
      </c>
      <c r="K30" s="46">
        <f>K29+K18</f>
        <v>226</v>
      </c>
      <c r="L30" s="54">
        <f>(I30-J30)/J30</f>
        <v>0.15714285714285714</v>
      </c>
      <c r="M30" s="55">
        <f>(I30-K30)/K30</f>
        <v>7.5221238938053103E-2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33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204</v>
      </c>
      <c r="D38" s="250" t="s">
        <v>202</v>
      </c>
      <c r="E38" s="96" t="s">
        <v>185</v>
      </c>
      <c r="F38" s="95" t="s">
        <v>205</v>
      </c>
      <c r="G38" s="253">
        <v>42750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">
      <c r="A39" s="19"/>
      <c r="B39" s="9" t="s">
        <v>51</v>
      </c>
      <c r="C39" s="89">
        <f>+'Calls for service'!E6</f>
        <v>89</v>
      </c>
      <c r="D39" s="89">
        <f>+'Calls for service'!E14</f>
        <v>94</v>
      </c>
      <c r="E39" s="66">
        <f>+'Calls for service'!E30</f>
        <v>99.802739726027397</v>
      </c>
      <c r="F39" s="71">
        <f>+'Calls for service'!N6</f>
        <v>362</v>
      </c>
      <c r="G39" s="71">
        <f>+'Calls for service'!N14</f>
        <v>372</v>
      </c>
      <c r="H39" s="66">
        <f>+'Calls for service'!N30</f>
        <v>399.21095890410959</v>
      </c>
      <c r="I39" s="71">
        <f>+'Calls for service'!W22</f>
        <v>579</v>
      </c>
      <c r="J39" s="71">
        <f>+'Calls for service'!W14</f>
        <v>520</v>
      </c>
      <c r="K39" s="66">
        <f>+'Calls for service'!W30</f>
        <v>562</v>
      </c>
      <c r="L39" s="91">
        <f>+I39-J39</f>
        <v>59</v>
      </c>
      <c r="M39" s="56">
        <f>+I39-K39</f>
        <v>17</v>
      </c>
      <c r="N39" s="18"/>
    </row>
    <row r="40" spans="1:14" x14ac:dyDescent="0.2">
      <c r="A40" s="19"/>
      <c r="B40" s="10" t="s">
        <v>52</v>
      </c>
      <c r="C40" s="90">
        <f>+'Calls for service'!E5</f>
        <v>228</v>
      </c>
      <c r="D40" s="90">
        <f>+'Calls for service'!E13</f>
        <v>236</v>
      </c>
      <c r="E40" s="67">
        <f>+'Calls for service'!E29</f>
        <v>272.50136986301368</v>
      </c>
      <c r="F40" s="71">
        <f>+'Calls for service'!N5</f>
        <v>977</v>
      </c>
      <c r="G40" s="71">
        <f>+'Calls for service'!N13</f>
        <v>1029</v>
      </c>
      <c r="H40" s="67">
        <f>+'Calls for service'!N29</f>
        <v>1090.0054794520547</v>
      </c>
      <c r="I40" s="71">
        <f>+'Calls for service'!W21</f>
        <v>1509</v>
      </c>
      <c r="J40" s="71">
        <f>+'Calls for service'!W13</f>
        <v>1540</v>
      </c>
      <c r="K40" s="67">
        <f>+'Calls for service'!W29</f>
        <v>1555.6666666666667</v>
      </c>
      <c r="L40" s="76">
        <f>+I40-J40</f>
        <v>-31</v>
      </c>
      <c r="M40" s="53">
        <f>+I40-K40</f>
        <v>-46.666666666666742</v>
      </c>
      <c r="N40" s="18"/>
    </row>
    <row r="41" spans="1:14" x14ac:dyDescent="0.2">
      <c r="A41" s="19"/>
      <c r="B41" s="10" t="s">
        <v>53</v>
      </c>
      <c r="C41" s="90">
        <f>+'Calls for service'!E4</f>
        <v>250</v>
      </c>
      <c r="D41" s="90">
        <f>+'Calls for service'!E12</f>
        <v>240</v>
      </c>
      <c r="E41" s="67">
        <f>+'Calls for service'!E28</f>
        <v>269.18356164383562</v>
      </c>
      <c r="F41" s="71">
        <f>+'Calls for service'!N4</f>
        <v>996</v>
      </c>
      <c r="G41" s="71">
        <f>+'Calls for service'!N12</f>
        <v>979</v>
      </c>
      <c r="H41" s="67">
        <f>+'Calls for service'!N28</f>
        <v>1076.7342465753425</v>
      </c>
      <c r="I41" s="71">
        <f>+'Calls for service'!W20</f>
        <v>1483</v>
      </c>
      <c r="J41" s="71">
        <f>+'Calls for service'!W12</f>
        <v>1379</v>
      </c>
      <c r="K41" s="67">
        <f>+'Calls for service'!W28</f>
        <v>1474.3333333333333</v>
      </c>
      <c r="L41" s="76">
        <f>+I41-J41</f>
        <v>104</v>
      </c>
      <c r="M41" s="53">
        <f>+I41-K41</f>
        <v>8.6666666666667425</v>
      </c>
      <c r="N41" s="18"/>
    </row>
    <row r="42" spans="1:14" ht="13.5" thickBot="1" x14ac:dyDescent="0.25">
      <c r="A42" s="19"/>
      <c r="B42" s="11" t="s">
        <v>54</v>
      </c>
      <c r="C42" s="46">
        <f t="shared" ref="C42:H42" si="11">SUM(C39:C41)</f>
        <v>567</v>
      </c>
      <c r="D42" s="46">
        <f>SUM(D39:D41)</f>
        <v>570</v>
      </c>
      <c r="E42" s="68">
        <f t="shared" si="11"/>
        <v>641.48767123287666</v>
      </c>
      <c r="F42" s="73">
        <f t="shared" si="11"/>
        <v>2335</v>
      </c>
      <c r="G42" s="46">
        <f t="shared" si="11"/>
        <v>2380</v>
      </c>
      <c r="H42" s="68">
        <f t="shared" si="11"/>
        <v>2565.9506849315067</v>
      </c>
      <c r="I42" s="73">
        <f>SUM(I39:I41)</f>
        <v>3571</v>
      </c>
      <c r="J42" s="46">
        <f>SUM(J39:J41)</f>
        <v>3439</v>
      </c>
      <c r="K42" s="68">
        <f>SUM(K39:K41)</f>
        <v>3592</v>
      </c>
      <c r="L42" s="330">
        <f>+(I42-J42)/J42</f>
        <v>3.8383250945042163E-2</v>
      </c>
      <c r="M42" s="331">
        <f>+(I42-K42)/K42</f>
        <v>-5.8463251670378621E-3</v>
      </c>
      <c r="N42" s="18"/>
    </row>
    <row r="43" spans="1:14" s="215" customFormat="1" x14ac:dyDescent="0.2">
      <c r="A43" s="19"/>
      <c r="B43" s="343" t="s">
        <v>78</v>
      </c>
      <c r="C43" s="299">
        <f>'Beat 41'!F39+'Beat 42'!F39+'Beat 43'!F39+'Beat 44'!F39+'Beat 45'!F39+'Beat 46'!F39</f>
        <v>12</v>
      </c>
      <c r="D43" s="298">
        <f>'Beat 41'!E39+'Beat 42'!E39+'Beat 43'!E39+'Beat 44'!E39+'Beat 45'!E39+'Beat 46'!E39</f>
        <v>0</v>
      </c>
      <c r="E43" s="341">
        <f>H43/4</f>
        <v>1.9178082191780823E-2</v>
      </c>
      <c r="F43" s="486">
        <f>'Beat 41'!G39+'Beat 42'!G39+'Beat 43'!G39+'Beat 44'!G39+'Beat 45'!G39+'Beat 46'!G39</f>
        <v>12</v>
      </c>
      <c r="G43" s="298">
        <f>'Previous 28 Days'!B16</f>
        <v>0</v>
      </c>
      <c r="H43" s="341">
        <f>'Beat 41'!H39+'Beat 42'!H39+'Beat 43'!H39+'Beat 44'!H39+'Beat 45'!H39+'Beat 46'!H39</f>
        <v>7.6712328767123292E-2</v>
      </c>
      <c r="I43" s="486">
        <f>'Beat 41'!I39+'Beat 42'!I39+'Beat 43'!I39+'Beat 44'!I39+'Beat 45'!I39+'Beat 46'!I39</f>
        <v>0</v>
      </c>
      <c r="J43" s="486">
        <f>'Beat 41'!J39+'Beat 42'!J39+'Beat 43'!J39+'Beat 44'!J39+'Beat 45'!J39+'Beat 46'!J39</f>
        <v>0</v>
      </c>
      <c r="K43" s="486">
        <f>'Beat 41'!K39+'Beat 42'!K39+'Beat 43'!K39+'Beat 44'!K39+'Beat 45'!K39+'Beat 46'!K39</f>
        <v>0</v>
      </c>
      <c r="L43" s="336">
        <f>I43-J43</f>
        <v>0</v>
      </c>
      <c r="M43" s="333">
        <f>I43-K43</f>
        <v>0</v>
      </c>
      <c r="N43" s="216"/>
    </row>
    <row r="44" spans="1:14" ht="13.5" thickBot="1" x14ac:dyDescent="0.25">
      <c r="A44" s="19"/>
      <c r="B44" s="344" t="s">
        <v>79</v>
      </c>
      <c r="C44" s="299">
        <f>'Beat 41'!F40+'Beat 42'!F40+'Beat 43'!F40+'Beat 44'!F40+'Beat 45'!F40+'Beat 46'!F40</f>
        <v>4</v>
      </c>
      <c r="D44" s="298">
        <f>'Beat 41'!E40+'Beat 42'!E40+'Beat 43'!E40+'Beat 44'!E40+'Beat 45'!E40+'Beat 46'!E40</f>
        <v>6</v>
      </c>
      <c r="E44" s="335">
        <f>H44/4</f>
        <v>9.3205479452054796</v>
      </c>
      <c r="F44" s="348">
        <f>'Beat 41'!G40+'Beat 42'!G40+'Beat 43'!G40+'Beat 44'!G40+'Beat 45'!G40+'Beat 46'!G40</f>
        <v>37</v>
      </c>
      <c r="G44" s="298">
        <f>'Previous 28 Days'!C16</f>
        <v>37</v>
      </c>
      <c r="H44" s="341">
        <f>'Beat 41'!H40+'Beat 42'!H40+'Beat 43'!H40+'Beat 44'!H40+'Beat 45'!H40+'Beat 46'!H40</f>
        <v>37.282191780821918</v>
      </c>
      <c r="I44" s="348">
        <f>'Beat 41'!I40+'Beat 42'!I40+'Beat 43'!I40+'Beat 44'!I40+'Beat 45'!I40+'Beat 46'!I40</f>
        <v>62</v>
      </c>
      <c r="J44" s="348">
        <f>'Beat 41'!J40+'Beat 42'!J40+'Beat 43'!J40+'Beat 44'!J40+'Beat 45'!J40+'Beat 46'!J40</f>
        <v>50</v>
      </c>
      <c r="K44" s="487">
        <f>'Beat 41'!K40+'Beat 42'!K40+'Beat 43'!K40+'Beat 44'!K40+'Beat 45'!K40+'Beat 46'!K40</f>
        <v>67</v>
      </c>
      <c r="L44" s="337">
        <f>I44-J44</f>
        <v>12</v>
      </c>
      <c r="M44" s="208">
        <f>I44-K44</f>
        <v>-5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</sheetData>
  <phoneticPr fontId="15" type="noConversion"/>
  <conditionalFormatting sqref="M45">
    <cfRule type="cellIs" dxfId="37" priority="3" stopIfTrue="1" operator="greaterThan">
      <formula>0</formula>
    </cfRule>
  </conditionalFormatting>
  <conditionalFormatting sqref="C11:C17 C20:C28">
    <cfRule type="cellIs" dxfId="36" priority="5" stopIfTrue="1" operator="greaterThan">
      <formula>E11+P11</formula>
    </cfRule>
    <cfRule type="cellIs" dxfId="35" priority="6" stopIfTrue="1" operator="lessThan">
      <formula>E11-P11</formula>
    </cfRule>
  </conditionalFormatting>
  <conditionalFormatting sqref="F11:F17 F20:F28">
    <cfRule type="cellIs" dxfId="34" priority="7" stopIfTrue="1" operator="greaterThan">
      <formula>H11+Q11</formula>
    </cfRule>
    <cfRule type="cellIs" dxfId="33" priority="8" stopIfTrue="1" operator="lessThan">
      <formula>H11-Q11</formula>
    </cfRule>
  </conditionalFormatting>
  <conditionalFormatting sqref="I11:I17 I20:I28">
    <cfRule type="cellIs" dxfId="32" priority="9" stopIfTrue="1" operator="greaterThan">
      <formula>J11+R11</formula>
    </cfRule>
    <cfRule type="cellIs" dxfId="31" priority="10" stopIfTrue="1" operator="lessThan">
      <formula>J11-R11</formula>
    </cfRule>
  </conditionalFormatting>
  <pageMargins left="0.4" right="0.3" top="0.5" bottom="0.2" header="0.3" footer="0.3"/>
  <pageSetup scale="96" fitToHeight="0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2"/>
  <sheetViews>
    <sheetView tabSelected="1" topLeftCell="A7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Data'!F54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7" si="2">SUM(C12:F12)</f>
        <v>0</v>
      </c>
      <c r="H12" s="491">
        <f>'2016 Data'!M54</f>
        <v>0.22950819672131148</v>
      </c>
      <c r="I12" s="403">
        <f>'YTD 2017'!M24</f>
        <v>0</v>
      </c>
      <c r="J12" s="401">
        <f>'YTD 2016'!M24</f>
        <v>2</v>
      </c>
      <c r="K12" s="401">
        <f>'YTD 2015'!M24</f>
        <v>0</v>
      </c>
      <c r="L12" s="404">
        <f t="shared" si="0"/>
        <v>-2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ago'!D24</f>
        <v>0</v>
      </c>
      <c r="D13" s="401">
        <f>'3 weeks ago'!D24</f>
        <v>0</v>
      </c>
      <c r="E13" s="402">
        <f>'Previous Week'!D24</f>
        <v>0</v>
      </c>
      <c r="F13" s="402">
        <f>'Last Week'!D24</f>
        <v>0</v>
      </c>
      <c r="G13" s="452">
        <f t="shared" si="2"/>
        <v>0</v>
      </c>
      <c r="H13" s="491">
        <f>'2016 Data'!D54</f>
        <v>0.38251366120218577</v>
      </c>
      <c r="I13" s="403">
        <f>'YTD 2017'!D24</f>
        <v>1</v>
      </c>
      <c r="J13" s="401">
        <f>'YTD 2016'!D24</f>
        <v>2</v>
      </c>
      <c r="K13" s="401">
        <f>'YTD 2015'!D24</f>
        <v>0</v>
      </c>
      <c r="L13" s="404">
        <f t="shared" si="0"/>
        <v>-1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ago'!Q24</f>
        <v>0</v>
      </c>
      <c r="D14" s="401">
        <f>'3 weeks ago'!Q24</f>
        <v>0</v>
      </c>
      <c r="E14" s="402">
        <f>'Previous Week'!Q24</f>
        <v>0</v>
      </c>
      <c r="F14" s="402">
        <f>'Last Week'!Q24</f>
        <v>0</v>
      </c>
      <c r="G14" s="452">
        <f t="shared" si="2"/>
        <v>0</v>
      </c>
      <c r="H14" s="491">
        <f>'2016 Data'!Q54</f>
        <v>0.30601092896174864</v>
      </c>
      <c r="I14" s="403">
        <f>'YTD 2017'!Q24</f>
        <v>0</v>
      </c>
      <c r="J14" s="401">
        <f>'YTD 2016'!Q24</f>
        <v>0</v>
      </c>
      <c r="K14" s="401">
        <f>'YTD 2015'!Q24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ago'!O24</f>
        <v>0</v>
      </c>
      <c r="D15" s="401">
        <f>'3 weeks ago'!O24</f>
        <v>0</v>
      </c>
      <c r="E15" s="402">
        <f>'Previous Week'!O24</f>
        <v>0</v>
      </c>
      <c r="F15" s="402">
        <f>'Last Week'!O24</f>
        <v>0</v>
      </c>
      <c r="G15" s="452">
        <f t="shared" si="2"/>
        <v>0</v>
      </c>
      <c r="H15" s="491">
        <f>'2016 Data'!O54</f>
        <v>7.650273224043716E-2</v>
      </c>
      <c r="I15" s="403">
        <f>'YTD 2017'!O24</f>
        <v>0</v>
      </c>
      <c r="J15" s="401">
        <f>'YTD 2016'!O24</f>
        <v>0</v>
      </c>
      <c r="K15" s="401">
        <f>'YTD 2015'!O24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ago'!E24</f>
        <v>0</v>
      </c>
      <c r="D16" s="401">
        <f>'3 weeks ago'!E24</f>
        <v>0</v>
      </c>
      <c r="E16" s="402">
        <f>'Previous Week'!E24</f>
        <v>0</v>
      </c>
      <c r="F16" s="402">
        <f>'Last Week'!E24</f>
        <v>0</v>
      </c>
      <c r="G16" s="452">
        <f t="shared" si="2"/>
        <v>0</v>
      </c>
      <c r="H16" s="491">
        <f>'2016 Data'!E54</f>
        <v>0.30601092896174864</v>
      </c>
      <c r="I16" s="403">
        <f>'YTD 2017'!E24</f>
        <v>0</v>
      </c>
      <c r="J16" s="401">
        <f>'YTD 2016'!E24</f>
        <v>0</v>
      </c>
      <c r="K16" s="401">
        <f>'YTD 2015'!E24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ago'!J24</f>
        <v>0</v>
      </c>
      <c r="D17" s="401">
        <f>'3 weeks ago'!J24</f>
        <v>0</v>
      </c>
      <c r="E17" s="402">
        <f>'Previous Week'!J24</f>
        <v>0</v>
      </c>
      <c r="F17" s="402">
        <f>'Last Week'!J24</f>
        <v>0</v>
      </c>
      <c r="G17" s="452">
        <f t="shared" si="2"/>
        <v>0</v>
      </c>
      <c r="H17" s="491">
        <f>'2016 Data'!J54</f>
        <v>0.45901639344262296</v>
      </c>
      <c r="I17" s="403">
        <f>'YTD 2017'!J24</f>
        <v>0</v>
      </c>
      <c r="J17" s="401">
        <f>'YTD 2016'!J24</f>
        <v>1</v>
      </c>
      <c r="K17" s="401">
        <f>'YTD 2015'!J24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ref="H18" si="4">SUM(H11:H17)</f>
        <v>1.7595628415300548</v>
      </c>
      <c r="I18" s="411">
        <f t="shared" si="3"/>
        <v>1</v>
      </c>
      <c r="J18" s="409">
        <f t="shared" si="3"/>
        <v>5</v>
      </c>
      <c r="K18" s="409">
        <f t="shared" si="3"/>
        <v>0</v>
      </c>
      <c r="L18" s="412">
        <f>(I18-J18)/J18</f>
        <v>-0.8</v>
      </c>
      <c r="M18" s="413" t="e">
        <f>(I18-K18)/K18</f>
        <v>#DIV/0!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ago'!C24</f>
        <v>0</v>
      </c>
      <c r="D20" s="401">
        <f>'3 weeks ago'!C24</f>
        <v>1</v>
      </c>
      <c r="E20" s="402">
        <f>'Previous Week'!C24</f>
        <v>0</v>
      </c>
      <c r="F20" s="402">
        <f>'Last Week'!C24</f>
        <v>1</v>
      </c>
      <c r="G20" s="452">
        <f t="shared" ref="G20:G28" si="5">SUM(C20:F20)</f>
        <v>2</v>
      </c>
      <c r="H20" s="491">
        <f>'2016 Data'!C54</f>
        <v>1.7595628415300546</v>
      </c>
      <c r="I20" s="416">
        <f>'YTD 2017'!C24</f>
        <v>2</v>
      </c>
      <c r="J20" s="401">
        <f>'YTD 2016'!C24</f>
        <v>2</v>
      </c>
      <c r="K20" s="401">
        <f>'YTD 2015'!C24</f>
        <v>1</v>
      </c>
      <c r="L20" s="404">
        <f t="shared" ref="L20:L28" si="6">I20-J20</f>
        <v>0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ago'!N24</f>
        <v>0</v>
      </c>
      <c r="D21" s="401">
        <f>'3 weeks ago'!N24</f>
        <v>0</v>
      </c>
      <c r="E21" s="402">
        <f>'Previous Week'!N24</f>
        <v>0</v>
      </c>
      <c r="F21" s="402">
        <f>'Last Week'!N24</f>
        <v>0</v>
      </c>
      <c r="G21" s="452">
        <f t="shared" si="5"/>
        <v>0</v>
      </c>
      <c r="H21" s="491">
        <f>'2016 Data'!N54</f>
        <v>1.1475409836065573</v>
      </c>
      <c r="I21" s="418">
        <f>'YTD 2017'!N24</f>
        <v>1</v>
      </c>
      <c r="J21" s="401">
        <f>'YTD 2016'!N24</f>
        <v>4</v>
      </c>
      <c r="K21" s="401">
        <f>'YTD 2015'!N24</f>
        <v>0</v>
      </c>
      <c r="L21" s="404">
        <f t="shared" si="6"/>
        <v>-3</v>
      </c>
      <c r="M21" s="407">
        <f t="shared" ref="M21:M28" si="7">I21-K21</f>
        <v>1</v>
      </c>
      <c r="N21" s="380"/>
    </row>
    <row r="22" spans="1:14" x14ac:dyDescent="0.25">
      <c r="A22" s="375"/>
      <c r="B22" s="417" t="s">
        <v>62</v>
      </c>
      <c r="C22" s="401">
        <f>'4 weeks ago'!L24</f>
        <v>0</v>
      </c>
      <c r="D22" s="401">
        <f>'3 weeks ago'!L24</f>
        <v>0</v>
      </c>
      <c r="E22" s="402">
        <f>'Previous Week'!L24</f>
        <v>0</v>
      </c>
      <c r="F22" s="402">
        <f>'Last Week'!L24</f>
        <v>0</v>
      </c>
      <c r="G22" s="418">
        <f t="shared" si="5"/>
        <v>0</v>
      </c>
      <c r="H22" s="491">
        <f>'2016 Data'!L54</f>
        <v>0</v>
      </c>
      <c r="I22" s="418">
        <f>'YTD 2017'!L24</f>
        <v>0</v>
      </c>
      <c r="J22" s="401">
        <f>'YTD 2016'!L24</f>
        <v>0</v>
      </c>
      <c r="K22" s="401">
        <f>'YTD 2015'!L24</f>
        <v>0</v>
      </c>
      <c r="L22" s="404">
        <f t="shared" si="6"/>
        <v>0</v>
      </c>
      <c r="M22" s="407">
        <f t="shared" si="7"/>
        <v>0</v>
      </c>
      <c r="N22" s="380"/>
    </row>
    <row r="23" spans="1:14" x14ac:dyDescent="0.25">
      <c r="A23" s="375"/>
      <c r="B23" s="417" t="s">
        <v>33</v>
      </c>
      <c r="C23" s="401">
        <f>'4 weeks ago'!P24</f>
        <v>0</v>
      </c>
      <c r="D23" s="401">
        <f>'3 weeks ago'!P24</f>
        <v>1</v>
      </c>
      <c r="E23" s="402">
        <f>'Previous Week'!P24</f>
        <v>1</v>
      </c>
      <c r="F23" s="402">
        <f>'Last Week'!P24</f>
        <v>1</v>
      </c>
      <c r="G23" s="403">
        <f t="shared" si="5"/>
        <v>3</v>
      </c>
      <c r="H23" s="491">
        <f>'2016 Data'!P54</f>
        <v>2.3715846994535519</v>
      </c>
      <c r="I23" s="418">
        <f>'YTD 2017'!P24</f>
        <v>6</v>
      </c>
      <c r="J23" s="401">
        <f>'YTD 2016'!P24</f>
        <v>2</v>
      </c>
      <c r="K23" s="401">
        <f>'YTD 2015'!P24</f>
        <v>1</v>
      </c>
      <c r="L23" s="404">
        <f t="shared" si="6"/>
        <v>4</v>
      </c>
      <c r="M23" s="407">
        <f t="shared" si="7"/>
        <v>5</v>
      </c>
      <c r="N23" s="380"/>
    </row>
    <row r="24" spans="1:14" x14ac:dyDescent="0.25">
      <c r="A24" s="375"/>
      <c r="B24" s="406" t="s">
        <v>7</v>
      </c>
      <c r="C24" s="401">
        <f>'4 weeks ago'!G24</f>
        <v>3</v>
      </c>
      <c r="D24" s="401">
        <f>'3 weeks ago'!G24</f>
        <v>1</v>
      </c>
      <c r="E24" s="402">
        <f>'Previous Week'!G24</f>
        <v>0</v>
      </c>
      <c r="F24" s="402">
        <f>'Last Week'!G24</f>
        <v>3</v>
      </c>
      <c r="G24" s="403">
        <f t="shared" si="5"/>
        <v>7</v>
      </c>
      <c r="H24" s="491">
        <f>'2016 Data'!G54</f>
        <v>4.5901639344262293</v>
      </c>
      <c r="I24" s="418">
        <f>'YTD 2017'!G24</f>
        <v>7</v>
      </c>
      <c r="J24" s="401">
        <f>'YTD 2016'!G24</f>
        <v>6</v>
      </c>
      <c r="K24" s="401">
        <f>'YTD 2015'!G24</f>
        <v>13</v>
      </c>
      <c r="L24" s="404">
        <f t="shared" si="6"/>
        <v>1</v>
      </c>
      <c r="M24" s="407">
        <f t="shared" si="7"/>
        <v>-6</v>
      </c>
      <c r="N24" s="380"/>
    </row>
    <row r="25" spans="1:14" x14ac:dyDescent="0.25">
      <c r="A25" s="375"/>
      <c r="B25" s="406" t="s">
        <v>68</v>
      </c>
      <c r="C25" s="401">
        <f>'4 weeks ago'!I24</f>
        <v>0</v>
      </c>
      <c r="D25" s="401">
        <f>'3 weeks ago'!I24</f>
        <v>1</v>
      </c>
      <c r="E25" s="402">
        <f>'Previous Week'!I24</f>
        <v>1</v>
      </c>
      <c r="F25" s="402">
        <f>'Last Week'!I24</f>
        <v>0</v>
      </c>
      <c r="G25" s="452">
        <f t="shared" si="5"/>
        <v>2</v>
      </c>
      <c r="H25" s="491">
        <f>'2016 Data'!I54</f>
        <v>1.6830601092896174</v>
      </c>
      <c r="I25" s="418">
        <f>'YTD 2017'!I24</f>
        <v>3</v>
      </c>
      <c r="J25" s="401">
        <f>'YTD 2016'!I24</f>
        <v>1</v>
      </c>
      <c r="K25" s="401">
        <f>'YTD 2015'!I24</f>
        <v>2</v>
      </c>
      <c r="L25" s="404">
        <f t="shared" si="6"/>
        <v>2</v>
      </c>
      <c r="M25" s="407">
        <f t="shared" si="7"/>
        <v>1</v>
      </c>
      <c r="N25" s="380"/>
    </row>
    <row r="26" spans="1:14" x14ac:dyDescent="0.25">
      <c r="A26" s="375"/>
      <c r="B26" s="406" t="s">
        <v>67</v>
      </c>
      <c r="C26" s="401">
        <f>'4 weeks ago'!H24</f>
        <v>0</v>
      </c>
      <c r="D26" s="401">
        <f>'3 weeks ago'!H24</f>
        <v>1</v>
      </c>
      <c r="E26" s="402">
        <f>'Previous Week'!H24</f>
        <v>1</v>
      </c>
      <c r="F26" s="402">
        <f>'Last Week'!H24</f>
        <v>0</v>
      </c>
      <c r="G26" s="452">
        <f t="shared" si="5"/>
        <v>2</v>
      </c>
      <c r="H26" s="491">
        <f>'2016 Data'!H54</f>
        <v>2.2950819672131146</v>
      </c>
      <c r="I26" s="418">
        <f>'YTD 2017'!H24</f>
        <v>4</v>
      </c>
      <c r="J26" s="401">
        <f>'YTD 2016'!H24</f>
        <v>3</v>
      </c>
      <c r="K26" s="401">
        <f>'YTD 2015'!H24</f>
        <v>5</v>
      </c>
      <c r="L26" s="404">
        <f>I26-J26</f>
        <v>1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ago'!K24</f>
        <v>1</v>
      </c>
      <c r="D27" s="401">
        <f>'3 weeks ago'!K24</f>
        <v>0</v>
      </c>
      <c r="E27" s="402">
        <f>'Previous Week'!K24</f>
        <v>0</v>
      </c>
      <c r="F27" s="402">
        <f>'Last Week'!K24</f>
        <v>0</v>
      </c>
      <c r="G27" s="452">
        <f t="shared" si="5"/>
        <v>1</v>
      </c>
      <c r="H27" s="491">
        <f>'2016 Data'!K54</f>
        <v>0.15300546448087432</v>
      </c>
      <c r="I27" s="418">
        <f>'YTD 2017'!K24</f>
        <v>1</v>
      </c>
      <c r="J27" s="401">
        <f>'YTD 2016'!K24</f>
        <v>0</v>
      </c>
      <c r="K27" s="401">
        <f>'YTD 2015'!K24</f>
        <v>1</v>
      </c>
      <c r="L27" s="404">
        <f t="shared" si="6"/>
        <v>1</v>
      </c>
      <c r="M27" s="407">
        <f t="shared" si="7"/>
        <v>0</v>
      </c>
      <c r="N27" s="380"/>
    </row>
    <row r="28" spans="1:14" x14ac:dyDescent="0.25">
      <c r="A28" s="375"/>
      <c r="B28" s="406" t="s">
        <v>8</v>
      </c>
      <c r="C28" s="401">
        <f>'4 weeks ago'!B24</f>
        <v>1</v>
      </c>
      <c r="D28" s="401">
        <f>'3 weeks ago'!B24</f>
        <v>0</v>
      </c>
      <c r="E28" s="402">
        <f>'Previous Week'!B24</f>
        <v>0</v>
      </c>
      <c r="F28" s="402">
        <f>'Last Week'!B24</f>
        <v>0</v>
      </c>
      <c r="G28" s="452">
        <f t="shared" si="5"/>
        <v>1</v>
      </c>
      <c r="H28" s="491">
        <f>'2016 Data'!B54</f>
        <v>1.4535519125683061</v>
      </c>
      <c r="I28" s="418">
        <f>'YTD 2017'!B24</f>
        <v>1</v>
      </c>
      <c r="J28" s="401">
        <f>'YTD 2016'!B24</f>
        <v>2</v>
      </c>
      <c r="K28" s="401">
        <f>'YTD 2015'!B24</f>
        <v>7</v>
      </c>
      <c r="L28" s="404">
        <f t="shared" si="6"/>
        <v>-1</v>
      </c>
      <c r="M28" s="407">
        <f t="shared" si="7"/>
        <v>-6</v>
      </c>
      <c r="N28" s="380"/>
    </row>
    <row r="29" spans="1:14" x14ac:dyDescent="0.25">
      <c r="A29" s="375"/>
      <c r="B29" s="419" t="s">
        <v>5</v>
      </c>
      <c r="C29" s="420">
        <f t="shared" ref="C29:K29" si="8">SUM(C20:C28)</f>
        <v>5</v>
      </c>
      <c r="D29" s="420">
        <f t="shared" si="8"/>
        <v>5</v>
      </c>
      <c r="E29" s="420">
        <f t="shared" si="8"/>
        <v>3</v>
      </c>
      <c r="F29" s="421">
        <f t="shared" si="8"/>
        <v>5</v>
      </c>
      <c r="G29" s="455">
        <f t="shared" si="8"/>
        <v>18</v>
      </c>
      <c r="H29" s="494">
        <f t="shared" si="8"/>
        <v>15.453551912568305</v>
      </c>
      <c r="I29" s="422">
        <f t="shared" si="8"/>
        <v>25</v>
      </c>
      <c r="J29" s="420">
        <f t="shared" si="8"/>
        <v>20</v>
      </c>
      <c r="K29" s="420">
        <f t="shared" si="8"/>
        <v>30</v>
      </c>
      <c r="L29" s="412">
        <f>(I29-J29)/J29</f>
        <v>0.25</v>
      </c>
      <c r="M29" s="413">
        <f>(I29-K29)/K29</f>
        <v>-0.16666666666666666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5</v>
      </c>
      <c r="D30" s="409">
        <f t="shared" si="9"/>
        <v>5</v>
      </c>
      <c r="E30" s="409">
        <f t="shared" si="9"/>
        <v>3</v>
      </c>
      <c r="F30" s="410">
        <f t="shared" si="9"/>
        <v>5</v>
      </c>
      <c r="G30" s="453">
        <f t="shared" si="9"/>
        <v>18</v>
      </c>
      <c r="H30" s="492">
        <f t="shared" si="9"/>
        <v>17.21311475409836</v>
      </c>
      <c r="I30" s="411">
        <f t="shared" si="9"/>
        <v>26</v>
      </c>
      <c r="J30" s="409">
        <f t="shared" si="9"/>
        <v>25</v>
      </c>
      <c r="K30" s="409">
        <f t="shared" si="9"/>
        <v>30</v>
      </c>
      <c r="L30" s="412">
        <f>(I30-J30)/J30</f>
        <v>0.04</v>
      </c>
      <c r="M30" s="413">
        <f>(I30-K30)/K30</f>
        <v>-0.13333333333333333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ago'!S24</f>
        <v>0</v>
      </c>
      <c r="D39" s="441">
        <f>'3 weeks ago'!S24</f>
        <v>0</v>
      </c>
      <c r="E39" s="441">
        <f>'Previous Week'!S24</f>
        <v>0</v>
      </c>
      <c r="F39" s="442">
        <f>'Last Week'!S17</f>
        <v>5</v>
      </c>
      <c r="G39" s="452">
        <f t="shared" ref="G39:G40" si="10">SUM(C39:F39)</f>
        <v>5</v>
      </c>
      <c r="H39" s="501">
        <f>'2016 Data'!R54</f>
        <v>7.6712328767123292E-2</v>
      </c>
      <c r="I39" s="443">
        <f>'YTD 2017'!S24</f>
        <v>0</v>
      </c>
      <c r="J39" s="441">
        <f>'YTD 2016'!S24</f>
        <v>0</v>
      </c>
      <c r="K39" s="441">
        <f>'YTD 2015'!S24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ago'!T24</f>
        <v>0</v>
      </c>
      <c r="D40" s="447">
        <f>'3 weeks ago'!T24</f>
        <v>2</v>
      </c>
      <c r="E40" s="446">
        <f>'Previous Week'!T24</f>
        <v>1</v>
      </c>
      <c r="F40" s="460">
        <f>'Last Week'!T24</f>
        <v>0</v>
      </c>
      <c r="G40" s="452">
        <f t="shared" si="10"/>
        <v>3</v>
      </c>
      <c r="H40" s="502">
        <f>'2016 Data'!S54</f>
        <v>1.8410958904109587</v>
      </c>
      <c r="I40" s="448">
        <f>'YTD 2017'!T24</f>
        <v>3</v>
      </c>
      <c r="J40" s="482">
        <f>'YTD 2016'!T24</f>
        <v>3</v>
      </c>
      <c r="K40" s="446">
        <f>'YTD 2015'!T24</f>
        <v>4</v>
      </c>
      <c r="L40" s="412">
        <f>(I40-J40)/J40</f>
        <v>0</v>
      </c>
      <c r="M40" s="413">
        <f>(I40-K40)/K40</f>
        <v>-0.25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0" priority="1" stopIfTrue="1" operator="greaterThan">
      <formula>0</formula>
    </cfRule>
  </conditionalFormatting>
  <conditionalFormatting sqref="L31:M31">
    <cfRule type="cellIs" dxfId="2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5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463"/>
      <c r="S3" s="327"/>
      <c r="T3"/>
    </row>
    <row r="4" spans="1:20" s="464" customFormat="1" x14ac:dyDescent="0.2">
      <c r="A4" s="463">
        <v>12</v>
      </c>
      <c r="B4">
        <v>0</v>
      </c>
      <c r="C4">
        <v>0</v>
      </c>
      <c r="D4">
        <v>0</v>
      </c>
      <c r="E4">
        <v>1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463"/>
      <c r="S4" s="327"/>
      <c r="T4">
        <v>2</v>
      </c>
    </row>
    <row r="5" spans="1:20" s="464" customFormat="1" x14ac:dyDescent="0.2">
      <c r="A5" s="463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 s="463"/>
      <c r="S5" s="327"/>
      <c r="T5">
        <v>2</v>
      </c>
    </row>
    <row r="6" spans="1:20" s="464" customFormat="1" x14ac:dyDescent="0.2">
      <c r="A6" s="463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 s="463"/>
      <c r="S6" s="327"/>
      <c r="T6"/>
    </row>
    <row r="7" spans="1:20" s="464" customFormat="1" x14ac:dyDescent="0.2">
      <c r="A7" s="463">
        <v>15</v>
      </c>
      <c r="B7">
        <v>2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3</v>
      </c>
      <c r="O7">
        <v>0</v>
      </c>
      <c r="P7">
        <v>0</v>
      </c>
      <c r="Q7">
        <v>0</v>
      </c>
      <c r="R7" s="463"/>
      <c r="S7" s="327"/>
      <c r="T7">
        <v>1</v>
      </c>
    </row>
    <row r="8" spans="1:20" s="464" customFormat="1" x14ac:dyDescent="0.2">
      <c r="A8" s="463">
        <v>16</v>
      </c>
      <c r="B8">
        <v>1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 s="463"/>
      <c r="S8" s="327"/>
      <c r="T8"/>
    </row>
    <row r="9" spans="1:20" x14ac:dyDescent="0.2">
      <c r="R9" s="463"/>
      <c r="S9" s="463"/>
      <c r="T9" s="463"/>
    </row>
    <row r="10" spans="1:20" s="464" customFormat="1" x14ac:dyDescent="0.2">
      <c r="A10" s="463">
        <v>21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463"/>
      <c r="S10">
        <v>0</v>
      </c>
      <c r="T10">
        <v>1</v>
      </c>
    </row>
    <row r="11" spans="1:20" s="464" customFormat="1" x14ac:dyDescent="0.2">
      <c r="A11" s="463">
        <v>22</v>
      </c>
      <c r="B11">
        <v>0</v>
      </c>
      <c r="C11">
        <v>1</v>
      </c>
      <c r="D11">
        <v>0</v>
      </c>
      <c r="E11">
        <v>0</v>
      </c>
      <c r="F11">
        <v>0</v>
      </c>
      <c r="G11">
        <v>2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 s="463"/>
      <c r="S11">
        <v>0</v>
      </c>
      <c r="T11"/>
    </row>
    <row r="12" spans="1:20" s="464" customFormat="1" x14ac:dyDescent="0.2">
      <c r="A12" s="463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463"/>
      <c r="S12">
        <v>0</v>
      </c>
      <c r="T12"/>
    </row>
    <row r="13" spans="1:20" s="464" customFormat="1" x14ac:dyDescent="0.2">
      <c r="A13" s="463">
        <v>24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2</v>
      </c>
      <c r="Q13">
        <v>1</v>
      </c>
      <c r="R13" s="463"/>
      <c r="S13">
        <v>0</v>
      </c>
      <c r="T13"/>
    </row>
    <row r="14" spans="1:20" s="464" customFormat="1" x14ac:dyDescent="0.2">
      <c r="A14" s="463">
        <v>25</v>
      </c>
      <c r="B14">
        <v>1</v>
      </c>
      <c r="C14">
        <v>0</v>
      </c>
      <c r="D14">
        <v>0</v>
      </c>
      <c r="E14">
        <v>0</v>
      </c>
      <c r="F14">
        <v>0</v>
      </c>
      <c r="G14">
        <v>4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>
        <v>1</v>
      </c>
      <c r="R14" s="463"/>
      <c r="S14">
        <v>0</v>
      </c>
      <c r="T14">
        <v>2</v>
      </c>
    </row>
    <row r="15" spans="1:20" s="464" customFormat="1" x14ac:dyDescent="0.2">
      <c r="A15" s="463">
        <v>26</v>
      </c>
      <c r="B15">
        <v>1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 s="463"/>
      <c r="S15">
        <v>1</v>
      </c>
      <c r="T15">
        <v>3</v>
      </c>
    </row>
    <row r="16" spans="1:20" x14ac:dyDescent="0.2">
      <c r="R16" s="463"/>
      <c r="S16" s="463"/>
      <c r="T16" s="463"/>
    </row>
    <row r="17" spans="1:20" s="464" customFormat="1" x14ac:dyDescent="0.2">
      <c r="A17" s="463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2</v>
      </c>
      <c r="O17">
        <v>0</v>
      </c>
      <c r="P17">
        <v>0</v>
      </c>
      <c r="Q17">
        <v>0</v>
      </c>
      <c r="R17" s="463"/>
      <c r="S17">
        <v>2</v>
      </c>
      <c r="T17"/>
    </row>
    <row r="18" spans="1:20" s="464" customFormat="1" x14ac:dyDescent="0.2">
      <c r="A18" s="463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 s="463"/>
      <c r="S18">
        <v>0</v>
      </c>
      <c r="T18">
        <v>2</v>
      </c>
    </row>
    <row r="19" spans="1:20" s="464" customFormat="1" x14ac:dyDescent="0.2">
      <c r="A19" s="463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3</v>
      </c>
      <c r="H19">
        <v>1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463"/>
      <c r="S19">
        <v>1</v>
      </c>
      <c r="T19">
        <v>8</v>
      </c>
    </row>
    <row r="20" spans="1:20" s="464" customFormat="1" x14ac:dyDescent="0.2">
      <c r="A20" s="463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0</v>
      </c>
      <c r="R20" s="463"/>
      <c r="S20">
        <v>0</v>
      </c>
      <c r="T20"/>
    </row>
    <row r="21" spans="1:20" s="464" customFormat="1" x14ac:dyDescent="0.2">
      <c r="A21" s="463">
        <v>35</v>
      </c>
      <c r="B21">
        <v>1</v>
      </c>
      <c r="C21">
        <v>0</v>
      </c>
      <c r="D21">
        <v>0</v>
      </c>
      <c r="E21">
        <v>0</v>
      </c>
      <c r="F21">
        <v>0</v>
      </c>
      <c r="G21">
        <v>2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463"/>
      <c r="S21">
        <v>4</v>
      </c>
      <c r="T21">
        <v>5</v>
      </c>
    </row>
    <row r="22" spans="1:20" s="464" customFormat="1" x14ac:dyDescent="0.2">
      <c r="A22" s="463">
        <v>37</v>
      </c>
      <c r="B22">
        <v>1</v>
      </c>
      <c r="C22">
        <v>0</v>
      </c>
      <c r="D22">
        <v>0</v>
      </c>
      <c r="E22">
        <v>0</v>
      </c>
      <c r="F22">
        <v>0</v>
      </c>
      <c r="G22">
        <v>3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 s="463"/>
      <c r="S22">
        <v>1</v>
      </c>
      <c r="T22">
        <v>4</v>
      </c>
    </row>
    <row r="23" spans="1:20" x14ac:dyDescent="0.2">
      <c r="R23" s="463"/>
      <c r="S23" s="463"/>
      <c r="T23" s="463"/>
    </row>
    <row r="24" spans="1:20" s="464" customFormat="1" x14ac:dyDescent="0.2">
      <c r="A24" s="463">
        <v>41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 s="463"/>
      <c r="S24" s="327"/>
      <c r="T24">
        <v>2</v>
      </c>
    </row>
    <row r="25" spans="1:20" s="464" customFormat="1" x14ac:dyDescent="0.2">
      <c r="A25" s="463">
        <v>42</v>
      </c>
      <c r="B25">
        <v>1</v>
      </c>
      <c r="C25">
        <v>0</v>
      </c>
      <c r="D25">
        <v>0</v>
      </c>
      <c r="E25">
        <v>0</v>
      </c>
      <c r="F25">
        <v>0</v>
      </c>
      <c r="G25">
        <v>2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 s="463"/>
      <c r="S25" s="327"/>
      <c r="T25">
        <v>1</v>
      </c>
    </row>
    <row r="26" spans="1:20" s="464" customFormat="1" x14ac:dyDescent="0.2">
      <c r="A26" s="463">
        <v>43</v>
      </c>
      <c r="B26">
        <v>0</v>
      </c>
      <c r="C26">
        <v>0</v>
      </c>
      <c r="D26">
        <v>1</v>
      </c>
      <c r="E26">
        <v>0</v>
      </c>
      <c r="F26">
        <v>0</v>
      </c>
      <c r="G26">
        <v>2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</v>
      </c>
      <c r="Q26">
        <v>0</v>
      </c>
      <c r="R26" s="463"/>
      <c r="S26" s="327"/>
      <c r="T26">
        <v>6</v>
      </c>
    </row>
    <row r="27" spans="1:20" s="464" customFormat="1" x14ac:dyDescent="0.2">
      <c r="A27" s="463">
        <v>44</v>
      </c>
      <c r="B27">
        <v>0</v>
      </c>
      <c r="C27">
        <v>0</v>
      </c>
      <c r="D27">
        <v>0</v>
      </c>
      <c r="E27">
        <v>1</v>
      </c>
      <c r="F27">
        <v>1</v>
      </c>
      <c r="G27">
        <v>3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2</v>
      </c>
      <c r="O27">
        <v>0</v>
      </c>
      <c r="P27">
        <v>0</v>
      </c>
      <c r="Q27">
        <v>0</v>
      </c>
      <c r="R27" s="463"/>
      <c r="S27" s="327"/>
      <c r="T27">
        <v>1</v>
      </c>
    </row>
    <row r="28" spans="1:20" s="464" customFormat="1" x14ac:dyDescent="0.2">
      <c r="A28" s="463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463"/>
      <c r="S28" s="327"/>
      <c r="T28">
        <v>3</v>
      </c>
    </row>
    <row r="29" spans="1:20" s="464" customFormat="1" x14ac:dyDescent="0.2">
      <c r="A29" s="463">
        <v>46</v>
      </c>
      <c r="B29">
        <v>0</v>
      </c>
      <c r="C29">
        <v>0</v>
      </c>
      <c r="D29">
        <v>0</v>
      </c>
      <c r="E29">
        <v>0</v>
      </c>
      <c r="F29">
        <v>0</v>
      </c>
      <c r="G29">
        <v>2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7</v>
      </c>
      <c r="Q29">
        <v>0</v>
      </c>
      <c r="R29" s="463"/>
      <c r="S29" s="327"/>
      <c r="T29"/>
    </row>
    <row r="30" spans="1:20" x14ac:dyDescent="0.2">
      <c r="R30" s="463"/>
      <c r="S30" s="463"/>
      <c r="T30" s="463"/>
    </row>
    <row r="31" spans="1:20" s="464" customFormat="1" x14ac:dyDescent="0.2">
      <c r="A31" s="463">
        <v>51</v>
      </c>
      <c r="B31">
        <v>1</v>
      </c>
      <c r="C31">
        <v>0</v>
      </c>
      <c r="D31">
        <v>1</v>
      </c>
      <c r="E31">
        <v>0</v>
      </c>
      <c r="F31">
        <v>0</v>
      </c>
      <c r="G31">
        <v>4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2</v>
      </c>
      <c r="Q31">
        <v>0</v>
      </c>
      <c r="R31" s="463"/>
      <c r="S31">
        <v>1</v>
      </c>
      <c r="T31">
        <v>6</v>
      </c>
    </row>
    <row r="32" spans="1:20" s="464" customFormat="1" x14ac:dyDescent="0.2">
      <c r="A32" s="463">
        <v>52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2</v>
      </c>
      <c r="O32">
        <v>0</v>
      </c>
      <c r="P32">
        <v>0</v>
      </c>
      <c r="Q32">
        <v>0</v>
      </c>
      <c r="R32" s="463"/>
      <c r="S32" s="327"/>
      <c r="T32">
        <v>1</v>
      </c>
    </row>
    <row r="33" spans="1:20" s="464" customFormat="1" x14ac:dyDescent="0.2">
      <c r="A33" s="463">
        <v>53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3</v>
      </c>
      <c r="Q33">
        <v>0</v>
      </c>
      <c r="R33" s="463"/>
      <c r="S33" s="327"/>
      <c r="T33">
        <v>1</v>
      </c>
    </row>
    <row r="34" spans="1:20" s="464" customFormat="1" x14ac:dyDescent="0.2">
      <c r="A34" s="463">
        <v>54</v>
      </c>
      <c r="B34">
        <v>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1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 s="463"/>
      <c r="S34" s="327"/>
      <c r="T34">
        <v>3</v>
      </c>
    </row>
    <row r="35" spans="1:20" s="464" customFormat="1" x14ac:dyDescent="0.2">
      <c r="A35" s="463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463"/>
      <c r="S35" s="327"/>
      <c r="T35">
        <v>1</v>
      </c>
    </row>
    <row r="36" spans="1:20" s="464" customFormat="1" x14ac:dyDescent="0.2">
      <c r="A36" s="463">
        <v>56</v>
      </c>
      <c r="B36">
        <v>2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 s="463"/>
      <c r="S36" s="327"/>
      <c r="T36" s="548"/>
    </row>
    <row r="37" spans="1:20" x14ac:dyDescent="0.2">
      <c r="S37" s="540"/>
      <c r="T37" s="540"/>
    </row>
    <row r="38" spans="1:20" x14ac:dyDescent="0.2">
      <c r="H38" s="463" t="s">
        <v>161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Data'!F55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7" si="2">SUM(C12:F12)</f>
        <v>0</v>
      </c>
      <c r="H12" s="491">
        <f>'2016 Data'!M55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ago'!D25</f>
        <v>0</v>
      </c>
      <c r="D13" s="401">
        <f>'3 weeks ago'!D25</f>
        <v>0</v>
      </c>
      <c r="E13" s="402">
        <f>'Previous Week'!D25</f>
        <v>0</v>
      </c>
      <c r="F13" s="402">
        <f>'Last Week'!D25</f>
        <v>1</v>
      </c>
      <c r="G13" s="452">
        <f t="shared" si="2"/>
        <v>1</v>
      </c>
      <c r="H13" s="491">
        <f>'2016 Data'!D55</f>
        <v>0.61202185792349728</v>
      </c>
      <c r="I13" s="403">
        <f>'YTD 2017'!D25</f>
        <v>1</v>
      </c>
      <c r="J13" s="401">
        <f>'YTD 2016'!D25</f>
        <v>0</v>
      </c>
      <c r="K13" s="401">
        <f>'YTD 2015'!D25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ago'!Q25</f>
        <v>0</v>
      </c>
      <c r="D14" s="401">
        <f>'3 weeks ago'!Q25</f>
        <v>0</v>
      </c>
      <c r="E14" s="402">
        <f>'Previous Week'!Q25</f>
        <v>1</v>
      </c>
      <c r="F14" s="402">
        <f>'Last Week'!Q25</f>
        <v>1</v>
      </c>
      <c r="G14" s="452">
        <f t="shared" si="2"/>
        <v>2</v>
      </c>
      <c r="H14" s="491">
        <f>'2016 Data'!Q55</f>
        <v>0.91803278688524592</v>
      </c>
      <c r="I14" s="403">
        <f>'YTD 2017'!Q25</f>
        <v>2</v>
      </c>
      <c r="J14" s="401">
        <f>'YTD 2016'!Q25</f>
        <v>0</v>
      </c>
      <c r="K14" s="401">
        <f>'YTD 2015'!Q25</f>
        <v>1</v>
      </c>
      <c r="L14" s="404">
        <f t="shared" si="0"/>
        <v>2</v>
      </c>
      <c r="M14" s="407">
        <f t="shared" si="1"/>
        <v>1</v>
      </c>
      <c r="N14" s="380"/>
    </row>
    <row r="15" spans="1:14" x14ac:dyDescent="0.25">
      <c r="A15" s="375"/>
      <c r="B15" s="406" t="s">
        <v>31</v>
      </c>
      <c r="C15" s="401">
        <f>'4 weeks ago'!O25</f>
        <v>0</v>
      </c>
      <c r="D15" s="401">
        <f>'3 weeks ago'!O25</f>
        <v>0</v>
      </c>
      <c r="E15" s="402">
        <f>'Previous Week'!O25</f>
        <v>0</v>
      </c>
      <c r="F15" s="402">
        <f>'Last Week'!O25</f>
        <v>0</v>
      </c>
      <c r="G15" s="452">
        <f t="shared" si="2"/>
        <v>0</v>
      </c>
      <c r="H15" s="491">
        <f>'2016 Data'!O55</f>
        <v>0.22950819672131148</v>
      </c>
      <c r="I15" s="403">
        <f>'YTD 2017'!O25</f>
        <v>0</v>
      </c>
      <c r="J15" s="401">
        <f>'YTD 2016'!O25</f>
        <v>0</v>
      </c>
      <c r="K15" s="401">
        <f>'YTD 2015'!O25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ago'!E25</f>
        <v>1</v>
      </c>
      <c r="D16" s="401">
        <f>'3 weeks ago'!E25</f>
        <v>0</v>
      </c>
      <c r="E16" s="402">
        <f>'Previous Week'!E25</f>
        <v>0</v>
      </c>
      <c r="F16" s="402">
        <f>'Last Week'!E25</f>
        <v>0</v>
      </c>
      <c r="G16" s="452">
        <f t="shared" si="2"/>
        <v>1</v>
      </c>
      <c r="H16" s="491">
        <f>'2016 Data'!E55</f>
        <v>0.53551912568306015</v>
      </c>
      <c r="I16" s="403">
        <f>'YTD 2017'!E25</f>
        <v>1</v>
      </c>
      <c r="J16" s="401">
        <f>'YTD 2016'!E25</f>
        <v>0</v>
      </c>
      <c r="K16" s="401">
        <f>'YTD 2015'!E25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ago'!J25</f>
        <v>0</v>
      </c>
      <c r="D17" s="401">
        <f>'3 weeks ago'!J25</f>
        <v>0</v>
      </c>
      <c r="E17" s="402">
        <f>'Previous Week'!J25</f>
        <v>0</v>
      </c>
      <c r="F17" s="402">
        <f>'Last Week'!J25</f>
        <v>1</v>
      </c>
      <c r="G17" s="452">
        <f t="shared" si="2"/>
        <v>1</v>
      </c>
      <c r="H17" s="491">
        <f>'2016 Data'!J55</f>
        <v>0.68852459016393441</v>
      </c>
      <c r="I17" s="403">
        <f>'YTD 2017'!J25</f>
        <v>1</v>
      </c>
      <c r="J17" s="401">
        <f>'YTD 2016'!J25</f>
        <v>0</v>
      </c>
      <c r="K17" s="401">
        <f>'YTD 2015'!J25</f>
        <v>1</v>
      </c>
      <c r="L17" s="404">
        <f t="shared" si="0"/>
        <v>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1</v>
      </c>
      <c r="F18" s="410">
        <f t="shared" si="3"/>
        <v>3</v>
      </c>
      <c r="G18" s="453">
        <f t="shared" si="3"/>
        <v>5</v>
      </c>
      <c r="H18" s="492">
        <f t="shared" si="3"/>
        <v>3.2896174863387979</v>
      </c>
      <c r="I18" s="411">
        <f t="shared" si="3"/>
        <v>5</v>
      </c>
      <c r="J18" s="409">
        <f t="shared" si="3"/>
        <v>0</v>
      </c>
      <c r="K18" s="409">
        <f t="shared" si="3"/>
        <v>2</v>
      </c>
      <c r="L18" s="412" t="e">
        <f>(I18-J18)/J18</f>
        <v>#DIV/0!</v>
      </c>
      <c r="M18" s="413">
        <f>(I18-K18)/K18</f>
        <v>1.5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ago'!C25</f>
        <v>0</v>
      </c>
      <c r="D20" s="401">
        <f>'3 weeks ago'!C25</f>
        <v>0</v>
      </c>
      <c r="E20" s="402">
        <f>'Previous Week'!C25</f>
        <v>0</v>
      </c>
      <c r="F20" s="402">
        <f>'Last Week'!C25</f>
        <v>0</v>
      </c>
      <c r="G20" s="452">
        <f t="shared" ref="G20:G28" si="4">SUM(C20:F20)</f>
        <v>0</v>
      </c>
      <c r="H20" s="491">
        <f>'2016 Data'!C55</f>
        <v>1.3770491803278688</v>
      </c>
      <c r="I20" s="416">
        <f>'YTD 2017'!C25</f>
        <v>0</v>
      </c>
      <c r="J20" s="401">
        <f>'YTD 2016'!C25</f>
        <v>0</v>
      </c>
      <c r="K20" s="401">
        <f>'YTD 2015'!C25</f>
        <v>2</v>
      </c>
      <c r="L20" s="404">
        <f t="shared" ref="L20:L28" si="5">I20-J20</f>
        <v>0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ago'!N25</f>
        <v>0</v>
      </c>
      <c r="D21" s="401">
        <f>'3 weeks ago'!N25</f>
        <v>0</v>
      </c>
      <c r="E21" s="402">
        <f>'Previous Week'!N25</f>
        <v>0</v>
      </c>
      <c r="F21" s="402">
        <f>'Last Week'!N25</f>
        <v>0</v>
      </c>
      <c r="G21" s="452">
        <f t="shared" si="4"/>
        <v>0</v>
      </c>
      <c r="H21" s="491">
        <f>'2016 Data'!N55</f>
        <v>4.5136612021857925</v>
      </c>
      <c r="I21" s="418">
        <f>'YTD 2017'!N25</f>
        <v>1</v>
      </c>
      <c r="J21" s="401">
        <f>'YTD 2016'!N25</f>
        <v>12</v>
      </c>
      <c r="K21" s="401">
        <f>'YTD 2015'!N25</f>
        <v>10</v>
      </c>
      <c r="L21" s="404">
        <f t="shared" si="5"/>
        <v>-11</v>
      </c>
      <c r="M21" s="407">
        <f t="shared" ref="M21:M28" si="6">I21-K21</f>
        <v>-9</v>
      </c>
      <c r="N21" s="380"/>
    </row>
    <row r="22" spans="1:14" x14ac:dyDescent="0.25">
      <c r="A22" s="375"/>
      <c r="B22" s="417" t="s">
        <v>62</v>
      </c>
      <c r="C22" s="401">
        <f>'4 weeks ago'!L25</f>
        <v>0</v>
      </c>
      <c r="D22" s="401">
        <f>'3 weeks ago'!L25</f>
        <v>0</v>
      </c>
      <c r="E22" s="402">
        <f>'Previous Week'!L25</f>
        <v>0</v>
      </c>
      <c r="F22" s="402">
        <f>'Last Week'!L25</f>
        <v>0</v>
      </c>
      <c r="G22" s="418">
        <f t="shared" si="4"/>
        <v>0</v>
      </c>
      <c r="H22" s="491">
        <f>'2016 Data'!L55</f>
        <v>7.650273224043716E-2</v>
      </c>
      <c r="I22" s="418">
        <f>'YTD 2017'!L25</f>
        <v>0</v>
      </c>
      <c r="J22" s="401">
        <f>'YTD 2016'!L25</f>
        <v>0</v>
      </c>
      <c r="K22" s="401">
        <f>'YTD 2015'!L25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ago'!P25</f>
        <v>4</v>
      </c>
      <c r="D23" s="401">
        <f>'3 weeks ago'!P25</f>
        <v>2</v>
      </c>
      <c r="E23" s="402">
        <f>'Previous Week'!P25</f>
        <v>2</v>
      </c>
      <c r="F23" s="402">
        <f>'Last Week'!P25</f>
        <v>3</v>
      </c>
      <c r="G23" s="403">
        <f t="shared" si="4"/>
        <v>11</v>
      </c>
      <c r="H23" s="491">
        <f>'2016 Data'!P55</f>
        <v>8.9508196721311482</v>
      </c>
      <c r="I23" s="418">
        <f>'YTD 2017'!P25</f>
        <v>16</v>
      </c>
      <c r="J23" s="401">
        <f>'YTD 2016'!P25</f>
        <v>14</v>
      </c>
      <c r="K23" s="401">
        <f>'YTD 2015'!P25</f>
        <v>15</v>
      </c>
      <c r="L23" s="404">
        <f t="shared" si="5"/>
        <v>2</v>
      </c>
      <c r="M23" s="407">
        <f t="shared" si="6"/>
        <v>1</v>
      </c>
      <c r="N23" s="380"/>
    </row>
    <row r="24" spans="1:14" x14ac:dyDescent="0.25">
      <c r="A24" s="375"/>
      <c r="B24" s="406" t="s">
        <v>7</v>
      </c>
      <c r="C24" s="401">
        <f>'4 weeks ago'!G25</f>
        <v>5</v>
      </c>
      <c r="D24" s="401">
        <f>'3 weeks ago'!G25</f>
        <v>2</v>
      </c>
      <c r="E24" s="402">
        <f>'Previous Week'!G25</f>
        <v>1</v>
      </c>
      <c r="F24" s="402">
        <f>'Last Week'!G25</f>
        <v>0</v>
      </c>
      <c r="G24" s="403">
        <f t="shared" si="4"/>
        <v>8</v>
      </c>
      <c r="H24" s="491">
        <f>'2016 Data'!G55</f>
        <v>5.7377049180327866</v>
      </c>
      <c r="I24" s="418">
        <f>'YTD 2017'!G25</f>
        <v>12</v>
      </c>
      <c r="J24" s="401">
        <f>'YTD 2016'!G25</f>
        <v>6</v>
      </c>
      <c r="K24" s="401">
        <f>'YTD 2015'!G25</f>
        <v>8</v>
      </c>
      <c r="L24" s="404">
        <f t="shared" si="5"/>
        <v>6</v>
      </c>
      <c r="M24" s="407">
        <f t="shared" si="6"/>
        <v>4</v>
      </c>
      <c r="N24" s="380"/>
    </row>
    <row r="25" spans="1:14" x14ac:dyDescent="0.25">
      <c r="A25" s="375"/>
      <c r="B25" s="406" t="s">
        <v>68</v>
      </c>
      <c r="C25" s="401">
        <f>'4 weeks ago'!I25</f>
        <v>1</v>
      </c>
      <c r="D25" s="401">
        <f>'3 weeks ago'!I25</f>
        <v>0</v>
      </c>
      <c r="E25" s="402">
        <f>'Previous Week'!I25</f>
        <v>0</v>
      </c>
      <c r="F25" s="402">
        <f>'Last Week'!I25</f>
        <v>1</v>
      </c>
      <c r="G25" s="452">
        <f t="shared" si="4"/>
        <v>2</v>
      </c>
      <c r="H25" s="491">
        <f>'2016 Data'!I55</f>
        <v>2.2950819672131146</v>
      </c>
      <c r="I25" s="418">
        <f>'YTD 2017'!I25</f>
        <v>3</v>
      </c>
      <c r="J25" s="401">
        <f>'YTD 2016'!I25</f>
        <v>6</v>
      </c>
      <c r="K25" s="401">
        <f>'YTD 2015'!I25</f>
        <v>2</v>
      </c>
      <c r="L25" s="404">
        <f t="shared" si="5"/>
        <v>-3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ago'!H25</f>
        <v>1</v>
      </c>
      <c r="D26" s="401">
        <f>'3 weeks ago'!H25</f>
        <v>1</v>
      </c>
      <c r="E26" s="402">
        <f>'Previous Week'!H25</f>
        <v>2</v>
      </c>
      <c r="F26" s="402">
        <f>'Last Week'!H25</f>
        <v>0</v>
      </c>
      <c r="G26" s="452">
        <f t="shared" si="4"/>
        <v>4</v>
      </c>
      <c r="H26" s="491">
        <f>'2016 Data'!H55</f>
        <v>2.9836065573770489</v>
      </c>
      <c r="I26" s="418">
        <f>'YTD 2017'!H25</f>
        <v>7</v>
      </c>
      <c r="J26" s="401">
        <f>'YTD 2016'!H25</f>
        <v>0</v>
      </c>
      <c r="K26" s="401">
        <f>'YTD 2015'!H25</f>
        <v>5</v>
      </c>
      <c r="L26" s="404">
        <f>I26-J26</f>
        <v>7</v>
      </c>
      <c r="M26" s="407">
        <f>I26-K26</f>
        <v>2</v>
      </c>
      <c r="N26" s="380"/>
    </row>
    <row r="27" spans="1:14" x14ac:dyDescent="0.25">
      <c r="A27" s="375"/>
      <c r="B27" s="406" t="s">
        <v>34</v>
      </c>
      <c r="C27" s="401">
        <f>'4 weeks ago'!K25</f>
        <v>0</v>
      </c>
      <c r="D27" s="401">
        <f>'3 weeks ago'!K25</f>
        <v>0</v>
      </c>
      <c r="E27" s="402">
        <f>'Previous Week'!K25</f>
        <v>0</v>
      </c>
      <c r="F27" s="402">
        <f>'Last Week'!K25</f>
        <v>1</v>
      </c>
      <c r="G27" s="452">
        <f t="shared" si="4"/>
        <v>1</v>
      </c>
      <c r="H27" s="491">
        <f>'2016 Data'!K55</f>
        <v>0.45901639344262296</v>
      </c>
      <c r="I27" s="418">
        <f>'YTD 2017'!K25</f>
        <v>1</v>
      </c>
      <c r="J27" s="401">
        <f>'YTD 2016'!K25</f>
        <v>1</v>
      </c>
      <c r="K27" s="401">
        <f>'YTD 2015'!K25</f>
        <v>1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ago'!B25</f>
        <v>1</v>
      </c>
      <c r="D28" s="401">
        <f>'3 weeks ago'!B25</f>
        <v>1</v>
      </c>
      <c r="E28" s="402">
        <f>'Previous Week'!B25</f>
        <v>2</v>
      </c>
      <c r="F28" s="402">
        <f>'Last Week'!B25</f>
        <v>3</v>
      </c>
      <c r="G28" s="452">
        <f t="shared" si="4"/>
        <v>7</v>
      </c>
      <c r="H28" s="491">
        <f>'2016 Data'!B55</f>
        <v>2.2950819672131146</v>
      </c>
      <c r="I28" s="418">
        <f>'YTD 2017'!B25</f>
        <v>11</v>
      </c>
      <c r="J28" s="401">
        <f>'YTD 2016'!B25</f>
        <v>7</v>
      </c>
      <c r="K28" s="401">
        <f>'YTD 2015'!B25</f>
        <v>4</v>
      </c>
      <c r="L28" s="404">
        <f t="shared" si="5"/>
        <v>4</v>
      </c>
      <c r="M28" s="407">
        <f t="shared" si="6"/>
        <v>7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12</v>
      </c>
      <c r="D29" s="420">
        <f t="shared" si="7"/>
        <v>6</v>
      </c>
      <c r="E29" s="420">
        <f t="shared" si="7"/>
        <v>7</v>
      </c>
      <c r="F29" s="421">
        <f t="shared" si="7"/>
        <v>8</v>
      </c>
      <c r="G29" s="455">
        <f t="shared" si="7"/>
        <v>33</v>
      </c>
      <c r="H29" s="494">
        <f t="shared" si="7"/>
        <v>28.688524590163933</v>
      </c>
      <c r="I29" s="422">
        <f t="shared" si="7"/>
        <v>51</v>
      </c>
      <c r="J29" s="420">
        <f t="shared" si="7"/>
        <v>46</v>
      </c>
      <c r="K29" s="420">
        <f t="shared" si="7"/>
        <v>47</v>
      </c>
      <c r="L29" s="412">
        <f>(I29-J29)/J29</f>
        <v>0.10869565217391304</v>
      </c>
      <c r="M29" s="413">
        <f>(I29-K29)/K29</f>
        <v>8.5106382978723402E-2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13</v>
      </c>
      <c r="D30" s="409">
        <f t="shared" si="8"/>
        <v>6</v>
      </c>
      <c r="E30" s="409">
        <f t="shared" si="8"/>
        <v>8</v>
      </c>
      <c r="F30" s="410">
        <f t="shared" si="8"/>
        <v>11</v>
      </c>
      <c r="G30" s="453">
        <f t="shared" si="8"/>
        <v>38</v>
      </c>
      <c r="H30" s="492">
        <f t="shared" si="8"/>
        <v>31.978142076502731</v>
      </c>
      <c r="I30" s="411">
        <f t="shared" si="8"/>
        <v>56</v>
      </c>
      <c r="J30" s="409">
        <f t="shared" si="8"/>
        <v>46</v>
      </c>
      <c r="K30" s="409">
        <f t="shared" si="8"/>
        <v>49</v>
      </c>
      <c r="L30" s="412">
        <f>(I30-J30)/J30</f>
        <v>0.21739130434782608</v>
      </c>
      <c r="M30" s="413">
        <f>(I30-K30)/K30</f>
        <v>0.14285714285714285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10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ago'!S25</f>
        <v>0</v>
      </c>
      <c r="D39" s="441">
        <f>'3 weeks ago'!S25</f>
        <v>0</v>
      </c>
      <c r="E39" s="441">
        <f>'Previous Week'!S25</f>
        <v>0</v>
      </c>
      <c r="F39" s="442">
        <f>'Last Week'!S18</f>
        <v>0</v>
      </c>
      <c r="G39" s="452">
        <f t="shared" ref="G39:G40" si="9">SUM(C39:F39)</f>
        <v>0</v>
      </c>
      <c r="H39" s="501">
        <f>'2016 Data'!R55</f>
        <v>0</v>
      </c>
      <c r="I39" s="443">
        <f>'YTD 2017'!S25</f>
        <v>0</v>
      </c>
      <c r="J39" s="441">
        <f>'YTD 2016'!S25</f>
        <v>0</v>
      </c>
      <c r="K39" s="441">
        <f>'YTD 2015'!S25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ago'!T25</f>
        <v>1</v>
      </c>
      <c r="D40" s="447">
        <f>'3 weeks ago'!T25</f>
        <v>1</v>
      </c>
      <c r="E40" s="446">
        <f>'Previous Week'!T25</f>
        <v>1</v>
      </c>
      <c r="F40" s="460">
        <f>'Last Week'!T25</f>
        <v>0</v>
      </c>
      <c r="G40" s="452">
        <f t="shared" si="9"/>
        <v>3</v>
      </c>
      <c r="H40" s="502">
        <f>'2016 Data'!S55</f>
        <v>7.5178082191780824</v>
      </c>
      <c r="I40" s="448">
        <f>'YTD 2017'!T25</f>
        <v>7</v>
      </c>
      <c r="J40" s="482">
        <f>'YTD 2016'!T25</f>
        <v>5</v>
      </c>
      <c r="K40" s="446">
        <f>'YTD 2015'!T25</f>
        <v>16</v>
      </c>
      <c r="L40" s="412">
        <f>(I40-J40)/J40</f>
        <v>0.4</v>
      </c>
      <c r="M40" s="413">
        <f>(I40-K40)/K40</f>
        <v>-0.5625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8" priority="1" stopIfTrue="1" operator="greaterThan">
      <formula>0</formula>
    </cfRule>
  </conditionalFormatting>
  <conditionalFormatting sqref="L31:M31">
    <cfRule type="cellIs" dxfId="2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2"/>
  <sheetViews>
    <sheetView tabSelected="1" topLeftCell="A5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Data'!F56</f>
        <v>0.22950819672131148</v>
      </c>
      <c r="I11" s="403">
        <f>'YTD 2017'!F26</f>
        <v>0</v>
      </c>
      <c r="J11" s="401">
        <f>'YTD 2016'!F26</f>
        <v>0</v>
      </c>
      <c r="K11" s="401">
        <f>'YTD 2015'!F26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7" si="2">SUM(C12:F12)</f>
        <v>0</v>
      </c>
      <c r="H12" s="491">
        <f>'2016 Data'!M56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ago'!D26</f>
        <v>0</v>
      </c>
      <c r="D13" s="401">
        <f>'3 weeks ago'!D26</f>
        <v>1</v>
      </c>
      <c r="E13" s="402">
        <f>'Previous Week'!D26</f>
        <v>0</v>
      </c>
      <c r="F13" s="402">
        <f>'Last Week'!D26</f>
        <v>0</v>
      </c>
      <c r="G13" s="452">
        <f t="shared" si="2"/>
        <v>1</v>
      </c>
      <c r="H13" s="491">
        <f>'2016 Data'!D56</f>
        <v>0.84153005464480868</v>
      </c>
      <c r="I13" s="403">
        <f>'YTD 2017'!D26</f>
        <v>1</v>
      </c>
      <c r="J13" s="401">
        <f>'YTD 2016'!D26</f>
        <v>1</v>
      </c>
      <c r="K13" s="401">
        <f>'YTD 2015'!D26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ago'!Q26</f>
        <v>0</v>
      </c>
      <c r="D14" s="401">
        <f>'3 weeks ago'!Q26</f>
        <v>0</v>
      </c>
      <c r="E14" s="402">
        <f>'Previous Week'!Q26</f>
        <v>0</v>
      </c>
      <c r="F14" s="402">
        <f>'Last Week'!Q26</f>
        <v>1</v>
      </c>
      <c r="G14" s="452">
        <f t="shared" si="2"/>
        <v>1</v>
      </c>
      <c r="H14" s="491">
        <f>'2016 Data'!Q56</f>
        <v>0.53551912568306015</v>
      </c>
      <c r="I14" s="403">
        <f>'YTD 2017'!Q26</f>
        <v>1</v>
      </c>
      <c r="J14" s="401">
        <f>'YTD 2016'!Q26</f>
        <v>3</v>
      </c>
      <c r="K14" s="401">
        <f>'YTD 2015'!Q26</f>
        <v>4</v>
      </c>
      <c r="L14" s="404">
        <f t="shared" si="0"/>
        <v>-2</v>
      </c>
      <c r="M14" s="407">
        <f t="shared" si="1"/>
        <v>-3</v>
      </c>
      <c r="N14" s="380"/>
    </row>
    <row r="15" spans="1:14" x14ac:dyDescent="0.25">
      <c r="A15" s="375"/>
      <c r="B15" s="406" t="s">
        <v>31</v>
      </c>
      <c r="C15" s="401">
        <f>'4 weeks ago'!O26</f>
        <v>0</v>
      </c>
      <c r="D15" s="401">
        <f>'3 weeks ago'!O26</f>
        <v>0</v>
      </c>
      <c r="E15" s="402">
        <f>'Previous Week'!O26</f>
        <v>0</v>
      </c>
      <c r="F15" s="402">
        <f>'Last Week'!O26</f>
        <v>0</v>
      </c>
      <c r="G15" s="452">
        <f t="shared" si="2"/>
        <v>0</v>
      </c>
      <c r="H15" s="491">
        <f>'2016 Data'!O56</f>
        <v>7.650273224043716E-2</v>
      </c>
      <c r="I15" s="403">
        <f>'YTD 2017'!O26</f>
        <v>0</v>
      </c>
      <c r="J15" s="401">
        <f>'YTD 2016'!O26</f>
        <v>0</v>
      </c>
      <c r="K15" s="401">
        <f>'YTD 2015'!O26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ago'!E26</f>
        <v>0</v>
      </c>
      <c r="D16" s="401">
        <f>'3 weeks ago'!E26</f>
        <v>0</v>
      </c>
      <c r="E16" s="402">
        <f>'Previous Week'!E26</f>
        <v>0</v>
      </c>
      <c r="F16" s="402">
        <f>'Last Week'!E26</f>
        <v>0</v>
      </c>
      <c r="G16" s="452">
        <f t="shared" si="2"/>
        <v>0</v>
      </c>
      <c r="H16" s="491">
        <f>'2016 Data'!E56</f>
        <v>7.650273224043716E-2</v>
      </c>
      <c r="I16" s="403">
        <f>'YTD 2017'!E26</f>
        <v>0</v>
      </c>
      <c r="J16" s="401">
        <f>'YTD 2016'!E26</f>
        <v>0</v>
      </c>
      <c r="K16" s="401">
        <f>'YTD 2015'!E26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ago'!J26</f>
        <v>0</v>
      </c>
      <c r="D17" s="401">
        <f>'3 weeks ago'!J26</f>
        <v>0</v>
      </c>
      <c r="E17" s="402">
        <f>'Previous Week'!J26</f>
        <v>0</v>
      </c>
      <c r="F17" s="402">
        <f>'Last Week'!J26</f>
        <v>0</v>
      </c>
      <c r="G17" s="452">
        <f t="shared" si="2"/>
        <v>0</v>
      </c>
      <c r="H17" s="491">
        <f>'2016 Data'!J56</f>
        <v>0.61202185792349728</v>
      </c>
      <c r="I17" s="403">
        <f>'YTD 2017'!J26</f>
        <v>0</v>
      </c>
      <c r="J17" s="401">
        <f>'YTD 2016'!J26</f>
        <v>0</v>
      </c>
      <c r="K17" s="401">
        <f>'YTD 2015'!J26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0</v>
      </c>
      <c r="F18" s="410">
        <f t="shared" si="3"/>
        <v>1</v>
      </c>
      <c r="G18" s="453">
        <f t="shared" si="3"/>
        <v>2</v>
      </c>
      <c r="H18" s="492">
        <f t="shared" si="3"/>
        <v>2.4480874316939891</v>
      </c>
      <c r="I18" s="411">
        <f t="shared" si="3"/>
        <v>2</v>
      </c>
      <c r="J18" s="409">
        <f t="shared" si="3"/>
        <v>4</v>
      </c>
      <c r="K18" s="409">
        <f t="shared" si="3"/>
        <v>5</v>
      </c>
      <c r="L18" s="412">
        <f>(I18-J18)/J18</f>
        <v>-0.5</v>
      </c>
      <c r="M18" s="413">
        <f>(I18-K18)/K18</f>
        <v>-0.6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ago'!C26</f>
        <v>0</v>
      </c>
      <c r="D20" s="401">
        <f>'3 weeks ago'!C26</f>
        <v>0</v>
      </c>
      <c r="E20" s="402">
        <f>'Previous Week'!C26</f>
        <v>0</v>
      </c>
      <c r="F20" s="402">
        <f>'Last Week'!C26</f>
        <v>0</v>
      </c>
      <c r="G20" s="452">
        <f t="shared" ref="G20:G28" si="4">SUM(C20:F20)</f>
        <v>0</v>
      </c>
      <c r="H20" s="491">
        <f>'2016 Data'!C56</f>
        <v>1.4535519125683061</v>
      </c>
      <c r="I20" s="416">
        <f>'YTD 2017'!C26</f>
        <v>0</v>
      </c>
      <c r="J20" s="401">
        <f>'YTD 2016'!C26</f>
        <v>0</v>
      </c>
      <c r="K20" s="401">
        <f>'YTD 2015'!C26</f>
        <v>7</v>
      </c>
      <c r="L20" s="404">
        <f t="shared" ref="L20:L28" si="5">I20-J20</f>
        <v>0</v>
      </c>
      <c r="M20" s="407">
        <f>I20-K20</f>
        <v>-7</v>
      </c>
      <c r="N20" s="380"/>
    </row>
    <row r="21" spans="1:14" x14ac:dyDescent="0.25">
      <c r="A21" s="375"/>
      <c r="B21" s="417" t="s">
        <v>42</v>
      </c>
      <c r="C21" s="401">
        <f>'4 weeks ago'!N26</f>
        <v>0</v>
      </c>
      <c r="D21" s="401">
        <f>'3 weeks ago'!N26</f>
        <v>0</v>
      </c>
      <c r="E21" s="402">
        <f>'Previous Week'!N26</f>
        <v>1</v>
      </c>
      <c r="F21" s="402">
        <f>'Last Week'!N26</f>
        <v>0</v>
      </c>
      <c r="G21" s="452">
        <f t="shared" si="4"/>
        <v>1</v>
      </c>
      <c r="H21" s="491">
        <f>'2016 Data'!N56</f>
        <v>2.2185792349726778</v>
      </c>
      <c r="I21" s="418">
        <f>'YTD 2017'!N26</f>
        <v>1</v>
      </c>
      <c r="J21" s="401">
        <f>'YTD 2016'!N26</f>
        <v>3</v>
      </c>
      <c r="K21" s="401">
        <f>'YTD 2015'!N26</f>
        <v>1</v>
      </c>
      <c r="L21" s="404">
        <f t="shared" si="5"/>
        <v>-2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ago'!L26</f>
        <v>0</v>
      </c>
      <c r="D22" s="401">
        <f>'3 weeks ago'!L26</f>
        <v>0</v>
      </c>
      <c r="E22" s="402">
        <f>'Previous Week'!L26</f>
        <v>0</v>
      </c>
      <c r="F22" s="402">
        <f>'Last Week'!L26</f>
        <v>0</v>
      </c>
      <c r="G22" s="418">
        <f t="shared" si="4"/>
        <v>0</v>
      </c>
      <c r="H22" s="491">
        <f>'2016 Data'!L56</f>
        <v>0.30601092896174864</v>
      </c>
      <c r="I22" s="418">
        <f>'YTD 2017'!L26</f>
        <v>0</v>
      </c>
      <c r="J22" s="401">
        <f>'YTD 2016'!L26</f>
        <v>0</v>
      </c>
      <c r="K22" s="401">
        <f>'YTD 2015'!L26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ago'!P26</f>
        <v>4</v>
      </c>
      <c r="D23" s="401">
        <f>'3 weeks ago'!P26</f>
        <v>4</v>
      </c>
      <c r="E23" s="402">
        <f>'Previous Week'!P26</f>
        <v>4</v>
      </c>
      <c r="F23" s="402">
        <f>'Last Week'!P26</f>
        <v>6</v>
      </c>
      <c r="G23" s="403">
        <f t="shared" si="4"/>
        <v>18</v>
      </c>
      <c r="H23" s="491">
        <f>'2016 Data'!P56</f>
        <v>25.62841530054645</v>
      </c>
      <c r="I23" s="418">
        <f>'YTD 2017'!P26</f>
        <v>31</v>
      </c>
      <c r="J23" s="401">
        <f>'YTD 2016'!P26</f>
        <v>51</v>
      </c>
      <c r="K23" s="401">
        <f>'YTD 2015'!P26</f>
        <v>40</v>
      </c>
      <c r="L23" s="404">
        <f t="shared" si="5"/>
        <v>-20</v>
      </c>
      <c r="M23" s="407">
        <f t="shared" si="6"/>
        <v>-9</v>
      </c>
      <c r="N23" s="380"/>
    </row>
    <row r="24" spans="1:14" x14ac:dyDescent="0.25">
      <c r="A24" s="375"/>
      <c r="B24" s="406" t="s">
        <v>7</v>
      </c>
      <c r="C24" s="401">
        <f>'4 weeks ago'!G26</f>
        <v>3</v>
      </c>
      <c r="D24" s="401">
        <f>'3 weeks ago'!G26</f>
        <v>2</v>
      </c>
      <c r="E24" s="402">
        <f>'Previous Week'!G26</f>
        <v>1</v>
      </c>
      <c r="F24" s="402">
        <f>'Last Week'!G26</f>
        <v>2</v>
      </c>
      <c r="G24" s="403">
        <f t="shared" si="4"/>
        <v>8</v>
      </c>
      <c r="H24" s="491">
        <f>'2016 Data'!G56</f>
        <v>2.7540983606557377</v>
      </c>
      <c r="I24" s="418">
        <f>'YTD 2017'!G26</f>
        <v>13</v>
      </c>
      <c r="J24" s="401">
        <f>'YTD 2016'!G26</f>
        <v>2</v>
      </c>
      <c r="K24" s="401">
        <f>'YTD 2015'!G26</f>
        <v>2</v>
      </c>
      <c r="L24" s="404">
        <f t="shared" si="5"/>
        <v>11</v>
      </c>
      <c r="M24" s="407">
        <f t="shared" si="6"/>
        <v>11</v>
      </c>
      <c r="N24" s="380"/>
    </row>
    <row r="25" spans="1:14" x14ac:dyDescent="0.25">
      <c r="A25" s="375"/>
      <c r="B25" s="406" t="s">
        <v>68</v>
      </c>
      <c r="C25" s="401">
        <f>'4 weeks ago'!I26</f>
        <v>1</v>
      </c>
      <c r="D25" s="401">
        <f>'3 weeks ago'!I26</f>
        <v>1</v>
      </c>
      <c r="E25" s="402">
        <f>'Previous Week'!I26</f>
        <v>1</v>
      </c>
      <c r="F25" s="402">
        <f>'Last Week'!I26</f>
        <v>1</v>
      </c>
      <c r="G25" s="452">
        <f t="shared" si="4"/>
        <v>4</v>
      </c>
      <c r="H25" s="491">
        <f>'2016 Data'!I56</f>
        <v>1.3770491803278688</v>
      </c>
      <c r="I25" s="418">
        <f>'YTD 2017'!I26</f>
        <v>3</v>
      </c>
      <c r="J25" s="401">
        <f>'YTD 2016'!I26</f>
        <v>3</v>
      </c>
      <c r="K25" s="401">
        <f>'YTD 2015'!I26</f>
        <v>2</v>
      </c>
      <c r="L25" s="404">
        <f t="shared" si="5"/>
        <v>0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ago'!H26</f>
        <v>2</v>
      </c>
      <c r="D26" s="401">
        <f>'3 weeks ago'!H26</f>
        <v>1</v>
      </c>
      <c r="E26" s="402">
        <f>'Previous Week'!H26</f>
        <v>1</v>
      </c>
      <c r="F26" s="402">
        <f>'Last Week'!H26</f>
        <v>2</v>
      </c>
      <c r="G26" s="452">
        <f t="shared" si="4"/>
        <v>6</v>
      </c>
      <c r="H26" s="491">
        <f>'2016 Data'!H56</f>
        <v>3.0601092896174862</v>
      </c>
      <c r="I26" s="418">
        <f>'YTD 2017'!H26</f>
        <v>8</v>
      </c>
      <c r="J26" s="401">
        <f>'YTD 2016'!H26</f>
        <v>2</v>
      </c>
      <c r="K26" s="401">
        <f>'YTD 2015'!H26</f>
        <v>5</v>
      </c>
      <c r="L26" s="404">
        <f>I26-J26</f>
        <v>6</v>
      </c>
      <c r="M26" s="407">
        <f>I26-K26</f>
        <v>3</v>
      </c>
      <c r="N26" s="380"/>
    </row>
    <row r="27" spans="1:14" x14ac:dyDescent="0.25">
      <c r="A27" s="375"/>
      <c r="B27" s="406" t="s">
        <v>34</v>
      </c>
      <c r="C27" s="401">
        <f>'4 weeks ago'!K26</f>
        <v>0</v>
      </c>
      <c r="D27" s="401">
        <f>'3 weeks ago'!K26</f>
        <v>0</v>
      </c>
      <c r="E27" s="402">
        <f>'Previous Week'!K26</f>
        <v>0</v>
      </c>
      <c r="F27" s="402">
        <f>'Last Week'!K26</f>
        <v>0</v>
      </c>
      <c r="G27" s="452">
        <f t="shared" si="4"/>
        <v>0</v>
      </c>
      <c r="H27" s="491">
        <f>'2016 Data'!K56</f>
        <v>0.30601092896174864</v>
      </c>
      <c r="I27" s="418">
        <f>'YTD 2017'!K26</f>
        <v>1</v>
      </c>
      <c r="J27" s="401">
        <f>'YTD 2016'!K26</f>
        <v>0</v>
      </c>
      <c r="K27" s="401">
        <f>'YTD 2015'!K26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ago'!B26</f>
        <v>1</v>
      </c>
      <c r="D28" s="401">
        <f>'3 weeks ago'!B26</f>
        <v>0</v>
      </c>
      <c r="E28" s="402">
        <f>'Previous Week'!B26</f>
        <v>1</v>
      </c>
      <c r="F28" s="402">
        <f>'Last Week'!B26</f>
        <v>1</v>
      </c>
      <c r="G28" s="452">
        <f t="shared" si="4"/>
        <v>3</v>
      </c>
      <c r="H28" s="491">
        <f>'2016 Data'!B56</f>
        <v>1.3005464480874318</v>
      </c>
      <c r="I28" s="418">
        <f>'YTD 2017'!B26</f>
        <v>3</v>
      </c>
      <c r="J28" s="401">
        <f>'YTD 2016'!B26</f>
        <v>1</v>
      </c>
      <c r="K28" s="401">
        <f>'YTD 2015'!B26</f>
        <v>1</v>
      </c>
      <c r="L28" s="404">
        <f t="shared" si="5"/>
        <v>2</v>
      </c>
      <c r="M28" s="407">
        <f t="shared" si="6"/>
        <v>2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11</v>
      </c>
      <c r="D29" s="420">
        <f t="shared" si="7"/>
        <v>8</v>
      </c>
      <c r="E29" s="420">
        <f t="shared" si="7"/>
        <v>9</v>
      </c>
      <c r="F29" s="421">
        <f t="shared" si="7"/>
        <v>12</v>
      </c>
      <c r="G29" s="455">
        <f t="shared" si="7"/>
        <v>40</v>
      </c>
      <c r="H29" s="494">
        <f t="shared" si="7"/>
        <v>38.404371584699447</v>
      </c>
      <c r="I29" s="422">
        <f t="shared" si="7"/>
        <v>60</v>
      </c>
      <c r="J29" s="420">
        <f t="shared" si="7"/>
        <v>62</v>
      </c>
      <c r="K29" s="420">
        <f t="shared" si="7"/>
        <v>58</v>
      </c>
      <c r="L29" s="412">
        <f>(I29-J29)/J29</f>
        <v>-3.2258064516129031E-2</v>
      </c>
      <c r="M29" s="413">
        <f>(I29-K29)/K29</f>
        <v>3.4482758620689655E-2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11</v>
      </c>
      <c r="D30" s="409">
        <f t="shared" si="8"/>
        <v>9</v>
      </c>
      <c r="E30" s="409">
        <f t="shared" si="8"/>
        <v>9</v>
      </c>
      <c r="F30" s="410">
        <f t="shared" si="8"/>
        <v>13</v>
      </c>
      <c r="G30" s="453">
        <f t="shared" si="8"/>
        <v>42</v>
      </c>
      <c r="H30" s="492">
        <f t="shared" si="8"/>
        <v>40.852459016393439</v>
      </c>
      <c r="I30" s="411">
        <f t="shared" si="8"/>
        <v>62</v>
      </c>
      <c r="J30" s="409">
        <f t="shared" si="8"/>
        <v>66</v>
      </c>
      <c r="K30" s="409">
        <f t="shared" si="8"/>
        <v>63</v>
      </c>
      <c r="L30" s="412">
        <f>(I30-J30)/J30</f>
        <v>-6.0606060606060608E-2</v>
      </c>
      <c r="M30" s="413">
        <f>(I30-K30)/K30</f>
        <v>-1.5873015873015872E-2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-4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ago'!S26</f>
        <v>0</v>
      </c>
      <c r="D39" s="441">
        <f>'3 weeks ago'!S26</f>
        <v>0</v>
      </c>
      <c r="E39" s="441">
        <f>'Previous Week'!S26</f>
        <v>0</v>
      </c>
      <c r="F39" s="442">
        <f>'Last Week'!S19</f>
        <v>1</v>
      </c>
      <c r="G39" s="452">
        <f t="shared" ref="G39:G40" si="9">SUM(C39:F39)</f>
        <v>1</v>
      </c>
      <c r="H39" s="501">
        <f>'2016 Data'!R56</f>
        <v>0</v>
      </c>
      <c r="I39" s="443">
        <f>'YTD 2017'!S26</f>
        <v>0</v>
      </c>
      <c r="J39" s="441">
        <f>'YTD 2016'!S26</f>
        <v>0</v>
      </c>
      <c r="K39" s="441">
        <f>'YTD 2015'!S26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ago'!T26</f>
        <v>2</v>
      </c>
      <c r="D40" s="447">
        <f>'3 weeks ago'!T26</f>
        <v>6</v>
      </c>
      <c r="E40" s="446">
        <f>'Previous Week'!T26</f>
        <v>0</v>
      </c>
      <c r="F40" s="460">
        <f>'Last Week'!T26</f>
        <v>1</v>
      </c>
      <c r="G40" s="452">
        <f t="shared" si="9"/>
        <v>9</v>
      </c>
      <c r="H40" s="502">
        <f>'2016 Data'!S56</f>
        <v>5.4465753424657537</v>
      </c>
      <c r="I40" s="448">
        <f>'YTD 2017'!T26</f>
        <v>13</v>
      </c>
      <c r="J40" s="482">
        <f>'YTD 2016'!T26</f>
        <v>8</v>
      </c>
      <c r="K40" s="446">
        <f>'YTD 2015'!T26</f>
        <v>11</v>
      </c>
      <c r="L40" s="412">
        <f>(I40-J40)/J40</f>
        <v>0.625</v>
      </c>
      <c r="M40" s="413">
        <f>(I40-K40)/K40</f>
        <v>0.18181818181818182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6" priority="1" stopIfTrue="1" operator="greaterThan">
      <formula>0</formula>
    </cfRule>
  </conditionalFormatting>
  <conditionalFormatting sqref="L31:M31">
    <cfRule type="cellIs" dxfId="25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2"/>
  <sheetViews>
    <sheetView tabSelected="1" topLeftCell="A4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ago'!F27</f>
        <v>0</v>
      </c>
      <c r="D11" s="401">
        <f>'3 weeks ago'!F27</f>
        <v>1</v>
      </c>
      <c r="E11" s="402">
        <f>'Previous Week'!F27</f>
        <v>0</v>
      </c>
      <c r="F11" s="402">
        <f>'Last Week'!F27</f>
        <v>0</v>
      </c>
      <c r="G11" s="452">
        <f>SUM(C11:F11)</f>
        <v>1</v>
      </c>
      <c r="H11" s="491">
        <f>'2016 Data'!F57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7" si="2">SUM(C12:F12)</f>
        <v>0</v>
      </c>
      <c r="H12" s="491">
        <f>'2016 Data'!M57</f>
        <v>0.22950819672131148</v>
      </c>
      <c r="I12" s="403">
        <f>'YTD 2017'!M27</f>
        <v>0</v>
      </c>
      <c r="J12" s="401">
        <f>'YTD 2016'!M27</f>
        <v>0</v>
      </c>
      <c r="K12" s="401">
        <f>'YTD 2015'!M27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ago'!D27</f>
        <v>0</v>
      </c>
      <c r="D13" s="401">
        <f>'3 weeks ago'!D27</f>
        <v>0</v>
      </c>
      <c r="E13" s="402">
        <f>'Previous Week'!D27</f>
        <v>1</v>
      </c>
      <c r="F13" s="402">
        <f>'Last Week'!D27</f>
        <v>0</v>
      </c>
      <c r="G13" s="452">
        <f t="shared" si="2"/>
        <v>1</v>
      </c>
      <c r="H13" s="491">
        <f>'2016 Data'!D57</f>
        <v>0.22950819672131148</v>
      </c>
      <c r="I13" s="403">
        <f>'YTD 2017'!D27</f>
        <v>1</v>
      </c>
      <c r="J13" s="401">
        <f>'YTD 2016'!D27</f>
        <v>0</v>
      </c>
      <c r="K13" s="401">
        <f>'YTD 2015'!D27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ago'!Q27</f>
        <v>0</v>
      </c>
      <c r="D14" s="401">
        <f>'3 weeks ago'!Q27</f>
        <v>0</v>
      </c>
      <c r="E14" s="402">
        <f>'Previous Week'!Q27</f>
        <v>0</v>
      </c>
      <c r="F14" s="402">
        <f>'Last Week'!Q27</f>
        <v>0</v>
      </c>
      <c r="G14" s="452">
        <f t="shared" si="2"/>
        <v>0</v>
      </c>
      <c r="H14" s="491">
        <f>'2016 Data'!Q57</f>
        <v>0.22950819672131148</v>
      </c>
      <c r="I14" s="403">
        <f>'YTD 2017'!Q27</f>
        <v>0</v>
      </c>
      <c r="J14" s="401">
        <f>'YTD 2016'!Q27</f>
        <v>1</v>
      </c>
      <c r="K14" s="401">
        <f>'YTD 2015'!Q27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ago'!O27</f>
        <v>0</v>
      </c>
      <c r="D15" s="401">
        <f>'3 weeks ago'!O27</f>
        <v>0</v>
      </c>
      <c r="E15" s="402">
        <f>'Previous Week'!O27</f>
        <v>0</v>
      </c>
      <c r="F15" s="402">
        <f>'Last Week'!O27</f>
        <v>0</v>
      </c>
      <c r="G15" s="452">
        <f t="shared" si="2"/>
        <v>0</v>
      </c>
      <c r="H15" s="491">
        <f>'2016 Data'!O57</f>
        <v>7.650273224043716E-2</v>
      </c>
      <c r="I15" s="403">
        <f>'YTD 2017'!O27</f>
        <v>0</v>
      </c>
      <c r="J15" s="401">
        <f>'YTD 2016'!O27</f>
        <v>0</v>
      </c>
      <c r="K15" s="401">
        <f>'YTD 2015'!O27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ago'!E27</f>
        <v>0</v>
      </c>
      <c r="D16" s="401">
        <f>'3 weeks ago'!E27</f>
        <v>1</v>
      </c>
      <c r="E16" s="402">
        <f>'Previous Week'!E27</f>
        <v>0</v>
      </c>
      <c r="F16" s="402">
        <f>'Last Week'!E27</f>
        <v>0</v>
      </c>
      <c r="G16" s="452">
        <f t="shared" si="2"/>
        <v>1</v>
      </c>
      <c r="H16" s="491">
        <f>'2016 Data'!E57</f>
        <v>0.53551912568306015</v>
      </c>
      <c r="I16" s="403">
        <f>'YTD 2017'!E27</f>
        <v>2</v>
      </c>
      <c r="J16" s="401">
        <f>'YTD 2016'!E27</f>
        <v>1</v>
      </c>
      <c r="K16" s="401">
        <f>'YTD 2015'!E27</f>
        <v>0</v>
      </c>
      <c r="L16" s="404">
        <f t="shared" si="0"/>
        <v>1</v>
      </c>
      <c r="M16" s="407">
        <f t="shared" si="1"/>
        <v>2</v>
      </c>
      <c r="N16" s="380"/>
    </row>
    <row r="17" spans="1:14" x14ac:dyDescent="0.25">
      <c r="A17" s="375"/>
      <c r="B17" s="406" t="s">
        <v>41</v>
      </c>
      <c r="C17" s="401">
        <f>'4 weeks ago'!J27</f>
        <v>0</v>
      </c>
      <c r="D17" s="401">
        <f>'3 weeks ago'!J27</f>
        <v>0</v>
      </c>
      <c r="E17" s="402">
        <f>'Previous Week'!J27</f>
        <v>0</v>
      </c>
      <c r="F17" s="402">
        <f>'Last Week'!J27</f>
        <v>0</v>
      </c>
      <c r="G17" s="452">
        <f t="shared" si="2"/>
        <v>0</v>
      </c>
      <c r="H17" s="491">
        <f>'2016 Data'!J57</f>
        <v>0.61202185792349728</v>
      </c>
      <c r="I17" s="403">
        <f>'YTD 2017'!J27</f>
        <v>0</v>
      </c>
      <c r="J17" s="401">
        <f>'YTD 2016'!J27</f>
        <v>1</v>
      </c>
      <c r="K17" s="401">
        <f>'YTD 2015'!J27</f>
        <v>1</v>
      </c>
      <c r="L17" s="404">
        <f t="shared" si="0"/>
        <v>-1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2</v>
      </c>
      <c r="E18" s="409">
        <f t="shared" si="3"/>
        <v>1</v>
      </c>
      <c r="F18" s="410">
        <f t="shared" si="3"/>
        <v>0</v>
      </c>
      <c r="G18" s="453">
        <f t="shared" si="3"/>
        <v>3</v>
      </c>
      <c r="H18" s="492">
        <f t="shared" si="3"/>
        <v>1.9890710382513663</v>
      </c>
      <c r="I18" s="411">
        <f t="shared" si="3"/>
        <v>4</v>
      </c>
      <c r="J18" s="409">
        <f t="shared" si="3"/>
        <v>3</v>
      </c>
      <c r="K18" s="409">
        <f t="shared" si="3"/>
        <v>1</v>
      </c>
      <c r="L18" s="412">
        <f>(I18-J18)/J18</f>
        <v>0.33333333333333331</v>
      </c>
      <c r="M18" s="413">
        <f>(I18-K18)/K18</f>
        <v>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ago'!C27</f>
        <v>0</v>
      </c>
      <c r="D20" s="401">
        <f>'3 weeks ago'!C27</f>
        <v>0</v>
      </c>
      <c r="E20" s="402">
        <f>'Previous Week'!C27</f>
        <v>0</v>
      </c>
      <c r="F20" s="402">
        <f>'Last Week'!C27</f>
        <v>0</v>
      </c>
      <c r="G20" s="452">
        <f t="shared" ref="G20:G28" si="4">SUM(C20:F20)</f>
        <v>0</v>
      </c>
      <c r="H20" s="491">
        <f>'2016 Data'!C57</f>
        <v>0.22950819672131148</v>
      </c>
      <c r="I20" s="416">
        <f>'YTD 2017'!C27</f>
        <v>0</v>
      </c>
      <c r="J20" s="401">
        <f>'YTD 2016'!C27</f>
        <v>0</v>
      </c>
      <c r="K20" s="401">
        <f>'YTD 2015'!C27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ago'!N27</f>
        <v>0</v>
      </c>
      <c r="D21" s="401">
        <f>'3 weeks ago'!N27</f>
        <v>2</v>
      </c>
      <c r="E21" s="402">
        <f>'Previous Week'!N27</f>
        <v>2</v>
      </c>
      <c r="F21" s="402">
        <f>'Last Week'!N27</f>
        <v>2</v>
      </c>
      <c r="G21" s="452">
        <f t="shared" si="4"/>
        <v>6</v>
      </c>
      <c r="H21" s="491">
        <f>'2016 Data'!N57</f>
        <v>3.7486338797814209</v>
      </c>
      <c r="I21" s="418">
        <f>'YTD 2017'!N27</f>
        <v>10</v>
      </c>
      <c r="J21" s="401">
        <f>'YTD 2016'!N27</f>
        <v>3</v>
      </c>
      <c r="K21" s="401">
        <f>'YTD 2015'!N27</f>
        <v>9</v>
      </c>
      <c r="L21" s="404">
        <f t="shared" si="5"/>
        <v>7</v>
      </c>
      <c r="M21" s="407">
        <f t="shared" ref="M21:M28" si="6">I21-K21</f>
        <v>1</v>
      </c>
      <c r="N21" s="380"/>
    </row>
    <row r="22" spans="1:14" x14ac:dyDescent="0.25">
      <c r="A22" s="375"/>
      <c r="B22" s="417" t="s">
        <v>62</v>
      </c>
      <c r="C22" s="401">
        <f>'4 weeks ago'!L27</f>
        <v>0</v>
      </c>
      <c r="D22" s="401">
        <f>'3 weeks ago'!L27</f>
        <v>0</v>
      </c>
      <c r="E22" s="402">
        <f>'Previous Week'!L27</f>
        <v>0</v>
      </c>
      <c r="F22" s="402">
        <f>'Last Week'!L27</f>
        <v>0</v>
      </c>
      <c r="G22" s="418">
        <f t="shared" si="4"/>
        <v>0</v>
      </c>
      <c r="H22" s="491">
        <f>'2016 Data'!L57</f>
        <v>0.15300546448087432</v>
      </c>
      <c r="I22" s="418">
        <f>'YTD 2017'!L27</f>
        <v>0</v>
      </c>
      <c r="J22" s="401">
        <f>'YTD 2016'!L27</f>
        <v>0</v>
      </c>
      <c r="K22" s="401">
        <f>'YTD 2015'!L27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ago'!P27</f>
        <v>0</v>
      </c>
      <c r="D23" s="401">
        <f>'3 weeks ago'!P27</f>
        <v>0</v>
      </c>
      <c r="E23" s="402">
        <f>'Previous Week'!P27</f>
        <v>2</v>
      </c>
      <c r="F23" s="402">
        <f>'Last Week'!P27</f>
        <v>1</v>
      </c>
      <c r="G23" s="403">
        <f t="shared" si="4"/>
        <v>3</v>
      </c>
      <c r="H23" s="491">
        <f>'2016 Data'!P57</f>
        <v>1.0710382513661203</v>
      </c>
      <c r="I23" s="418">
        <f>'YTD 2017'!P27</f>
        <v>3</v>
      </c>
      <c r="J23" s="401">
        <f>'YTD 2016'!P27</f>
        <v>2</v>
      </c>
      <c r="K23" s="401">
        <f>'YTD 2015'!P27</f>
        <v>1</v>
      </c>
      <c r="L23" s="404">
        <f t="shared" si="5"/>
        <v>1</v>
      </c>
      <c r="M23" s="407">
        <f t="shared" si="6"/>
        <v>2</v>
      </c>
      <c r="N23" s="380"/>
    </row>
    <row r="24" spans="1:14" x14ac:dyDescent="0.25">
      <c r="A24" s="375"/>
      <c r="B24" s="406" t="s">
        <v>7</v>
      </c>
      <c r="C24" s="401">
        <f>'4 weeks ago'!G27</f>
        <v>0</v>
      </c>
      <c r="D24" s="401">
        <f>'3 weeks ago'!G27</f>
        <v>3</v>
      </c>
      <c r="E24" s="402">
        <f>'Previous Week'!G27</f>
        <v>1</v>
      </c>
      <c r="F24" s="402">
        <f>'Last Week'!G27</f>
        <v>2</v>
      </c>
      <c r="G24" s="403">
        <f t="shared" si="4"/>
        <v>6</v>
      </c>
      <c r="H24" s="491">
        <f>'2016 Data'!G57</f>
        <v>4.1311475409836067</v>
      </c>
      <c r="I24" s="418">
        <f>'YTD 2017'!G27</f>
        <v>9</v>
      </c>
      <c r="J24" s="401">
        <f>'YTD 2016'!G27</f>
        <v>6</v>
      </c>
      <c r="K24" s="401">
        <f>'YTD 2015'!G27</f>
        <v>8</v>
      </c>
      <c r="L24" s="404">
        <f t="shared" si="5"/>
        <v>3</v>
      </c>
      <c r="M24" s="407">
        <f t="shared" si="6"/>
        <v>1</v>
      </c>
      <c r="N24" s="380"/>
    </row>
    <row r="25" spans="1:14" x14ac:dyDescent="0.25">
      <c r="A25" s="375"/>
      <c r="B25" s="406" t="s">
        <v>68</v>
      </c>
      <c r="C25" s="401">
        <f>'4 weeks ago'!I27</f>
        <v>2</v>
      </c>
      <c r="D25" s="401">
        <f>'3 weeks ago'!I27</f>
        <v>0</v>
      </c>
      <c r="E25" s="402">
        <f>'Previous Week'!I27</f>
        <v>0</v>
      </c>
      <c r="F25" s="402">
        <f>'Last Week'!I27</f>
        <v>0</v>
      </c>
      <c r="G25" s="452">
        <f t="shared" si="4"/>
        <v>2</v>
      </c>
      <c r="H25" s="491">
        <f>'2016 Data'!I57</f>
        <v>1.6065573770491803</v>
      </c>
      <c r="I25" s="418">
        <f>'YTD 2017'!I27</f>
        <v>4</v>
      </c>
      <c r="J25" s="401">
        <f>'YTD 2016'!I27</f>
        <v>0</v>
      </c>
      <c r="K25" s="401">
        <f>'YTD 2015'!I27</f>
        <v>2</v>
      </c>
      <c r="L25" s="404">
        <f t="shared" si="5"/>
        <v>4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ago'!H27</f>
        <v>0</v>
      </c>
      <c r="D26" s="401">
        <f>'3 weeks ago'!H27</f>
        <v>0</v>
      </c>
      <c r="E26" s="402">
        <f>'Previous Week'!H27</f>
        <v>0</v>
      </c>
      <c r="F26" s="402">
        <f>'Last Week'!H27</f>
        <v>1</v>
      </c>
      <c r="G26" s="452">
        <f t="shared" si="4"/>
        <v>1</v>
      </c>
      <c r="H26" s="491">
        <f>'2016 Data'!H57</f>
        <v>2.7540983606557377</v>
      </c>
      <c r="I26" s="418">
        <f>'YTD 2017'!H27</f>
        <v>3</v>
      </c>
      <c r="J26" s="401">
        <f>'YTD 2016'!H27</f>
        <v>2</v>
      </c>
      <c r="K26" s="401">
        <f>'YTD 2015'!H27</f>
        <v>2</v>
      </c>
      <c r="L26" s="404">
        <f>I26-J26</f>
        <v>1</v>
      </c>
      <c r="M26" s="407">
        <f>I26-K26</f>
        <v>1</v>
      </c>
      <c r="N26" s="380"/>
    </row>
    <row r="27" spans="1:14" x14ac:dyDescent="0.25">
      <c r="A27" s="375"/>
      <c r="B27" s="406" t="s">
        <v>34</v>
      </c>
      <c r="C27" s="401">
        <f>'4 weeks ago'!K27</f>
        <v>0</v>
      </c>
      <c r="D27" s="401">
        <f>'3 weeks ago'!K27</f>
        <v>1</v>
      </c>
      <c r="E27" s="402">
        <f>'Previous Week'!K27</f>
        <v>0</v>
      </c>
      <c r="F27" s="402">
        <f>'Last Week'!K27</f>
        <v>0</v>
      </c>
      <c r="G27" s="452">
        <f t="shared" si="4"/>
        <v>1</v>
      </c>
      <c r="H27" s="491">
        <f>'2016 Data'!K57</f>
        <v>0.22950819672131148</v>
      </c>
      <c r="I27" s="418">
        <f>'YTD 2017'!K27</f>
        <v>2</v>
      </c>
      <c r="J27" s="401">
        <f>'YTD 2016'!K27</f>
        <v>0</v>
      </c>
      <c r="K27" s="401">
        <f>'YTD 2015'!K27</f>
        <v>1</v>
      </c>
      <c r="L27" s="404">
        <f t="shared" si="5"/>
        <v>2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ago'!B27</f>
        <v>1</v>
      </c>
      <c r="D28" s="401">
        <f>'3 weeks ago'!B27</f>
        <v>0</v>
      </c>
      <c r="E28" s="402">
        <f>'Previous Week'!B27</f>
        <v>1</v>
      </c>
      <c r="F28" s="402">
        <f>'Last Week'!B27</f>
        <v>1</v>
      </c>
      <c r="G28" s="452">
        <f t="shared" si="4"/>
        <v>3</v>
      </c>
      <c r="H28" s="491">
        <f>'2016 Data'!B57</f>
        <v>2.1420765027322406</v>
      </c>
      <c r="I28" s="418">
        <f>'YTD 2017'!B27</f>
        <v>5</v>
      </c>
      <c r="J28" s="401">
        <f>'YTD 2016'!B27</f>
        <v>5</v>
      </c>
      <c r="K28" s="401">
        <f>'YTD 2015'!B27</f>
        <v>6</v>
      </c>
      <c r="L28" s="404">
        <f t="shared" si="5"/>
        <v>0</v>
      </c>
      <c r="M28" s="407">
        <f t="shared" si="6"/>
        <v>-1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3</v>
      </c>
      <c r="D29" s="420">
        <f t="shared" si="7"/>
        <v>6</v>
      </c>
      <c r="E29" s="420">
        <f t="shared" si="7"/>
        <v>6</v>
      </c>
      <c r="F29" s="421">
        <f t="shared" si="7"/>
        <v>7</v>
      </c>
      <c r="G29" s="455">
        <f t="shared" si="7"/>
        <v>22</v>
      </c>
      <c r="H29" s="494">
        <f t="shared" si="7"/>
        <v>16.065573770491802</v>
      </c>
      <c r="I29" s="422">
        <f t="shared" si="7"/>
        <v>36</v>
      </c>
      <c r="J29" s="420">
        <f t="shared" si="7"/>
        <v>18</v>
      </c>
      <c r="K29" s="420">
        <f>SUM(K20:K28)</f>
        <v>29</v>
      </c>
      <c r="L29" s="412">
        <f>(I29-J29)/J29</f>
        <v>1</v>
      </c>
      <c r="M29" s="413">
        <f>(I29-K29)/K29</f>
        <v>0.2413793103448276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3</v>
      </c>
      <c r="D30" s="409">
        <f t="shared" si="8"/>
        <v>8</v>
      </c>
      <c r="E30" s="409">
        <f t="shared" si="8"/>
        <v>7</v>
      </c>
      <c r="F30" s="410">
        <f t="shared" si="8"/>
        <v>7</v>
      </c>
      <c r="G30" s="453">
        <f t="shared" si="8"/>
        <v>25</v>
      </c>
      <c r="H30" s="492">
        <f t="shared" si="8"/>
        <v>18.05464480874317</v>
      </c>
      <c r="I30" s="411">
        <f t="shared" si="8"/>
        <v>40</v>
      </c>
      <c r="J30" s="409">
        <f t="shared" si="8"/>
        <v>21</v>
      </c>
      <c r="K30" s="409">
        <f t="shared" si="8"/>
        <v>30</v>
      </c>
      <c r="L30" s="412">
        <f>(I30-J30)/J30</f>
        <v>0.90476190476190477</v>
      </c>
      <c r="M30" s="413">
        <f>(I30-K30)/K30</f>
        <v>0.33333333333333331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ago'!S27</f>
        <v>0</v>
      </c>
      <c r="D39" s="441">
        <f>'3 weeks ago'!S27</f>
        <v>0</v>
      </c>
      <c r="E39" s="441">
        <f>'Previous Week'!S27</f>
        <v>0</v>
      </c>
      <c r="F39" s="442">
        <f>'Last Week'!S20</f>
        <v>0</v>
      </c>
      <c r="G39" s="452">
        <f t="shared" ref="G39:G40" si="9">SUM(C39:F39)</f>
        <v>0</v>
      </c>
      <c r="H39" s="501">
        <f>'2016 Data'!R57</f>
        <v>0</v>
      </c>
      <c r="I39" s="443">
        <f>'YTD 2017'!S27</f>
        <v>0</v>
      </c>
      <c r="J39" s="441">
        <f>'YTD 2016'!S27</f>
        <v>0</v>
      </c>
      <c r="K39" s="441">
        <f>'YTD 2015'!S27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ago'!T27</f>
        <v>6</v>
      </c>
      <c r="D40" s="447">
        <f>'3 weeks ago'!T27</f>
        <v>1</v>
      </c>
      <c r="E40" s="446">
        <f>'Previous Week'!T27</f>
        <v>2</v>
      </c>
      <c r="F40" s="460">
        <f>'Last Week'!T27</f>
        <v>1</v>
      </c>
      <c r="G40" s="452">
        <f t="shared" si="9"/>
        <v>10</v>
      </c>
      <c r="H40" s="502">
        <f>'2016 Data'!S57</f>
        <v>8.2082191780821923</v>
      </c>
      <c r="I40" s="448">
        <f>'YTD 2017'!T27</f>
        <v>16</v>
      </c>
      <c r="J40" s="482">
        <f>'YTD 2016'!T27</f>
        <v>9</v>
      </c>
      <c r="K40" s="446">
        <f>'YTD 2015'!T27</f>
        <v>11</v>
      </c>
      <c r="L40" s="412">
        <f>(I40-J40)/J40</f>
        <v>0.77777777777777779</v>
      </c>
      <c r="M40" s="413">
        <f>(I40-K40)/K40</f>
        <v>0.45454545454545453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4" priority="1" stopIfTrue="1" operator="greaterThan">
      <formula>0</formula>
    </cfRule>
  </conditionalFormatting>
  <conditionalFormatting sqref="L31:M31">
    <cfRule type="cellIs" dxfId="23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ago'!F28</f>
        <v>1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1</v>
      </c>
      <c r="H11" s="491">
        <f>'2016 Data'!F58</f>
        <v>7.650273224043716E-2</v>
      </c>
      <c r="I11" s="403">
        <f>'YTD 2017'!F28</f>
        <v>1</v>
      </c>
      <c r="J11" s="401">
        <f>'YTD 2016'!F28</f>
        <v>1</v>
      </c>
      <c r="K11" s="401">
        <f>'YTD 2015'!F28</f>
        <v>0</v>
      </c>
      <c r="L11" s="404">
        <f t="shared" ref="L11:L17" si="0">I11-J11</f>
        <v>0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7" si="2">SUM(C12:F12)</f>
        <v>0</v>
      </c>
      <c r="H12" s="491">
        <f>'2016 Data'!M58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ago'!D28</f>
        <v>0</v>
      </c>
      <c r="D13" s="401">
        <f>'3 weeks ago'!D28</f>
        <v>0</v>
      </c>
      <c r="E13" s="402">
        <f>'Previous Week'!D28</f>
        <v>0</v>
      </c>
      <c r="F13" s="402">
        <f>'Last Week'!D28</f>
        <v>0</v>
      </c>
      <c r="G13" s="452">
        <f t="shared" si="2"/>
        <v>0</v>
      </c>
      <c r="H13" s="491">
        <f>'2016 Data'!D58</f>
        <v>0</v>
      </c>
      <c r="I13" s="403">
        <f>'YTD 2017'!D28</f>
        <v>0</v>
      </c>
      <c r="J13" s="401">
        <f>'YTD 2016'!D28</f>
        <v>0</v>
      </c>
      <c r="K13" s="401">
        <f>'YTD 2015'!D28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ago'!Q28</f>
        <v>0</v>
      </c>
      <c r="D14" s="401">
        <f>'3 weeks ago'!Q28</f>
        <v>0</v>
      </c>
      <c r="E14" s="402">
        <f>'Previous Week'!Q28</f>
        <v>0</v>
      </c>
      <c r="F14" s="402">
        <f>'Last Week'!Q28</f>
        <v>0</v>
      </c>
      <c r="G14" s="452">
        <f t="shared" si="2"/>
        <v>0</v>
      </c>
      <c r="H14" s="491">
        <f>'2016 Data'!Q58</f>
        <v>0.22950819672131148</v>
      </c>
      <c r="I14" s="403">
        <f>'YTD 2017'!Q28</f>
        <v>0</v>
      </c>
      <c r="J14" s="401">
        <f>'YTD 2016'!Q28</f>
        <v>0</v>
      </c>
      <c r="K14" s="401">
        <f>'YTD 2015'!Q28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ago'!O28</f>
        <v>0</v>
      </c>
      <c r="D15" s="401">
        <f>'3 weeks ago'!O28</f>
        <v>0</v>
      </c>
      <c r="E15" s="402">
        <f>'Previous Week'!O28</f>
        <v>0</v>
      </c>
      <c r="F15" s="402">
        <f>'Last Week'!O28</f>
        <v>0</v>
      </c>
      <c r="G15" s="452">
        <f t="shared" si="2"/>
        <v>0</v>
      </c>
      <c r="H15" s="491">
        <f>'2016 Data'!O58</f>
        <v>0</v>
      </c>
      <c r="I15" s="403">
        <f>'YTD 2017'!O28</f>
        <v>0</v>
      </c>
      <c r="J15" s="401">
        <f>'YTD 2016'!O28</f>
        <v>0</v>
      </c>
      <c r="K15" s="401">
        <f>'YTD 2015'!O28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ago'!E28</f>
        <v>0</v>
      </c>
      <c r="D16" s="401">
        <f>'3 weeks ago'!E28</f>
        <v>0</v>
      </c>
      <c r="E16" s="402">
        <f>'Previous Week'!E28</f>
        <v>0</v>
      </c>
      <c r="F16" s="402">
        <f>'Last Week'!E28</f>
        <v>0</v>
      </c>
      <c r="G16" s="452">
        <f t="shared" si="2"/>
        <v>0</v>
      </c>
      <c r="H16" s="491">
        <f>'2016 Data'!E58</f>
        <v>0</v>
      </c>
      <c r="I16" s="403">
        <f>'YTD 2017'!E28</f>
        <v>0</v>
      </c>
      <c r="J16" s="401">
        <f>'YTD 2016'!E28</f>
        <v>0</v>
      </c>
      <c r="K16" s="401">
        <f>'YTD 2015'!E28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ago'!J28</f>
        <v>0</v>
      </c>
      <c r="D17" s="401">
        <f>'3 weeks ago'!J28</f>
        <v>0</v>
      </c>
      <c r="E17" s="402">
        <f>'Previous Week'!J28</f>
        <v>0</v>
      </c>
      <c r="F17" s="402">
        <f>'Last Week'!J28</f>
        <v>0</v>
      </c>
      <c r="G17" s="452">
        <f t="shared" si="2"/>
        <v>0</v>
      </c>
      <c r="H17" s="491">
        <f>'2016 Data'!J58</f>
        <v>0.30601092896174864</v>
      </c>
      <c r="I17" s="403">
        <f>'YTD 2017'!J28</f>
        <v>0</v>
      </c>
      <c r="J17" s="401">
        <f>'YTD 2016'!J28</f>
        <v>1</v>
      </c>
      <c r="K17" s="401">
        <f>'YTD 2015'!J28</f>
        <v>1</v>
      </c>
      <c r="L17" s="404">
        <f t="shared" si="0"/>
        <v>-1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1</v>
      </c>
      <c r="H18" s="492">
        <f t="shared" si="3"/>
        <v>0.61202185792349728</v>
      </c>
      <c r="I18" s="411">
        <f t="shared" si="3"/>
        <v>1</v>
      </c>
      <c r="J18" s="409">
        <f t="shared" si="3"/>
        <v>2</v>
      </c>
      <c r="K18" s="409">
        <f t="shared" si="3"/>
        <v>1</v>
      </c>
      <c r="L18" s="412">
        <f>(I18-J18)/J18</f>
        <v>-0.5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ago'!C28</f>
        <v>0</v>
      </c>
      <c r="D20" s="401">
        <f>'3 weeks ago'!C28</f>
        <v>0</v>
      </c>
      <c r="E20" s="402">
        <f>'Previous Week'!C28</f>
        <v>0</v>
      </c>
      <c r="F20" s="402">
        <f>'Last Week'!C28</f>
        <v>0</v>
      </c>
      <c r="G20" s="452">
        <f t="shared" ref="G20:G28" si="4">SUM(C20:F20)</f>
        <v>0</v>
      </c>
      <c r="H20" s="491">
        <f>'2016 Data'!C58</f>
        <v>0.22950819672131148</v>
      </c>
      <c r="I20" s="416">
        <f>'YTD 2017'!C28</f>
        <v>0</v>
      </c>
      <c r="J20" s="401">
        <f>'YTD 2016'!C28</f>
        <v>0</v>
      </c>
      <c r="K20" s="401">
        <f>'YTD 2015'!C28</f>
        <v>2</v>
      </c>
      <c r="L20" s="404">
        <f t="shared" ref="L20:L28" si="5">I20-J20</f>
        <v>0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ago'!N28</f>
        <v>0</v>
      </c>
      <c r="D21" s="401">
        <f>'3 weeks ago'!N28</f>
        <v>0</v>
      </c>
      <c r="E21" s="402">
        <f>'Previous Week'!N28</f>
        <v>0</v>
      </c>
      <c r="F21" s="402">
        <f>'Last Week'!N28</f>
        <v>0</v>
      </c>
      <c r="G21" s="452">
        <f t="shared" si="4"/>
        <v>0</v>
      </c>
      <c r="H21" s="491">
        <f>'2016 Data'!N58</f>
        <v>3.7486338797814209</v>
      </c>
      <c r="I21" s="418">
        <f>'YTD 2017'!N28</f>
        <v>4</v>
      </c>
      <c r="J21" s="401">
        <f>'YTD 2016'!N28</f>
        <v>3</v>
      </c>
      <c r="K21" s="401">
        <f>'YTD 2015'!N28</f>
        <v>12</v>
      </c>
      <c r="L21" s="404">
        <f t="shared" si="5"/>
        <v>1</v>
      </c>
      <c r="M21" s="407">
        <f t="shared" ref="M21:M28" si="6">I21-K21</f>
        <v>-8</v>
      </c>
      <c r="N21" s="380"/>
    </row>
    <row r="22" spans="1:14" x14ac:dyDescent="0.25">
      <c r="A22" s="375"/>
      <c r="B22" s="417" t="s">
        <v>62</v>
      </c>
      <c r="C22" s="401">
        <f>'4 weeks ago'!L28</f>
        <v>0</v>
      </c>
      <c r="D22" s="401">
        <f>'3 weeks ago'!L28</f>
        <v>0</v>
      </c>
      <c r="E22" s="402">
        <f>'Previous Week'!L28</f>
        <v>0</v>
      </c>
      <c r="F22" s="402">
        <f>'Last Week'!L28</f>
        <v>0</v>
      </c>
      <c r="G22" s="418">
        <f t="shared" si="4"/>
        <v>0</v>
      </c>
      <c r="H22" s="491">
        <f>'2016 Data'!L58</f>
        <v>0.15300546448087432</v>
      </c>
      <c r="I22" s="418">
        <f>'YTD 2017'!L28</f>
        <v>0</v>
      </c>
      <c r="J22" s="401">
        <f>'YTD 2016'!L28</f>
        <v>0</v>
      </c>
      <c r="K22" s="401">
        <f>'YTD 2015'!L28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ago'!P28</f>
        <v>0</v>
      </c>
      <c r="D23" s="401">
        <f>'3 weeks ago'!P28</f>
        <v>0</v>
      </c>
      <c r="E23" s="402">
        <f>'Previous Week'!P28</f>
        <v>0</v>
      </c>
      <c r="F23" s="402">
        <f>'Last Week'!P28</f>
        <v>0</v>
      </c>
      <c r="G23" s="403">
        <f t="shared" si="4"/>
        <v>0</v>
      </c>
      <c r="H23" s="491">
        <f>'2016 Data'!P58</f>
        <v>0.45901639344262296</v>
      </c>
      <c r="I23" s="418">
        <f>'YTD 2017'!P28</f>
        <v>0</v>
      </c>
      <c r="J23" s="401">
        <f>'YTD 2016'!P28</f>
        <v>2</v>
      </c>
      <c r="K23" s="401">
        <f>'YTD 2015'!P28</f>
        <v>0</v>
      </c>
      <c r="L23" s="404">
        <f t="shared" si="5"/>
        <v>-2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ago'!G28</f>
        <v>0</v>
      </c>
      <c r="D24" s="401">
        <f>'3 weeks ago'!G28</f>
        <v>0</v>
      </c>
      <c r="E24" s="402">
        <f>'Previous Week'!G28</f>
        <v>2</v>
      </c>
      <c r="F24" s="402">
        <f>'Last Week'!G28</f>
        <v>0</v>
      </c>
      <c r="G24" s="403">
        <f t="shared" si="4"/>
        <v>2</v>
      </c>
      <c r="H24" s="491">
        <f>'2016 Data'!G58</f>
        <v>4.972677595628415</v>
      </c>
      <c r="I24" s="418">
        <f>'YTD 2017'!G28</f>
        <v>7</v>
      </c>
      <c r="J24" s="401">
        <f>'YTD 2016'!G28</f>
        <v>9</v>
      </c>
      <c r="K24" s="401">
        <f>'YTD 2015'!G28</f>
        <v>4</v>
      </c>
      <c r="L24" s="404">
        <f t="shared" si="5"/>
        <v>-2</v>
      </c>
      <c r="M24" s="407">
        <f t="shared" si="6"/>
        <v>3</v>
      </c>
      <c r="N24" s="380"/>
    </row>
    <row r="25" spans="1:14" x14ac:dyDescent="0.25">
      <c r="A25" s="375"/>
      <c r="B25" s="406" t="s">
        <v>68</v>
      </c>
      <c r="C25" s="401">
        <f>'4 weeks ago'!I28</f>
        <v>0</v>
      </c>
      <c r="D25" s="401">
        <f>'3 weeks ago'!I28</f>
        <v>0</v>
      </c>
      <c r="E25" s="402">
        <f>'Previous Week'!I28</f>
        <v>1</v>
      </c>
      <c r="F25" s="402">
        <f>'Last Week'!I28</f>
        <v>0</v>
      </c>
      <c r="G25" s="452">
        <f t="shared" si="4"/>
        <v>1</v>
      </c>
      <c r="H25" s="491">
        <f>'2016 Data'!I58</f>
        <v>2.1420765027322406</v>
      </c>
      <c r="I25" s="418">
        <f>'YTD 2017'!I28</f>
        <v>1</v>
      </c>
      <c r="J25" s="401">
        <f>'YTD 2016'!I28</f>
        <v>1</v>
      </c>
      <c r="K25" s="401">
        <f>'YTD 2015'!I28</f>
        <v>4</v>
      </c>
      <c r="L25" s="404">
        <f t="shared" si="5"/>
        <v>0</v>
      </c>
      <c r="M25" s="407">
        <f t="shared" si="6"/>
        <v>-3</v>
      </c>
      <c r="N25" s="380"/>
    </row>
    <row r="26" spans="1:14" x14ac:dyDescent="0.25">
      <c r="A26" s="375"/>
      <c r="B26" s="406" t="s">
        <v>67</v>
      </c>
      <c r="C26" s="401">
        <f>'4 weeks ago'!H28</f>
        <v>0</v>
      </c>
      <c r="D26" s="401">
        <f>'3 weeks ago'!H28</f>
        <v>1</v>
      </c>
      <c r="E26" s="402">
        <f>'Previous Week'!H28</f>
        <v>1</v>
      </c>
      <c r="F26" s="402">
        <f>'Last Week'!H28</f>
        <v>0</v>
      </c>
      <c r="G26" s="452">
        <f t="shared" si="4"/>
        <v>2</v>
      </c>
      <c r="H26" s="491">
        <f>'2016 Data'!H58</f>
        <v>2.0655737704918034</v>
      </c>
      <c r="I26" s="418">
        <f>'YTD 2017'!H28</f>
        <v>3</v>
      </c>
      <c r="J26" s="401">
        <f>'YTD 2016'!H28</f>
        <v>5</v>
      </c>
      <c r="K26" s="401">
        <f>'YTD 2015'!H28</f>
        <v>1</v>
      </c>
      <c r="L26" s="404">
        <f>I26-J26</f>
        <v>-2</v>
      </c>
      <c r="M26" s="407">
        <f>I26-K26</f>
        <v>2</v>
      </c>
      <c r="N26" s="380"/>
    </row>
    <row r="27" spans="1:14" x14ac:dyDescent="0.25">
      <c r="A27" s="375"/>
      <c r="B27" s="406" t="s">
        <v>34</v>
      </c>
      <c r="C27" s="401">
        <f>'4 weeks ago'!K28</f>
        <v>0</v>
      </c>
      <c r="D27" s="401">
        <f>'3 weeks ago'!K28</f>
        <v>0</v>
      </c>
      <c r="E27" s="402">
        <f>'Previous Week'!K28</f>
        <v>0</v>
      </c>
      <c r="F27" s="402">
        <f>'Last Week'!K28</f>
        <v>0</v>
      </c>
      <c r="G27" s="452">
        <f t="shared" si="4"/>
        <v>0</v>
      </c>
      <c r="H27" s="491">
        <f>'2016 Data'!K58</f>
        <v>0.53551912568306015</v>
      </c>
      <c r="I27" s="418">
        <f>'YTD 2017'!K28</f>
        <v>0</v>
      </c>
      <c r="J27" s="401">
        <f>'YTD 2016'!K28</f>
        <v>1</v>
      </c>
      <c r="K27" s="401">
        <f>'YTD 2015'!K28</f>
        <v>0</v>
      </c>
      <c r="L27" s="404">
        <f t="shared" si="5"/>
        <v>-1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ago'!B28</f>
        <v>0</v>
      </c>
      <c r="D28" s="401">
        <f>'3 weeks ago'!B28</f>
        <v>0</v>
      </c>
      <c r="E28" s="402">
        <f>'Previous Week'!B28</f>
        <v>0</v>
      </c>
      <c r="F28" s="402">
        <f>'Last Week'!B28</f>
        <v>1</v>
      </c>
      <c r="G28" s="452">
        <f t="shared" si="4"/>
        <v>1</v>
      </c>
      <c r="H28" s="491">
        <f>'2016 Data'!B58</f>
        <v>1.0710382513661203</v>
      </c>
      <c r="I28" s="418">
        <f>'YTD 2017'!B28</f>
        <v>1</v>
      </c>
      <c r="J28" s="401">
        <f>'YTD 2016'!B28</f>
        <v>2</v>
      </c>
      <c r="K28" s="401">
        <f>'YTD 2015'!B28</f>
        <v>0</v>
      </c>
      <c r="L28" s="404">
        <f t="shared" si="5"/>
        <v>-1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0</v>
      </c>
      <c r="D29" s="420">
        <f t="shared" si="7"/>
        <v>1</v>
      </c>
      <c r="E29" s="420">
        <f t="shared" si="7"/>
        <v>4</v>
      </c>
      <c r="F29" s="421">
        <f t="shared" si="7"/>
        <v>1</v>
      </c>
      <c r="G29" s="455">
        <f t="shared" si="7"/>
        <v>6</v>
      </c>
      <c r="H29" s="494">
        <f t="shared" si="7"/>
        <v>15.377049180327868</v>
      </c>
      <c r="I29" s="422">
        <f t="shared" si="7"/>
        <v>16</v>
      </c>
      <c r="J29" s="420">
        <f t="shared" si="7"/>
        <v>23</v>
      </c>
      <c r="K29" s="420">
        <f>SUM(K20:K28)</f>
        <v>23</v>
      </c>
      <c r="L29" s="412">
        <f>(I29-J29)/J29</f>
        <v>-0.30434782608695654</v>
      </c>
      <c r="M29" s="413">
        <f>(I29-K29)/K29</f>
        <v>-0.30434782608695654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</v>
      </c>
      <c r="D30" s="409">
        <f t="shared" si="8"/>
        <v>1</v>
      </c>
      <c r="E30" s="409">
        <f t="shared" si="8"/>
        <v>4</v>
      </c>
      <c r="F30" s="410">
        <f t="shared" si="8"/>
        <v>1</v>
      </c>
      <c r="G30" s="453">
        <f t="shared" si="8"/>
        <v>7</v>
      </c>
      <c r="H30" s="492">
        <f t="shared" si="8"/>
        <v>15.989071038251366</v>
      </c>
      <c r="I30" s="411">
        <f t="shared" si="8"/>
        <v>17</v>
      </c>
      <c r="J30" s="409">
        <f t="shared" si="8"/>
        <v>25</v>
      </c>
      <c r="K30" s="409">
        <f t="shared" si="8"/>
        <v>24</v>
      </c>
      <c r="L30" s="412">
        <f>(I30-J30)/J30</f>
        <v>-0.32</v>
      </c>
      <c r="M30" s="413">
        <f>(I30-K30)/K30</f>
        <v>-0.29166666666666669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-8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ago'!S28</f>
        <v>0</v>
      </c>
      <c r="D39" s="441">
        <f>'3 weeks ago'!S28</f>
        <v>0</v>
      </c>
      <c r="E39" s="441">
        <f>'Previous Week'!S28</f>
        <v>0</v>
      </c>
      <c r="F39" s="442">
        <f>'Last Week'!S21</f>
        <v>4</v>
      </c>
      <c r="G39" s="452">
        <f t="shared" ref="G39:G40" si="9">SUM(C39:F39)</f>
        <v>4</v>
      </c>
      <c r="H39" s="501">
        <f>'2016 Data'!R58</f>
        <v>0</v>
      </c>
      <c r="I39" s="443">
        <f>'YTD 2017'!S28</f>
        <v>0</v>
      </c>
      <c r="J39" s="441">
        <f>'YTD 2016'!S28</f>
        <v>0</v>
      </c>
      <c r="K39" s="441">
        <f>'YTD 2015'!S28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ago'!T28</f>
        <v>4</v>
      </c>
      <c r="D40" s="447">
        <f>'3 weeks ago'!T28</f>
        <v>3</v>
      </c>
      <c r="E40" s="446">
        <f>'Previous Week'!T28</f>
        <v>2</v>
      </c>
      <c r="F40" s="460">
        <f>'Last Week'!T28</f>
        <v>0</v>
      </c>
      <c r="G40" s="452">
        <f t="shared" si="9"/>
        <v>9</v>
      </c>
      <c r="H40" s="502">
        <f>'2016 Data'!S58</f>
        <v>6.4438356164383563</v>
      </c>
      <c r="I40" s="448">
        <f>'YTD 2017'!T28</f>
        <v>16</v>
      </c>
      <c r="J40" s="482">
        <f>'YTD 2016'!T28</f>
        <v>11</v>
      </c>
      <c r="K40" s="446">
        <f>'YTD 2015'!T28</f>
        <v>8</v>
      </c>
      <c r="L40" s="412">
        <f>(I40-J40)/J40</f>
        <v>0.45454545454545453</v>
      </c>
      <c r="M40" s="413">
        <f>(I40-K40)/K40</f>
        <v>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2" priority="1" stopIfTrue="1" operator="greaterThan">
      <formula>0</formula>
    </cfRule>
  </conditionalFormatting>
  <conditionalFormatting sqref="L31:M31">
    <cfRule type="cellIs" dxfId="21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2"/>
  <sheetViews>
    <sheetView tabSelected="1" topLeftCell="A4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Data'!F59</f>
        <v>0</v>
      </c>
      <c r="I11" s="403">
        <f>'YTD 2017'!F29</f>
        <v>0</v>
      </c>
      <c r="J11" s="401">
        <f>'YTD 2016'!F29</f>
        <v>0</v>
      </c>
      <c r="K11" s="401">
        <f>'YTD 2015'!F29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7" si="2">SUM(C12:F12)</f>
        <v>0</v>
      </c>
      <c r="H12" s="491">
        <f>'2016 Data'!M59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ago'!D29</f>
        <v>0</v>
      </c>
      <c r="D13" s="401">
        <f>'3 weeks ago'!D29</f>
        <v>0</v>
      </c>
      <c r="E13" s="402">
        <f>'Previous Week'!D29</f>
        <v>0</v>
      </c>
      <c r="F13" s="402">
        <f>'Last Week'!D29</f>
        <v>0</v>
      </c>
      <c r="G13" s="452">
        <f t="shared" si="2"/>
        <v>0</v>
      </c>
      <c r="H13" s="491">
        <f>'2016 Data'!D59</f>
        <v>0.38251366120218577</v>
      </c>
      <c r="I13" s="403">
        <f>'YTD 2017'!D29</f>
        <v>0</v>
      </c>
      <c r="J13" s="401">
        <f>'YTD 2016'!D29</f>
        <v>0</v>
      </c>
      <c r="K13" s="401">
        <f>'YTD 2015'!D29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ago'!Q29</f>
        <v>0</v>
      </c>
      <c r="D14" s="401">
        <f>'3 weeks ago'!Q29</f>
        <v>0</v>
      </c>
      <c r="E14" s="402">
        <f>'Previous Week'!Q29</f>
        <v>0</v>
      </c>
      <c r="F14" s="402">
        <f>'Last Week'!Q29</f>
        <v>0</v>
      </c>
      <c r="G14" s="452">
        <f t="shared" si="2"/>
        <v>0</v>
      </c>
      <c r="H14" s="491">
        <f>'2016 Data'!Q59</f>
        <v>0.30601092896174864</v>
      </c>
      <c r="I14" s="403">
        <f>'YTD 2017'!Q29</f>
        <v>0</v>
      </c>
      <c r="J14" s="401">
        <f>'YTD 2016'!Q29</f>
        <v>2</v>
      </c>
      <c r="K14" s="401">
        <f>'YTD 2015'!Q29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ago'!O29</f>
        <v>0</v>
      </c>
      <c r="D15" s="401">
        <f>'3 weeks ago'!O29</f>
        <v>0</v>
      </c>
      <c r="E15" s="402">
        <f>'Previous Week'!O29</f>
        <v>0</v>
      </c>
      <c r="F15" s="402">
        <f>'Last Week'!O29</f>
        <v>0</v>
      </c>
      <c r="G15" s="452">
        <f t="shared" si="2"/>
        <v>0</v>
      </c>
      <c r="H15" s="491">
        <f>'2016 Data'!O59</f>
        <v>0</v>
      </c>
      <c r="I15" s="403">
        <f>'YTD 2017'!O29</f>
        <v>0</v>
      </c>
      <c r="J15" s="401">
        <f>'YTD 2016'!O29</f>
        <v>0</v>
      </c>
      <c r="K15" s="401">
        <f>'YTD 2015'!O29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ago'!E29</f>
        <v>0</v>
      </c>
      <c r="D16" s="401">
        <f>'3 weeks ago'!E29</f>
        <v>0</v>
      </c>
      <c r="E16" s="402">
        <f>'Previous Week'!E29</f>
        <v>0</v>
      </c>
      <c r="F16" s="402">
        <f>'Last Week'!E29</f>
        <v>0</v>
      </c>
      <c r="G16" s="452">
        <f t="shared" si="2"/>
        <v>0</v>
      </c>
      <c r="H16" s="491">
        <f>'2016 Data'!E59</f>
        <v>0.22950819672131148</v>
      </c>
      <c r="I16" s="403">
        <f>'YTD 2017'!E29</f>
        <v>0</v>
      </c>
      <c r="J16" s="401">
        <f>'YTD 2016'!E29</f>
        <v>0</v>
      </c>
      <c r="K16" s="401">
        <f>'YTD 2015'!E29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25">
      <c r="A17" s="375"/>
      <c r="B17" s="406" t="s">
        <v>41</v>
      </c>
      <c r="C17" s="401">
        <f>'4 weeks ago'!J29</f>
        <v>0</v>
      </c>
      <c r="D17" s="401">
        <f>'3 weeks ago'!J29</f>
        <v>0</v>
      </c>
      <c r="E17" s="402">
        <f>'Previous Week'!J29</f>
        <v>0</v>
      </c>
      <c r="F17" s="402">
        <f>'Last Week'!J29</f>
        <v>0</v>
      </c>
      <c r="G17" s="452">
        <f t="shared" si="2"/>
        <v>0</v>
      </c>
      <c r="H17" s="491">
        <f>'2016 Data'!J59</f>
        <v>7.650273224043716E-2</v>
      </c>
      <c r="I17" s="403">
        <f>'YTD 2017'!J29</f>
        <v>0</v>
      </c>
      <c r="J17" s="401">
        <f>'YTD 2016'!J29</f>
        <v>0</v>
      </c>
      <c r="K17" s="401">
        <f>'YTD 2015'!J29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1.0710382513661203</v>
      </c>
      <c r="I18" s="411">
        <f t="shared" si="3"/>
        <v>0</v>
      </c>
      <c r="J18" s="409">
        <f t="shared" si="3"/>
        <v>3</v>
      </c>
      <c r="K18" s="409">
        <f t="shared" si="3"/>
        <v>2</v>
      </c>
      <c r="L18" s="412">
        <f>(I18-J18)/J18</f>
        <v>-1</v>
      </c>
      <c r="M18" s="413">
        <f>(I18-K18)/K18</f>
        <v>-1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ago'!C29</f>
        <v>0</v>
      </c>
      <c r="D20" s="401">
        <f>'3 weeks ago'!C29</f>
        <v>0</v>
      </c>
      <c r="E20" s="402">
        <f>'Previous Week'!C29</f>
        <v>0</v>
      </c>
      <c r="F20" s="402">
        <f>'Last Week'!C29</f>
        <v>0</v>
      </c>
      <c r="G20" s="452">
        <f t="shared" ref="G20:G28" si="4">SUM(C20:F20)</f>
        <v>0</v>
      </c>
      <c r="H20" s="491">
        <f>'2016 Data'!C59</f>
        <v>0</v>
      </c>
      <c r="I20" s="416">
        <f>'YTD 2017'!C29</f>
        <v>1</v>
      </c>
      <c r="J20" s="401">
        <f>'YTD 2016'!C29</f>
        <v>0</v>
      </c>
      <c r="K20" s="401">
        <f>'YTD 2015'!C29</f>
        <v>0</v>
      </c>
      <c r="L20" s="404">
        <f t="shared" ref="L20:L28" si="5">I20-J20</f>
        <v>1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ago'!N29</f>
        <v>2</v>
      </c>
      <c r="D21" s="401">
        <f>'3 weeks ago'!N29</f>
        <v>0</v>
      </c>
      <c r="E21" s="402">
        <f>'Previous Week'!N29</f>
        <v>0</v>
      </c>
      <c r="F21" s="402">
        <f>'Last Week'!N29</f>
        <v>0</v>
      </c>
      <c r="G21" s="452">
        <f t="shared" si="4"/>
        <v>2</v>
      </c>
      <c r="H21" s="491">
        <f>'2016 Data'!N59</f>
        <v>1.8360655737704918</v>
      </c>
      <c r="I21" s="418">
        <f>'YTD 2017'!N29</f>
        <v>3</v>
      </c>
      <c r="J21" s="401">
        <f>'YTD 2016'!N29</f>
        <v>0</v>
      </c>
      <c r="K21" s="401">
        <f>'YTD 2015'!N29</f>
        <v>3</v>
      </c>
      <c r="L21" s="404">
        <f t="shared" si="5"/>
        <v>3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ago'!L29</f>
        <v>0</v>
      </c>
      <c r="D22" s="401">
        <f>'3 weeks ago'!L29</f>
        <v>0</v>
      </c>
      <c r="E22" s="402">
        <f>'Previous Week'!L29</f>
        <v>0</v>
      </c>
      <c r="F22" s="402">
        <f>'Last Week'!L29</f>
        <v>0</v>
      </c>
      <c r="G22" s="418">
        <f t="shared" si="4"/>
        <v>0</v>
      </c>
      <c r="H22" s="491">
        <f>'2016 Data'!L59</f>
        <v>0.15300546448087432</v>
      </c>
      <c r="I22" s="418">
        <f>'YTD 2017'!L29</f>
        <v>0</v>
      </c>
      <c r="J22" s="401">
        <f>'YTD 2016'!L29</f>
        <v>0</v>
      </c>
      <c r="K22" s="401">
        <f>'YTD 2015'!L29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ago'!P29</f>
        <v>1</v>
      </c>
      <c r="D23" s="401">
        <f>'3 weeks ago'!P29</f>
        <v>7</v>
      </c>
      <c r="E23" s="402">
        <f>'Previous Week'!P29</f>
        <v>5</v>
      </c>
      <c r="F23" s="402">
        <f>'Last Week'!P29</f>
        <v>7</v>
      </c>
      <c r="G23" s="403">
        <f t="shared" si="4"/>
        <v>20</v>
      </c>
      <c r="H23" s="491">
        <f>'2016 Data'!P59</f>
        <v>10.863387978142075</v>
      </c>
      <c r="I23" s="418">
        <f>'YTD 2017'!P29</f>
        <v>23</v>
      </c>
      <c r="J23" s="401">
        <f>'YTD 2016'!P29</f>
        <v>17</v>
      </c>
      <c r="K23" s="401">
        <f>'YTD 2015'!P29</f>
        <v>16</v>
      </c>
      <c r="L23" s="404">
        <f t="shared" si="5"/>
        <v>6</v>
      </c>
      <c r="M23" s="407">
        <f t="shared" si="6"/>
        <v>7</v>
      </c>
      <c r="N23" s="380"/>
    </row>
    <row r="24" spans="1:14" x14ac:dyDescent="0.25">
      <c r="A24" s="375"/>
      <c r="B24" s="406" t="s">
        <v>7</v>
      </c>
      <c r="C24" s="401">
        <f>'4 weeks ago'!G29</f>
        <v>2</v>
      </c>
      <c r="D24" s="401">
        <f>'3 weeks ago'!G29</f>
        <v>2</v>
      </c>
      <c r="E24" s="402">
        <f>'Previous Week'!G29</f>
        <v>1</v>
      </c>
      <c r="F24" s="402">
        <f>'Last Week'!G29</f>
        <v>3</v>
      </c>
      <c r="G24" s="403">
        <f t="shared" si="4"/>
        <v>8</v>
      </c>
      <c r="H24" s="491">
        <f>'2016 Data'!G59</f>
        <v>1.9890710382513661</v>
      </c>
      <c r="I24" s="418">
        <f>'YTD 2017'!G29</f>
        <v>11</v>
      </c>
      <c r="J24" s="401">
        <f>'YTD 2016'!G29</f>
        <v>2</v>
      </c>
      <c r="K24" s="401">
        <f>'YTD 2015'!G29</f>
        <v>5</v>
      </c>
      <c r="L24" s="404">
        <f t="shared" si="5"/>
        <v>9</v>
      </c>
      <c r="M24" s="407">
        <f t="shared" si="6"/>
        <v>6</v>
      </c>
      <c r="N24" s="380"/>
    </row>
    <row r="25" spans="1:14" x14ac:dyDescent="0.25">
      <c r="A25" s="375"/>
      <c r="B25" s="406" t="s">
        <v>68</v>
      </c>
      <c r="C25" s="401">
        <f>'4 weeks ago'!I29</f>
        <v>0</v>
      </c>
      <c r="D25" s="401">
        <f>'3 weeks ago'!I29</f>
        <v>1</v>
      </c>
      <c r="E25" s="402">
        <f>'Previous Week'!I29</f>
        <v>0</v>
      </c>
      <c r="F25" s="402">
        <f>'Last Week'!I29</f>
        <v>0</v>
      </c>
      <c r="G25" s="452">
        <f t="shared" si="4"/>
        <v>1</v>
      </c>
      <c r="H25" s="491">
        <f>'2016 Data'!I59</f>
        <v>1.5300546448087431</v>
      </c>
      <c r="I25" s="418">
        <f>'YTD 2017'!I29</f>
        <v>1</v>
      </c>
      <c r="J25" s="401">
        <f>'YTD 2016'!I29</f>
        <v>1</v>
      </c>
      <c r="K25" s="401">
        <f>'YTD 2015'!I29</f>
        <v>1</v>
      </c>
      <c r="L25" s="404">
        <f t="shared" si="5"/>
        <v>0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ago'!H29</f>
        <v>0</v>
      </c>
      <c r="D26" s="401">
        <f>'3 weeks ago'!H29</f>
        <v>0</v>
      </c>
      <c r="E26" s="402">
        <f>'Previous Week'!H29</f>
        <v>1</v>
      </c>
      <c r="F26" s="402">
        <f>'Last Week'!H29</f>
        <v>0</v>
      </c>
      <c r="G26" s="452">
        <f t="shared" si="4"/>
        <v>1</v>
      </c>
      <c r="H26" s="491">
        <f>'2016 Data'!H59</f>
        <v>1.6065573770491803</v>
      </c>
      <c r="I26" s="418">
        <f>'YTD 2017'!H29</f>
        <v>2</v>
      </c>
      <c r="J26" s="401">
        <f>'YTD 2016'!H29</f>
        <v>1</v>
      </c>
      <c r="K26" s="401">
        <f>'YTD 2015'!H29</f>
        <v>0</v>
      </c>
      <c r="L26" s="404">
        <f>I26-J26</f>
        <v>1</v>
      </c>
      <c r="M26" s="407">
        <f>I26-K26</f>
        <v>2</v>
      </c>
      <c r="N26" s="380"/>
    </row>
    <row r="27" spans="1:14" x14ac:dyDescent="0.25">
      <c r="A27" s="375"/>
      <c r="B27" s="406" t="s">
        <v>34</v>
      </c>
      <c r="C27" s="401">
        <f>'4 weeks ago'!K29</f>
        <v>1</v>
      </c>
      <c r="D27" s="401">
        <f>'3 weeks ago'!K29</f>
        <v>0</v>
      </c>
      <c r="E27" s="402">
        <f>'Previous Week'!K29</f>
        <v>0</v>
      </c>
      <c r="F27" s="402">
        <f>'Last Week'!K29</f>
        <v>0</v>
      </c>
      <c r="G27" s="452">
        <f t="shared" si="4"/>
        <v>1</v>
      </c>
      <c r="H27" s="491">
        <f>'2016 Data'!K59</f>
        <v>0.38251366120218577</v>
      </c>
      <c r="I27" s="418">
        <f>'YTD 2017'!K29</f>
        <v>1</v>
      </c>
      <c r="J27" s="401">
        <f>'YTD 2016'!K29</f>
        <v>0</v>
      </c>
      <c r="K27" s="401">
        <f>'YTD 2015'!K29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ago'!B29</f>
        <v>0</v>
      </c>
      <c r="D28" s="401">
        <f>'3 weeks ago'!B29</f>
        <v>0</v>
      </c>
      <c r="E28" s="402">
        <f>'Previous Week'!B29</f>
        <v>0</v>
      </c>
      <c r="F28" s="402">
        <f>'Last Week'!B29</f>
        <v>0</v>
      </c>
      <c r="G28" s="452">
        <f t="shared" si="4"/>
        <v>0</v>
      </c>
      <c r="H28" s="491">
        <f>'2016 Data'!B59</f>
        <v>1.1475409836065573</v>
      </c>
      <c r="I28" s="418">
        <f>'YTD 2017'!B29</f>
        <v>0</v>
      </c>
      <c r="J28" s="401">
        <f>'YTD 2016'!B29</f>
        <v>3</v>
      </c>
      <c r="K28" s="401">
        <f>'YTD 2015'!B29</f>
        <v>3</v>
      </c>
      <c r="L28" s="404">
        <f t="shared" si="5"/>
        <v>-3</v>
      </c>
      <c r="M28" s="407">
        <f t="shared" si="6"/>
        <v>-3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6</v>
      </c>
      <c r="D29" s="420">
        <f t="shared" si="7"/>
        <v>10</v>
      </c>
      <c r="E29" s="420">
        <f t="shared" si="7"/>
        <v>7</v>
      </c>
      <c r="F29" s="421">
        <f t="shared" si="7"/>
        <v>10</v>
      </c>
      <c r="G29" s="455">
        <f t="shared" si="7"/>
        <v>33</v>
      </c>
      <c r="H29" s="494">
        <f t="shared" si="7"/>
        <v>19.508196721311474</v>
      </c>
      <c r="I29" s="422">
        <f t="shared" si="7"/>
        <v>42</v>
      </c>
      <c r="J29" s="420">
        <f t="shared" si="7"/>
        <v>24</v>
      </c>
      <c r="K29" s="420">
        <f>SUM(K20:K28)</f>
        <v>28</v>
      </c>
      <c r="L29" s="412">
        <f>(I29-J29)/J29</f>
        <v>0.75</v>
      </c>
      <c r="M29" s="413">
        <f>(I29-K29)/K29</f>
        <v>0.5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6</v>
      </c>
      <c r="D30" s="409">
        <f t="shared" si="8"/>
        <v>10</v>
      </c>
      <c r="E30" s="409">
        <f t="shared" si="8"/>
        <v>7</v>
      </c>
      <c r="F30" s="410">
        <f t="shared" si="8"/>
        <v>10</v>
      </c>
      <c r="G30" s="453">
        <f t="shared" si="8"/>
        <v>33</v>
      </c>
      <c r="H30" s="492">
        <f t="shared" si="8"/>
        <v>20.579234972677593</v>
      </c>
      <c r="I30" s="411">
        <f t="shared" si="8"/>
        <v>42</v>
      </c>
      <c r="J30" s="409">
        <f t="shared" si="8"/>
        <v>27</v>
      </c>
      <c r="K30" s="409">
        <f t="shared" si="8"/>
        <v>30</v>
      </c>
      <c r="L30" s="412">
        <f>(I30-J30)/J30</f>
        <v>0.55555555555555558</v>
      </c>
      <c r="M30" s="413">
        <f>(I30-K30)/K30</f>
        <v>0.4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ago'!S29</f>
        <v>0</v>
      </c>
      <c r="D39" s="441">
        <f>'3 weeks ago'!S29</f>
        <v>0</v>
      </c>
      <c r="E39" s="441">
        <f>'Previous Week'!S29</f>
        <v>0</v>
      </c>
      <c r="F39" s="442">
        <f>'Last Week'!S22</f>
        <v>2</v>
      </c>
      <c r="G39" s="452">
        <f t="shared" ref="G39:G40" si="9">SUM(C39:F39)</f>
        <v>2</v>
      </c>
      <c r="H39" s="501">
        <f>'2016 Data'!R59</f>
        <v>0</v>
      </c>
      <c r="I39" s="443">
        <f>'YTD 2017'!S29</f>
        <v>0</v>
      </c>
      <c r="J39" s="441">
        <f>'YTD 2016'!S29</f>
        <v>0</v>
      </c>
      <c r="K39" s="441">
        <f>'YTD 2015'!S29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ago'!T29</f>
        <v>1</v>
      </c>
      <c r="D40" s="447">
        <f>'3 weeks ago'!T29</f>
        <v>0</v>
      </c>
      <c r="E40" s="446">
        <f>'Previous Week'!T29</f>
        <v>0</v>
      </c>
      <c r="F40" s="460">
        <f>'Last Week'!T29</f>
        <v>2</v>
      </c>
      <c r="G40" s="452">
        <f t="shared" si="9"/>
        <v>3</v>
      </c>
      <c r="H40" s="502">
        <f>'2016 Data'!S59</f>
        <v>7.8246575342465761</v>
      </c>
      <c r="I40" s="448">
        <f>'YTD 2017'!T29</f>
        <v>7</v>
      </c>
      <c r="J40" s="482">
        <f>'YTD 2016'!T29</f>
        <v>14</v>
      </c>
      <c r="K40" s="446">
        <f>'YTD 2015'!T29</f>
        <v>17</v>
      </c>
      <c r="L40" s="412">
        <f>(I40-J40)/J40</f>
        <v>-0.5</v>
      </c>
      <c r="M40" s="413">
        <f>(I40-K40)/K40</f>
        <v>-0.58823529411764708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0" priority="1" stopIfTrue="1" operator="greaterThan">
      <formula>0</formula>
    </cfRule>
  </conditionalFormatting>
  <conditionalFormatting sqref="L31:M31">
    <cfRule type="cellIs" dxfId="1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6"/>
  <sheetViews>
    <sheetView tabSelected="1" topLeftCell="A4" workbookViewId="0">
      <selection activeCell="D41" sqref="D41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15</v>
      </c>
      <c r="I4" s="25" t="s">
        <v>180</v>
      </c>
      <c r="N4" s="27"/>
    </row>
    <row r="5" spans="1:21" ht="18.75" customHeight="1" x14ac:dyDescent="0.3">
      <c r="A5" s="27"/>
      <c r="C5" s="220" t="s">
        <v>203</v>
      </c>
      <c r="G5" s="78"/>
      <c r="H5" s="29"/>
      <c r="L5"/>
      <c r="N5" s="2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204</v>
      </c>
      <c r="D10" s="250" t="s">
        <v>202</v>
      </c>
      <c r="E10" s="251" t="s">
        <v>185</v>
      </c>
      <c r="F10" s="252" t="s">
        <v>205</v>
      </c>
      <c r="G10" s="253">
        <v>42750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7" si="0">H11/4</f>
        <v>0.17213114754098358</v>
      </c>
      <c r="F11" s="106">
        <f>'Beat 51'!G11+'Beat 52'!G11+'Beat 53'!G11+'Beat 54'!G11+'Beat 55'!G11+'Beat 56'!G11</f>
        <v>0</v>
      </c>
      <c r="G11" s="263">
        <f>'Previous 28 Days'!F7</f>
        <v>0</v>
      </c>
      <c r="H11" s="42">
        <f>'Beat 51'!H11+'Beat 52'!H11+'Beat 53'!H11+'Beat 54'!H11+'Beat 55'!H11+'Beat 56'!H11</f>
        <v>0.6885245901639343</v>
      </c>
      <c r="I11" s="111">
        <f>'Beat 51'!I11+'Beat 52'!I11+'Beat 53'!I11+'Beat 54'!I11+'Beat 55'!I11+'Beat 56'!I11</f>
        <v>0</v>
      </c>
      <c r="J11" s="2">
        <f>'Beat 51'!J11+'Beat 52'!J11+'Beat 53'!J11+'Beat 54'!J11+'Beat 55'!J11+'Beat 56'!J11</f>
        <v>0</v>
      </c>
      <c r="K11" s="2">
        <f>'Beat 51'!K11+'Beat 52'!K11+'Beat 53'!K11+'Beat 54'!K11+'Beat 55'!K11+'Beat 56'!K11</f>
        <v>2</v>
      </c>
      <c r="L11" s="52">
        <f>I11-J11</f>
        <v>0</v>
      </c>
      <c r="M11" s="56">
        <f t="shared" ref="M11:M17" si="1">I11-K11</f>
        <v>-2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0.11475409836065573</v>
      </c>
      <c r="F12" s="106">
        <f>'Beat 51'!G12+'Beat 52'!G12+'Beat 53'!G12+'Beat 54'!G12+'Beat 55'!G12+'Beat 56'!G12</f>
        <v>0</v>
      </c>
      <c r="G12" s="263">
        <f>'Previous 28 Days'!M7</f>
        <v>0</v>
      </c>
      <c r="H12" s="42">
        <f>'Beat 51'!H12+'Beat 52'!H12+'Beat 53'!H12+'Beat 54'!H12+'Beat 55'!H12+'Beat 56'!H12</f>
        <v>0.45901639344262291</v>
      </c>
      <c r="I12" s="111">
        <f>'Beat 51'!I12+'Beat 52'!I12+'Beat 53'!I12+'Beat 54'!I12+'Beat 55'!I12+'Beat 56'!I12</f>
        <v>0</v>
      </c>
      <c r="J12" s="2">
        <f>'Beat 51'!J12+'Beat 52'!J12+'Beat 53'!J12+'Beat 54'!J12+'Beat 55'!J12+'Beat 56'!J12</f>
        <v>0</v>
      </c>
      <c r="K12" s="2">
        <f>'Beat 51'!K12+'Beat 52'!K12+'Beat 53'!K12+'Beat 54'!K12+'Beat 55'!K12+'Beat 56'!K12</f>
        <v>1</v>
      </c>
      <c r="L12" s="52">
        <f t="shared" ref="L12:L17" si="3">I12-J12</f>
        <v>0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3">
        <f>'Beat 51'!F13+'Beat 52'!F13+'Beat 53'!F13+'Beat 54'!F13+'Beat 55'!F13+'Beat 56'!F13</f>
        <v>2</v>
      </c>
      <c r="D13" s="2">
        <f>'Beat 51'!E13+'Beat 52'!E13+'Beat 53'!E13+'Beat 54'!E13+'Beat 55'!E13+'Beat 56'!E13</f>
        <v>0</v>
      </c>
      <c r="E13" s="42">
        <f t="shared" si="0"/>
        <v>0.32513661202185795</v>
      </c>
      <c r="F13" s="106">
        <f>'Beat 51'!G13+'Beat 52'!G13+'Beat 53'!G13+'Beat 54'!G13+'Beat 55'!G13+'Beat 56'!G13</f>
        <v>5</v>
      </c>
      <c r="G13" s="263">
        <f>'Previous 28 Days'!D7</f>
        <v>5</v>
      </c>
      <c r="H13" s="42">
        <f>'Beat 51'!H13+'Beat 52'!H13+'Beat 53'!H13+'Beat 54'!H13+'Beat 55'!H13+'Beat 56'!H13</f>
        <v>1.3005464480874318</v>
      </c>
      <c r="I13" s="111">
        <f>'Beat 51'!I13+'Beat 52'!I13+'Beat 53'!I13+'Beat 54'!I13+'Beat 55'!I13+'Beat 56'!I13</f>
        <v>6</v>
      </c>
      <c r="J13" s="2">
        <f>'Beat 51'!J13+'Beat 52'!J13+'Beat 53'!J13+'Beat 54'!J13+'Beat 55'!J13+'Beat 56'!J13</f>
        <v>1</v>
      </c>
      <c r="K13" s="2">
        <f>'Beat 51'!K13+'Beat 52'!K13+'Beat 53'!K13+'Beat 54'!K13+'Beat 55'!K13+'Beat 56'!K13</f>
        <v>1</v>
      </c>
      <c r="L13" s="52">
        <f t="shared" si="3"/>
        <v>5</v>
      </c>
      <c r="M13" s="53">
        <f t="shared" si="1"/>
        <v>5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0</v>
      </c>
      <c r="E14" s="42">
        <f>H14/4</f>
        <v>0.97540983606557374</v>
      </c>
      <c r="F14" s="106">
        <f>'Beat 51'!G14+'Beat 52'!G14+'Beat 53'!G14+'Beat 54'!G14+'Beat 55'!G14+'Beat 56'!G14</f>
        <v>0</v>
      </c>
      <c r="G14" s="263">
        <f>'Previous 28 Days'!Q7</f>
        <v>0</v>
      </c>
      <c r="H14" s="42">
        <f>'Beat 51'!H14+'Beat 52'!H14+'Beat 53'!H14+'Beat 54'!H14+'Beat 55'!H14+'Beat 56'!H14</f>
        <v>3.901639344262295</v>
      </c>
      <c r="I14" s="111">
        <f>'Beat 51'!I14+'Beat 52'!I14+'Beat 53'!I14+'Beat 54'!I14+'Beat 55'!I14+'Beat 56'!I14</f>
        <v>0</v>
      </c>
      <c r="J14" s="2">
        <f>'Beat 51'!J14+'Beat 52'!J14+'Beat 53'!J14+'Beat 54'!J14+'Beat 55'!J14+'Beat 56'!J14</f>
        <v>6</v>
      </c>
      <c r="K14" s="2">
        <f>'Beat 51'!K14+'Beat 52'!K14+'Beat 53'!K14+'Beat 54'!K14+'Beat 55'!K14+'Beat 56'!K14</f>
        <v>8</v>
      </c>
      <c r="L14" s="52">
        <f t="shared" si="3"/>
        <v>-6</v>
      </c>
      <c r="M14" s="53">
        <f t="shared" si="1"/>
        <v>-8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3">
        <f>'Beat 51'!F15+'Beat 52'!F15+'Beat 53'!F15+'Beat 54'!F15+'Beat 55'!F15+'Beat 56'!F15</f>
        <v>0</v>
      </c>
      <c r="D15" s="2">
        <f>'Beat 51'!E15+'Beat 52'!E15+'Beat 53'!E15+'Beat 54'!E15+'Beat 55'!E15+'Beat 56'!E15</f>
        <v>0</v>
      </c>
      <c r="E15" s="42">
        <f t="shared" si="0"/>
        <v>0.15300546448087432</v>
      </c>
      <c r="F15" s="106">
        <f>'Beat 51'!G15+'Beat 52'!G15+'Beat 53'!G15+'Beat 54'!G15+'Beat 55'!G15+'Beat 56'!G15</f>
        <v>0</v>
      </c>
      <c r="G15" s="263">
        <f>'Previous 28 Days'!O7</f>
        <v>0</v>
      </c>
      <c r="H15" s="42">
        <f>'Beat 51'!H15+'Beat 52'!H15+'Beat 53'!H15+'Beat 54'!H15+'Beat 55'!H15+'Beat 56'!H15</f>
        <v>0.61202185792349728</v>
      </c>
      <c r="I15" s="111">
        <f>'Beat 51'!I15+'Beat 52'!I15+'Beat 53'!I15+'Beat 54'!I15+'Beat 55'!I15+'Beat 56'!I15</f>
        <v>1</v>
      </c>
      <c r="J15" s="2">
        <f>'Beat 51'!J15+'Beat 52'!J15+'Beat 53'!J15+'Beat 54'!J15+'Beat 55'!J15+'Beat 56'!J15</f>
        <v>0</v>
      </c>
      <c r="K15" s="2">
        <f>'Beat 51'!K15+'Beat 52'!K15+'Beat 53'!K15+'Beat 54'!K15+'Beat 55'!K15+'Beat 56'!K15</f>
        <v>1</v>
      </c>
      <c r="L15" s="52">
        <f t="shared" si="3"/>
        <v>1</v>
      </c>
      <c r="M15" s="53">
        <f t="shared" si="1"/>
        <v>0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51'!F16+'Beat 52'!F16+'Beat 53'!F16+'Beat 54'!F16+'Beat 55'!F16+'Beat 56'!F16</f>
        <v>3</v>
      </c>
      <c r="D16" s="2">
        <f>'Beat 51'!E16+'Beat 52'!E16+'Beat 53'!E16+'Beat 54'!E16+'Beat 55'!E16+'Beat 56'!E16</f>
        <v>1</v>
      </c>
      <c r="E16" s="42">
        <f t="shared" si="0"/>
        <v>1.3579234972677594</v>
      </c>
      <c r="F16" s="106">
        <f>'Beat 51'!G16+'Beat 52'!G16+'Beat 53'!G16+'Beat 54'!G16+'Beat 55'!G16+'Beat 56'!G16</f>
        <v>5</v>
      </c>
      <c r="G16" s="263">
        <f>'Previous 28 Days'!E7</f>
        <v>5</v>
      </c>
      <c r="H16" s="42">
        <f>'Beat 51'!H16+'Beat 52'!H16+'Beat 53'!H16+'Beat 54'!H16+'Beat 55'!H16+'Beat 56'!H16</f>
        <v>5.4316939890710376</v>
      </c>
      <c r="I16" s="111">
        <f>'Beat 51'!I16+'Beat 52'!I16+'Beat 53'!I16+'Beat 54'!I16+'Beat 55'!I16+'Beat 56'!I16</f>
        <v>7</v>
      </c>
      <c r="J16" s="2">
        <f>'Beat 51'!J16+'Beat 52'!J16+'Beat 53'!J16+'Beat 54'!J16+'Beat 55'!J16+'Beat 56'!J16</f>
        <v>10</v>
      </c>
      <c r="K16" s="2">
        <f>'Beat 51'!K16+'Beat 52'!K16+'Beat 53'!K16+'Beat 54'!K16+'Beat 55'!K16+'Beat 56'!K16</f>
        <v>4</v>
      </c>
      <c r="L16" s="52">
        <f t="shared" si="3"/>
        <v>-3</v>
      </c>
      <c r="M16" s="53">
        <f t="shared" si="1"/>
        <v>3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">
      <c r="A17" s="19"/>
      <c r="B17" s="10" t="s">
        <v>41</v>
      </c>
      <c r="C17" s="103">
        <f>'Beat 51'!F17+'Beat 52'!F17+'Beat 53'!F17+'Beat 54'!F17+'Beat 55'!F17+'Beat 56'!F17</f>
        <v>0</v>
      </c>
      <c r="D17" s="2">
        <f>'Beat 51'!E17+'Beat 52'!E17+'Beat 53'!E17+'Beat 54'!E17+'Beat 55'!E17+'Beat 56'!E17</f>
        <v>2</v>
      </c>
      <c r="E17" s="42">
        <f t="shared" si="0"/>
        <v>0.95628415300546454</v>
      </c>
      <c r="F17" s="106">
        <f>'Beat 51'!G17+'Beat 52'!G17+'Beat 53'!G17+'Beat 54'!G17+'Beat 55'!G17+'Beat 56'!G17</f>
        <v>3</v>
      </c>
      <c r="G17" s="263">
        <f>'Previous 28 Days'!J7</f>
        <v>3</v>
      </c>
      <c r="H17" s="42">
        <f>'Beat 51'!H17+'Beat 52'!H17+'Beat 53'!H17+'Beat 54'!H17+'Beat 55'!H17+'Beat 56'!H17</f>
        <v>3.8251366120218582</v>
      </c>
      <c r="I17" s="111">
        <f>'Beat 51'!I17+'Beat 52'!I17+'Beat 53'!I17+'Beat 54'!I17+'Beat 55'!I17+'Beat 56'!I17</f>
        <v>3</v>
      </c>
      <c r="J17" s="2">
        <f>'Beat 51'!J17+'Beat 52'!J17+'Beat 53'!J17+'Beat 54'!J17+'Beat 55'!J17+'Beat 56'!J17</f>
        <v>6</v>
      </c>
      <c r="K17" s="2">
        <f>'Beat 51'!K17+'Beat 52'!K17+'Beat 53'!K17+'Beat 54'!K17+'Beat 55'!K17+'Beat 56'!K17</f>
        <v>0</v>
      </c>
      <c r="L17" s="52">
        <f t="shared" si="3"/>
        <v>-3</v>
      </c>
      <c r="M17" s="53">
        <f t="shared" si="1"/>
        <v>3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 t="shared" ref="C18:K18" si="5">SUM(C11:C17)</f>
        <v>5</v>
      </c>
      <c r="D18" s="12">
        <f t="shared" si="5"/>
        <v>3</v>
      </c>
      <c r="E18" s="43">
        <f>SUM(E11:E17)</f>
        <v>4.054644808743169</v>
      </c>
      <c r="F18" s="104">
        <f t="shared" si="5"/>
        <v>13</v>
      </c>
      <c r="G18" s="12">
        <f t="shared" si="5"/>
        <v>13</v>
      </c>
      <c r="H18" s="43">
        <f>SUM(H11:H17)</f>
        <v>16.218579234972676</v>
      </c>
      <c r="I18" s="110">
        <f t="shared" si="5"/>
        <v>17</v>
      </c>
      <c r="J18" s="70">
        <f t="shared" si="5"/>
        <v>23</v>
      </c>
      <c r="K18" s="46">
        <f t="shared" si="5"/>
        <v>17</v>
      </c>
      <c r="L18" s="54">
        <f>(I18-J18)/J18</f>
        <v>-0.2608695652173913</v>
      </c>
      <c r="M18" s="55">
        <f>(I18-K18)/K18</f>
        <v>0</v>
      </c>
      <c r="N18" s="18"/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">
      <c r="A20" s="19"/>
      <c r="B20" s="9" t="s">
        <v>32</v>
      </c>
      <c r="C20" s="103">
        <f>'Beat 51'!F20+'Beat 52'!F20+'Beat 53'!F20+'Beat 54'!F20+'Beat 55'!F20+'Beat 56'!F20</f>
        <v>0</v>
      </c>
      <c r="D20" s="2">
        <f>'Beat 51'!E20+'Beat 52'!E20+'Beat 53'!E20+'Beat 54'!E20+'Beat 55'!E20+'Beat 56'!E20</f>
        <v>0</v>
      </c>
      <c r="E20" s="42">
        <f t="shared" ref="E20:E28" si="6">H20/4</f>
        <v>0.84153005464480868</v>
      </c>
      <c r="F20" s="106">
        <f>'Beat 51'!G20+'Beat 52'!G20+'Beat 53'!G20+'Beat 54'!G20+'Beat 55'!G20+'Beat 56'!G20</f>
        <v>0</v>
      </c>
      <c r="G20" s="263">
        <f>'Previous 28 Days'!C7</f>
        <v>0</v>
      </c>
      <c r="H20" s="42">
        <f>'Beat 51'!H20+'Beat 52'!H20+'Beat 53'!H20+'Beat 54'!H20+'Beat 55'!H20+'Beat 56'!H20</f>
        <v>3.3661202185792347</v>
      </c>
      <c r="I20" s="111">
        <f>'Beat 51'!I20+'Beat 52'!I20+'Beat 53'!I20+'Beat 54'!I20+'Beat 55'!I20+'Beat 56'!I20</f>
        <v>0</v>
      </c>
      <c r="J20" s="2">
        <f>'Beat 51'!J20+'Beat 52'!J20+'Beat 53'!J20+'Beat 54'!J20+'Beat 55'!J20+'Beat 56'!J20</f>
        <v>6</v>
      </c>
      <c r="K20" s="2">
        <f>'Beat 51'!K20+'Beat 52'!K20+'Beat 53'!K20+'Beat 54'!K20+'Beat 55'!K20+'Beat 56'!K20</f>
        <v>3</v>
      </c>
      <c r="L20" s="52">
        <f>I20-J20</f>
        <v>-6</v>
      </c>
      <c r="M20" s="53">
        <f>I20-K20</f>
        <v>-3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51'!F21+'Beat 52'!F21+'Beat 53'!F21+'Beat 54'!F21+'Beat 55'!F21+'Beat 56'!F21</f>
        <v>7</v>
      </c>
      <c r="D21" s="2">
        <f>'Beat 51'!E21+'Beat 52'!E21+'Beat 53'!E21+'Beat 54'!E21+'Beat 55'!E21+'Beat 56'!E21</f>
        <v>14</v>
      </c>
      <c r="E21" s="42">
        <f t="shared" si="6"/>
        <v>8.6830601092896167</v>
      </c>
      <c r="F21" s="106">
        <f>'Beat 51'!G21+'Beat 52'!G21+'Beat 53'!G21+'Beat 54'!G21+'Beat 55'!G21+'Beat 56'!G21</f>
        <v>32</v>
      </c>
      <c r="G21" s="263">
        <f>'Previous 28 Days'!N7</f>
        <v>32</v>
      </c>
      <c r="H21" s="42">
        <f>'Beat 51'!H21+'Beat 52'!H21+'Beat 53'!H21+'Beat 54'!H21+'Beat 55'!H21+'Beat 56'!H21</f>
        <v>34.732240437158467</v>
      </c>
      <c r="I21" s="111">
        <f>'Beat 51'!I21+'Beat 52'!I21+'Beat 53'!I21+'Beat 54'!I21+'Beat 55'!I21+'Beat 56'!I21</f>
        <v>39</v>
      </c>
      <c r="J21" s="2">
        <f>'Beat 51'!J21+'Beat 52'!J21+'Beat 53'!J21+'Beat 54'!J21+'Beat 55'!J21+'Beat 56'!J21</f>
        <v>51</v>
      </c>
      <c r="K21" s="2">
        <f>'Beat 51'!K21+'Beat 52'!K21+'Beat 53'!K21+'Beat 54'!K21+'Beat 55'!K21+'Beat 56'!K21</f>
        <v>36</v>
      </c>
      <c r="L21" s="52">
        <f t="shared" ref="L21:L28" si="8">I21-J21</f>
        <v>-12</v>
      </c>
      <c r="M21" s="53">
        <f t="shared" ref="M21:M28" si="9">I21-K21</f>
        <v>3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51'!F22+'Beat 52'!F22+'Beat 53'!F22+'Beat 54'!F22+'Beat 55'!F22+'Beat 56'!F22</f>
        <v>0</v>
      </c>
      <c r="D22" s="2">
        <f>'Beat 51'!E22+'Beat 52'!E22+'Beat 53'!E22+'Beat 54'!E22+'Beat 55'!E22+'Beat 56'!E22</f>
        <v>0</v>
      </c>
      <c r="E22" s="42">
        <f>H22/4</f>
        <v>0.30601092896174864</v>
      </c>
      <c r="F22" s="106">
        <f>'Beat 51'!G22+'Beat 52'!G22+'Beat 53'!G22+'Beat 54'!G22+'Beat 55'!G22+'Beat 56'!G22</f>
        <v>1</v>
      </c>
      <c r="G22" s="263">
        <f>'Previous 28 Days'!L7</f>
        <v>1</v>
      </c>
      <c r="H22" s="42">
        <f>'Beat 51'!H22+'Beat 52'!H22+'Beat 53'!H22+'Beat 54'!H22+'Beat 55'!H22+'Beat 56'!H22</f>
        <v>1.2240437158469946</v>
      </c>
      <c r="I22" s="111">
        <f>'Beat 51'!I22+'Beat 52'!I22+'Beat 53'!I22+'Beat 54'!I22+'Beat 55'!I22+'Beat 56'!I22</f>
        <v>1</v>
      </c>
      <c r="J22" s="2">
        <f>'Beat 51'!J22+'Beat 52'!J22+'Beat 53'!J22+'Beat 54'!J22+'Beat 55'!J22+'Beat 56'!J22</f>
        <v>0</v>
      </c>
      <c r="K22" s="2">
        <f>'Beat 51'!K22+'Beat 52'!K22+'Beat 53'!K22+'Beat 54'!K22+'Beat 55'!K22+'Beat 56'!K22</f>
        <v>0</v>
      </c>
      <c r="L22" s="52">
        <f t="shared" si="8"/>
        <v>1</v>
      </c>
      <c r="M22" s="53">
        <f t="shared" si="9"/>
        <v>1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3">
        <f>'Beat 51'!F23+'Beat 52'!F23+'Beat 53'!F23+'Beat 54'!F23+'Beat 55'!F23+'Beat 56'!F23</f>
        <v>7</v>
      </c>
      <c r="D23" s="2">
        <f>'Beat 51'!E23+'Beat 52'!E23+'Beat 53'!E23+'Beat 54'!E23+'Beat 55'!E23+'Beat 56'!E23</f>
        <v>12</v>
      </c>
      <c r="E23" s="42">
        <f t="shared" si="6"/>
        <v>7.8797814207650267</v>
      </c>
      <c r="F23" s="106">
        <f>'Beat 51'!G23+'Beat 52'!G23+'Beat 53'!G23+'Beat 54'!G23+'Beat 55'!G23+'Beat 56'!G23</f>
        <v>32</v>
      </c>
      <c r="G23" s="263">
        <f>'Previous 28 Days'!P7</f>
        <v>32</v>
      </c>
      <c r="H23" s="42">
        <f>'Beat 51'!H23+'Beat 52'!H23+'Beat 53'!H23+'Beat 54'!H23+'Beat 55'!H23+'Beat 56'!H23</f>
        <v>31.519125683060107</v>
      </c>
      <c r="I23" s="111">
        <f>'Beat 51'!I23+'Beat 52'!I23+'Beat 53'!I23+'Beat 54'!I23+'Beat 55'!I23+'Beat 56'!I23</f>
        <v>52</v>
      </c>
      <c r="J23" s="2">
        <f>'Beat 51'!J23+'Beat 52'!J23+'Beat 53'!J23+'Beat 54'!J23+'Beat 55'!J23+'Beat 56'!J23</f>
        <v>53</v>
      </c>
      <c r="K23" s="2">
        <f>'Beat 51'!K23+'Beat 52'!K23+'Beat 53'!K23+'Beat 54'!K23+'Beat 55'!K23+'Beat 56'!K23</f>
        <v>71</v>
      </c>
      <c r="L23" s="52">
        <f t="shared" si="8"/>
        <v>-1</v>
      </c>
      <c r="M23" s="53">
        <f t="shared" si="9"/>
        <v>-19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3">
        <f>'Beat 51'!F24+'Beat 52'!F24+'Beat 53'!F24+'Beat 54'!F24+'Beat 55'!F24+'Beat 56'!F24</f>
        <v>16</v>
      </c>
      <c r="D24" s="2">
        <f>'Beat 51'!E24+'Beat 52'!E24+'Beat 53'!E24+'Beat 54'!E24+'Beat 55'!E24+'Beat 56'!E24</f>
        <v>6</v>
      </c>
      <c r="E24" s="42">
        <f>H24/4</f>
        <v>6.5409836065573765</v>
      </c>
      <c r="F24" s="106">
        <f>'Beat 51'!G24+'Beat 52'!G24+'Beat 53'!G24+'Beat 54'!G24+'Beat 55'!G24+'Beat 56'!G24</f>
        <v>35</v>
      </c>
      <c r="G24" s="263">
        <f>'Previous 28 Days'!G7</f>
        <v>35</v>
      </c>
      <c r="H24" s="42">
        <f>'Beat 51'!H24+'Beat 52'!H24+'Beat 53'!H24+'Beat 54'!H24+'Beat 55'!H24+'Beat 56'!H24</f>
        <v>26.163934426229506</v>
      </c>
      <c r="I24" s="111">
        <f>'Beat 51'!I24+'Beat 52'!I24+'Beat 53'!I24+'Beat 54'!I24+'Beat 55'!I24+'Beat 56'!I24</f>
        <v>52</v>
      </c>
      <c r="J24" s="2">
        <f>'Beat 51'!J24+'Beat 52'!J24+'Beat 53'!J24+'Beat 54'!J24+'Beat 55'!J24+'Beat 56'!J24</f>
        <v>45</v>
      </c>
      <c r="K24" s="2">
        <f>'Beat 51'!K24+'Beat 52'!K24+'Beat 53'!K24+'Beat 54'!K24+'Beat 55'!K24+'Beat 56'!K24</f>
        <v>35</v>
      </c>
      <c r="L24" s="52">
        <f t="shared" si="8"/>
        <v>7</v>
      </c>
      <c r="M24" s="53">
        <f t="shared" si="9"/>
        <v>17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3">
        <f>'Beat 51'!F25+'Beat 52'!F25+'Beat 53'!F25+'Beat 54'!F25+'Beat 55'!F25+'Beat 56'!F25</f>
        <v>1</v>
      </c>
      <c r="D25" s="2">
        <f>'Beat 51'!E25+'Beat 52'!E25+'Beat 53'!E25+'Beat 54'!E25+'Beat 55'!E25+'Beat 56'!E25</f>
        <v>2</v>
      </c>
      <c r="E25" s="42">
        <f t="shared" si="6"/>
        <v>2.8497267759562841</v>
      </c>
      <c r="F25" s="106">
        <f>'Beat 51'!G25+'Beat 52'!G25+'Beat 53'!G25+'Beat 54'!G25+'Beat 55'!G25+'Beat 56'!G25</f>
        <v>11</v>
      </c>
      <c r="G25" s="263">
        <f>'Previous 28 Days'!I7</f>
        <v>11</v>
      </c>
      <c r="H25" s="42">
        <f>'Beat 51'!H25+'Beat 52'!H25+'Beat 53'!H25+'Beat 54'!H25+'Beat 55'!H25+'Beat 56'!H25</f>
        <v>11.398907103825136</v>
      </c>
      <c r="I25" s="111">
        <f>'Beat 51'!I25+'Beat 52'!I25+'Beat 53'!I25+'Beat 54'!I25+'Beat 55'!I25+'Beat 56'!I25</f>
        <v>14</v>
      </c>
      <c r="J25" s="2">
        <f>'Beat 51'!J25+'Beat 52'!J25+'Beat 53'!J25+'Beat 54'!J25+'Beat 55'!J25+'Beat 56'!J25</f>
        <v>14</v>
      </c>
      <c r="K25" s="2">
        <f>'Beat 51'!K25+'Beat 52'!K25+'Beat 53'!K25+'Beat 54'!K25+'Beat 55'!K25+'Beat 56'!K25</f>
        <v>15</v>
      </c>
      <c r="L25" s="52">
        <f t="shared" si="8"/>
        <v>0</v>
      </c>
      <c r="M25" s="53">
        <f t="shared" si="9"/>
        <v>-1</v>
      </c>
      <c r="N25" s="18"/>
      <c r="P25">
        <f t="shared" si="7"/>
        <v>2.1939653247270643</v>
      </c>
      <c r="Q25">
        <f t="shared" si="4"/>
        <v>5.0461202468722473</v>
      </c>
      <c r="R25">
        <f t="shared" si="4"/>
        <v>23.256032442106875</v>
      </c>
      <c r="S25">
        <v>4.3879306494541286</v>
      </c>
      <c r="T25">
        <v>10.092240493744495</v>
      </c>
      <c r="U25">
        <v>46.51206488421375</v>
      </c>
      <c r="V25">
        <v>0.56708407871198574</v>
      </c>
      <c r="W25">
        <v>0.56708407871198574</v>
      </c>
      <c r="X25">
        <v>0.56708407871198574</v>
      </c>
    </row>
    <row r="26" spans="1:24" x14ac:dyDescent="0.2">
      <c r="A26" s="19"/>
      <c r="B26" s="10" t="s">
        <v>67</v>
      </c>
      <c r="C26" s="103">
        <f>'Beat 51'!F26+'Beat 52'!F26+'Beat 53'!F26+'Beat 54'!F26+'Beat 55'!F26+'Beat 56'!F26</f>
        <v>6</v>
      </c>
      <c r="D26" s="2">
        <f>'Beat 51'!E26+'Beat 52'!E26+'Beat 53'!E26+'Beat 54'!E26+'Beat 55'!E26+'Beat 56'!E26</f>
        <v>3</v>
      </c>
      <c r="E26" s="42">
        <f>H26/4</f>
        <v>4.9535519125683063</v>
      </c>
      <c r="F26" s="106">
        <f>'Beat 51'!G26+'Beat 52'!G26+'Beat 53'!G26+'Beat 54'!G26+'Beat 55'!G26+'Beat 56'!G26</f>
        <v>17</v>
      </c>
      <c r="G26" s="263">
        <f>'Previous 28 Days'!H7</f>
        <v>17</v>
      </c>
      <c r="H26" s="42">
        <f>'Beat 51'!H26+'Beat 52'!H26+'Beat 53'!H26+'Beat 54'!H26+'Beat 55'!H26+'Beat 56'!H26</f>
        <v>19.814207650273225</v>
      </c>
      <c r="I26" s="111">
        <f>'Beat 51'!I26+'Beat 52'!I26+'Beat 53'!I26+'Beat 54'!I26+'Beat 55'!I26+'Beat 56'!I26</f>
        <v>23</v>
      </c>
      <c r="J26" s="2">
        <f>'Beat 51'!J26+'Beat 52'!J26+'Beat 53'!J26+'Beat 54'!J26+'Beat 55'!J26+'Beat 56'!J26</f>
        <v>25</v>
      </c>
      <c r="K26" s="2">
        <f>'Beat 51'!K26+'Beat 52'!K26+'Beat 53'!K26+'Beat 54'!K26+'Beat 55'!K26+'Beat 56'!K26</f>
        <v>33</v>
      </c>
      <c r="L26" s="52">
        <f t="shared" si="8"/>
        <v>-2</v>
      </c>
      <c r="M26" s="53">
        <f t="shared" si="9"/>
        <v>-10</v>
      </c>
      <c r="N26" s="18"/>
      <c r="P26">
        <f>S26/2</f>
        <v>1.6748883551544147</v>
      </c>
      <c r="Q26">
        <f>T26/2</f>
        <v>3.8522432168551535</v>
      </c>
      <c r="R26">
        <f>U26/2</f>
        <v>17.753816564636793</v>
      </c>
      <c r="S26">
        <v>3.3497767103088294</v>
      </c>
      <c r="T26">
        <v>7.7044864337103069</v>
      </c>
      <c r="U26">
        <v>35.507633129273586</v>
      </c>
      <c r="V26">
        <v>0.43291592128801432</v>
      </c>
      <c r="W26">
        <v>0.43291592128801432</v>
      </c>
      <c r="X26">
        <v>0.43291592128801432</v>
      </c>
    </row>
    <row r="27" spans="1:24" x14ac:dyDescent="0.2">
      <c r="A27" s="19"/>
      <c r="B27" s="10" t="s">
        <v>34</v>
      </c>
      <c r="C27" s="103">
        <f>'Beat 51'!F27+'Beat 52'!F27+'Beat 53'!F27+'Beat 54'!F27+'Beat 55'!F27+'Beat 56'!F27</f>
        <v>0</v>
      </c>
      <c r="D27" s="2">
        <f>'Beat 51'!E27+'Beat 52'!E27+'Beat 53'!E27+'Beat 54'!E27+'Beat 55'!E27+'Beat 56'!E27</f>
        <v>2</v>
      </c>
      <c r="E27" s="42">
        <f t="shared" si="6"/>
        <v>0.76502732240437155</v>
      </c>
      <c r="F27" s="106">
        <f>'Beat 51'!G27+'Beat 52'!G27+'Beat 53'!G27+'Beat 54'!G27+'Beat 55'!G27+'Beat 56'!G27</f>
        <v>3</v>
      </c>
      <c r="G27" s="263">
        <f>'Previous 28 Days'!K7</f>
        <v>3</v>
      </c>
      <c r="H27" s="42">
        <f>'Beat 51'!H27+'Beat 52'!H27+'Beat 53'!H27+'Beat 54'!H27+'Beat 55'!H27+'Beat 56'!H27</f>
        <v>3.0601092896174862</v>
      </c>
      <c r="I27" s="111">
        <f>'Beat 51'!I27+'Beat 52'!I27+'Beat 53'!I27+'Beat 54'!I27+'Beat 55'!I27+'Beat 56'!I27</f>
        <v>4</v>
      </c>
      <c r="J27" s="2">
        <f>'Beat 51'!J27+'Beat 52'!J27+'Beat 53'!J27+'Beat 54'!J27+'Beat 55'!J27+'Beat 56'!J27</f>
        <v>8</v>
      </c>
      <c r="K27" s="2">
        <f>'Beat 51'!K27+'Beat 52'!K27+'Beat 53'!K27+'Beat 54'!K27+'Beat 55'!K27+'Beat 56'!K27</f>
        <v>2</v>
      </c>
      <c r="L27" s="52">
        <f t="shared" si="8"/>
        <v>-4</v>
      </c>
      <c r="M27" s="53">
        <f t="shared" si="9"/>
        <v>2</v>
      </c>
      <c r="N27" s="18"/>
      <c r="P27">
        <f t="shared" si="7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">
      <c r="A28" s="19"/>
      <c r="B28" s="10" t="s">
        <v>8</v>
      </c>
      <c r="C28" s="103">
        <f>'Beat 51'!F28+'Beat 52'!F28+'Beat 53'!F28+'Beat 54'!F28+'Beat 55'!F28+'Beat 56'!F28</f>
        <v>3</v>
      </c>
      <c r="D28" s="2">
        <f>'Beat 51'!E28+'Beat 52'!E28+'Beat 53'!E28+'Beat 54'!E28+'Beat 55'!E28+'Beat 56'!E28</f>
        <v>1</v>
      </c>
      <c r="E28" s="42">
        <f t="shared" si="6"/>
        <v>3.4043715846994531</v>
      </c>
      <c r="F28" s="106">
        <f>'Beat 51'!G28+'Beat 52'!G28+'Beat 53'!G28+'Beat 54'!G28+'Beat 55'!G28+'Beat 56'!G28</f>
        <v>13</v>
      </c>
      <c r="G28" s="263">
        <f>'Previous 28 Days'!B7</f>
        <v>13</v>
      </c>
      <c r="H28" s="42">
        <f>'Beat 51'!H28+'Beat 52'!H28+'Beat 53'!H28+'Beat 54'!H28+'Beat 55'!H28+'Beat 56'!H28</f>
        <v>13.617486338797812</v>
      </c>
      <c r="I28" s="111">
        <f>'Beat 51'!I28+'Beat 52'!I28+'Beat 53'!I28+'Beat 54'!I28+'Beat 55'!I28+'Beat 56'!I28</f>
        <v>25</v>
      </c>
      <c r="J28" s="2">
        <f>'Beat 51'!J28+'Beat 52'!J28+'Beat 53'!J28+'Beat 54'!J28+'Beat 55'!J28+'Beat 56'!J28</f>
        <v>14</v>
      </c>
      <c r="K28" s="2">
        <f>'Beat 51'!K28+'Beat 52'!K28+'Beat 53'!K28+'Beat 54'!K28+'Beat 55'!K28+'Beat 56'!K28</f>
        <v>19</v>
      </c>
      <c r="L28" s="52">
        <f t="shared" si="8"/>
        <v>11</v>
      </c>
      <c r="M28" s="53">
        <f t="shared" si="9"/>
        <v>6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3.9890278631401164</v>
      </c>
      <c r="W28">
        <f>W23*W25</f>
        <v>9.1747640852222663</v>
      </c>
      <c r="X28">
        <f>X23*X25</f>
        <v>42.283695349285225</v>
      </c>
    </row>
    <row r="29" spans="1:24" x14ac:dyDescent="0.2">
      <c r="A29" s="19"/>
      <c r="B29" s="14" t="s">
        <v>5</v>
      </c>
      <c r="C29" s="108">
        <f t="shared" ref="C29:K29" si="10">SUM(C20:C28)</f>
        <v>40</v>
      </c>
      <c r="D29" s="13">
        <f t="shared" si="10"/>
        <v>40</v>
      </c>
      <c r="E29" s="69">
        <f t="shared" si="10"/>
        <v>36.224043715846996</v>
      </c>
      <c r="F29" s="108">
        <f t="shared" si="10"/>
        <v>144</v>
      </c>
      <c r="G29" s="13">
        <f t="shared" si="10"/>
        <v>144</v>
      </c>
      <c r="H29" s="69">
        <f t="shared" si="10"/>
        <v>144.89617486338798</v>
      </c>
      <c r="I29" s="109">
        <f t="shared" si="10"/>
        <v>210</v>
      </c>
      <c r="J29" s="13">
        <f t="shared" si="10"/>
        <v>216</v>
      </c>
      <c r="K29" s="47">
        <f t="shared" si="10"/>
        <v>214</v>
      </c>
      <c r="L29" s="54">
        <f>(I29-J29)/J29</f>
        <v>-2.7777777777777776E-2</v>
      </c>
      <c r="M29" s="55">
        <f>(I29-K29)/K29</f>
        <v>-1.8691588785046728E-2</v>
      </c>
      <c r="N29" s="18"/>
      <c r="V29">
        <f>V26*V23</f>
        <v>3.0452515548262085</v>
      </c>
      <c r="W29">
        <f>W26*W23</f>
        <v>7.0040785761002784</v>
      </c>
      <c r="X29">
        <f>X26*X23</f>
        <v>32.279666481157804</v>
      </c>
    </row>
    <row r="30" spans="1:24" ht="13.5" thickBot="1" x14ac:dyDescent="0.25">
      <c r="A30" s="19"/>
      <c r="B30" s="11" t="s">
        <v>6</v>
      </c>
      <c r="C30" s="104">
        <f>C29+C18</f>
        <v>45</v>
      </c>
      <c r="D30" s="12">
        <f>D29+D18</f>
        <v>43</v>
      </c>
      <c r="E30" s="68">
        <f t="shared" ref="E30:K30" si="11">E29+E18</f>
        <v>40.278688524590166</v>
      </c>
      <c r="F30" s="104">
        <f t="shared" si="11"/>
        <v>157</v>
      </c>
      <c r="G30" s="12">
        <f t="shared" si="11"/>
        <v>157</v>
      </c>
      <c r="H30" s="68">
        <f t="shared" si="11"/>
        <v>161.11475409836066</v>
      </c>
      <c r="I30" s="107">
        <f t="shared" si="11"/>
        <v>227</v>
      </c>
      <c r="J30" s="12">
        <f t="shared" si="11"/>
        <v>239</v>
      </c>
      <c r="K30" s="46">
        <f t="shared" si="11"/>
        <v>231</v>
      </c>
      <c r="L30" s="54">
        <f>(I30-J30)/J30</f>
        <v>-5.0209205020920501E-2</v>
      </c>
      <c r="M30" s="55">
        <f>(I30-K30)/K30</f>
        <v>-1.7316017316017316E-2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-12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204</v>
      </c>
      <c r="D38" s="250" t="s">
        <v>202</v>
      </c>
      <c r="E38" s="96" t="s">
        <v>185</v>
      </c>
      <c r="F38" s="95" t="s">
        <v>205</v>
      </c>
      <c r="G38" s="253">
        <v>42750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">
      <c r="A39" s="19"/>
      <c r="B39" s="9" t="s">
        <v>51</v>
      </c>
      <c r="C39" s="89">
        <f>+'Calls for service'!F6</f>
        <v>79</v>
      </c>
      <c r="D39" s="89">
        <f>+'Calls for service'!F14</f>
        <v>95</v>
      </c>
      <c r="E39" s="66">
        <f>+'Calls for service'!F30</f>
        <v>108.0876712328767</v>
      </c>
      <c r="F39" s="71">
        <f>+'Calls for service'!O6</f>
        <v>367</v>
      </c>
      <c r="G39" s="71">
        <f>+'Calls for service'!O14</f>
        <v>373</v>
      </c>
      <c r="H39" s="66">
        <f>+'Calls for service'!O30</f>
        <v>432.35068493150681</v>
      </c>
      <c r="I39" s="71">
        <f>+'Calls for service'!X22</f>
        <v>595</v>
      </c>
      <c r="J39" s="71">
        <f>+'Calls for service'!X14</f>
        <v>564</v>
      </c>
      <c r="K39" s="66">
        <f>+'Calls for service'!X30</f>
        <v>570.66666666666663</v>
      </c>
      <c r="L39" s="91">
        <f>+I39-J39</f>
        <v>31</v>
      </c>
      <c r="M39" s="56">
        <f>+I39-K39</f>
        <v>24.333333333333371</v>
      </c>
      <c r="N39" s="18"/>
    </row>
    <row r="40" spans="1:14" x14ac:dyDescent="0.2">
      <c r="A40" s="19"/>
      <c r="B40" s="10" t="s">
        <v>52</v>
      </c>
      <c r="C40" s="90">
        <f>+'Calls for service'!F5</f>
        <v>266</v>
      </c>
      <c r="D40" s="90">
        <f>+'Calls for service'!F13</f>
        <v>247</v>
      </c>
      <c r="E40" s="67">
        <f>+'Calls for service'!F29</f>
        <v>264.94520547945206</v>
      </c>
      <c r="F40" s="71">
        <f>+'Calls for service'!O5</f>
        <v>991</v>
      </c>
      <c r="G40" s="71">
        <f>+'Calls for service'!O13</f>
        <v>944</v>
      </c>
      <c r="H40" s="67">
        <f>+'Calls for service'!O29</f>
        <v>1059.7808219178082</v>
      </c>
      <c r="I40" s="71">
        <f>+'Calls for service'!X21</f>
        <v>1448</v>
      </c>
      <c r="J40" s="71">
        <f>+'Calls for service'!X13</f>
        <v>1470</v>
      </c>
      <c r="K40" s="67">
        <f>+'Calls for service'!X29</f>
        <v>1463.3333333333333</v>
      </c>
      <c r="L40" s="76">
        <f>+I40-J40</f>
        <v>-22</v>
      </c>
      <c r="M40" s="53">
        <f>+I40-K40</f>
        <v>-15.333333333333258</v>
      </c>
      <c r="N40" s="18"/>
    </row>
    <row r="41" spans="1:14" x14ac:dyDescent="0.2">
      <c r="A41" s="19"/>
      <c r="B41" s="10" t="s">
        <v>53</v>
      </c>
      <c r="C41" s="90">
        <f>+'Calls for service'!F4</f>
        <v>271</v>
      </c>
      <c r="D41" s="90">
        <f>+'Calls for service'!F12</f>
        <v>272</v>
      </c>
      <c r="E41" s="67">
        <f>+'Calls for service'!F28</f>
        <v>296.91506849315067</v>
      </c>
      <c r="F41" s="71">
        <f>+'Calls for service'!O4</f>
        <v>1080</v>
      </c>
      <c r="G41" s="71">
        <f>+'Calls for service'!O12</f>
        <v>1064</v>
      </c>
      <c r="H41" s="67">
        <f>+'Calls for service'!O28</f>
        <v>1187.6602739726027</v>
      </c>
      <c r="I41" s="71">
        <f>+'Calls for service'!X20</f>
        <v>1582</v>
      </c>
      <c r="J41" s="71">
        <f>+'Calls for service'!X12</f>
        <v>1576</v>
      </c>
      <c r="K41" s="67">
        <f>+'Calls for service'!X28</f>
        <v>1590.6666666666667</v>
      </c>
      <c r="L41" s="76">
        <f>+I41-J41</f>
        <v>6</v>
      </c>
      <c r="M41" s="53">
        <f>+I41-K41</f>
        <v>-8.6666666666667425</v>
      </c>
      <c r="N41" s="18"/>
    </row>
    <row r="42" spans="1:14" ht="13.5" thickBot="1" x14ac:dyDescent="0.25">
      <c r="A42" s="19"/>
      <c r="B42" s="11" t="s">
        <v>54</v>
      </c>
      <c r="C42" s="87">
        <f>SUM(C39:C41)</f>
        <v>616</v>
      </c>
      <c r="D42" s="340">
        <f>SUM(D39:D41)</f>
        <v>614</v>
      </c>
      <c r="E42" s="69">
        <f t="shared" ref="E42:H42" si="12">SUM(E39:E41)</f>
        <v>669.94794520547941</v>
      </c>
      <c r="F42" s="329">
        <f>SUM(F39:F41)</f>
        <v>2438</v>
      </c>
      <c r="G42" s="47">
        <f t="shared" si="12"/>
        <v>2381</v>
      </c>
      <c r="H42" s="69">
        <f t="shared" si="12"/>
        <v>2679.7917808219177</v>
      </c>
      <c r="I42" s="329">
        <f>SUM(I39:I41)</f>
        <v>3625</v>
      </c>
      <c r="J42" s="329">
        <f>SUM(J39:J41)</f>
        <v>3610</v>
      </c>
      <c r="K42" s="338">
        <f>SUM(K39:K41)</f>
        <v>3624.666666666667</v>
      </c>
      <c r="L42" s="339">
        <f>+(I42-J42)/J42</f>
        <v>4.1551246537396124E-3</v>
      </c>
      <c r="M42" s="331">
        <f>+(I42-K42)/K42</f>
        <v>9.1962479308358504E-5</v>
      </c>
      <c r="N42" s="18"/>
    </row>
    <row r="43" spans="1:14" s="215" customFormat="1" x14ac:dyDescent="0.2">
      <c r="A43" s="19"/>
      <c r="B43" s="343" t="s">
        <v>78</v>
      </c>
      <c r="C43" s="488">
        <f>'Beat 51'!F39+'Beat 52'!F39+'Beat 53'!F39+'Beat 54'!F39+'Beat 55'!F39+'Beat 56'!F39</f>
        <v>1</v>
      </c>
      <c r="D43" s="489">
        <f>'Beat 51'!E39+'Beat 52'!E39+'Beat 53'!E39+'Beat 54'!E39+'Beat 55'!E39+'Beat 56'!E39</f>
        <v>4</v>
      </c>
      <c r="E43" s="334">
        <f>H43/4</f>
        <v>2.8958904109589043</v>
      </c>
      <c r="F43" s="486">
        <f>'Beat 51'!G39+'Beat 52'!G39+'Beat 53'!G39+'Beat 54'!G39+'Beat 55'!G39+'Beat 56'!G39</f>
        <v>6</v>
      </c>
      <c r="G43" s="332">
        <f>'Previous 28 Days'!B17</f>
        <v>6</v>
      </c>
      <c r="H43" s="498">
        <f>'Beat 51'!H39+'Beat 52'!H39+'Beat 53'!H39+'Beat 54'!H39+'Beat 55'!H39+'Beat 56'!H39</f>
        <v>11.583561643835617</v>
      </c>
      <c r="I43" s="486">
        <f>'Beat 51'!I39+'Beat 52'!I39+'Beat 53'!I39+'Beat 54'!I39+'Beat 55'!I39+'Beat 56'!I39</f>
        <v>21</v>
      </c>
      <c r="J43" s="486">
        <f>'Beat 51'!J39+'Beat 52'!J39+'Beat 53'!J39+'Beat 54'!J39+'Beat 55'!J39+'Beat 56'!J39</f>
        <v>11</v>
      </c>
      <c r="K43" s="486">
        <f>'Beat 51'!K39+'Beat 52'!K39+'Beat 53'!K39+'Beat 54'!K39+'Beat 55'!K39+'Beat 56'!K39</f>
        <v>1</v>
      </c>
      <c r="L43" s="336">
        <f>I43-J43</f>
        <v>10</v>
      </c>
      <c r="M43" s="333">
        <f>I43-K43</f>
        <v>20</v>
      </c>
      <c r="N43" s="216"/>
    </row>
    <row r="44" spans="1:14" ht="13.5" thickBot="1" x14ac:dyDescent="0.25">
      <c r="A44" s="19"/>
      <c r="B44" s="344" t="s">
        <v>79</v>
      </c>
      <c r="C44" s="490">
        <f>'Beat 51'!F40+'Beat 52'!F40+'Beat 53'!F40+'Beat 54'!F40+'Beat 55'!F40+'Beat 56'!F40</f>
        <v>9</v>
      </c>
      <c r="D44" s="480">
        <f>'Beat 51'!E40+'Beat 52'!E40+'Beat 53'!E40+'Beat 54'!E40+'Beat 55'!E40+'Beat 56'!E40</f>
        <v>15</v>
      </c>
      <c r="E44" s="335">
        <f>H44/4</f>
        <v>19.427397260273974</v>
      </c>
      <c r="F44" s="348">
        <f>'Beat 51'!G40+'Beat 52'!G40+'Beat 53'!G40+'Beat 54'!G40+'Beat 55'!G40+'Beat 56'!G40</f>
        <v>52</v>
      </c>
      <c r="G44" s="298">
        <f>'Previous 28 Days'!C17</f>
        <v>56</v>
      </c>
      <c r="H44" s="499">
        <f>'Beat 51'!H40+'Beat 52'!H40+'Beat 53'!H40+'Beat 54'!H40+'Beat 55'!H40+'Beat 56'!H40</f>
        <v>77.709589041095896</v>
      </c>
      <c r="I44" s="348">
        <f>'Beat 51'!I40+'Beat 52'!I40+'Beat 53'!I40+'Beat 54'!I40+'Beat 55'!I40+'Beat 56'!I40</f>
        <v>113</v>
      </c>
      <c r="J44" s="348">
        <f>'Beat 51'!J40+'Beat 52'!J40+'Beat 53'!J40+'Beat 54'!J40+'Beat 55'!J40+'Beat 56'!J40</f>
        <v>138</v>
      </c>
      <c r="K44" s="487">
        <f>'Beat 51'!K40+'Beat 52'!K40+'Beat 53'!K40+'Beat 54'!K40+'Beat 55'!K40+'Beat 56'!K40</f>
        <v>82</v>
      </c>
      <c r="L44" s="337">
        <f>I44-J44</f>
        <v>-25</v>
      </c>
      <c r="M44" s="328">
        <f>I44-K44</f>
        <v>31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">
      <c r="B46" s="24"/>
    </row>
  </sheetData>
  <phoneticPr fontId="15" type="noConversion"/>
  <conditionalFormatting sqref="L31:M31 M45">
    <cfRule type="cellIs" dxfId="18" priority="5" stopIfTrue="1" operator="greaterThan">
      <formula>0</formula>
    </cfRule>
  </conditionalFormatting>
  <conditionalFormatting sqref="C11:C17 C20:C28">
    <cfRule type="cellIs" dxfId="17" priority="8" stopIfTrue="1" operator="greaterThan">
      <formula>E11+P11</formula>
    </cfRule>
    <cfRule type="cellIs" dxfId="16" priority="9" stopIfTrue="1" operator="lessThan">
      <formula>E11-P11</formula>
    </cfRule>
  </conditionalFormatting>
  <conditionalFormatting sqref="F11:F17 F20:F28">
    <cfRule type="cellIs" dxfId="15" priority="10" stopIfTrue="1" operator="greaterThan">
      <formula>H11+Q11</formula>
    </cfRule>
    <cfRule type="cellIs" dxfId="14" priority="11" stopIfTrue="1" operator="lessThan">
      <formula>H11-Q11</formula>
    </cfRule>
  </conditionalFormatting>
  <conditionalFormatting sqref="I11:I17 I20:I28">
    <cfRule type="cellIs" dxfId="13" priority="12" stopIfTrue="1" operator="greaterThan">
      <formula>J11+R11</formula>
    </cfRule>
    <cfRule type="cellIs" dxfId="12" priority="13" stopIfTrue="1" operator="lessThan">
      <formula>J11-R11</formula>
    </cfRule>
  </conditionalFormatting>
  <pageMargins left="0.42" right="0.33" top="0.34" bottom="0.24" header="0.22" footer="0.17"/>
  <pageSetup scale="97" fitToHeight="0" orientation="landscape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2"/>
  <sheetViews>
    <sheetView tabSelected="1" topLeftCell="A7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Data'!F60</f>
        <v>0.15300546448087432</v>
      </c>
      <c r="I11" s="403">
        <f>'YTD 2017'!F31</f>
        <v>0</v>
      </c>
      <c r="J11" s="401">
        <f>'YTD 2016'!F31</f>
        <v>0</v>
      </c>
      <c r="K11" s="401">
        <f>'YTD 2015'!F31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7" si="2">SUM(C12:F12)</f>
        <v>0</v>
      </c>
      <c r="H12" s="491">
        <f>'2016 Data'!M60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ago'!D31</f>
        <v>0</v>
      </c>
      <c r="D13" s="401">
        <f>'3 weeks ago'!D31</f>
        <v>1</v>
      </c>
      <c r="E13" s="402">
        <f>'Previous Week'!D31</f>
        <v>0</v>
      </c>
      <c r="F13" s="402">
        <f>'Last Week'!D31</f>
        <v>1</v>
      </c>
      <c r="G13" s="452">
        <f t="shared" si="2"/>
        <v>2</v>
      </c>
      <c r="H13" s="491">
        <f>'2016 Data'!D60</f>
        <v>0.38251366120218577</v>
      </c>
      <c r="I13" s="403">
        <f>'YTD 2017'!D31</f>
        <v>3</v>
      </c>
      <c r="J13" s="401">
        <f>'YTD 2016'!D31</f>
        <v>0</v>
      </c>
      <c r="K13" s="401">
        <f>'YTD 2015'!D31</f>
        <v>0</v>
      </c>
      <c r="L13" s="404">
        <f t="shared" si="0"/>
        <v>3</v>
      </c>
      <c r="M13" s="407">
        <f t="shared" si="1"/>
        <v>3</v>
      </c>
      <c r="N13" s="380"/>
    </row>
    <row r="14" spans="1:14" x14ac:dyDescent="0.25">
      <c r="A14" s="375"/>
      <c r="B14" s="406" t="s">
        <v>30</v>
      </c>
      <c r="C14" s="401">
        <f>'4 weeks ago'!Q31</f>
        <v>0</v>
      </c>
      <c r="D14" s="401">
        <f>'3 weeks ago'!Q31</f>
        <v>0</v>
      </c>
      <c r="E14" s="402">
        <f>'Previous Week'!Q31</f>
        <v>0</v>
      </c>
      <c r="F14" s="402">
        <f>'Last Week'!Q31</f>
        <v>0</v>
      </c>
      <c r="G14" s="452">
        <f t="shared" si="2"/>
        <v>0</v>
      </c>
      <c r="H14" s="491">
        <f>'2016 Data'!Q60</f>
        <v>1.5300546448087431</v>
      </c>
      <c r="I14" s="403">
        <f>'YTD 2017'!Q31</f>
        <v>0</v>
      </c>
      <c r="J14" s="401">
        <f>'YTD 2016'!Q31</f>
        <v>3</v>
      </c>
      <c r="K14" s="401">
        <f>'YTD 2015'!Q31</f>
        <v>3</v>
      </c>
      <c r="L14" s="404">
        <f t="shared" si="0"/>
        <v>-3</v>
      </c>
      <c r="M14" s="407">
        <f t="shared" si="1"/>
        <v>-3</v>
      </c>
      <c r="N14" s="380"/>
    </row>
    <row r="15" spans="1:14" x14ac:dyDescent="0.25">
      <c r="A15" s="375"/>
      <c r="B15" s="406" t="s">
        <v>31</v>
      </c>
      <c r="C15" s="401">
        <f>'4 weeks ago'!O31</f>
        <v>0</v>
      </c>
      <c r="D15" s="401">
        <f>'3 weeks ago'!O31</f>
        <v>0</v>
      </c>
      <c r="E15" s="402">
        <f>'Previous Week'!O31</f>
        <v>0</v>
      </c>
      <c r="F15" s="402">
        <f>'Last Week'!O31</f>
        <v>0</v>
      </c>
      <c r="G15" s="452">
        <f t="shared" si="2"/>
        <v>0</v>
      </c>
      <c r="H15" s="491">
        <f>'2016 Data'!O60</f>
        <v>0.30601092896174864</v>
      </c>
      <c r="I15" s="403">
        <f>'YTD 2017'!O31</f>
        <v>0</v>
      </c>
      <c r="J15" s="401">
        <f>'YTD 2016'!O31</f>
        <v>0</v>
      </c>
      <c r="K15" s="401">
        <f>'YTD 2015'!O31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ago'!E31</f>
        <v>0</v>
      </c>
      <c r="D16" s="401">
        <f>'3 weeks ago'!E31</f>
        <v>0</v>
      </c>
      <c r="E16" s="402">
        <f>'Previous Week'!E31</f>
        <v>1</v>
      </c>
      <c r="F16" s="402">
        <f>'Last Week'!E31</f>
        <v>2</v>
      </c>
      <c r="G16" s="452">
        <f t="shared" si="2"/>
        <v>3</v>
      </c>
      <c r="H16" s="491">
        <f>'2016 Data'!E60</f>
        <v>1.6065573770491803</v>
      </c>
      <c r="I16" s="403">
        <f>'YTD 2017'!E31</f>
        <v>3</v>
      </c>
      <c r="J16" s="401">
        <f>'YTD 2016'!E31</f>
        <v>4</v>
      </c>
      <c r="K16" s="401">
        <f>'YTD 2015'!E31</f>
        <v>1</v>
      </c>
      <c r="L16" s="404">
        <f t="shared" si="0"/>
        <v>-1</v>
      </c>
      <c r="M16" s="407">
        <f t="shared" si="1"/>
        <v>2</v>
      </c>
      <c r="N16" s="380"/>
    </row>
    <row r="17" spans="1:14" x14ac:dyDescent="0.25">
      <c r="A17" s="375"/>
      <c r="B17" s="406" t="s">
        <v>41</v>
      </c>
      <c r="C17" s="401">
        <f>'4 weeks ago'!J31</f>
        <v>0</v>
      </c>
      <c r="D17" s="401">
        <f>'3 weeks ago'!J31</f>
        <v>0</v>
      </c>
      <c r="E17" s="402">
        <f>'Previous Week'!J31</f>
        <v>0</v>
      </c>
      <c r="F17" s="402">
        <f>'Last Week'!J31</f>
        <v>0</v>
      </c>
      <c r="G17" s="452">
        <f t="shared" si="2"/>
        <v>0</v>
      </c>
      <c r="H17" s="491">
        <f>'2016 Data'!J60</f>
        <v>0.68852459016393441</v>
      </c>
      <c r="I17" s="403">
        <f>'YTD 2017'!J31</f>
        <v>0</v>
      </c>
      <c r="J17" s="401">
        <f>'YTD 2016'!J31</f>
        <v>1</v>
      </c>
      <c r="K17" s="401">
        <f>'YTD 2015'!J31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1</v>
      </c>
      <c r="F18" s="410">
        <f t="shared" si="3"/>
        <v>3</v>
      </c>
      <c r="G18" s="453">
        <f t="shared" si="3"/>
        <v>5</v>
      </c>
      <c r="H18" s="492">
        <f t="shared" ref="H18" si="4">SUM(H11:H17)</f>
        <v>4.8196721311475414</v>
      </c>
      <c r="I18" s="411">
        <f t="shared" si="3"/>
        <v>6</v>
      </c>
      <c r="J18" s="409">
        <f t="shared" si="3"/>
        <v>8</v>
      </c>
      <c r="K18" s="409">
        <f t="shared" si="3"/>
        <v>4</v>
      </c>
      <c r="L18" s="412">
        <f>(I18-J18)/J18</f>
        <v>-0.25</v>
      </c>
      <c r="M18" s="413">
        <f>(I18-K18)/K18</f>
        <v>0.5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ago'!C31</f>
        <v>0</v>
      </c>
      <c r="D20" s="401">
        <f>'3 weeks ago'!C31</f>
        <v>0</v>
      </c>
      <c r="E20" s="402">
        <f>'Previous Week'!C31</f>
        <v>0</v>
      </c>
      <c r="F20" s="402">
        <f>'Last Week'!C31</f>
        <v>0</v>
      </c>
      <c r="G20" s="452">
        <f t="shared" ref="G20:G28" si="5">SUM(C20:F20)</f>
        <v>0</v>
      </c>
      <c r="H20" s="491">
        <f>'2016 Data'!C60</f>
        <v>1.1475409836065573</v>
      </c>
      <c r="I20" s="416">
        <f>'YTD 2017'!C31</f>
        <v>0</v>
      </c>
      <c r="J20" s="401">
        <f>'YTD 2016'!C31</f>
        <v>3</v>
      </c>
      <c r="K20" s="401">
        <f>'YTD 2015'!C31</f>
        <v>0</v>
      </c>
      <c r="L20" s="404">
        <f t="shared" ref="L20:L28" si="6">I20-J20</f>
        <v>-3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ago'!N31</f>
        <v>1</v>
      </c>
      <c r="D21" s="401">
        <f>'3 weeks ago'!N31</f>
        <v>1</v>
      </c>
      <c r="E21" s="402">
        <f>'Previous Week'!N31</f>
        <v>2</v>
      </c>
      <c r="F21" s="402">
        <f>'Last Week'!N31</f>
        <v>1</v>
      </c>
      <c r="G21" s="452">
        <f t="shared" si="5"/>
        <v>5</v>
      </c>
      <c r="H21" s="491">
        <f>'2016 Data'!N60</f>
        <v>6.8087431693989071</v>
      </c>
      <c r="I21" s="418">
        <f>'YTD 2017'!N31</f>
        <v>5</v>
      </c>
      <c r="J21" s="401">
        <f>'YTD 2016'!N31</f>
        <v>14</v>
      </c>
      <c r="K21" s="401">
        <f>'YTD 2015'!N31</f>
        <v>5</v>
      </c>
      <c r="L21" s="404">
        <f t="shared" si="6"/>
        <v>-9</v>
      </c>
      <c r="M21" s="407">
        <f t="shared" ref="M21:M28" si="7">I21-K21</f>
        <v>0</v>
      </c>
      <c r="N21" s="380"/>
    </row>
    <row r="22" spans="1:14" x14ac:dyDescent="0.25">
      <c r="A22" s="375"/>
      <c r="B22" s="417" t="s">
        <v>62</v>
      </c>
      <c r="C22" s="401">
        <f>'4 weeks ago'!L31</f>
        <v>0</v>
      </c>
      <c r="D22" s="401">
        <f>'3 weeks ago'!L31</f>
        <v>0</v>
      </c>
      <c r="E22" s="402">
        <f>'Previous Week'!L31</f>
        <v>0</v>
      </c>
      <c r="F22" s="402">
        <f>'Last Week'!L31</f>
        <v>0</v>
      </c>
      <c r="G22" s="418">
        <f t="shared" si="5"/>
        <v>0</v>
      </c>
      <c r="H22" s="491">
        <f>'2016 Data'!L60</f>
        <v>0.15300546448087432</v>
      </c>
      <c r="I22" s="418">
        <f>'YTD 2017'!L31</f>
        <v>0</v>
      </c>
      <c r="J22" s="401">
        <f>'YTD 2016'!L31</f>
        <v>0</v>
      </c>
      <c r="K22" s="401">
        <f>'YTD 2015'!L31</f>
        <v>0</v>
      </c>
      <c r="L22" s="404">
        <f t="shared" si="6"/>
        <v>0</v>
      </c>
      <c r="M22" s="407">
        <f t="shared" si="7"/>
        <v>0</v>
      </c>
      <c r="N22" s="380"/>
    </row>
    <row r="23" spans="1:14" x14ac:dyDescent="0.25">
      <c r="A23" s="375"/>
      <c r="B23" s="417" t="s">
        <v>33</v>
      </c>
      <c r="C23" s="401">
        <f>'4 weeks ago'!P31</f>
        <v>4</v>
      </c>
      <c r="D23" s="401">
        <f>'3 weeks ago'!P31</f>
        <v>2</v>
      </c>
      <c r="E23" s="402">
        <f>'Previous Week'!P31</f>
        <v>5</v>
      </c>
      <c r="F23" s="402">
        <f>'Last Week'!P31</f>
        <v>6</v>
      </c>
      <c r="G23" s="403">
        <f t="shared" si="5"/>
        <v>17</v>
      </c>
      <c r="H23" s="491">
        <f>'2016 Data'!P60</f>
        <v>13.693989071038251</v>
      </c>
      <c r="I23" s="418">
        <f>'YTD 2017'!P31</f>
        <v>24</v>
      </c>
      <c r="J23" s="401">
        <f>'YTD 2016'!P31</f>
        <v>18</v>
      </c>
      <c r="K23" s="401">
        <f>'YTD 2015'!P31</f>
        <v>31</v>
      </c>
      <c r="L23" s="404">
        <f t="shared" si="6"/>
        <v>6</v>
      </c>
      <c r="M23" s="407">
        <f t="shared" si="7"/>
        <v>-7</v>
      </c>
      <c r="N23" s="380"/>
    </row>
    <row r="24" spans="1:14" x14ac:dyDescent="0.25">
      <c r="A24" s="375"/>
      <c r="B24" s="406" t="s">
        <v>7</v>
      </c>
      <c r="C24" s="401">
        <f>'4 weeks ago'!G31</f>
        <v>2</v>
      </c>
      <c r="D24" s="401">
        <f>'3 weeks ago'!G31</f>
        <v>4</v>
      </c>
      <c r="E24" s="402">
        <f>'Previous Week'!G31</f>
        <v>3</v>
      </c>
      <c r="F24" s="402">
        <f>'Last Week'!G31</f>
        <v>6</v>
      </c>
      <c r="G24" s="403">
        <f t="shared" si="5"/>
        <v>15</v>
      </c>
      <c r="H24" s="491">
        <f>'2016 Data'!G60</f>
        <v>5.7377049180327866</v>
      </c>
      <c r="I24" s="418">
        <f>'YTD 2017'!G31</f>
        <v>19</v>
      </c>
      <c r="J24" s="401">
        <f>'YTD 2016'!G31</f>
        <v>13</v>
      </c>
      <c r="K24" s="401">
        <f>'YTD 2015'!G31</f>
        <v>9</v>
      </c>
      <c r="L24" s="404">
        <f t="shared" si="6"/>
        <v>6</v>
      </c>
      <c r="M24" s="407">
        <f t="shared" si="7"/>
        <v>10</v>
      </c>
      <c r="N24" s="380"/>
    </row>
    <row r="25" spans="1:14" x14ac:dyDescent="0.25">
      <c r="A25" s="375"/>
      <c r="B25" s="406" t="s">
        <v>68</v>
      </c>
      <c r="C25" s="401">
        <f>'4 weeks ago'!I31</f>
        <v>0</v>
      </c>
      <c r="D25" s="401">
        <f>'3 weeks ago'!I31</f>
        <v>0</v>
      </c>
      <c r="E25" s="402">
        <f>'Previous Week'!I31</f>
        <v>1</v>
      </c>
      <c r="F25" s="402">
        <f>'Last Week'!I31</f>
        <v>1</v>
      </c>
      <c r="G25" s="452">
        <f t="shared" si="5"/>
        <v>2</v>
      </c>
      <c r="H25" s="491">
        <f>'2016 Data'!I60</f>
        <v>2.0655737704918034</v>
      </c>
      <c r="I25" s="418">
        <f>'YTD 2017'!I31</f>
        <v>2</v>
      </c>
      <c r="J25" s="401">
        <f>'YTD 2016'!I31</f>
        <v>3</v>
      </c>
      <c r="K25" s="401">
        <f>'YTD 2015'!I31</f>
        <v>4</v>
      </c>
      <c r="L25" s="404">
        <f t="shared" si="6"/>
        <v>-1</v>
      </c>
      <c r="M25" s="407">
        <f t="shared" si="7"/>
        <v>-2</v>
      </c>
      <c r="N25" s="380"/>
    </row>
    <row r="26" spans="1:14" x14ac:dyDescent="0.25">
      <c r="A26" s="375"/>
      <c r="B26" s="406" t="s">
        <v>67</v>
      </c>
      <c r="C26" s="401">
        <f>'4 weeks ago'!H31</f>
        <v>0</v>
      </c>
      <c r="D26" s="401">
        <f>'3 weeks ago'!H31</f>
        <v>1</v>
      </c>
      <c r="E26" s="402">
        <f>'Previous Week'!H31</f>
        <v>0</v>
      </c>
      <c r="F26" s="402">
        <f>'Last Week'!H31</f>
        <v>1</v>
      </c>
      <c r="G26" s="452">
        <f t="shared" si="5"/>
        <v>2</v>
      </c>
      <c r="H26" s="491">
        <f>'2016 Data'!H60</f>
        <v>4.1311475409836067</v>
      </c>
      <c r="I26" s="418">
        <f>'YTD 2017'!H31</f>
        <v>5</v>
      </c>
      <c r="J26" s="401">
        <f>'YTD 2016'!H31</f>
        <v>4</v>
      </c>
      <c r="K26" s="401">
        <f>'YTD 2015'!H31</f>
        <v>7</v>
      </c>
      <c r="L26" s="404">
        <f>I26-J26</f>
        <v>1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ago'!K31</f>
        <v>0</v>
      </c>
      <c r="D27" s="401">
        <f>'3 weeks ago'!K31</f>
        <v>0</v>
      </c>
      <c r="E27" s="402">
        <f>'Previous Week'!K31</f>
        <v>0</v>
      </c>
      <c r="F27" s="402">
        <f>'Last Week'!K31</f>
        <v>0</v>
      </c>
      <c r="G27" s="452">
        <f t="shared" si="5"/>
        <v>0</v>
      </c>
      <c r="H27" s="491">
        <f>'2016 Data'!K60</f>
        <v>0.45901639344262296</v>
      </c>
      <c r="I27" s="418">
        <f>'YTD 2017'!K31</f>
        <v>0</v>
      </c>
      <c r="J27" s="401">
        <f>'YTD 2016'!K31</f>
        <v>0</v>
      </c>
      <c r="K27" s="401">
        <f>'YTD 2015'!K31</f>
        <v>0</v>
      </c>
      <c r="L27" s="404">
        <f t="shared" si="6"/>
        <v>0</v>
      </c>
      <c r="M27" s="407">
        <f t="shared" si="7"/>
        <v>0</v>
      </c>
      <c r="N27" s="380"/>
    </row>
    <row r="28" spans="1:14" x14ac:dyDescent="0.25">
      <c r="A28" s="375"/>
      <c r="B28" s="406" t="s">
        <v>8</v>
      </c>
      <c r="C28" s="401">
        <f>'4 weeks ago'!B31</f>
        <v>0</v>
      </c>
      <c r="D28" s="401">
        <f>'3 weeks ago'!B31</f>
        <v>1</v>
      </c>
      <c r="E28" s="402">
        <f>'Previous Week'!B31</f>
        <v>0</v>
      </c>
      <c r="F28" s="402">
        <f>'Last Week'!B31</f>
        <v>1</v>
      </c>
      <c r="G28" s="452">
        <f t="shared" si="5"/>
        <v>2</v>
      </c>
      <c r="H28" s="491">
        <f>'2016 Data'!B60</f>
        <v>3.1366120218579234</v>
      </c>
      <c r="I28" s="418">
        <f>'YTD 2017'!B31</f>
        <v>6</v>
      </c>
      <c r="J28" s="401">
        <f>'YTD 2016'!B31</f>
        <v>5</v>
      </c>
      <c r="K28" s="401">
        <f>'YTD 2015'!B31</f>
        <v>7</v>
      </c>
      <c r="L28" s="404">
        <f t="shared" si="6"/>
        <v>1</v>
      </c>
      <c r="M28" s="407">
        <f t="shared" si="7"/>
        <v>-1</v>
      </c>
      <c r="N28" s="380"/>
    </row>
    <row r="29" spans="1:14" x14ac:dyDescent="0.25">
      <c r="A29" s="375"/>
      <c r="B29" s="419" t="s">
        <v>5</v>
      </c>
      <c r="C29" s="420">
        <f t="shared" ref="C29:J29" si="8">SUM(C20:C28)</f>
        <v>7</v>
      </c>
      <c r="D29" s="420">
        <f t="shared" si="8"/>
        <v>9</v>
      </c>
      <c r="E29" s="420">
        <f t="shared" si="8"/>
        <v>11</v>
      </c>
      <c r="F29" s="421">
        <f t="shared" si="8"/>
        <v>16</v>
      </c>
      <c r="G29" s="455">
        <f t="shared" si="8"/>
        <v>43</v>
      </c>
      <c r="H29" s="494">
        <f t="shared" si="8"/>
        <v>37.333333333333329</v>
      </c>
      <c r="I29" s="422">
        <f t="shared" si="8"/>
        <v>61</v>
      </c>
      <c r="J29" s="420">
        <f t="shared" si="8"/>
        <v>60</v>
      </c>
      <c r="K29" s="420">
        <f>SUM(K20:K28)</f>
        <v>63</v>
      </c>
      <c r="L29" s="412">
        <f>(I29-J29)/J29</f>
        <v>1.6666666666666666E-2</v>
      </c>
      <c r="M29" s="413">
        <f>(I29-K29)/K29</f>
        <v>-3.1746031746031744E-2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7</v>
      </c>
      <c r="D30" s="409">
        <f t="shared" si="9"/>
        <v>10</v>
      </c>
      <c r="E30" s="409">
        <f t="shared" si="9"/>
        <v>12</v>
      </c>
      <c r="F30" s="410">
        <f t="shared" si="9"/>
        <v>19</v>
      </c>
      <c r="G30" s="453">
        <f t="shared" si="9"/>
        <v>48</v>
      </c>
      <c r="H30" s="492">
        <f t="shared" si="9"/>
        <v>42.15300546448087</v>
      </c>
      <c r="I30" s="411">
        <f t="shared" si="9"/>
        <v>67</v>
      </c>
      <c r="J30" s="409">
        <f t="shared" si="9"/>
        <v>68</v>
      </c>
      <c r="K30" s="409">
        <f t="shared" si="9"/>
        <v>67</v>
      </c>
      <c r="L30" s="412">
        <f>(I30-J30)/J30</f>
        <v>-1.4705882352941176E-2</v>
      </c>
      <c r="M30" s="413">
        <f>(I30-K30)/K30</f>
        <v>0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ago'!S31</f>
        <v>0</v>
      </c>
      <c r="D39" s="441">
        <f>'3 weeks ago'!S31</f>
        <v>1</v>
      </c>
      <c r="E39" s="441">
        <f>'Previous Week'!S31</f>
        <v>3</v>
      </c>
      <c r="F39" s="442">
        <f>'Last Week'!S31</f>
        <v>1</v>
      </c>
      <c r="G39" s="452">
        <f t="shared" ref="G39:G40" si="10">SUM(C39:F39)</f>
        <v>5</v>
      </c>
      <c r="H39" s="501">
        <f>'2016 Data'!R60</f>
        <v>10.816438356164385</v>
      </c>
      <c r="I39" s="443">
        <f>'YTD 2017'!S31</f>
        <v>17</v>
      </c>
      <c r="J39" s="441">
        <f>'YTD 2016'!S31</f>
        <v>10</v>
      </c>
      <c r="K39" s="441">
        <f>'YTD 2015'!S31</f>
        <v>1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ago'!T31</f>
        <v>1</v>
      </c>
      <c r="D40" s="447">
        <f>'3 weeks ago'!T31</f>
        <v>6</v>
      </c>
      <c r="E40" s="446">
        <f>'Previous Week'!T31</f>
        <v>3</v>
      </c>
      <c r="F40" s="460">
        <f>'Last Week'!T31</f>
        <v>1</v>
      </c>
      <c r="G40" s="452">
        <f t="shared" si="10"/>
        <v>11</v>
      </c>
      <c r="H40" s="502">
        <f>'2016 Data'!S60</f>
        <v>20.865753424657534</v>
      </c>
      <c r="I40" s="448">
        <f>'YTD 2017'!T31</f>
        <v>23</v>
      </c>
      <c r="J40" s="482">
        <f>'YTD 2016'!T31</f>
        <v>31</v>
      </c>
      <c r="K40" s="446">
        <f>'YTD 2015'!T31</f>
        <v>11</v>
      </c>
      <c r="L40" s="412">
        <f>(I40-J40)/J40</f>
        <v>-0.25806451612903225</v>
      </c>
      <c r="M40" s="413">
        <f>(I40-K40)/K40</f>
        <v>1.0909090909090908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11" priority="1" stopIfTrue="1" operator="greaterThan">
      <formula>0</formula>
    </cfRule>
  </conditionalFormatting>
  <conditionalFormatting sqref="L31:M31">
    <cfRule type="cellIs" dxfId="1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Data'!F61</f>
        <v>0.38251366120218577</v>
      </c>
      <c r="I11" s="403">
        <f>'YTD 2017'!F32</f>
        <v>0</v>
      </c>
      <c r="J11" s="401">
        <f>'YTD 2016'!F32</f>
        <v>0</v>
      </c>
      <c r="K11" s="401">
        <f>'YTD 2015'!F32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7" si="2">SUM(C12:F12)</f>
        <v>0</v>
      </c>
      <c r="H12" s="491">
        <f>'2016 Data'!M61</f>
        <v>7.650273224043716E-2</v>
      </c>
      <c r="I12" s="403">
        <f>'YTD 2017'!M32</f>
        <v>0</v>
      </c>
      <c r="J12" s="401">
        <f>'YTD 2016'!M32</f>
        <v>0</v>
      </c>
      <c r="K12" s="401">
        <f>'YTD 2015'!M32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ago'!D32</f>
        <v>0</v>
      </c>
      <c r="D13" s="401">
        <f>'3 weeks ago'!D32</f>
        <v>0</v>
      </c>
      <c r="E13" s="402">
        <f>'Previous Week'!D32</f>
        <v>0</v>
      </c>
      <c r="F13" s="402">
        <f>'Last Week'!D32</f>
        <v>0</v>
      </c>
      <c r="G13" s="452">
        <f t="shared" si="2"/>
        <v>0</v>
      </c>
      <c r="H13" s="491">
        <f>'2016 Data'!D61</f>
        <v>0.15300546448087432</v>
      </c>
      <c r="I13" s="403">
        <f>'YTD 2017'!D32</f>
        <v>0</v>
      </c>
      <c r="J13" s="401">
        <f>'YTD 2016'!D32</f>
        <v>0</v>
      </c>
      <c r="K13" s="401">
        <f>'YTD 2015'!D32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ago'!Q32</f>
        <v>0</v>
      </c>
      <c r="D14" s="401">
        <f>'3 weeks ago'!Q32</f>
        <v>0</v>
      </c>
      <c r="E14" s="402">
        <f>'Previous Week'!Q32</f>
        <v>0</v>
      </c>
      <c r="F14" s="402">
        <f>'Last Week'!Q32</f>
        <v>0</v>
      </c>
      <c r="G14" s="452">
        <f t="shared" si="2"/>
        <v>0</v>
      </c>
      <c r="H14" s="491">
        <f>'2016 Data'!Q61</f>
        <v>0.76502732240437155</v>
      </c>
      <c r="I14" s="403">
        <f>'YTD 2017'!Q32</f>
        <v>0</v>
      </c>
      <c r="J14" s="401">
        <f>'YTD 2016'!Q32</f>
        <v>3</v>
      </c>
      <c r="K14" s="401">
        <f>'YTD 2015'!Q32</f>
        <v>0</v>
      </c>
      <c r="L14" s="404">
        <f t="shared" si="0"/>
        <v>-3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ago'!O32</f>
        <v>0</v>
      </c>
      <c r="D15" s="401">
        <f>'3 weeks ago'!O32</f>
        <v>0</v>
      </c>
      <c r="E15" s="402">
        <f>'Previous Week'!O32</f>
        <v>0</v>
      </c>
      <c r="F15" s="402">
        <f>'Last Week'!O32</f>
        <v>0</v>
      </c>
      <c r="G15" s="452">
        <f t="shared" si="2"/>
        <v>0</v>
      </c>
      <c r="H15" s="491">
        <f>'2016 Data'!O61</f>
        <v>0.15300546448087432</v>
      </c>
      <c r="I15" s="403">
        <f>'YTD 2017'!O32</f>
        <v>0</v>
      </c>
      <c r="J15" s="401">
        <f>'YTD 2016'!O32</f>
        <v>0</v>
      </c>
      <c r="K15" s="401">
        <f>'YTD 2015'!O32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ago'!E32</f>
        <v>0</v>
      </c>
      <c r="D16" s="401">
        <f>'3 weeks ago'!E32</f>
        <v>0</v>
      </c>
      <c r="E16" s="402">
        <f>'Previous Week'!E32</f>
        <v>0</v>
      </c>
      <c r="F16" s="402">
        <f>'Last Week'!E32</f>
        <v>0</v>
      </c>
      <c r="G16" s="452">
        <f t="shared" si="2"/>
        <v>0</v>
      </c>
      <c r="H16" s="491">
        <f>'2016 Data'!E61</f>
        <v>0.68852459016393441</v>
      </c>
      <c r="I16" s="403">
        <f>'YTD 2017'!E32</f>
        <v>1</v>
      </c>
      <c r="J16" s="401">
        <f>'YTD 2016'!E32</f>
        <v>2</v>
      </c>
      <c r="K16" s="401">
        <f>'YTD 2015'!E32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ago'!J32</f>
        <v>0</v>
      </c>
      <c r="D17" s="401">
        <f>'3 weeks ago'!J32</f>
        <v>0</v>
      </c>
      <c r="E17" s="402">
        <f>'Previous Week'!J32</f>
        <v>0</v>
      </c>
      <c r="F17" s="402">
        <f>'Last Week'!J32</f>
        <v>0</v>
      </c>
      <c r="G17" s="452">
        <f t="shared" si="2"/>
        <v>0</v>
      </c>
      <c r="H17" s="491">
        <f>'2016 Data'!J61</f>
        <v>0.91803278688524592</v>
      </c>
      <c r="I17" s="403">
        <f>'YTD 2017'!J32</f>
        <v>0</v>
      </c>
      <c r="J17" s="401">
        <f>'YTD 2016'!J32</f>
        <v>1</v>
      </c>
      <c r="K17" s="401">
        <f>'YTD 2015'!J32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3.1366120218579234</v>
      </c>
      <c r="I18" s="411">
        <f t="shared" si="3"/>
        <v>1</v>
      </c>
      <c r="J18" s="409">
        <f t="shared" si="3"/>
        <v>6</v>
      </c>
      <c r="K18" s="409">
        <f t="shared" si="3"/>
        <v>1</v>
      </c>
      <c r="L18" s="412">
        <f>(I18-J18)/J18</f>
        <v>-0.83333333333333337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ago'!C32</f>
        <v>0</v>
      </c>
      <c r="D20" s="401">
        <f>'3 weeks ago'!C32</f>
        <v>0</v>
      </c>
      <c r="E20" s="402">
        <f>'Previous Week'!C32</f>
        <v>0</v>
      </c>
      <c r="F20" s="402">
        <f>'Last Week'!C32</f>
        <v>0</v>
      </c>
      <c r="G20" s="452">
        <f t="shared" ref="G20:G28" si="4">SUM(C20:F20)</f>
        <v>0</v>
      </c>
      <c r="H20" s="491">
        <f>'2016 Data'!C61</f>
        <v>0.68852459016393441</v>
      </c>
      <c r="I20" s="416">
        <f>'YTD 2017'!C32</f>
        <v>0</v>
      </c>
      <c r="J20" s="401">
        <f>'YTD 2016'!C32</f>
        <v>0</v>
      </c>
      <c r="K20" s="401">
        <f>'YTD 2015'!C32</f>
        <v>1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ago'!N32</f>
        <v>1</v>
      </c>
      <c r="D21" s="401">
        <f>'3 weeks ago'!N32</f>
        <v>2</v>
      </c>
      <c r="E21" s="402">
        <f>'Previous Week'!N32</f>
        <v>0</v>
      </c>
      <c r="F21" s="402">
        <f>'Last Week'!N32</f>
        <v>0</v>
      </c>
      <c r="G21" s="452">
        <f t="shared" si="4"/>
        <v>3</v>
      </c>
      <c r="H21" s="491">
        <f>'2016 Data'!N61</f>
        <v>6.8852459016393439</v>
      </c>
      <c r="I21" s="418">
        <f>'YTD 2017'!N32</f>
        <v>4</v>
      </c>
      <c r="J21" s="401">
        <f>'YTD 2016'!N32</f>
        <v>20</v>
      </c>
      <c r="K21" s="401">
        <f>'YTD 2015'!N32</f>
        <v>4</v>
      </c>
      <c r="L21" s="404">
        <f t="shared" si="5"/>
        <v>-16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ago'!L32</f>
        <v>0</v>
      </c>
      <c r="D22" s="401">
        <f>'3 weeks ago'!L32</f>
        <v>1</v>
      </c>
      <c r="E22" s="402">
        <f>'Previous Week'!L32</f>
        <v>0</v>
      </c>
      <c r="F22" s="402">
        <f>'Last Week'!L32</f>
        <v>0</v>
      </c>
      <c r="G22" s="418">
        <f t="shared" si="4"/>
        <v>1</v>
      </c>
      <c r="H22" s="491">
        <f>'2016 Data'!L61</f>
        <v>0.30601092896174864</v>
      </c>
      <c r="I22" s="418">
        <f>'YTD 2017'!L32</f>
        <v>1</v>
      </c>
      <c r="J22" s="401">
        <f>'YTD 2016'!L32</f>
        <v>0</v>
      </c>
      <c r="K22" s="401">
        <f>'YTD 2015'!L32</f>
        <v>0</v>
      </c>
      <c r="L22" s="404">
        <f t="shared" si="5"/>
        <v>1</v>
      </c>
      <c r="M22" s="407">
        <f t="shared" si="6"/>
        <v>1</v>
      </c>
      <c r="N22" s="380"/>
    </row>
    <row r="23" spans="1:14" x14ac:dyDescent="0.25">
      <c r="A23" s="375"/>
      <c r="B23" s="417" t="s">
        <v>33</v>
      </c>
      <c r="C23" s="401">
        <f>'4 weeks ago'!P32</f>
        <v>0</v>
      </c>
      <c r="D23" s="401">
        <f>'3 weeks ago'!P32</f>
        <v>0</v>
      </c>
      <c r="E23" s="402">
        <f>'Previous Week'!P32</f>
        <v>1</v>
      </c>
      <c r="F23" s="402">
        <f>'Last Week'!P32</f>
        <v>0</v>
      </c>
      <c r="G23" s="403">
        <f t="shared" si="4"/>
        <v>1</v>
      </c>
      <c r="H23" s="491">
        <f>'2016 Data'!P61</f>
        <v>0.61202185792349728</v>
      </c>
      <c r="I23" s="418">
        <f>'YTD 2017'!P32</f>
        <v>1</v>
      </c>
      <c r="J23" s="401">
        <f>'YTD 2016'!P32</f>
        <v>1</v>
      </c>
      <c r="K23" s="401">
        <f>'YTD 2015'!P32</f>
        <v>0</v>
      </c>
      <c r="L23" s="404">
        <f t="shared" si="5"/>
        <v>0</v>
      </c>
      <c r="M23" s="407">
        <f t="shared" si="6"/>
        <v>1</v>
      </c>
      <c r="N23" s="380"/>
    </row>
    <row r="24" spans="1:14" x14ac:dyDescent="0.25">
      <c r="A24" s="375"/>
      <c r="B24" s="406" t="s">
        <v>7</v>
      </c>
      <c r="C24" s="401">
        <f>'4 weeks ago'!G32</f>
        <v>1</v>
      </c>
      <c r="D24" s="401">
        <f>'3 weeks ago'!G32</f>
        <v>0</v>
      </c>
      <c r="E24" s="402">
        <f>'Previous Week'!G32</f>
        <v>1</v>
      </c>
      <c r="F24" s="402">
        <f>'Last Week'!G32</f>
        <v>1</v>
      </c>
      <c r="G24" s="403">
        <f t="shared" si="4"/>
        <v>3</v>
      </c>
      <c r="H24" s="491">
        <f>'2016 Data'!G61</f>
        <v>4.1311475409836067</v>
      </c>
      <c r="I24" s="418">
        <f>'YTD 2017'!G32</f>
        <v>4</v>
      </c>
      <c r="J24" s="401">
        <f>'YTD 2016'!G32</f>
        <v>7</v>
      </c>
      <c r="K24" s="401">
        <f>'YTD 2015'!G32</f>
        <v>5</v>
      </c>
      <c r="L24" s="404">
        <f t="shared" si="5"/>
        <v>-3</v>
      </c>
      <c r="M24" s="407">
        <f t="shared" si="6"/>
        <v>-1</v>
      </c>
      <c r="N24" s="380"/>
    </row>
    <row r="25" spans="1:14" x14ac:dyDescent="0.25">
      <c r="A25" s="375"/>
      <c r="B25" s="406" t="s">
        <v>68</v>
      </c>
      <c r="C25" s="401">
        <f>'4 weeks ago'!I32</f>
        <v>0</v>
      </c>
      <c r="D25" s="401">
        <f>'3 weeks ago'!I32</f>
        <v>0</v>
      </c>
      <c r="E25" s="402">
        <f>'Previous Week'!I32</f>
        <v>0</v>
      </c>
      <c r="F25" s="402">
        <f>'Last Week'!I32</f>
        <v>0</v>
      </c>
      <c r="G25" s="452">
        <f t="shared" si="4"/>
        <v>0</v>
      </c>
      <c r="H25" s="491">
        <f>'2016 Data'!I61</f>
        <v>1.6065573770491803</v>
      </c>
      <c r="I25" s="418">
        <f>'YTD 2017'!I32</f>
        <v>2</v>
      </c>
      <c r="J25" s="401">
        <f>'YTD 2016'!I32</f>
        <v>2</v>
      </c>
      <c r="K25" s="401">
        <f>'YTD 2015'!I32</f>
        <v>4</v>
      </c>
      <c r="L25" s="404">
        <f t="shared" si="5"/>
        <v>0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ago'!H32</f>
        <v>1</v>
      </c>
      <c r="D26" s="401">
        <f>'3 weeks ago'!H32</f>
        <v>1</v>
      </c>
      <c r="E26" s="402">
        <f>'Previous Week'!H32</f>
        <v>0</v>
      </c>
      <c r="F26" s="402">
        <f>'Last Week'!H32</f>
        <v>2</v>
      </c>
      <c r="G26" s="452">
        <f t="shared" si="4"/>
        <v>4</v>
      </c>
      <c r="H26" s="491">
        <f>'2016 Data'!H61</f>
        <v>4.6666666666666661</v>
      </c>
      <c r="I26" s="418">
        <f>'YTD 2017'!H32</f>
        <v>4</v>
      </c>
      <c r="J26" s="401">
        <f>'YTD 2016'!H32</f>
        <v>2</v>
      </c>
      <c r="K26" s="401">
        <f>'YTD 2015'!H32</f>
        <v>3</v>
      </c>
      <c r="L26" s="404">
        <f>I26-J26</f>
        <v>2</v>
      </c>
      <c r="M26" s="407">
        <f>I26-K26</f>
        <v>1</v>
      </c>
      <c r="N26" s="380"/>
    </row>
    <row r="27" spans="1:14" x14ac:dyDescent="0.25">
      <c r="A27" s="375"/>
      <c r="B27" s="406" t="s">
        <v>34</v>
      </c>
      <c r="C27" s="401">
        <f>'4 weeks ago'!K32</f>
        <v>0</v>
      </c>
      <c r="D27" s="401">
        <f>'3 weeks ago'!K32</f>
        <v>0</v>
      </c>
      <c r="E27" s="402">
        <f>'Previous Week'!K32</f>
        <v>1</v>
      </c>
      <c r="F27" s="402">
        <f>'Last Week'!K32</f>
        <v>0</v>
      </c>
      <c r="G27" s="452">
        <f t="shared" si="4"/>
        <v>1</v>
      </c>
      <c r="H27" s="491">
        <f>'2016 Data'!K61</f>
        <v>0.30601092896174864</v>
      </c>
      <c r="I27" s="418">
        <f>'YTD 2017'!K32</f>
        <v>2</v>
      </c>
      <c r="J27" s="401">
        <f>'YTD 2016'!K32</f>
        <v>0</v>
      </c>
      <c r="K27" s="401">
        <f>'YTD 2015'!K32</f>
        <v>0</v>
      </c>
      <c r="L27" s="404">
        <f t="shared" si="5"/>
        <v>2</v>
      </c>
      <c r="M27" s="407">
        <f t="shared" si="6"/>
        <v>2</v>
      </c>
      <c r="N27" s="380"/>
    </row>
    <row r="28" spans="1:14" x14ac:dyDescent="0.25">
      <c r="A28" s="375"/>
      <c r="B28" s="406" t="s">
        <v>8</v>
      </c>
      <c r="C28" s="401">
        <f>'4 weeks ago'!B32</f>
        <v>1</v>
      </c>
      <c r="D28" s="401">
        <f>'3 weeks ago'!B32</f>
        <v>1</v>
      </c>
      <c r="E28" s="402">
        <f>'Previous Week'!B32</f>
        <v>0</v>
      </c>
      <c r="F28" s="402">
        <f>'Last Week'!B32</f>
        <v>0</v>
      </c>
      <c r="G28" s="452">
        <f t="shared" si="4"/>
        <v>2</v>
      </c>
      <c r="H28" s="491">
        <f>'2016 Data'!B61</f>
        <v>2.3715846994535519</v>
      </c>
      <c r="I28" s="418">
        <f>'YTD 2017'!B32</f>
        <v>4</v>
      </c>
      <c r="J28" s="401">
        <f>'YTD 2016'!B32</f>
        <v>4</v>
      </c>
      <c r="K28" s="401">
        <f>'YTD 2015'!B32</f>
        <v>3</v>
      </c>
      <c r="L28" s="404">
        <f t="shared" si="5"/>
        <v>0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4</v>
      </c>
      <c r="D29" s="420">
        <f t="shared" si="7"/>
        <v>5</v>
      </c>
      <c r="E29" s="420">
        <f t="shared" si="7"/>
        <v>3</v>
      </c>
      <c r="F29" s="421">
        <f t="shared" si="7"/>
        <v>3</v>
      </c>
      <c r="G29" s="455">
        <f t="shared" si="7"/>
        <v>15</v>
      </c>
      <c r="H29" s="494">
        <f t="shared" si="7"/>
        <v>21.573770491803277</v>
      </c>
      <c r="I29" s="422">
        <f t="shared" si="7"/>
        <v>22</v>
      </c>
      <c r="J29" s="420">
        <f t="shared" si="7"/>
        <v>36</v>
      </c>
      <c r="K29" s="420">
        <f>SUM(K20:K28)</f>
        <v>20</v>
      </c>
      <c r="L29" s="412">
        <f>(I29-J29)/J29</f>
        <v>-0.3888888888888889</v>
      </c>
      <c r="M29" s="413">
        <f>(I29-K29)/K29</f>
        <v>0.1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4</v>
      </c>
      <c r="D30" s="409">
        <f t="shared" si="8"/>
        <v>5</v>
      </c>
      <c r="E30" s="409">
        <f t="shared" si="8"/>
        <v>3</v>
      </c>
      <c r="F30" s="410">
        <f t="shared" si="8"/>
        <v>3</v>
      </c>
      <c r="G30" s="453">
        <f t="shared" si="8"/>
        <v>15</v>
      </c>
      <c r="H30" s="492">
        <f t="shared" si="8"/>
        <v>24.710382513661202</v>
      </c>
      <c r="I30" s="411">
        <f t="shared" si="8"/>
        <v>23</v>
      </c>
      <c r="J30" s="409">
        <f t="shared" si="8"/>
        <v>42</v>
      </c>
      <c r="K30" s="409">
        <f t="shared" si="8"/>
        <v>21</v>
      </c>
      <c r="L30" s="412">
        <f>(I30-J30)/J30</f>
        <v>-0.45238095238095238</v>
      </c>
      <c r="M30" s="413">
        <f>(I30-K30)/K30</f>
        <v>9.5238095238095233E-2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ago'!S32</f>
        <v>0</v>
      </c>
      <c r="D39" s="441">
        <f>'3 weeks ago'!S32</f>
        <v>0</v>
      </c>
      <c r="E39" s="441">
        <f>'Previous Week'!S32</f>
        <v>0</v>
      </c>
      <c r="F39" s="442">
        <f>'Last Week'!S32</f>
        <v>0</v>
      </c>
      <c r="G39" s="452">
        <f t="shared" ref="G39:G40" si="9">SUM(C39:F39)</f>
        <v>0</v>
      </c>
      <c r="H39" s="501">
        <f>'2016 Data'!R61</f>
        <v>0</v>
      </c>
      <c r="I39" s="443">
        <f>'YTD 2017'!S32</f>
        <v>1</v>
      </c>
      <c r="J39" s="441">
        <f>'YTD 2016'!S32</f>
        <v>0</v>
      </c>
      <c r="K39" s="441">
        <f>'YTD 2015'!S32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ago'!T32</f>
        <v>4</v>
      </c>
      <c r="D40" s="447">
        <f>'3 weeks ago'!T32</f>
        <v>1</v>
      </c>
      <c r="E40" s="446">
        <f>'Previous Week'!T32</f>
        <v>4</v>
      </c>
      <c r="F40" s="460">
        <f>'Last Week'!T32</f>
        <v>1</v>
      </c>
      <c r="G40" s="452">
        <f t="shared" si="9"/>
        <v>10</v>
      </c>
      <c r="H40" s="502">
        <f>'2016 Data'!S61</f>
        <v>13.961643835616439</v>
      </c>
      <c r="I40" s="448">
        <f>'YTD 2017'!T32</f>
        <v>27</v>
      </c>
      <c r="J40" s="482">
        <f>'YTD 2016'!T32</f>
        <v>28</v>
      </c>
      <c r="K40" s="446">
        <f>'YTD 2015'!T32</f>
        <v>23</v>
      </c>
      <c r="L40" s="412">
        <f>(I40-J40)/J40</f>
        <v>-3.5714285714285712E-2</v>
      </c>
      <c r="M40" s="413">
        <f>(I40-K40)/K40</f>
        <v>0.17391304347826086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9" priority="1" stopIfTrue="1" operator="greaterThan">
      <formula>0</formula>
    </cfRule>
  </conditionalFormatting>
  <conditionalFormatting sqref="L31:M31">
    <cfRule type="cellIs" dxfId="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Data'!F62</f>
        <v>7.650273224043716E-2</v>
      </c>
      <c r="I11" s="403">
        <f>'YTD 2017'!F33</f>
        <v>0</v>
      </c>
      <c r="J11" s="401">
        <f>'YTD 2016'!F33</f>
        <v>0</v>
      </c>
      <c r="K11" s="401">
        <f>'YTD 2015'!F33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7" si="2">SUM(C12:F12)</f>
        <v>0</v>
      </c>
      <c r="H12" s="491">
        <f>'2016 Data'!M62</f>
        <v>0</v>
      </c>
      <c r="I12" s="403">
        <f>'YTD 2017'!M33</f>
        <v>0</v>
      </c>
      <c r="J12" s="401">
        <f>'YTD 2016'!M33</f>
        <v>0</v>
      </c>
      <c r="K12" s="401">
        <f>'YTD 2015'!M33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ago'!D33</f>
        <v>0</v>
      </c>
      <c r="D13" s="401">
        <f>'3 weeks ago'!D33</f>
        <v>1</v>
      </c>
      <c r="E13" s="402">
        <f>'Previous Week'!D33</f>
        <v>0</v>
      </c>
      <c r="F13" s="402">
        <f>'Last Week'!D33</f>
        <v>0</v>
      </c>
      <c r="G13" s="452">
        <f t="shared" si="2"/>
        <v>1</v>
      </c>
      <c r="H13" s="491">
        <f>'2016 Data'!D62</f>
        <v>7.650273224043716E-2</v>
      </c>
      <c r="I13" s="403">
        <f>'YTD 2017'!D33</f>
        <v>1</v>
      </c>
      <c r="J13" s="401">
        <f>'YTD 2016'!D33</f>
        <v>0</v>
      </c>
      <c r="K13" s="401">
        <f>'YTD 2015'!D33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ago'!Q33</f>
        <v>0</v>
      </c>
      <c r="D14" s="401">
        <f>'3 weeks ago'!Q33</f>
        <v>0</v>
      </c>
      <c r="E14" s="402">
        <f>'Previous Week'!Q33</f>
        <v>0</v>
      </c>
      <c r="F14" s="402">
        <f>'Last Week'!Q33</f>
        <v>0</v>
      </c>
      <c r="G14" s="452">
        <f t="shared" si="2"/>
        <v>0</v>
      </c>
      <c r="H14" s="491">
        <f>'2016 Data'!Q62</f>
        <v>0.45901639344262296</v>
      </c>
      <c r="I14" s="403">
        <f>'YTD 2017'!Q33</f>
        <v>0</v>
      </c>
      <c r="J14" s="401">
        <f>'YTD 2016'!Q33</f>
        <v>0</v>
      </c>
      <c r="K14" s="401">
        <f>'YTD 2015'!Q33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ago'!O33</f>
        <v>0</v>
      </c>
      <c r="D15" s="401">
        <f>'3 weeks ago'!O33</f>
        <v>0</v>
      </c>
      <c r="E15" s="402">
        <f>'Previous Week'!O33</f>
        <v>0</v>
      </c>
      <c r="F15" s="402">
        <f>'Last Week'!O33</f>
        <v>0</v>
      </c>
      <c r="G15" s="452">
        <f t="shared" si="2"/>
        <v>0</v>
      </c>
      <c r="H15" s="491">
        <f>'2016 Data'!O62</f>
        <v>7.650273224043716E-2</v>
      </c>
      <c r="I15" s="403">
        <f>'YTD 2017'!O33</f>
        <v>1</v>
      </c>
      <c r="J15" s="401">
        <f>'YTD 2016'!O33</f>
        <v>0</v>
      </c>
      <c r="K15" s="401">
        <f>'YTD 2015'!O33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40</v>
      </c>
      <c r="C16" s="401">
        <f>'4 weeks ago'!E33</f>
        <v>0</v>
      </c>
      <c r="D16" s="401">
        <f>'3 weeks ago'!E33</f>
        <v>0</v>
      </c>
      <c r="E16" s="402">
        <f>'Previous Week'!E33</f>
        <v>0</v>
      </c>
      <c r="F16" s="402">
        <f>'Last Week'!E33</f>
        <v>1</v>
      </c>
      <c r="G16" s="452">
        <f t="shared" si="2"/>
        <v>1</v>
      </c>
      <c r="H16" s="491">
        <f>'2016 Data'!E62</f>
        <v>0.99453551912568305</v>
      </c>
      <c r="I16" s="403">
        <f>'YTD 2017'!E33</f>
        <v>2</v>
      </c>
      <c r="J16" s="401">
        <f>'YTD 2016'!E33</f>
        <v>1</v>
      </c>
      <c r="K16" s="401">
        <f>'YTD 2015'!E33</f>
        <v>0</v>
      </c>
      <c r="L16" s="404">
        <f t="shared" si="0"/>
        <v>1</v>
      </c>
      <c r="M16" s="407">
        <f t="shared" si="1"/>
        <v>2</v>
      </c>
      <c r="N16" s="380"/>
    </row>
    <row r="17" spans="1:14" x14ac:dyDescent="0.25">
      <c r="A17" s="375"/>
      <c r="B17" s="406" t="s">
        <v>41</v>
      </c>
      <c r="C17" s="401">
        <f>'4 weeks ago'!J33</f>
        <v>0</v>
      </c>
      <c r="D17" s="401">
        <f>'3 weeks ago'!J33</f>
        <v>0</v>
      </c>
      <c r="E17" s="402">
        <f>'Previous Week'!J33</f>
        <v>1</v>
      </c>
      <c r="F17" s="402">
        <f>'Last Week'!J33</f>
        <v>0</v>
      </c>
      <c r="G17" s="452">
        <f t="shared" si="2"/>
        <v>1</v>
      </c>
      <c r="H17" s="491">
        <f>'2016 Data'!J62</f>
        <v>0.61202185792349728</v>
      </c>
      <c r="I17" s="403">
        <f>'YTD 2017'!J33</f>
        <v>1</v>
      </c>
      <c r="J17" s="401">
        <f>'YTD 2016'!J33</f>
        <v>1</v>
      </c>
      <c r="K17" s="401">
        <f>'YTD 2015'!J33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1</v>
      </c>
      <c r="F18" s="410">
        <f t="shared" si="3"/>
        <v>1</v>
      </c>
      <c r="G18" s="453">
        <f t="shared" si="3"/>
        <v>3</v>
      </c>
      <c r="H18" s="492">
        <f t="shared" si="3"/>
        <v>2.2950819672131146</v>
      </c>
      <c r="I18" s="411">
        <f t="shared" si="3"/>
        <v>5</v>
      </c>
      <c r="J18" s="409">
        <f t="shared" si="3"/>
        <v>2</v>
      </c>
      <c r="K18" s="409">
        <f t="shared" si="3"/>
        <v>2</v>
      </c>
      <c r="L18" s="412">
        <f>(I18-J18)/J18</f>
        <v>1.5</v>
      </c>
      <c r="M18" s="413">
        <f>(I18-K18)/K18</f>
        <v>1.5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ago'!C33</f>
        <v>0</v>
      </c>
      <c r="D20" s="401">
        <f>'3 weeks ago'!C33</f>
        <v>0</v>
      </c>
      <c r="E20" s="402">
        <f>'Previous Week'!C33</f>
        <v>0</v>
      </c>
      <c r="F20" s="402">
        <f>'Last Week'!C33</f>
        <v>0</v>
      </c>
      <c r="G20" s="452">
        <f t="shared" ref="G20:G28" si="4">SUM(C20:F20)</f>
        <v>0</v>
      </c>
      <c r="H20" s="491">
        <f>'2016 Data'!C62</f>
        <v>0.22950819672131148</v>
      </c>
      <c r="I20" s="416">
        <f>'YTD 2017'!C33</f>
        <v>0</v>
      </c>
      <c r="J20" s="401">
        <f>'YTD 2016'!C33</f>
        <v>0</v>
      </c>
      <c r="K20" s="401">
        <f>'YTD 2015'!C33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ago'!N33</f>
        <v>0</v>
      </c>
      <c r="D21" s="401">
        <f>'3 weeks ago'!N33</f>
        <v>1</v>
      </c>
      <c r="E21" s="402">
        <f>'Previous Week'!N33</f>
        <v>4</v>
      </c>
      <c r="F21" s="402">
        <f>'Last Week'!N33</f>
        <v>2</v>
      </c>
      <c r="G21" s="452">
        <f t="shared" si="4"/>
        <v>7</v>
      </c>
      <c r="H21" s="491">
        <f>'2016 Data'!N62</f>
        <v>3.5191256830601092</v>
      </c>
      <c r="I21" s="418">
        <f>'YTD 2017'!N33</f>
        <v>7</v>
      </c>
      <c r="J21" s="401">
        <f>'YTD 2016'!N33</f>
        <v>2</v>
      </c>
      <c r="K21" s="401">
        <f>'YTD 2015'!N33</f>
        <v>2</v>
      </c>
      <c r="L21" s="404">
        <f t="shared" si="5"/>
        <v>5</v>
      </c>
      <c r="M21" s="407">
        <f t="shared" ref="M21:M28" si="6">I21-K21</f>
        <v>5</v>
      </c>
      <c r="N21" s="380"/>
    </row>
    <row r="22" spans="1:14" x14ac:dyDescent="0.25">
      <c r="A22" s="375"/>
      <c r="B22" s="417" t="s">
        <v>62</v>
      </c>
      <c r="C22" s="401">
        <f>'4 weeks ago'!L33</f>
        <v>0</v>
      </c>
      <c r="D22" s="401">
        <f>'3 weeks ago'!L33</f>
        <v>0</v>
      </c>
      <c r="E22" s="402">
        <f>'Previous Week'!L33</f>
        <v>0</v>
      </c>
      <c r="F22" s="402">
        <f>'Last Week'!L33</f>
        <v>0</v>
      </c>
      <c r="G22" s="418">
        <f t="shared" si="4"/>
        <v>0</v>
      </c>
      <c r="H22" s="491">
        <f>'2016 Data'!L62</f>
        <v>0.15300546448087432</v>
      </c>
      <c r="I22" s="418">
        <f>'YTD 2017'!L33</f>
        <v>0</v>
      </c>
      <c r="J22" s="401">
        <f>'YTD 2016'!L33</f>
        <v>0</v>
      </c>
      <c r="K22" s="401">
        <f>'YTD 2015'!L33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ago'!P33</f>
        <v>0</v>
      </c>
      <c r="D23" s="401">
        <f>'3 weeks ago'!P33</f>
        <v>3</v>
      </c>
      <c r="E23" s="402">
        <f>'Previous Week'!P33</f>
        <v>0</v>
      </c>
      <c r="F23" s="402">
        <f>'Last Week'!P33</f>
        <v>0</v>
      </c>
      <c r="G23" s="403">
        <f t="shared" si="4"/>
        <v>3</v>
      </c>
      <c r="H23" s="491">
        <f>'2016 Data'!P62</f>
        <v>0.91803278688524592</v>
      </c>
      <c r="I23" s="418">
        <f>'YTD 2017'!P33</f>
        <v>6</v>
      </c>
      <c r="J23" s="401">
        <f>'YTD 2016'!P33</f>
        <v>1</v>
      </c>
      <c r="K23" s="401">
        <f>'YTD 2015'!P33</f>
        <v>0</v>
      </c>
      <c r="L23" s="404">
        <f t="shared" si="5"/>
        <v>5</v>
      </c>
      <c r="M23" s="407">
        <f t="shared" si="6"/>
        <v>6</v>
      </c>
      <c r="N23" s="380"/>
    </row>
    <row r="24" spans="1:14" x14ac:dyDescent="0.25">
      <c r="A24" s="375"/>
      <c r="B24" s="406" t="s">
        <v>7</v>
      </c>
      <c r="C24" s="401">
        <f>'4 weeks ago'!G33</f>
        <v>0</v>
      </c>
      <c r="D24" s="401">
        <f>'3 weeks ago'!G33</f>
        <v>0</v>
      </c>
      <c r="E24" s="402">
        <f>'Previous Week'!G33</f>
        <v>2</v>
      </c>
      <c r="F24" s="402">
        <f>'Last Week'!G33</f>
        <v>3</v>
      </c>
      <c r="G24" s="403">
        <f t="shared" si="4"/>
        <v>5</v>
      </c>
      <c r="H24" s="491">
        <f>'2016 Data'!G62</f>
        <v>2.6775956284153004</v>
      </c>
      <c r="I24" s="418">
        <f>'YTD 2017'!G33</f>
        <v>5</v>
      </c>
      <c r="J24" s="401">
        <f>'YTD 2016'!G33</f>
        <v>2</v>
      </c>
      <c r="K24" s="401">
        <f>'YTD 2015'!G33</f>
        <v>2</v>
      </c>
      <c r="L24" s="404">
        <f t="shared" si="5"/>
        <v>3</v>
      </c>
      <c r="M24" s="407">
        <f t="shared" si="6"/>
        <v>3</v>
      </c>
      <c r="N24" s="380"/>
    </row>
    <row r="25" spans="1:14" x14ac:dyDescent="0.25">
      <c r="A25" s="375"/>
      <c r="B25" s="406" t="s">
        <v>68</v>
      </c>
      <c r="C25" s="401">
        <f>'4 weeks ago'!I33</f>
        <v>1</v>
      </c>
      <c r="D25" s="401">
        <f>'3 weeks ago'!I33</f>
        <v>0</v>
      </c>
      <c r="E25" s="402">
        <f>'Previous Week'!I33</f>
        <v>0</v>
      </c>
      <c r="F25" s="402">
        <f>'Last Week'!I33</f>
        <v>0</v>
      </c>
      <c r="G25" s="452">
        <f t="shared" si="4"/>
        <v>1</v>
      </c>
      <c r="H25" s="491">
        <f>'2016 Data'!I62</f>
        <v>1.5300546448087431</v>
      </c>
      <c r="I25" s="418">
        <f>'YTD 2017'!I33</f>
        <v>1</v>
      </c>
      <c r="J25" s="401">
        <f>'YTD 2016'!I33</f>
        <v>1</v>
      </c>
      <c r="K25" s="401">
        <f>'YTD 2015'!I33</f>
        <v>1</v>
      </c>
      <c r="L25" s="404">
        <f t="shared" si="5"/>
        <v>0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ago'!H33</f>
        <v>0</v>
      </c>
      <c r="D26" s="401">
        <f>'3 weeks ago'!H33</f>
        <v>0</v>
      </c>
      <c r="E26" s="402">
        <f>'Previous Week'!H33</f>
        <v>0</v>
      </c>
      <c r="F26" s="402">
        <f>'Last Week'!H33</f>
        <v>1</v>
      </c>
      <c r="G26" s="452">
        <f t="shared" si="4"/>
        <v>1</v>
      </c>
      <c r="H26" s="491">
        <f>'2016 Data'!H62</f>
        <v>2.5245901639344264</v>
      </c>
      <c r="I26" s="418">
        <f>'YTD 2017'!H33</f>
        <v>1</v>
      </c>
      <c r="J26" s="401">
        <f>'YTD 2016'!H33</f>
        <v>6</v>
      </c>
      <c r="K26" s="401">
        <f>'YTD 2015'!H33</f>
        <v>2</v>
      </c>
      <c r="L26" s="404">
        <f>I26-J26</f>
        <v>-5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ago'!K33</f>
        <v>0</v>
      </c>
      <c r="D27" s="401">
        <f>'3 weeks ago'!K33</f>
        <v>0</v>
      </c>
      <c r="E27" s="402">
        <f>'Previous Week'!K33</f>
        <v>0</v>
      </c>
      <c r="F27" s="402">
        <f>'Last Week'!K33</f>
        <v>0</v>
      </c>
      <c r="G27" s="452">
        <f t="shared" si="4"/>
        <v>0</v>
      </c>
      <c r="H27" s="491">
        <f>'2016 Data'!K62</f>
        <v>0.30601092896174864</v>
      </c>
      <c r="I27" s="418">
        <f>'YTD 2017'!K33</f>
        <v>0</v>
      </c>
      <c r="J27" s="401">
        <f>'YTD 2016'!K33</f>
        <v>0</v>
      </c>
      <c r="K27" s="401">
        <f>'YTD 2015'!K33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ago'!B33</f>
        <v>0</v>
      </c>
      <c r="D28" s="401">
        <f>'3 weeks ago'!B33</f>
        <v>1</v>
      </c>
      <c r="E28" s="402">
        <f>'Previous Week'!B33</f>
        <v>1</v>
      </c>
      <c r="F28" s="402">
        <f>'Last Week'!B33</f>
        <v>0</v>
      </c>
      <c r="G28" s="452">
        <f t="shared" si="4"/>
        <v>2</v>
      </c>
      <c r="H28" s="491">
        <f>'2016 Data'!B62</f>
        <v>1.7595628415300546</v>
      </c>
      <c r="I28" s="418">
        <f>'YTD 2017'!B33</f>
        <v>2</v>
      </c>
      <c r="J28" s="401">
        <f>'YTD 2016'!B33</f>
        <v>1</v>
      </c>
      <c r="K28" s="401">
        <f>'YTD 2015'!B33</f>
        <v>3</v>
      </c>
      <c r="L28" s="404">
        <f t="shared" si="5"/>
        <v>1</v>
      </c>
      <c r="M28" s="407">
        <f t="shared" si="6"/>
        <v>-1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1</v>
      </c>
      <c r="D29" s="420">
        <f t="shared" si="7"/>
        <v>5</v>
      </c>
      <c r="E29" s="420">
        <f t="shared" si="7"/>
        <v>7</v>
      </c>
      <c r="F29" s="421">
        <f t="shared" si="7"/>
        <v>6</v>
      </c>
      <c r="G29" s="455">
        <f t="shared" si="7"/>
        <v>19</v>
      </c>
      <c r="H29" s="494">
        <f t="shared" si="7"/>
        <v>13.617486338797816</v>
      </c>
      <c r="I29" s="422">
        <f t="shared" si="7"/>
        <v>22</v>
      </c>
      <c r="J29" s="420">
        <f t="shared" si="7"/>
        <v>13</v>
      </c>
      <c r="K29" s="420">
        <f>SUM(K20:K28)</f>
        <v>10</v>
      </c>
      <c r="L29" s="412">
        <f>(I29-J29)/J29</f>
        <v>0.69230769230769229</v>
      </c>
      <c r="M29" s="413">
        <f>(I29-K29)/K29</f>
        <v>1.2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</v>
      </c>
      <c r="D30" s="409">
        <f t="shared" si="8"/>
        <v>6</v>
      </c>
      <c r="E30" s="409">
        <f t="shared" si="8"/>
        <v>8</v>
      </c>
      <c r="F30" s="410">
        <f t="shared" si="8"/>
        <v>7</v>
      </c>
      <c r="G30" s="453">
        <f t="shared" si="8"/>
        <v>22</v>
      </c>
      <c r="H30" s="492">
        <f t="shared" si="8"/>
        <v>15.912568306010931</v>
      </c>
      <c r="I30" s="411">
        <f t="shared" si="8"/>
        <v>27</v>
      </c>
      <c r="J30" s="409">
        <f t="shared" si="8"/>
        <v>15</v>
      </c>
      <c r="K30" s="409">
        <f t="shared" si="8"/>
        <v>12</v>
      </c>
      <c r="L30" s="412">
        <f>(I30-J30)/J30</f>
        <v>0.8</v>
      </c>
      <c r="M30" s="413">
        <f>(I30-K30)/K30</f>
        <v>1.25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ago'!S33</f>
        <v>0</v>
      </c>
      <c r="D39" s="441">
        <f>'3 weeks ago'!S33</f>
        <v>0</v>
      </c>
      <c r="E39" s="441">
        <f>'Previous Week'!S33</f>
        <v>1</v>
      </c>
      <c r="F39" s="442">
        <f>'Last Week'!S33</f>
        <v>0</v>
      </c>
      <c r="G39" s="452">
        <f t="shared" ref="G39:G40" si="9">SUM(C39:F39)</f>
        <v>1</v>
      </c>
      <c r="H39" s="501">
        <f>'2016 Data'!R62</f>
        <v>0.76712328767123283</v>
      </c>
      <c r="I39" s="443">
        <f>'YTD 2017'!S33</f>
        <v>3</v>
      </c>
      <c r="J39" s="441">
        <f>'YTD 2016'!S33</f>
        <v>1</v>
      </c>
      <c r="K39" s="441">
        <f>'YTD 2015'!S33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ago'!T33</f>
        <v>4</v>
      </c>
      <c r="D40" s="447">
        <f>'3 weeks ago'!T33</f>
        <v>1</v>
      </c>
      <c r="E40" s="446">
        <f>'Previous Week'!T33</f>
        <v>3</v>
      </c>
      <c r="F40" s="460">
        <f>'Last Week'!T33</f>
        <v>2</v>
      </c>
      <c r="G40" s="452">
        <f t="shared" si="9"/>
        <v>10</v>
      </c>
      <c r="H40" s="502">
        <f>'2016 Data'!S62</f>
        <v>15.035616438356165</v>
      </c>
      <c r="I40" s="448">
        <f>'YTD 2017'!T33</f>
        <v>14</v>
      </c>
      <c r="J40" s="482">
        <f>'YTD 2016'!T33</f>
        <v>29</v>
      </c>
      <c r="K40" s="446">
        <f>'YTD 2015'!T33</f>
        <v>12</v>
      </c>
      <c r="L40" s="412">
        <f>(I40-J40)/J40</f>
        <v>-0.51724137931034486</v>
      </c>
      <c r="M40" s="413">
        <f>(I40-K40)/K40</f>
        <v>0.16666666666666666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" priority="1" stopIfTrue="1" operator="greaterThan">
      <formula>0</formula>
    </cfRule>
  </conditionalFormatting>
  <conditionalFormatting sqref="L31:M31">
    <cfRule type="cellIs" dxfId="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2"/>
  <sheetViews>
    <sheetView tabSelected="1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Data'!F63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1</v>
      </c>
      <c r="L11" s="404">
        <f t="shared" ref="L11:L17" si="0">I11-J11</f>
        <v>0</v>
      </c>
      <c r="M11" s="405">
        <f t="shared" ref="M11:M17" si="1">I11-K11</f>
        <v>-1</v>
      </c>
      <c r="N11" s="380"/>
    </row>
    <row r="12" spans="1:14" x14ac:dyDescent="0.25">
      <c r="A12" s="375"/>
      <c r="B12" s="406" t="s">
        <v>1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7" si="2">SUM(C12:F12)</f>
        <v>0</v>
      </c>
      <c r="H12" s="491">
        <f>'2016 Data'!M63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ago'!D34</f>
        <v>0</v>
      </c>
      <c r="D13" s="401">
        <f>'3 weeks ago'!D34</f>
        <v>1</v>
      </c>
      <c r="E13" s="402">
        <f>'Previous Week'!D34</f>
        <v>0</v>
      </c>
      <c r="F13" s="402">
        <f>'Last Week'!D34</f>
        <v>0</v>
      </c>
      <c r="G13" s="452">
        <f t="shared" si="2"/>
        <v>1</v>
      </c>
      <c r="H13" s="491">
        <f>'2016 Data'!D63</f>
        <v>0.53551912568306015</v>
      </c>
      <c r="I13" s="403">
        <f>'YTD 2017'!D34</f>
        <v>1</v>
      </c>
      <c r="J13" s="401">
        <f>'YTD 2016'!D34</f>
        <v>0</v>
      </c>
      <c r="K13" s="401">
        <f>'YTD 2015'!D34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ago'!Q34</f>
        <v>0</v>
      </c>
      <c r="D14" s="401">
        <f>'3 weeks ago'!Q34</f>
        <v>0</v>
      </c>
      <c r="E14" s="402">
        <f>'Previous Week'!Q34</f>
        <v>0</v>
      </c>
      <c r="F14" s="402">
        <f>'Last Week'!Q34</f>
        <v>0</v>
      </c>
      <c r="G14" s="452">
        <f t="shared" si="2"/>
        <v>0</v>
      </c>
      <c r="H14" s="491">
        <f>'2016 Data'!Q63</f>
        <v>0.76502732240437155</v>
      </c>
      <c r="I14" s="403">
        <f>'YTD 2017'!Q34</f>
        <v>0</v>
      </c>
      <c r="J14" s="401">
        <f>'YTD 2016'!Q34</f>
        <v>0</v>
      </c>
      <c r="K14" s="401">
        <f>'YTD 2015'!Q34</f>
        <v>3</v>
      </c>
      <c r="L14" s="404">
        <f t="shared" si="0"/>
        <v>0</v>
      </c>
      <c r="M14" s="407">
        <f t="shared" si="1"/>
        <v>-3</v>
      </c>
      <c r="N14" s="380"/>
    </row>
    <row r="15" spans="1:14" x14ac:dyDescent="0.25">
      <c r="A15" s="375"/>
      <c r="B15" s="406" t="s">
        <v>31</v>
      </c>
      <c r="C15" s="401">
        <f>'4 weeks ago'!O34</f>
        <v>0</v>
      </c>
      <c r="D15" s="401">
        <f>'3 weeks ago'!O34</f>
        <v>0</v>
      </c>
      <c r="E15" s="402">
        <f>'Previous Week'!O34</f>
        <v>0</v>
      </c>
      <c r="F15" s="402">
        <f>'Last Week'!O34</f>
        <v>0</v>
      </c>
      <c r="G15" s="452">
        <f t="shared" si="2"/>
        <v>0</v>
      </c>
      <c r="H15" s="491">
        <f>'2016 Data'!O63</f>
        <v>0</v>
      </c>
      <c r="I15" s="403">
        <f>'YTD 2017'!O34</f>
        <v>0</v>
      </c>
      <c r="J15" s="401">
        <f>'YTD 2016'!O34</f>
        <v>0</v>
      </c>
      <c r="K15" s="401">
        <f>'YTD 2015'!O34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ago'!E34</f>
        <v>0</v>
      </c>
      <c r="D16" s="401">
        <f>'3 weeks ago'!E34</f>
        <v>0</v>
      </c>
      <c r="E16" s="402">
        <f>'Previous Week'!E34</f>
        <v>0</v>
      </c>
      <c r="F16" s="402">
        <f>'Last Week'!E34</f>
        <v>0</v>
      </c>
      <c r="G16" s="452">
        <f t="shared" si="2"/>
        <v>0</v>
      </c>
      <c r="H16" s="491">
        <f>'2016 Data'!E63</f>
        <v>0.68852459016393441</v>
      </c>
      <c r="I16" s="403">
        <f>'YTD 2017'!E34</f>
        <v>0</v>
      </c>
      <c r="J16" s="401">
        <f>'YTD 2016'!E34</f>
        <v>0</v>
      </c>
      <c r="K16" s="401">
        <f>'YTD 2015'!E34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ago'!J34</f>
        <v>0</v>
      </c>
      <c r="D17" s="401">
        <f>'3 weeks ago'!J34</f>
        <v>0</v>
      </c>
      <c r="E17" s="402">
        <f>'Previous Week'!J34</f>
        <v>0</v>
      </c>
      <c r="F17" s="402">
        <f>'Last Week'!J34</f>
        <v>0</v>
      </c>
      <c r="G17" s="452">
        <f t="shared" si="2"/>
        <v>0</v>
      </c>
      <c r="H17" s="491">
        <f>'2016 Data'!J63</f>
        <v>0.61202185792349728</v>
      </c>
      <c r="I17" s="403">
        <f>'YTD 2017'!J34</f>
        <v>0</v>
      </c>
      <c r="J17" s="401">
        <f>'YTD 2016'!J34</f>
        <v>2</v>
      </c>
      <c r="K17" s="401">
        <f>'YTD 2015'!J34</f>
        <v>0</v>
      </c>
      <c r="L17" s="404">
        <f t="shared" si="0"/>
        <v>-2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0</v>
      </c>
      <c r="F18" s="410">
        <f t="shared" si="3"/>
        <v>0</v>
      </c>
      <c r="G18" s="453">
        <f t="shared" si="3"/>
        <v>1</v>
      </c>
      <c r="H18" s="492">
        <f t="shared" si="3"/>
        <v>2.7540983606557381</v>
      </c>
      <c r="I18" s="411">
        <f t="shared" si="3"/>
        <v>1</v>
      </c>
      <c r="J18" s="409">
        <f t="shared" si="3"/>
        <v>2</v>
      </c>
      <c r="K18" s="409">
        <f t="shared" si="3"/>
        <v>5</v>
      </c>
      <c r="L18" s="412">
        <f>(I18-J18)/J18</f>
        <v>-0.5</v>
      </c>
      <c r="M18" s="413">
        <f>(I18-K18)/K18</f>
        <v>-0.8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ago'!C34</f>
        <v>0</v>
      </c>
      <c r="D20" s="401">
        <f>'3 weeks ago'!C34</f>
        <v>0</v>
      </c>
      <c r="E20" s="402">
        <f>'Previous Week'!C34</f>
        <v>0</v>
      </c>
      <c r="F20" s="402">
        <f>'Last Week'!C34</f>
        <v>0</v>
      </c>
      <c r="G20" s="452">
        <f t="shared" ref="G20:G28" si="4">SUM(C20:F20)</f>
        <v>0</v>
      </c>
      <c r="H20" s="491">
        <f>'2016 Data'!C63</f>
        <v>0.15300546448087432</v>
      </c>
      <c r="I20" s="416">
        <f>'YTD 2017'!C34</f>
        <v>0</v>
      </c>
      <c r="J20" s="401">
        <f>'YTD 2016'!C34</f>
        <v>0</v>
      </c>
      <c r="K20" s="401">
        <f>'YTD 2015'!C34</f>
        <v>1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ago'!N34</f>
        <v>2</v>
      </c>
      <c r="D21" s="401">
        <f>'3 weeks ago'!N34</f>
        <v>2</v>
      </c>
      <c r="E21" s="402">
        <f>'Previous Week'!N34</f>
        <v>7</v>
      </c>
      <c r="F21" s="402">
        <f>'Last Week'!N34</f>
        <v>2</v>
      </c>
      <c r="G21" s="452">
        <f t="shared" si="4"/>
        <v>13</v>
      </c>
      <c r="H21" s="491">
        <f>'2016 Data'!N63</f>
        <v>6.1202185792349724</v>
      </c>
      <c r="I21" s="418">
        <f>'YTD 2017'!N34</f>
        <v>16</v>
      </c>
      <c r="J21" s="401">
        <f>'YTD 2016'!N34</f>
        <v>5</v>
      </c>
      <c r="K21" s="401">
        <f>'YTD 2015'!N34</f>
        <v>7</v>
      </c>
      <c r="L21" s="404">
        <f t="shared" si="5"/>
        <v>11</v>
      </c>
      <c r="M21" s="407">
        <f t="shared" ref="M21:M28" si="6">I21-K21</f>
        <v>9</v>
      </c>
      <c r="N21" s="380"/>
    </row>
    <row r="22" spans="1:14" x14ac:dyDescent="0.25">
      <c r="A22" s="375"/>
      <c r="B22" s="417" t="s">
        <v>62</v>
      </c>
      <c r="C22" s="401">
        <f>'4 weeks ago'!L34</f>
        <v>0</v>
      </c>
      <c r="D22" s="401">
        <f>'3 weeks ago'!L34</f>
        <v>0</v>
      </c>
      <c r="E22" s="402">
        <f>'Previous Week'!L34</f>
        <v>0</v>
      </c>
      <c r="F22" s="402">
        <f>'Last Week'!L34</f>
        <v>0</v>
      </c>
      <c r="G22" s="418">
        <f t="shared" si="4"/>
        <v>0</v>
      </c>
      <c r="H22" s="491">
        <f>'2016 Data'!L63</f>
        <v>0</v>
      </c>
      <c r="I22" s="418">
        <f>'YTD 2017'!L34</f>
        <v>0</v>
      </c>
      <c r="J22" s="401">
        <f>'YTD 2016'!L34</f>
        <v>0</v>
      </c>
      <c r="K22" s="401">
        <f>'YTD 2015'!L34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ago'!P34</f>
        <v>0</v>
      </c>
      <c r="D23" s="401">
        <f>'3 weeks ago'!P34</f>
        <v>0</v>
      </c>
      <c r="E23" s="402">
        <f>'Previous Week'!P34</f>
        <v>0</v>
      </c>
      <c r="F23" s="402">
        <f>'Last Week'!P34</f>
        <v>0</v>
      </c>
      <c r="G23" s="403">
        <f t="shared" si="4"/>
        <v>0</v>
      </c>
      <c r="H23" s="491">
        <f>'2016 Data'!P63</f>
        <v>1.9890710382513661</v>
      </c>
      <c r="I23" s="418">
        <f>'YTD 2017'!P34</f>
        <v>2</v>
      </c>
      <c r="J23" s="401">
        <f>'YTD 2016'!P34</f>
        <v>5</v>
      </c>
      <c r="K23" s="401">
        <f>'YTD 2015'!P34</f>
        <v>3</v>
      </c>
      <c r="L23" s="404">
        <f t="shared" si="5"/>
        <v>-3</v>
      </c>
      <c r="M23" s="407">
        <f t="shared" si="6"/>
        <v>-1</v>
      </c>
      <c r="N23" s="380"/>
    </row>
    <row r="24" spans="1:14" x14ac:dyDescent="0.25">
      <c r="A24" s="375"/>
      <c r="B24" s="406" t="s">
        <v>7</v>
      </c>
      <c r="C24" s="401">
        <f>'4 weeks ago'!G34</f>
        <v>2</v>
      </c>
      <c r="D24" s="401">
        <f>'3 weeks ago'!G34</f>
        <v>0</v>
      </c>
      <c r="E24" s="402">
        <f>'Previous Week'!G34</f>
        <v>0</v>
      </c>
      <c r="F24" s="402">
        <f>'Last Week'!G34</f>
        <v>0</v>
      </c>
      <c r="G24" s="403">
        <f t="shared" si="4"/>
        <v>2</v>
      </c>
      <c r="H24" s="491">
        <f>'2016 Data'!G63</f>
        <v>4.6666666666666661</v>
      </c>
      <c r="I24" s="418">
        <f>'YTD 2017'!G34</f>
        <v>7</v>
      </c>
      <c r="J24" s="401">
        <f>'YTD 2016'!G34</f>
        <v>6</v>
      </c>
      <c r="K24" s="401">
        <f>'YTD 2015'!G34</f>
        <v>9</v>
      </c>
      <c r="L24" s="404">
        <f t="shared" si="5"/>
        <v>1</v>
      </c>
      <c r="M24" s="407">
        <f t="shared" si="6"/>
        <v>-2</v>
      </c>
      <c r="N24" s="380"/>
    </row>
    <row r="25" spans="1:14" x14ac:dyDescent="0.25">
      <c r="A25" s="375"/>
      <c r="B25" s="406" t="s">
        <v>68</v>
      </c>
      <c r="C25" s="401">
        <f>'4 weeks ago'!I34</f>
        <v>0</v>
      </c>
      <c r="D25" s="401">
        <f>'3 weeks ago'!I34</f>
        <v>2</v>
      </c>
      <c r="E25" s="402">
        <f>'Previous Week'!I34</f>
        <v>1</v>
      </c>
      <c r="F25" s="402">
        <f>'Last Week'!I34</f>
        <v>0</v>
      </c>
      <c r="G25" s="452">
        <f t="shared" si="4"/>
        <v>3</v>
      </c>
      <c r="H25" s="491">
        <f>'2016 Data'!I63</f>
        <v>0.99453551912568305</v>
      </c>
      <c r="I25" s="418">
        <f>'YTD 2017'!I34</f>
        <v>3</v>
      </c>
      <c r="J25" s="401">
        <f>'YTD 2016'!I34</f>
        <v>0</v>
      </c>
      <c r="K25" s="401">
        <f>'YTD 2015'!I34</f>
        <v>1</v>
      </c>
      <c r="L25" s="404">
        <f t="shared" si="5"/>
        <v>3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ago'!H34</f>
        <v>0</v>
      </c>
      <c r="D26" s="401">
        <f>'3 weeks ago'!H34</f>
        <v>0</v>
      </c>
      <c r="E26" s="402">
        <f>'Previous Week'!H34</f>
        <v>1</v>
      </c>
      <c r="F26" s="402">
        <f>'Last Week'!H34</f>
        <v>1</v>
      </c>
      <c r="G26" s="452">
        <f t="shared" si="4"/>
        <v>2</v>
      </c>
      <c r="H26" s="491">
        <f>'2016 Data'!H63</f>
        <v>2.2185792349726778</v>
      </c>
      <c r="I26" s="418">
        <f>'YTD 2017'!H34</f>
        <v>2</v>
      </c>
      <c r="J26" s="401">
        <f>'YTD 2016'!H34</f>
        <v>2</v>
      </c>
      <c r="K26" s="401">
        <f>'YTD 2015'!H34</f>
        <v>6</v>
      </c>
      <c r="L26" s="404">
        <f>I26-J26</f>
        <v>0</v>
      </c>
      <c r="M26" s="407">
        <f>I26-K26</f>
        <v>-4</v>
      </c>
      <c r="N26" s="380"/>
    </row>
    <row r="27" spans="1:14" x14ac:dyDescent="0.25">
      <c r="A27" s="375"/>
      <c r="B27" s="406" t="s">
        <v>34</v>
      </c>
      <c r="C27" s="401">
        <f>'4 weeks ago'!K34</f>
        <v>0</v>
      </c>
      <c r="D27" s="401">
        <f>'3 weeks ago'!K34</f>
        <v>1</v>
      </c>
      <c r="E27" s="402">
        <f>'Previous Week'!K34</f>
        <v>0</v>
      </c>
      <c r="F27" s="402">
        <f>'Last Week'!K34</f>
        <v>0</v>
      </c>
      <c r="G27" s="452">
        <f t="shared" si="4"/>
        <v>1</v>
      </c>
      <c r="H27" s="491">
        <f>'2016 Data'!K63</f>
        <v>0.22950819672131148</v>
      </c>
      <c r="I27" s="418">
        <f>'YTD 2017'!K34</f>
        <v>1</v>
      </c>
      <c r="J27" s="401">
        <f>'YTD 2016'!K34</f>
        <v>1</v>
      </c>
      <c r="K27" s="401">
        <f>'YTD 2015'!K34</f>
        <v>0</v>
      </c>
      <c r="L27" s="404">
        <f t="shared" si="5"/>
        <v>0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ago'!B34</f>
        <v>0</v>
      </c>
      <c r="D28" s="401">
        <f>'3 weeks ago'!B34</f>
        <v>2</v>
      </c>
      <c r="E28" s="402">
        <f>'Previous Week'!B34</f>
        <v>0</v>
      </c>
      <c r="F28" s="402">
        <f>'Last Week'!B34</f>
        <v>2</v>
      </c>
      <c r="G28" s="452">
        <f t="shared" si="4"/>
        <v>4</v>
      </c>
      <c r="H28" s="491">
        <f>'2016 Data'!B63</f>
        <v>2.8306010928961749</v>
      </c>
      <c r="I28" s="418">
        <f>'YTD 2017'!B34</f>
        <v>7</v>
      </c>
      <c r="J28" s="401">
        <f>'YTD 2016'!B34</f>
        <v>1</v>
      </c>
      <c r="K28" s="401">
        <f>'YTD 2015'!B34</f>
        <v>4</v>
      </c>
      <c r="L28" s="404">
        <f t="shared" si="5"/>
        <v>6</v>
      </c>
      <c r="M28" s="407">
        <f t="shared" si="6"/>
        <v>3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4</v>
      </c>
      <c r="D29" s="420">
        <f t="shared" si="7"/>
        <v>7</v>
      </c>
      <c r="E29" s="420">
        <f t="shared" si="7"/>
        <v>9</v>
      </c>
      <c r="F29" s="421">
        <f t="shared" si="7"/>
        <v>5</v>
      </c>
      <c r="G29" s="455">
        <f t="shared" si="7"/>
        <v>25</v>
      </c>
      <c r="H29" s="494">
        <f t="shared" si="7"/>
        <v>19.202185792349727</v>
      </c>
      <c r="I29" s="422">
        <f t="shared" si="7"/>
        <v>38</v>
      </c>
      <c r="J29" s="420">
        <f t="shared" si="7"/>
        <v>20</v>
      </c>
      <c r="K29" s="420">
        <f>SUM(K20:K28)</f>
        <v>31</v>
      </c>
      <c r="L29" s="412">
        <f>(I29-J29)/J29</f>
        <v>0.9</v>
      </c>
      <c r="M29" s="413">
        <f>(I29-K29)/K29</f>
        <v>0.22580645161290322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4</v>
      </c>
      <c r="D30" s="409">
        <f t="shared" si="8"/>
        <v>8</v>
      </c>
      <c r="E30" s="409">
        <f t="shared" si="8"/>
        <v>9</v>
      </c>
      <c r="F30" s="410">
        <f t="shared" si="8"/>
        <v>5</v>
      </c>
      <c r="G30" s="453">
        <f t="shared" si="8"/>
        <v>26</v>
      </c>
      <c r="H30" s="492">
        <f t="shared" si="8"/>
        <v>21.956284153005466</v>
      </c>
      <c r="I30" s="411">
        <f t="shared" si="8"/>
        <v>39</v>
      </c>
      <c r="J30" s="409">
        <f t="shared" si="8"/>
        <v>22</v>
      </c>
      <c r="K30" s="409">
        <f t="shared" si="8"/>
        <v>36</v>
      </c>
      <c r="L30" s="412">
        <f>(I30-J30)/J30</f>
        <v>0.77272727272727271</v>
      </c>
      <c r="M30" s="413">
        <f>(I30-K30)/K30</f>
        <v>8.3333333333333329E-2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17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ago'!S34</f>
        <v>0</v>
      </c>
      <c r="D39" s="441">
        <f>'3 weeks ago'!S34</f>
        <v>0</v>
      </c>
      <c r="E39" s="441">
        <f>'Previous Week'!S34</f>
        <v>0</v>
      </c>
      <c r="F39" s="442">
        <f>'Last Week'!S34</f>
        <v>0</v>
      </c>
      <c r="G39" s="452">
        <f t="shared" ref="G39:G40" si="9">SUM(C39:F39)</f>
        <v>0</v>
      </c>
      <c r="H39" s="501">
        <f>'2016 Data'!R63</f>
        <v>0</v>
      </c>
      <c r="I39" s="443">
        <f>'YTD 2017'!S34</f>
        <v>0</v>
      </c>
      <c r="J39" s="441">
        <f>'YTD 2016'!S34</f>
        <v>0</v>
      </c>
      <c r="K39" s="441">
        <f>'YTD 2015'!S34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ago'!T34</f>
        <v>3</v>
      </c>
      <c r="D40" s="447">
        <f>'3 weeks ago'!T34</f>
        <v>3</v>
      </c>
      <c r="E40" s="446">
        <f>'Previous Week'!T34</f>
        <v>3</v>
      </c>
      <c r="F40" s="460">
        <f>'Last Week'!T34</f>
        <v>0</v>
      </c>
      <c r="G40" s="452">
        <f t="shared" si="9"/>
        <v>9</v>
      </c>
      <c r="H40" s="502">
        <f>'2016 Data'!S63</f>
        <v>10.663013698630136</v>
      </c>
      <c r="I40" s="448">
        <f>'YTD 2017'!T34</f>
        <v>21</v>
      </c>
      <c r="J40" s="482">
        <f>'YTD 2016'!T34</f>
        <v>13</v>
      </c>
      <c r="K40" s="446">
        <f>'YTD 2015'!T34</f>
        <v>6</v>
      </c>
      <c r="L40" s="412">
        <f>(I40-J40)/J40</f>
        <v>0.61538461538461542</v>
      </c>
      <c r="M40" s="413">
        <f>(I40-K40)/K40</f>
        <v>2.5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5" priority="1" stopIfTrue="1" operator="greaterThan">
      <formula>0</formula>
    </cfRule>
  </conditionalFormatting>
  <conditionalFormatting sqref="L31:M31">
    <cfRule type="cellIs" dxfId="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28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2" t="s">
        <v>94</v>
      </c>
      <c r="T1" s="542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545" t="s">
        <v>93</v>
      </c>
      <c r="T2" s="543">
        <v>53</v>
      </c>
    </row>
    <row r="3" spans="1:22" s="464" customFormat="1" x14ac:dyDescent="0.2">
      <c r="A3" s="463">
        <v>11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463"/>
      <c r="S3" s="327"/>
      <c r="T3"/>
    </row>
    <row r="4" spans="1:22" s="464" customFormat="1" x14ac:dyDescent="0.2">
      <c r="A4" s="463">
        <v>12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 s="463"/>
      <c r="S4" s="327"/>
      <c r="T4">
        <v>2</v>
      </c>
    </row>
    <row r="5" spans="1:22" s="464" customFormat="1" x14ac:dyDescent="0.2">
      <c r="A5" s="463">
        <v>13</v>
      </c>
      <c r="B5">
        <v>1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 s="463"/>
      <c r="S5" s="327"/>
      <c r="T5"/>
    </row>
    <row r="6" spans="1:22" s="464" customFormat="1" x14ac:dyDescent="0.2">
      <c r="A6" s="463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 s="463"/>
      <c r="S6" s="327"/>
      <c r="T6"/>
    </row>
    <row r="7" spans="1:22" s="464" customFormat="1" x14ac:dyDescent="0.2">
      <c r="A7" s="463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 s="463"/>
      <c r="S7" s="327"/>
      <c r="T7"/>
    </row>
    <row r="8" spans="1:22" s="464" customFormat="1" x14ac:dyDescent="0.2">
      <c r="A8" s="463">
        <v>16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2</v>
      </c>
      <c r="O8">
        <v>0</v>
      </c>
      <c r="P8">
        <v>4</v>
      </c>
      <c r="Q8">
        <v>0</v>
      </c>
      <c r="R8" s="463"/>
      <c r="S8" s="327"/>
      <c r="T8">
        <v>2</v>
      </c>
    </row>
    <row r="9" spans="1:22" ht="15" x14ac:dyDescent="0.25">
      <c r="R9" s="463"/>
      <c r="S9" s="532"/>
      <c r="T9" s="463"/>
      <c r="U9" s="464"/>
      <c r="V9" s="464"/>
    </row>
    <row r="10" spans="1:22" s="464" customFormat="1" x14ac:dyDescent="0.2">
      <c r="A10" s="463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 s="463"/>
      <c r="S10">
        <v>0</v>
      </c>
      <c r="T10">
        <v>1</v>
      </c>
    </row>
    <row r="11" spans="1:22" s="464" customFormat="1" x14ac:dyDescent="0.2">
      <c r="A11" s="463">
        <v>22</v>
      </c>
      <c r="B11">
        <v>3</v>
      </c>
      <c r="C11">
        <v>0</v>
      </c>
      <c r="D11">
        <v>0</v>
      </c>
      <c r="E11">
        <v>0</v>
      </c>
      <c r="F11">
        <v>0</v>
      </c>
      <c r="G11">
        <v>2</v>
      </c>
      <c r="H11">
        <v>4</v>
      </c>
      <c r="I11">
        <v>1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1</v>
      </c>
      <c r="Q11">
        <v>0</v>
      </c>
      <c r="R11" s="463"/>
      <c r="S11">
        <v>0</v>
      </c>
      <c r="T11">
        <v>1</v>
      </c>
    </row>
    <row r="12" spans="1:22" s="464" customFormat="1" x14ac:dyDescent="0.2">
      <c r="A12" s="463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3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463"/>
      <c r="S12">
        <v>1</v>
      </c>
      <c r="T12">
        <v>2</v>
      </c>
    </row>
    <row r="13" spans="1:22" s="464" customFormat="1" x14ac:dyDescent="0.2">
      <c r="A13" s="463">
        <v>24</v>
      </c>
      <c r="B13">
        <v>2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 s="463"/>
      <c r="S13">
        <v>1</v>
      </c>
      <c r="T13">
        <v>5</v>
      </c>
    </row>
    <row r="14" spans="1:22" s="464" customFormat="1" x14ac:dyDescent="0.2">
      <c r="A14" s="463">
        <v>25</v>
      </c>
      <c r="B14">
        <v>1</v>
      </c>
      <c r="C14">
        <v>0</v>
      </c>
      <c r="D14">
        <v>0</v>
      </c>
      <c r="E14">
        <v>1</v>
      </c>
      <c r="F14">
        <v>0</v>
      </c>
      <c r="G14">
        <v>3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 s="463"/>
      <c r="S14">
        <v>1</v>
      </c>
      <c r="T14">
        <v>3</v>
      </c>
    </row>
    <row r="15" spans="1:22" s="464" customFormat="1" x14ac:dyDescent="0.2">
      <c r="A15" s="463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</v>
      </c>
      <c r="O15">
        <v>0</v>
      </c>
      <c r="P15">
        <v>0</v>
      </c>
      <c r="Q15">
        <v>0</v>
      </c>
      <c r="R15" s="463"/>
      <c r="S15">
        <v>2</v>
      </c>
      <c r="T15">
        <v>2</v>
      </c>
    </row>
    <row r="16" spans="1:22" ht="15" x14ac:dyDescent="0.25">
      <c r="R16" s="463"/>
      <c r="S16" s="532"/>
      <c r="T16" s="463"/>
      <c r="U16" s="464"/>
      <c r="V16" s="464"/>
    </row>
    <row r="17" spans="1:22" s="464" customFormat="1" x14ac:dyDescent="0.2">
      <c r="A17" s="463">
        <v>31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3</v>
      </c>
      <c r="O17">
        <v>0</v>
      </c>
      <c r="P17">
        <v>0</v>
      </c>
      <c r="Q17">
        <v>0</v>
      </c>
      <c r="R17" s="463"/>
      <c r="S17">
        <v>3</v>
      </c>
      <c r="T17"/>
    </row>
    <row r="18" spans="1:22" s="464" customFormat="1" x14ac:dyDescent="0.2">
      <c r="A18" s="463">
        <v>32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 s="463"/>
      <c r="S18">
        <v>0</v>
      </c>
      <c r="T18">
        <v>1</v>
      </c>
    </row>
    <row r="19" spans="1:22" s="464" customFormat="1" x14ac:dyDescent="0.2">
      <c r="A19" s="463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3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 s="463"/>
      <c r="S19">
        <v>2</v>
      </c>
      <c r="T19">
        <v>1</v>
      </c>
    </row>
    <row r="20" spans="1:22" s="464" customFormat="1" x14ac:dyDescent="0.2">
      <c r="A20" s="463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 s="463"/>
      <c r="S20">
        <v>0</v>
      </c>
      <c r="T20">
        <v>1</v>
      </c>
    </row>
    <row r="21" spans="1:22" s="464" customFormat="1" x14ac:dyDescent="0.2">
      <c r="A21" s="463">
        <v>35</v>
      </c>
      <c r="B21">
        <v>1</v>
      </c>
      <c r="C21">
        <v>0</v>
      </c>
      <c r="D21">
        <v>0</v>
      </c>
      <c r="E21">
        <v>1</v>
      </c>
      <c r="F21">
        <v>0</v>
      </c>
      <c r="G21">
        <v>2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0</v>
      </c>
      <c r="R21" s="463"/>
      <c r="S21">
        <v>2</v>
      </c>
      <c r="T21">
        <v>2</v>
      </c>
    </row>
    <row r="22" spans="1:22" s="464" customFormat="1" x14ac:dyDescent="0.2">
      <c r="A22" s="463">
        <v>37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 s="463"/>
      <c r="S22">
        <v>1</v>
      </c>
      <c r="T22"/>
    </row>
    <row r="23" spans="1:22" ht="15" x14ac:dyDescent="0.25">
      <c r="R23" s="463"/>
      <c r="S23" s="539"/>
      <c r="T23" s="540"/>
      <c r="U23" s="464"/>
      <c r="V23" s="464"/>
    </row>
    <row r="24" spans="1:22" s="464" customFormat="1" x14ac:dyDescent="0.2">
      <c r="A24" s="463">
        <v>41</v>
      </c>
      <c r="B24">
        <v>1</v>
      </c>
      <c r="C24">
        <v>0</v>
      </c>
      <c r="D24">
        <v>0</v>
      </c>
      <c r="E24">
        <v>0</v>
      </c>
      <c r="F24">
        <v>0</v>
      </c>
      <c r="G24">
        <v>3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463"/>
      <c r="S24" s="327"/>
      <c r="T24"/>
    </row>
    <row r="25" spans="1:22" s="464" customFormat="1" x14ac:dyDescent="0.2">
      <c r="A25" s="463">
        <v>42</v>
      </c>
      <c r="B25">
        <v>1</v>
      </c>
      <c r="C25">
        <v>0</v>
      </c>
      <c r="D25">
        <v>0</v>
      </c>
      <c r="E25">
        <v>1</v>
      </c>
      <c r="F25">
        <v>0</v>
      </c>
      <c r="G25">
        <v>5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</v>
      </c>
      <c r="Q25">
        <v>0</v>
      </c>
      <c r="R25" s="463"/>
      <c r="S25" s="327"/>
      <c r="T25">
        <v>1</v>
      </c>
    </row>
    <row r="26" spans="1:22" s="464" customFormat="1" x14ac:dyDescent="0.2">
      <c r="A26" s="463">
        <v>43</v>
      </c>
      <c r="B26">
        <v>1</v>
      </c>
      <c r="C26">
        <v>0</v>
      </c>
      <c r="D26">
        <v>0</v>
      </c>
      <c r="E26">
        <v>0</v>
      </c>
      <c r="F26">
        <v>0</v>
      </c>
      <c r="G26">
        <v>3</v>
      </c>
      <c r="H26">
        <v>2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</v>
      </c>
      <c r="Q26">
        <v>0</v>
      </c>
      <c r="R26" s="463"/>
      <c r="S26" s="327"/>
      <c r="T26">
        <v>2</v>
      </c>
    </row>
    <row r="27" spans="1:22" s="464" customFormat="1" x14ac:dyDescent="0.2">
      <c r="A27" s="463">
        <v>44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463"/>
      <c r="S27" s="327"/>
      <c r="T27">
        <v>6</v>
      </c>
    </row>
    <row r="28" spans="1:22" s="464" customFormat="1" x14ac:dyDescent="0.2">
      <c r="A28" s="463">
        <v>45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463"/>
      <c r="S28" s="327"/>
      <c r="T28">
        <v>4</v>
      </c>
    </row>
    <row r="29" spans="1:22" s="464" customFormat="1" x14ac:dyDescent="0.2">
      <c r="A29" s="463">
        <v>46</v>
      </c>
      <c r="B29">
        <v>0</v>
      </c>
      <c r="C29">
        <v>0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2</v>
      </c>
      <c r="O29">
        <v>0</v>
      </c>
      <c r="P29">
        <v>1</v>
      </c>
      <c r="Q29">
        <v>0</v>
      </c>
      <c r="R29" s="463"/>
      <c r="S29" s="327"/>
      <c r="T29">
        <v>1</v>
      </c>
    </row>
    <row r="30" spans="1:22" ht="15" x14ac:dyDescent="0.25">
      <c r="R30" s="463"/>
      <c r="S30" s="532"/>
      <c r="T30" s="463"/>
      <c r="U30" s="464"/>
      <c r="V30" s="464"/>
    </row>
    <row r="31" spans="1:22" s="464" customFormat="1" ht="15" x14ac:dyDescent="0.25">
      <c r="A31" s="463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4</v>
      </c>
      <c r="Q31">
        <v>0</v>
      </c>
      <c r="R31" s="463"/>
      <c r="S31" s="533"/>
      <c r="T31">
        <v>1</v>
      </c>
    </row>
    <row r="32" spans="1:22" s="464" customFormat="1" x14ac:dyDescent="0.2">
      <c r="A32" s="463">
        <v>52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 s="463"/>
      <c r="S32" s="327"/>
      <c r="T32">
        <v>4</v>
      </c>
    </row>
    <row r="33" spans="1:22" s="464" customFormat="1" x14ac:dyDescent="0.2">
      <c r="A33" s="463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463"/>
      <c r="S33" s="327"/>
      <c r="T33">
        <v>4</v>
      </c>
    </row>
    <row r="34" spans="1:22" s="464" customFormat="1" x14ac:dyDescent="0.2">
      <c r="A34" s="463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 s="463"/>
      <c r="S34" s="327"/>
      <c r="T34">
        <v>3</v>
      </c>
    </row>
    <row r="35" spans="1:22" s="464" customFormat="1" x14ac:dyDescent="0.2">
      <c r="A35" s="463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 s="463"/>
      <c r="S35" s="327"/>
      <c r="T35">
        <v>1</v>
      </c>
    </row>
    <row r="36" spans="1:22" s="464" customFormat="1" x14ac:dyDescent="0.2">
      <c r="A36" s="463">
        <v>56</v>
      </c>
      <c r="B36">
        <v>1</v>
      </c>
      <c r="C36">
        <v>0</v>
      </c>
      <c r="D36">
        <v>0</v>
      </c>
      <c r="E36">
        <v>1</v>
      </c>
      <c r="F36">
        <v>0</v>
      </c>
      <c r="G36">
        <v>2</v>
      </c>
      <c r="H36">
        <v>2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 s="463"/>
      <c r="S36" s="327"/>
      <c r="T36">
        <v>3</v>
      </c>
    </row>
    <row r="37" spans="1:22" x14ac:dyDescent="0.2">
      <c r="S37" s="544"/>
      <c r="T37" s="544"/>
      <c r="U37" s="464"/>
      <c r="V37" s="464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2"/>
  <sheetViews>
    <sheetView tabSelected="1" topLeftCell="A7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Data'!F64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7" si="0">I11-J11</f>
        <v>0</v>
      </c>
      <c r="M11" s="405">
        <f t="shared" ref="M11:M17" si="1">I11-K11</f>
        <v>-1</v>
      </c>
      <c r="N11" s="380"/>
    </row>
    <row r="12" spans="1:14" x14ac:dyDescent="0.25">
      <c r="A12" s="375"/>
      <c r="B12" s="406" t="s">
        <v>1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7" si="2">SUM(C12:F12)</f>
        <v>0</v>
      </c>
      <c r="H12" s="491">
        <f>'2016 Data'!M64</f>
        <v>7.650273224043716E-2</v>
      </c>
      <c r="I12" s="403">
        <f>'YTD 2017'!M35</f>
        <v>0</v>
      </c>
      <c r="J12" s="401">
        <f>'YTD 2016'!M35</f>
        <v>0</v>
      </c>
      <c r="K12" s="401">
        <f>'YTD 2015'!M35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ago'!D35</f>
        <v>0</v>
      </c>
      <c r="D13" s="401">
        <f>'3 weeks ago'!D35</f>
        <v>0</v>
      </c>
      <c r="E13" s="402">
        <f>'Previous Week'!D35</f>
        <v>0</v>
      </c>
      <c r="F13" s="402">
        <f>'Last Week'!D35</f>
        <v>1</v>
      </c>
      <c r="G13" s="452">
        <f t="shared" si="2"/>
        <v>1</v>
      </c>
      <c r="H13" s="491">
        <f>'2016 Data'!D64</f>
        <v>7.650273224043716E-2</v>
      </c>
      <c r="I13" s="403">
        <f>'YTD 2017'!D35</f>
        <v>1</v>
      </c>
      <c r="J13" s="401">
        <f>'YTD 2016'!D35</f>
        <v>1</v>
      </c>
      <c r="K13" s="401">
        <f>'YTD 2015'!D35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ago'!Q35</f>
        <v>0</v>
      </c>
      <c r="D14" s="401">
        <f>'3 weeks ago'!Q35</f>
        <v>0</v>
      </c>
      <c r="E14" s="402">
        <f>'Previous Week'!Q35</f>
        <v>0</v>
      </c>
      <c r="F14" s="402">
        <f>'Last Week'!Q35</f>
        <v>0</v>
      </c>
      <c r="G14" s="452">
        <f t="shared" si="2"/>
        <v>0</v>
      </c>
      <c r="H14" s="491">
        <f>'2016 Data'!Q64</f>
        <v>7.650273224043716E-2</v>
      </c>
      <c r="I14" s="403">
        <f>'YTD 2017'!Q35</f>
        <v>0</v>
      </c>
      <c r="J14" s="401">
        <f>'YTD 2016'!Q35</f>
        <v>0</v>
      </c>
      <c r="K14" s="401">
        <f>'YTD 2015'!Q35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ago'!O35</f>
        <v>0</v>
      </c>
      <c r="D15" s="401">
        <f>'3 weeks ago'!O35</f>
        <v>0</v>
      </c>
      <c r="E15" s="402">
        <f>'Previous Week'!O35</f>
        <v>0</v>
      </c>
      <c r="F15" s="402">
        <f>'Last Week'!O35</f>
        <v>0</v>
      </c>
      <c r="G15" s="452">
        <f t="shared" si="2"/>
        <v>0</v>
      </c>
      <c r="H15" s="491">
        <f>'2016 Data'!O64</f>
        <v>0</v>
      </c>
      <c r="I15" s="403">
        <f>'YTD 2017'!O35</f>
        <v>0</v>
      </c>
      <c r="J15" s="401">
        <f>'YTD 2016'!O35</f>
        <v>0</v>
      </c>
      <c r="K15" s="401">
        <f>'YTD 2015'!O35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ago'!E35</f>
        <v>0</v>
      </c>
      <c r="D16" s="401">
        <f>'3 weeks ago'!E35</f>
        <v>0</v>
      </c>
      <c r="E16" s="402">
        <f>'Previous Week'!E35</f>
        <v>0</v>
      </c>
      <c r="F16" s="402">
        <f>'Last Week'!E35</f>
        <v>0</v>
      </c>
      <c r="G16" s="452">
        <f t="shared" si="2"/>
        <v>0</v>
      </c>
      <c r="H16" s="491">
        <f>'2016 Data'!E64</f>
        <v>0.22950819672131148</v>
      </c>
      <c r="I16" s="403">
        <f>'YTD 2017'!E35</f>
        <v>0</v>
      </c>
      <c r="J16" s="401">
        <f>'YTD 2016'!E35</f>
        <v>0</v>
      </c>
      <c r="K16" s="401">
        <f>'YTD 2015'!E35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ago'!J35</f>
        <v>0</v>
      </c>
      <c r="D17" s="401">
        <f>'3 weeks ago'!J35</f>
        <v>1</v>
      </c>
      <c r="E17" s="402">
        <f>'Previous Week'!J35</f>
        <v>1</v>
      </c>
      <c r="F17" s="402">
        <f>'Last Week'!J35</f>
        <v>0</v>
      </c>
      <c r="G17" s="452">
        <f t="shared" si="2"/>
        <v>2</v>
      </c>
      <c r="H17" s="491">
        <f>'2016 Data'!J64</f>
        <v>0.45901639344262296</v>
      </c>
      <c r="I17" s="403">
        <f>'YTD 2017'!J35</f>
        <v>2</v>
      </c>
      <c r="J17" s="401">
        <f>'YTD 2016'!J35</f>
        <v>1</v>
      </c>
      <c r="K17" s="401">
        <f>'YTD 2015'!J35</f>
        <v>0</v>
      </c>
      <c r="L17" s="404">
        <f t="shared" si="0"/>
        <v>1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1</v>
      </c>
      <c r="F18" s="410">
        <f t="shared" si="3"/>
        <v>1</v>
      </c>
      <c r="G18" s="453">
        <f t="shared" si="3"/>
        <v>3</v>
      </c>
      <c r="H18" s="492">
        <f t="shared" si="3"/>
        <v>0.91803278688524592</v>
      </c>
      <c r="I18" s="411">
        <f t="shared" si="3"/>
        <v>3</v>
      </c>
      <c r="J18" s="409">
        <f t="shared" si="3"/>
        <v>2</v>
      </c>
      <c r="K18" s="409">
        <f t="shared" si="3"/>
        <v>1</v>
      </c>
      <c r="L18" s="412">
        <f>(I18-J18)/J18</f>
        <v>0.5</v>
      </c>
      <c r="M18" s="413">
        <f>(I18-K18)/K18</f>
        <v>2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ago'!C35</f>
        <v>0</v>
      </c>
      <c r="D20" s="401">
        <f>'3 weeks ago'!C35</f>
        <v>0</v>
      </c>
      <c r="E20" s="402">
        <f>'Previous Week'!C35</f>
        <v>0</v>
      </c>
      <c r="F20" s="402">
        <f>'Last Week'!C35</f>
        <v>0</v>
      </c>
      <c r="G20" s="452">
        <f t="shared" ref="G20:G28" si="4">SUM(C20:F20)</f>
        <v>0</v>
      </c>
      <c r="H20" s="491">
        <f>'2016 Data'!C64</f>
        <v>0.22950819672131148</v>
      </c>
      <c r="I20" s="416">
        <f>'YTD 2017'!C35</f>
        <v>0</v>
      </c>
      <c r="J20" s="401">
        <f>'YTD 2016'!C35</f>
        <v>2</v>
      </c>
      <c r="K20" s="401">
        <f>'YTD 2015'!C35</f>
        <v>1</v>
      </c>
      <c r="L20" s="404">
        <f t="shared" ref="L20:L28" si="5">I20-J20</f>
        <v>-2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ago'!N35</f>
        <v>0</v>
      </c>
      <c r="D21" s="401">
        <f>'3 weeks ago'!N35</f>
        <v>0</v>
      </c>
      <c r="E21" s="402">
        <f>'Previous Week'!N35</f>
        <v>1</v>
      </c>
      <c r="F21" s="402">
        <f>'Last Week'!N35</f>
        <v>0</v>
      </c>
      <c r="G21" s="452">
        <f t="shared" si="4"/>
        <v>1</v>
      </c>
      <c r="H21" s="491">
        <f>'2016 Data'!N64</f>
        <v>3.9781420765027322</v>
      </c>
      <c r="I21" s="418">
        <f>'YTD 2017'!N35</f>
        <v>2</v>
      </c>
      <c r="J21" s="401">
        <f>'YTD 2016'!N35</f>
        <v>2</v>
      </c>
      <c r="K21" s="401">
        <f>'YTD 2015'!N35</f>
        <v>9</v>
      </c>
      <c r="L21" s="404">
        <f t="shared" si="5"/>
        <v>0</v>
      </c>
      <c r="M21" s="407">
        <f t="shared" ref="M21:M28" si="6">I21-K21</f>
        <v>-7</v>
      </c>
      <c r="N21" s="380"/>
    </row>
    <row r="22" spans="1:14" x14ac:dyDescent="0.25">
      <c r="A22" s="375"/>
      <c r="B22" s="417" t="s">
        <v>62</v>
      </c>
      <c r="C22" s="401">
        <f>'4 weeks ago'!L35</f>
        <v>0</v>
      </c>
      <c r="D22" s="401">
        <f>'3 weeks ago'!L35</f>
        <v>0</v>
      </c>
      <c r="E22" s="402">
        <f>'Previous Week'!L35</f>
        <v>0</v>
      </c>
      <c r="F22" s="402">
        <f>'Last Week'!L35</f>
        <v>0</v>
      </c>
      <c r="G22" s="418">
        <f t="shared" si="4"/>
        <v>0</v>
      </c>
      <c r="H22" s="491">
        <f>'2016 Data'!L64</f>
        <v>0.38251366120218577</v>
      </c>
      <c r="I22" s="418">
        <f>'YTD 2017'!L35</f>
        <v>0</v>
      </c>
      <c r="J22" s="401">
        <f>'YTD 2016'!L35</f>
        <v>0</v>
      </c>
      <c r="K22" s="401">
        <f>'YTD 2015'!L35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ago'!P35</f>
        <v>1</v>
      </c>
      <c r="D23" s="401">
        <f>'3 weeks ago'!P35</f>
        <v>0</v>
      </c>
      <c r="E23" s="402">
        <f>'Previous Week'!P35</f>
        <v>1</v>
      </c>
      <c r="F23" s="402">
        <f>'Last Week'!P35</f>
        <v>0</v>
      </c>
      <c r="G23" s="403">
        <f t="shared" si="4"/>
        <v>2</v>
      </c>
      <c r="H23" s="491">
        <f>'2016 Data'!P64</f>
        <v>6.1202185792349724</v>
      </c>
      <c r="I23" s="418">
        <f>'YTD 2017'!P35</f>
        <v>3</v>
      </c>
      <c r="J23" s="401">
        <f>'YTD 2016'!P35</f>
        <v>14</v>
      </c>
      <c r="K23" s="401">
        <f>'YTD 2015'!P35</f>
        <v>5</v>
      </c>
      <c r="L23" s="404">
        <f t="shared" si="5"/>
        <v>-11</v>
      </c>
      <c r="M23" s="407">
        <f t="shared" si="6"/>
        <v>-2</v>
      </c>
      <c r="N23" s="380"/>
    </row>
    <row r="24" spans="1:14" x14ac:dyDescent="0.25">
      <c r="A24" s="375"/>
      <c r="B24" s="406" t="s">
        <v>7</v>
      </c>
      <c r="C24" s="401">
        <f>'4 weeks ago'!G35</f>
        <v>0</v>
      </c>
      <c r="D24" s="401">
        <f>'3 weeks ago'!G35</f>
        <v>1</v>
      </c>
      <c r="E24" s="402">
        <f>'Previous Week'!G35</f>
        <v>0</v>
      </c>
      <c r="F24" s="402">
        <f>'Last Week'!G35</f>
        <v>4</v>
      </c>
      <c r="G24" s="403">
        <f t="shared" si="4"/>
        <v>5</v>
      </c>
      <c r="H24" s="491">
        <f>'2016 Data'!G64</f>
        <v>4.2076502732240435</v>
      </c>
      <c r="I24" s="418">
        <f>'YTD 2017'!G35</f>
        <v>7</v>
      </c>
      <c r="J24" s="401">
        <f>'YTD 2016'!G35</f>
        <v>9</v>
      </c>
      <c r="K24" s="401">
        <f>'YTD 2015'!G35</f>
        <v>5</v>
      </c>
      <c r="L24" s="404">
        <f t="shared" si="5"/>
        <v>-2</v>
      </c>
      <c r="M24" s="407">
        <f t="shared" si="6"/>
        <v>2</v>
      </c>
      <c r="N24" s="380"/>
    </row>
    <row r="25" spans="1:14" x14ac:dyDescent="0.25">
      <c r="A25" s="375"/>
      <c r="B25" s="406" t="s">
        <v>68</v>
      </c>
      <c r="C25" s="401">
        <f>'4 weeks ago'!I35</f>
        <v>1</v>
      </c>
      <c r="D25" s="401">
        <f>'3 weeks ago'!I35</f>
        <v>1</v>
      </c>
      <c r="E25" s="402">
        <f>'Previous Week'!I35</f>
        <v>0</v>
      </c>
      <c r="F25" s="402">
        <f>'Last Week'!I35</f>
        <v>0</v>
      </c>
      <c r="G25" s="452">
        <f t="shared" si="4"/>
        <v>2</v>
      </c>
      <c r="H25" s="491">
        <f>'2016 Data'!I64</f>
        <v>2.6010928961748636</v>
      </c>
      <c r="I25" s="418">
        <f>'YTD 2017'!I35</f>
        <v>3</v>
      </c>
      <c r="J25" s="401">
        <f>'YTD 2016'!I35</f>
        <v>4</v>
      </c>
      <c r="K25" s="401">
        <f>'YTD 2015'!I35</f>
        <v>4</v>
      </c>
      <c r="L25" s="404">
        <f t="shared" si="5"/>
        <v>-1</v>
      </c>
      <c r="M25" s="407">
        <f t="shared" si="6"/>
        <v>-1</v>
      </c>
      <c r="N25" s="380"/>
    </row>
    <row r="26" spans="1:14" x14ac:dyDescent="0.25">
      <c r="A26" s="375"/>
      <c r="B26" s="406" t="s">
        <v>67</v>
      </c>
      <c r="C26" s="401">
        <f>'4 weeks ago'!H35</f>
        <v>1</v>
      </c>
      <c r="D26" s="401">
        <f>'3 weeks ago'!H35</f>
        <v>1</v>
      </c>
      <c r="E26" s="402">
        <f>'Previous Week'!H35</f>
        <v>2</v>
      </c>
      <c r="F26" s="402">
        <f>'Last Week'!H35</f>
        <v>1</v>
      </c>
      <c r="G26" s="452">
        <f t="shared" si="4"/>
        <v>5</v>
      </c>
      <c r="H26" s="491">
        <f>'2016 Data'!H64</f>
        <v>3.6721311475409837</v>
      </c>
      <c r="I26" s="418">
        <f>'YTD 2017'!H35</f>
        <v>7</v>
      </c>
      <c r="J26" s="401">
        <f>'YTD 2016'!H35</f>
        <v>6</v>
      </c>
      <c r="K26" s="401">
        <f>'YTD 2015'!H35</f>
        <v>9</v>
      </c>
      <c r="L26" s="404">
        <f>I26-J26</f>
        <v>1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ago'!K35</f>
        <v>0</v>
      </c>
      <c r="D27" s="401">
        <f>'3 weeks ago'!K35</f>
        <v>0</v>
      </c>
      <c r="E27" s="402">
        <f>'Previous Week'!K35</f>
        <v>0</v>
      </c>
      <c r="F27" s="402">
        <f>'Last Week'!K35</f>
        <v>0</v>
      </c>
      <c r="G27" s="452">
        <f t="shared" si="4"/>
        <v>0</v>
      </c>
      <c r="H27" s="491">
        <f>'2016 Data'!K64</f>
        <v>1.0710382513661203</v>
      </c>
      <c r="I27" s="418">
        <f>'YTD 2017'!K35</f>
        <v>0</v>
      </c>
      <c r="J27" s="401">
        <f>'YTD 2016'!K35</f>
        <v>7</v>
      </c>
      <c r="K27" s="401">
        <f>'YTD 2015'!K35</f>
        <v>1</v>
      </c>
      <c r="L27" s="404">
        <f t="shared" si="5"/>
        <v>-7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ago'!B35</f>
        <v>0</v>
      </c>
      <c r="D28" s="401">
        <f>'3 weeks ago'!B35</f>
        <v>0</v>
      </c>
      <c r="E28" s="402">
        <f>'Previous Week'!B35</f>
        <v>0</v>
      </c>
      <c r="F28" s="402">
        <f>'Last Week'!B35</f>
        <v>0</v>
      </c>
      <c r="G28" s="452">
        <f t="shared" si="4"/>
        <v>0</v>
      </c>
      <c r="H28" s="491">
        <f>'2016 Data'!B64</f>
        <v>1.5300546448087431</v>
      </c>
      <c r="I28" s="418">
        <f>'YTD 2017'!B35</f>
        <v>2</v>
      </c>
      <c r="J28" s="401">
        <f>'YTD 2016'!B35</f>
        <v>2</v>
      </c>
      <c r="K28" s="401">
        <f>'YTD 2015'!B35</f>
        <v>2</v>
      </c>
      <c r="L28" s="404">
        <f t="shared" si="5"/>
        <v>0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3</v>
      </c>
      <c r="D29" s="420">
        <f t="shared" si="7"/>
        <v>3</v>
      </c>
      <c r="E29" s="420">
        <f t="shared" si="7"/>
        <v>4</v>
      </c>
      <c r="F29" s="421">
        <f t="shared" si="7"/>
        <v>5</v>
      </c>
      <c r="G29" s="455">
        <f t="shared" si="7"/>
        <v>15</v>
      </c>
      <c r="H29" s="494">
        <f t="shared" si="7"/>
        <v>23.792349726775956</v>
      </c>
      <c r="I29" s="422">
        <f t="shared" si="7"/>
        <v>24</v>
      </c>
      <c r="J29" s="420">
        <f t="shared" si="7"/>
        <v>46</v>
      </c>
      <c r="K29" s="420">
        <f>SUM(K20:K28)</f>
        <v>36</v>
      </c>
      <c r="L29" s="412">
        <f>(I29-J29)/J29</f>
        <v>-0.47826086956521741</v>
      </c>
      <c r="M29" s="413">
        <f>(I29-K29)/K29</f>
        <v>-0.33333333333333331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3</v>
      </c>
      <c r="D30" s="409">
        <f t="shared" si="8"/>
        <v>4</v>
      </c>
      <c r="E30" s="409">
        <f t="shared" si="8"/>
        <v>5</v>
      </c>
      <c r="F30" s="410">
        <f t="shared" si="8"/>
        <v>6</v>
      </c>
      <c r="G30" s="453">
        <f t="shared" si="8"/>
        <v>18</v>
      </c>
      <c r="H30" s="492">
        <f t="shared" si="8"/>
        <v>24.710382513661202</v>
      </c>
      <c r="I30" s="411">
        <f t="shared" si="8"/>
        <v>27</v>
      </c>
      <c r="J30" s="409">
        <f t="shared" si="8"/>
        <v>48</v>
      </c>
      <c r="K30" s="409">
        <f t="shared" si="8"/>
        <v>37</v>
      </c>
      <c r="L30" s="412">
        <f>(I30-J30)/J30</f>
        <v>-0.4375</v>
      </c>
      <c r="M30" s="413">
        <f>(I30-K30)/K30</f>
        <v>-0.27027027027027029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ago'!S35</f>
        <v>0</v>
      </c>
      <c r="D39" s="441">
        <f>'3 weeks ago'!S35</f>
        <v>0</v>
      </c>
      <c r="E39" s="441">
        <f>'Previous Week'!S35</f>
        <v>0</v>
      </c>
      <c r="F39" s="442">
        <f>'Last Week'!S35</f>
        <v>0</v>
      </c>
      <c r="G39" s="452">
        <f t="shared" ref="G39:G40" si="9">SUM(C39:F39)</f>
        <v>0</v>
      </c>
      <c r="H39" s="501">
        <f>'2016 Data'!R64</f>
        <v>0</v>
      </c>
      <c r="I39" s="443">
        <f>'YTD 2017'!S35</f>
        <v>0</v>
      </c>
      <c r="J39" s="441">
        <f>'YTD 2016'!S35</f>
        <v>0</v>
      </c>
      <c r="K39" s="441">
        <f>'YTD 2015'!S35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ago'!T35</f>
        <v>1</v>
      </c>
      <c r="D40" s="447">
        <f>'3 weeks ago'!T35</f>
        <v>1</v>
      </c>
      <c r="E40" s="446">
        <f>'Previous Week'!T35</f>
        <v>0</v>
      </c>
      <c r="F40" s="460">
        <f>'Last Week'!T35</f>
        <v>2</v>
      </c>
      <c r="G40" s="452">
        <f t="shared" si="9"/>
        <v>4</v>
      </c>
      <c r="H40" s="502">
        <f>'2016 Data'!S64</f>
        <v>5.13972602739726</v>
      </c>
      <c r="I40" s="448">
        <f>'YTD 2017'!T35</f>
        <v>8</v>
      </c>
      <c r="J40" s="482">
        <f>'YTD 2016'!T35</f>
        <v>8</v>
      </c>
      <c r="K40" s="446">
        <f>'YTD 2015'!T35</f>
        <v>12</v>
      </c>
      <c r="L40" s="412">
        <f>(I40-J40)/J40</f>
        <v>0</v>
      </c>
      <c r="M40" s="413">
        <f>(I40-K40)/K40</f>
        <v>-0.33333333333333331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" priority="1" stopIfTrue="1" operator="greaterThan">
      <formula>0</formula>
    </cfRule>
  </conditionalFormatting>
  <conditionalFormatting sqref="L31:M31">
    <cfRule type="cellIs" dxfId="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2"/>
  <sheetViews>
    <sheetView tabSelected="1" topLeftCell="A4" zoomScaleNormal="100" workbookViewId="0">
      <selection activeCell="D41" sqref="D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57" t="s">
        <v>90</v>
      </c>
      <c r="D8" s="558"/>
      <c r="E8" s="558"/>
      <c r="F8" s="558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Data'!F65</f>
        <v>0</v>
      </c>
      <c r="I11" s="403">
        <f>'YTD 2017'!F36</f>
        <v>0</v>
      </c>
      <c r="J11" s="401">
        <f>'YTD 2016'!F36</f>
        <v>0</v>
      </c>
      <c r="K11" s="401">
        <f>'YTD 2015'!F36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7" si="2">SUM(C12:F12)</f>
        <v>0</v>
      </c>
      <c r="H12" s="491">
        <f>'2016 Data'!M65</f>
        <v>7.650273224043716E-2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ago'!D36</f>
        <v>0</v>
      </c>
      <c r="D13" s="401">
        <f>'3 weeks ago'!D36</f>
        <v>0</v>
      </c>
      <c r="E13" s="402">
        <f>'Previous Week'!D36</f>
        <v>0</v>
      </c>
      <c r="F13" s="402">
        <f>'Last Week'!D36</f>
        <v>0</v>
      </c>
      <c r="G13" s="452">
        <f t="shared" si="2"/>
        <v>0</v>
      </c>
      <c r="H13" s="491">
        <f>'2016 Data'!D65</f>
        <v>7.650273224043716E-2</v>
      </c>
      <c r="I13" s="403">
        <f>'YTD 2017'!D36</f>
        <v>0</v>
      </c>
      <c r="J13" s="401">
        <f>'YTD 2016'!D36</f>
        <v>0</v>
      </c>
      <c r="K13" s="401">
        <f>'YTD 2015'!D36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ago'!Q36</f>
        <v>0</v>
      </c>
      <c r="D14" s="401">
        <f>'3 weeks ago'!Q36</f>
        <v>0</v>
      </c>
      <c r="E14" s="402">
        <f>'Previous Week'!Q36</f>
        <v>0</v>
      </c>
      <c r="F14" s="402">
        <f>'Last Week'!Q36</f>
        <v>0</v>
      </c>
      <c r="G14" s="452">
        <f t="shared" si="2"/>
        <v>0</v>
      </c>
      <c r="H14" s="491">
        <f>'2016 Data'!Q65</f>
        <v>0.30601092896174864</v>
      </c>
      <c r="I14" s="403">
        <f>'YTD 2017'!Q36</f>
        <v>0</v>
      </c>
      <c r="J14" s="401">
        <f>'YTD 2016'!Q36</f>
        <v>0</v>
      </c>
      <c r="K14" s="401">
        <f>'YTD 2015'!Q36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ago'!O36</f>
        <v>0</v>
      </c>
      <c r="D15" s="401">
        <f>'3 weeks ago'!O36</f>
        <v>0</v>
      </c>
      <c r="E15" s="402">
        <f>'Previous Week'!O36</f>
        <v>0</v>
      </c>
      <c r="F15" s="402">
        <f>'Last Week'!O36</f>
        <v>0</v>
      </c>
      <c r="G15" s="452">
        <f t="shared" si="2"/>
        <v>0</v>
      </c>
      <c r="H15" s="491">
        <f>'2016 Data'!O65</f>
        <v>7.650273224043716E-2</v>
      </c>
      <c r="I15" s="403">
        <f>'YTD 2017'!O36</f>
        <v>0</v>
      </c>
      <c r="J15" s="401">
        <f>'YTD 2016'!O36</f>
        <v>0</v>
      </c>
      <c r="K15" s="401">
        <f>'YTD 2015'!O36</f>
        <v>1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40</v>
      </c>
      <c r="C16" s="401">
        <f>'4 weeks ago'!E36</f>
        <v>1</v>
      </c>
      <c r="D16" s="401">
        <f>'3 weeks ago'!E36</f>
        <v>0</v>
      </c>
      <c r="E16" s="402">
        <f>'Previous Week'!E36</f>
        <v>0</v>
      </c>
      <c r="F16" s="402">
        <f>'Last Week'!E36</f>
        <v>0</v>
      </c>
      <c r="G16" s="452">
        <f t="shared" si="2"/>
        <v>1</v>
      </c>
      <c r="H16" s="491">
        <f>'2016 Data'!E65</f>
        <v>1.2240437158469946</v>
      </c>
      <c r="I16" s="403">
        <f>'YTD 2017'!E36</f>
        <v>1</v>
      </c>
      <c r="J16" s="401">
        <f>'YTD 2016'!E36</f>
        <v>3</v>
      </c>
      <c r="K16" s="401">
        <f>'YTD 2015'!E36</f>
        <v>1</v>
      </c>
      <c r="L16" s="404">
        <f t="shared" si="0"/>
        <v>-2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ago'!J36</f>
        <v>0</v>
      </c>
      <c r="D17" s="401">
        <f>'3 weeks ago'!J36</f>
        <v>0</v>
      </c>
      <c r="E17" s="402">
        <f>'Previous Week'!J36</f>
        <v>0</v>
      </c>
      <c r="F17" s="402">
        <f>'Last Week'!J36</f>
        <v>0</v>
      </c>
      <c r="G17" s="452">
        <f t="shared" si="2"/>
        <v>0</v>
      </c>
      <c r="H17" s="491">
        <f>'2016 Data'!J65</f>
        <v>0.53551912568306015</v>
      </c>
      <c r="I17" s="403">
        <f>'YTD 2017'!J36</f>
        <v>0</v>
      </c>
      <c r="J17" s="401">
        <f>'YTD 2016'!J36</f>
        <v>0</v>
      </c>
      <c r="K17" s="401">
        <f>'YTD 2015'!J36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1</v>
      </c>
      <c r="H18" s="492">
        <f t="shared" si="3"/>
        <v>2.2950819672131151</v>
      </c>
      <c r="I18" s="411">
        <f t="shared" si="3"/>
        <v>1</v>
      </c>
      <c r="J18" s="409">
        <f t="shared" si="3"/>
        <v>3</v>
      </c>
      <c r="K18" s="409">
        <f t="shared" si="3"/>
        <v>4</v>
      </c>
      <c r="L18" s="412">
        <f>(I18-J18)/J18</f>
        <v>-0.66666666666666663</v>
      </c>
      <c r="M18" s="413">
        <f>(I18-K18)/K18</f>
        <v>-0.75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ago'!C36</f>
        <v>0</v>
      </c>
      <c r="D20" s="401">
        <f>'3 weeks ago'!C36</f>
        <v>0</v>
      </c>
      <c r="E20" s="402">
        <f>'Previous Week'!C36</f>
        <v>0</v>
      </c>
      <c r="F20" s="402">
        <f>'Last Week'!C36</f>
        <v>0</v>
      </c>
      <c r="G20" s="452">
        <f t="shared" ref="G20:G28" si="4">SUM(C20:F20)</f>
        <v>0</v>
      </c>
      <c r="H20" s="491">
        <f>'2016 Data'!C65</f>
        <v>0.91803278688524592</v>
      </c>
      <c r="I20" s="416">
        <f>'YTD 2017'!C36</f>
        <v>0</v>
      </c>
      <c r="J20" s="401">
        <f>'YTD 2016'!C36</f>
        <v>1</v>
      </c>
      <c r="K20" s="401">
        <f>'YTD 2015'!C36</f>
        <v>0</v>
      </c>
      <c r="L20" s="404">
        <f t="shared" ref="L20:L28" si="5">I20-J20</f>
        <v>-1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ago'!N36</f>
        <v>0</v>
      </c>
      <c r="D21" s="401">
        <f>'3 weeks ago'!N36</f>
        <v>1</v>
      </c>
      <c r="E21" s="402">
        <f>'Previous Week'!N36</f>
        <v>0</v>
      </c>
      <c r="F21" s="402">
        <f>'Last Week'!N36</f>
        <v>2</v>
      </c>
      <c r="G21" s="452">
        <f t="shared" si="4"/>
        <v>3</v>
      </c>
      <c r="H21" s="491">
        <f>'2016 Data'!N65</f>
        <v>7.4207650273224051</v>
      </c>
      <c r="I21" s="418">
        <f>'YTD 2017'!N36</f>
        <v>5</v>
      </c>
      <c r="J21" s="401">
        <f>'YTD 2016'!N36</f>
        <v>8</v>
      </c>
      <c r="K21" s="401">
        <f>'YTD 2015'!N36</f>
        <v>9</v>
      </c>
      <c r="L21" s="404">
        <f t="shared" si="5"/>
        <v>-3</v>
      </c>
      <c r="M21" s="407">
        <f t="shared" ref="M21:M28" si="6">I21-K21</f>
        <v>-4</v>
      </c>
      <c r="N21" s="380"/>
    </row>
    <row r="22" spans="1:14" x14ac:dyDescent="0.25">
      <c r="A22" s="375"/>
      <c r="B22" s="417" t="s">
        <v>62</v>
      </c>
      <c r="C22" s="401">
        <f>'4 weeks ago'!L36</f>
        <v>0</v>
      </c>
      <c r="D22" s="401">
        <f>'3 weeks ago'!L36</f>
        <v>0</v>
      </c>
      <c r="E22" s="402">
        <f>'Previous Week'!L36</f>
        <v>0</v>
      </c>
      <c r="F22" s="402">
        <f>'Last Week'!L36</f>
        <v>0</v>
      </c>
      <c r="G22" s="418">
        <f t="shared" si="4"/>
        <v>0</v>
      </c>
      <c r="H22" s="491">
        <f>'2016 Data'!L65</f>
        <v>0.22950819672131148</v>
      </c>
      <c r="I22" s="418">
        <f>'YTD 2017'!L36</f>
        <v>0</v>
      </c>
      <c r="J22" s="401">
        <f>'YTD 2016'!L36</f>
        <v>0</v>
      </c>
      <c r="K22" s="401">
        <f>'YTD 2015'!L36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ago'!P36</f>
        <v>2</v>
      </c>
      <c r="D23" s="401">
        <f>'3 weeks ago'!P36</f>
        <v>1</v>
      </c>
      <c r="E23" s="402">
        <f>'Previous Week'!P36</f>
        <v>5</v>
      </c>
      <c r="F23" s="402">
        <f>'Last Week'!P36</f>
        <v>1</v>
      </c>
      <c r="G23" s="403">
        <f t="shared" si="4"/>
        <v>9</v>
      </c>
      <c r="H23" s="491">
        <f>'2016 Data'!P65</f>
        <v>8.1857923497267748</v>
      </c>
      <c r="I23" s="418">
        <f>'YTD 2017'!P36</f>
        <v>16</v>
      </c>
      <c r="J23" s="401">
        <f>'YTD 2016'!P36</f>
        <v>14</v>
      </c>
      <c r="K23" s="401">
        <f>'YTD 2015'!P36</f>
        <v>32</v>
      </c>
      <c r="L23" s="404">
        <f t="shared" si="5"/>
        <v>2</v>
      </c>
      <c r="M23" s="407">
        <f t="shared" si="6"/>
        <v>-16</v>
      </c>
      <c r="N23" s="380"/>
    </row>
    <row r="24" spans="1:14" x14ac:dyDescent="0.25">
      <c r="A24" s="375"/>
      <c r="B24" s="406" t="s">
        <v>7</v>
      </c>
      <c r="C24" s="401">
        <f>'4 weeks ago'!G36</f>
        <v>2</v>
      </c>
      <c r="D24" s="401">
        <f>'3 weeks ago'!G36</f>
        <v>1</v>
      </c>
      <c r="E24" s="402">
        <f>'Previous Week'!G36</f>
        <v>0</v>
      </c>
      <c r="F24" s="402">
        <f>'Last Week'!G36</f>
        <v>2</v>
      </c>
      <c r="G24" s="403">
        <f t="shared" si="4"/>
        <v>5</v>
      </c>
      <c r="H24" s="491">
        <f>'2016 Data'!G65</f>
        <v>4.7431693989071038</v>
      </c>
      <c r="I24" s="418">
        <f>'YTD 2017'!G36</f>
        <v>10</v>
      </c>
      <c r="J24" s="401">
        <f>'YTD 2016'!G36</f>
        <v>8</v>
      </c>
      <c r="K24" s="401">
        <f>'YTD 2015'!G36</f>
        <v>5</v>
      </c>
      <c r="L24" s="404">
        <f t="shared" si="5"/>
        <v>2</v>
      </c>
      <c r="M24" s="407">
        <f t="shared" si="6"/>
        <v>5</v>
      </c>
      <c r="N24" s="380"/>
    </row>
    <row r="25" spans="1:14" x14ac:dyDescent="0.25">
      <c r="A25" s="375"/>
      <c r="B25" s="406" t="s">
        <v>68</v>
      </c>
      <c r="C25" s="401">
        <f>'4 weeks ago'!I36</f>
        <v>2</v>
      </c>
      <c r="D25" s="401">
        <f>'3 weeks ago'!I36</f>
        <v>1</v>
      </c>
      <c r="E25" s="402">
        <f>'Previous Week'!I36</f>
        <v>0</v>
      </c>
      <c r="F25" s="402">
        <f>'Last Week'!I36</f>
        <v>0</v>
      </c>
      <c r="G25" s="452">
        <f t="shared" si="4"/>
        <v>3</v>
      </c>
      <c r="H25" s="491">
        <f>'2016 Data'!I65</f>
        <v>2.6010928961748636</v>
      </c>
      <c r="I25" s="418">
        <f>'YTD 2017'!I36</f>
        <v>3</v>
      </c>
      <c r="J25" s="401">
        <f>'YTD 2016'!I36</f>
        <v>4</v>
      </c>
      <c r="K25" s="401">
        <f>'YTD 2015'!I36</f>
        <v>1</v>
      </c>
      <c r="L25" s="404">
        <f t="shared" si="5"/>
        <v>-1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ago'!H36</f>
        <v>2</v>
      </c>
      <c r="D26" s="401">
        <f>'3 weeks ago'!H36</f>
        <v>1</v>
      </c>
      <c r="E26" s="402">
        <f>'Previous Week'!H36</f>
        <v>0</v>
      </c>
      <c r="F26" s="402">
        <f>'Last Week'!H36</f>
        <v>0</v>
      </c>
      <c r="G26" s="452">
        <f t="shared" si="4"/>
        <v>3</v>
      </c>
      <c r="H26" s="491">
        <f>'2016 Data'!H65</f>
        <v>2.6010928961748636</v>
      </c>
      <c r="I26" s="418">
        <f>'YTD 2017'!H36</f>
        <v>4</v>
      </c>
      <c r="J26" s="401">
        <f>'YTD 2016'!H36</f>
        <v>5</v>
      </c>
      <c r="K26" s="401">
        <f>'YTD 2015'!H36</f>
        <v>6</v>
      </c>
      <c r="L26" s="404">
        <f>I26-J26</f>
        <v>-1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ago'!K36</f>
        <v>0</v>
      </c>
      <c r="D27" s="401">
        <f>'3 weeks ago'!K36</f>
        <v>0</v>
      </c>
      <c r="E27" s="402">
        <f>'Previous Week'!K36</f>
        <v>1</v>
      </c>
      <c r="F27" s="402">
        <f>'Last Week'!K36</f>
        <v>0</v>
      </c>
      <c r="G27" s="452">
        <f t="shared" si="4"/>
        <v>1</v>
      </c>
      <c r="H27" s="491">
        <f>'2016 Data'!K65</f>
        <v>0.68852459016393441</v>
      </c>
      <c r="I27" s="418">
        <f>'YTD 2017'!K36</f>
        <v>1</v>
      </c>
      <c r="J27" s="401">
        <f>'YTD 2016'!K36</f>
        <v>0</v>
      </c>
      <c r="K27" s="401">
        <f>'YTD 2015'!K36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ago'!B36</f>
        <v>1</v>
      </c>
      <c r="D28" s="401">
        <f>'3 weeks ago'!B36</f>
        <v>2</v>
      </c>
      <c r="E28" s="402">
        <f>'Previous Week'!B36</f>
        <v>0</v>
      </c>
      <c r="F28" s="402">
        <f>'Last Week'!B36</f>
        <v>0</v>
      </c>
      <c r="G28" s="452">
        <f t="shared" si="4"/>
        <v>3</v>
      </c>
      <c r="H28" s="491">
        <f>'2016 Data'!B65</f>
        <v>1.9890710382513661</v>
      </c>
      <c r="I28" s="418">
        <f>'YTD 2017'!B36</f>
        <v>4</v>
      </c>
      <c r="J28" s="401">
        <f>'YTD 2016'!B36</f>
        <v>1</v>
      </c>
      <c r="K28" s="401">
        <f>'YTD 2015'!B36</f>
        <v>0</v>
      </c>
      <c r="L28" s="404">
        <f t="shared" si="5"/>
        <v>3</v>
      </c>
      <c r="M28" s="407">
        <f t="shared" si="6"/>
        <v>4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9</v>
      </c>
      <c r="D29" s="420">
        <f t="shared" si="7"/>
        <v>7</v>
      </c>
      <c r="E29" s="420">
        <f t="shared" si="7"/>
        <v>6</v>
      </c>
      <c r="F29" s="421">
        <f t="shared" si="7"/>
        <v>5</v>
      </c>
      <c r="G29" s="455">
        <f t="shared" si="7"/>
        <v>27</v>
      </c>
      <c r="H29" s="494">
        <f t="shared" si="7"/>
        <v>29.377049180327869</v>
      </c>
      <c r="I29" s="422">
        <f t="shared" si="7"/>
        <v>43</v>
      </c>
      <c r="J29" s="420">
        <f t="shared" si="7"/>
        <v>41</v>
      </c>
      <c r="K29" s="420">
        <f>SUM(K20:K28)</f>
        <v>54</v>
      </c>
      <c r="L29" s="412">
        <f>(I29-J29)/J29</f>
        <v>4.878048780487805E-2</v>
      </c>
      <c r="M29" s="413">
        <f>(I29-K29)/K29</f>
        <v>-0.20370370370370369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10</v>
      </c>
      <c r="D30" s="409">
        <f t="shared" si="8"/>
        <v>7</v>
      </c>
      <c r="E30" s="409">
        <f t="shared" si="8"/>
        <v>6</v>
      </c>
      <c r="F30" s="410">
        <f t="shared" si="8"/>
        <v>5</v>
      </c>
      <c r="G30" s="453">
        <f t="shared" si="8"/>
        <v>28</v>
      </c>
      <c r="H30" s="492">
        <f t="shared" si="8"/>
        <v>31.672131147540984</v>
      </c>
      <c r="I30" s="411">
        <f t="shared" si="8"/>
        <v>44</v>
      </c>
      <c r="J30" s="409">
        <f t="shared" si="8"/>
        <v>44</v>
      </c>
      <c r="K30" s="409">
        <f t="shared" si="8"/>
        <v>58</v>
      </c>
      <c r="L30" s="412">
        <f>(I30-J30)/J30</f>
        <v>0</v>
      </c>
      <c r="M30" s="413">
        <f>(I30-K30)/K30</f>
        <v>-0.2413793103448276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0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ago'!S36</f>
        <v>0</v>
      </c>
      <c r="D39" s="441">
        <f>'3 weeks ago'!S36</f>
        <v>0</v>
      </c>
      <c r="E39" s="441">
        <f>'Previous Week'!S36</f>
        <v>0</v>
      </c>
      <c r="F39" s="442">
        <f>'Last Week'!S36</f>
        <v>0</v>
      </c>
      <c r="G39" s="452">
        <f t="shared" ref="G39:G40" si="9">SUM(C39:F39)</f>
        <v>0</v>
      </c>
      <c r="H39" s="501">
        <f>'2016 Data'!R65</f>
        <v>0</v>
      </c>
      <c r="I39" s="443">
        <f>'YTD 2017'!S36</f>
        <v>0</v>
      </c>
      <c r="J39" s="441">
        <f>'YTD 2016'!S36</f>
        <v>0</v>
      </c>
      <c r="K39" s="441">
        <f>'YTD 2015'!S36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ago'!T36</f>
        <v>3</v>
      </c>
      <c r="D40" s="447">
        <f>'3 weeks ago'!T36</f>
        <v>0</v>
      </c>
      <c r="E40" s="446">
        <f>'Previous Week'!T36</f>
        <v>2</v>
      </c>
      <c r="F40" s="460">
        <f>'Last Week'!T36</f>
        <v>3</v>
      </c>
      <c r="G40" s="452">
        <f t="shared" si="9"/>
        <v>8</v>
      </c>
      <c r="H40" s="502">
        <f>'2016 Data'!S65</f>
        <v>12.043835616438356</v>
      </c>
      <c r="I40" s="448">
        <f>'YTD 2017'!T36</f>
        <v>20</v>
      </c>
      <c r="J40" s="482">
        <f>'YTD 2016'!T36</f>
        <v>29</v>
      </c>
      <c r="K40" s="446">
        <f>'YTD 2015'!T36</f>
        <v>18</v>
      </c>
      <c r="L40" s="412">
        <f>(I40-J40)/J40</f>
        <v>-0.31034482758620691</v>
      </c>
      <c r="M40" s="413">
        <f>(I40-K40)/K40</f>
        <v>0.1111111111111111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1" priority="1" stopIfTrue="1" operator="greaterThan">
      <formula>0</formula>
    </cfRule>
  </conditionalFormatting>
  <conditionalFormatting sqref="L31:M31">
    <cfRule type="cellIs" dxfId="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workbookViewId="0">
      <selection activeCell="H19" sqref="H19"/>
    </sheetView>
  </sheetViews>
  <sheetFormatPr defaultRowHeight="12.75" x14ac:dyDescent="0.2"/>
  <cols>
    <col min="1" max="1" width="7.140625" customWidth="1"/>
    <col min="2" max="17" width="8.85546875" style="327"/>
  </cols>
  <sheetData>
    <row r="1" spans="1:20" x14ac:dyDescent="0.2">
      <c r="A1" t="s">
        <v>188</v>
      </c>
      <c r="R1" t="s">
        <v>157</v>
      </c>
    </row>
    <row r="2" spans="1:20" x14ac:dyDescent="0.2">
      <c r="A2" t="s">
        <v>84</v>
      </c>
      <c r="B2" s="327" t="s">
        <v>25</v>
      </c>
      <c r="C2" s="327" t="s">
        <v>37</v>
      </c>
      <c r="D2" s="327" t="s">
        <v>35</v>
      </c>
      <c r="E2" s="327" t="s">
        <v>85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86</v>
      </c>
      <c r="K2" s="327" t="s">
        <v>39</v>
      </c>
      <c r="L2" s="327" t="s">
        <v>87</v>
      </c>
      <c r="M2" s="327" t="s">
        <v>24</v>
      </c>
      <c r="N2" s="327" t="s">
        <v>38</v>
      </c>
      <c r="O2" s="327" t="s">
        <v>36</v>
      </c>
      <c r="P2" s="327" t="s">
        <v>88</v>
      </c>
      <c r="Q2" s="327" t="s">
        <v>69</v>
      </c>
      <c r="R2" s="327" t="s">
        <v>93</v>
      </c>
      <c r="S2">
        <v>53</v>
      </c>
    </row>
    <row r="3" spans="1:20" x14ac:dyDescent="0.2">
      <c r="A3" t="s">
        <v>126</v>
      </c>
      <c r="B3" s="547">
        <v>29</v>
      </c>
      <c r="C3" s="547">
        <v>5</v>
      </c>
      <c r="D3" s="547">
        <v>4</v>
      </c>
      <c r="E3" s="547">
        <v>1</v>
      </c>
      <c r="F3" s="547"/>
      <c r="G3" s="547">
        <v>47</v>
      </c>
      <c r="H3" s="547">
        <v>43</v>
      </c>
      <c r="I3" s="547">
        <v>25</v>
      </c>
      <c r="J3" s="547">
        <v>6</v>
      </c>
      <c r="K3" s="547">
        <v>9</v>
      </c>
      <c r="L3" s="547">
        <v>1</v>
      </c>
      <c r="M3" s="547">
        <v>1</v>
      </c>
      <c r="N3" s="547">
        <v>14</v>
      </c>
      <c r="O3" s="547">
        <v>1</v>
      </c>
      <c r="P3" s="547">
        <v>3</v>
      </c>
      <c r="Q3" s="547">
        <v>3</v>
      </c>
      <c r="R3" s="500"/>
      <c r="S3" s="500">
        <v>18</v>
      </c>
      <c r="T3" s="500"/>
    </row>
    <row r="4" spans="1:20" x14ac:dyDescent="0.2">
      <c r="A4" t="s">
        <v>127</v>
      </c>
      <c r="B4" s="547">
        <v>52</v>
      </c>
      <c r="C4" s="547">
        <v>6</v>
      </c>
      <c r="D4" s="547">
        <v>4</v>
      </c>
      <c r="E4" s="547">
        <v>9</v>
      </c>
      <c r="F4" s="547">
        <v>1</v>
      </c>
      <c r="G4" s="547">
        <v>112</v>
      </c>
      <c r="H4" s="547">
        <v>35</v>
      </c>
      <c r="I4" s="547">
        <v>34</v>
      </c>
      <c r="J4" s="547">
        <v>11</v>
      </c>
      <c r="K4" s="547">
        <v>12</v>
      </c>
      <c r="L4" s="547">
        <v>4</v>
      </c>
      <c r="M4" s="547">
        <v>2</v>
      </c>
      <c r="N4" s="547">
        <v>93</v>
      </c>
      <c r="O4" s="547">
        <v>4</v>
      </c>
      <c r="P4" s="547">
        <v>38</v>
      </c>
      <c r="Q4" s="547">
        <v>8</v>
      </c>
      <c r="R4" s="500"/>
      <c r="S4" s="500">
        <v>83</v>
      </c>
      <c r="T4" s="500"/>
    </row>
    <row r="5" spans="1:20" x14ac:dyDescent="0.2">
      <c r="A5" t="s">
        <v>128</v>
      </c>
      <c r="B5" s="547">
        <v>35</v>
      </c>
      <c r="C5" s="547">
        <v>14</v>
      </c>
      <c r="D5" s="547">
        <v>2</v>
      </c>
      <c r="E5" s="547">
        <v>16</v>
      </c>
      <c r="F5" s="547">
        <v>1</v>
      </c>
      <c r="G5" s="547">
        <v>55</v>
      </c>
      <c r="H5" s="547">
        <v>28</v>
      </c>
      <c r="I5" s="547">
        <v>25</v>
      </c>
      <c r="J5" s="547">
        <v>10</v>
      </c>
      <c r="K5" s="547">
        <v>1</v>
      </c>
      <c r="L5" s="547">
        <v>4</v>
      </c>
      <c r="M5" s="547">
        <v>5</v>
      </c>
      <c r="N5" s="547">
        <v>41</v>
      </c>
      <c r="O5" s="547">
        <v>2</v>
      </c>
      <c r="P5" s="547">
        <v>21</v>
      </c>
      <c r="Q5" s="547">
        <v>10</v>
      </c>
      <c r="R5" s="500">
        <v>3</v>
      </c>
      <c r="S5" s="500">
        <v>106</v>
      </c>
      <c r="T5" s="500"/>
    </row>
    <row r="6" spans="1:20" x14ac:dyDescent="0.2">
      <c r="A6" t="s">
        <v>129</v>
      </c>
      <c r="B6" s="547">
        <v>34</v>
      </c>
      <c r="C6" s="547">
        <v>12</v>
      </c>
      <c r="D6" s="547">
        <v>2</v>
      </c>
      <c r="E6" s="547">
        <v>2</v>
      </c>
      <c r="F6" s="547">
        <v>2</v>
      </c>
      <c r="G6" s="547">
        <v>48</v>
      </c>
      <c r="H6" s="547">
        <v>23</v>
      </c>
      <c r="I6" s="547">
        <v>21</v>
      </c>
      <c r="J6" s="547">
        <v>6</v>
      </c>
      <c r="K6" s="547">
        <v>16</v>
      </c>
      <c r="L6" s="547">
        <v>1</v>
      </c>
      <c r="M6" s="547"/>
      <c r="N6" s="547">
        <v>52</v>
      </c>
      <c r="O6" s="547">
        <v>2</v>
      </c>
      <c r="P6" s="547">
        <v>9</v>
      </c>
      <c r="Q6" s="547">
        <v>5</v>
      </c>
      <c r="R6" s="500"/>
      <c r="S6" s="500">
        <v>95</v>
      </c>
      <c r="T6" s="500"/>
    </row>
    <row r="7" spans="1:20" x14ac:dyDescent="0.2">
      <c r="A7" t="s">
        <v>130</v>
      </c>
      <c r="B7" s="547">
        <v>25</v>
      </c>
      <c r="C7" s="547">
        <v>17</v>
      </c>
      <c r="D7" s="547">
        <v>6</v>
      </c>
      <c r="E7" s="547">
        <v>12</v>
      </c>
      <c r="F7" s="547">
        <v>2</v>
      </c>
      <c r="G7" s="547">
        <v>38</v>
      </c>
      <c r="H7" s="547">
        <v>29</v>
      </c>
      <c r="I7" s="547">
        <v>13</v>
      </c>
      <c r="J7" s="547">
        <v>12</v>
      </c>
      <c r="K7" s="547">
        <v>4</v>
      </c>
      <c r="L7" s="547">
        <v>3</v>
      </c>
      <c r="M7" s="547">
        <v>1</v>
      </c>
      <c r="N7" s="547">
        <v>51</v>
      </c>
      <c r="O7" s="547">
        <v>4</v>
      </c>
      <c r="P7" s="547">
        <v>19</v>
      </c>
      <c r="Q7" s="547">
        <v>9</v>
      </c>
      <c r="R7" s="500"/>
      <c r="S7" s="500">
        <v>106</v>
      </c>
      <c r="T7" s="500"/>
    </row>
    <row r="8" spans="1:20" x14ac:dyDescent="0.2">
      <c r="A8" t="s">
        <v>131</v>
      </c>
      <c r="B8" s="547">
        <v>39</v>
      </c>
      <c r="C8" s="547">
        <v>12</v>
      </c>
      <c r="D8" s="547">
        <v>1</v>
      </c>
      <c r="E8" s="547">
        <v>6</v>
      </c>
      <c r="F8" s="547"/>
      <c r="G8" s="547">
        <v>82</v>
      </c>
      <c r="H8" s="547">
        <v>49</v>
      </c>
      <c r="I8" s="547">
        <v>18</v>
      </c>
      <c r="J8" s="547">
        <v>6</v>
      </c>
      <c r="K8" s="547">
        <v>5</v>
      </c>
      <c r="L8" s="547">
        <v>1</v>
      </c>
      <c r="M8" s="547">
        <v>2</v>
      </c>
      <c r="N8" s="547">
        <v>40</v>
      </c>
      <c r="O8" s="547">
        <v>5</v>
      </c>
      <c r="P8" s="547">
        <v>92</v>
      </c>
      <c r="Q8" s="547">
        <v>5</v>
      </c>
      <c r="R8" s="500"/>
      <c r="S8" s="500">
        <v>78</v>
      </c>
      <c r="T8" s="500"/>
    </row>
    <row r="9" spans="1:20" x14ac:dyDescent="0.2">
      <c r="A9" t="s">
        <v>132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120</v>
      </c>
      <c r="T9" s="500"/>
    </row>
    <row r="10" spans="1:20" x14ac:dyDescent="0.2">
      <c r="A10" t="s">
        <v>133</v>
      </c>
      <c r="B10" s="327">
        <v>40</v>
      </c>
      <c r="C10" s="327">
        <v>11</v>
      </c>
      <c r="D10" s="327">
        <v>1</v>
      </c>
      <c r="E10" s="327">
        <v>8</v>
      </c>
      <c r="G10" s="327">
        <v>142</v>
      </c>
      <c r="H10" s="327">
        <v>105</v>
      </c>
      <c r="I10" s="327">
        <v>41</v>
      </c>
      <c r="J10" s="327">
        <v>12</v>
      </c>
      <c r="K10" s="327">
        <v>3</v>
      </c>
      <c r="L10" s="327">
        <v>38</v>
      </c>
      <c r="M10" s="327">
        <v>5</v>
      </c>
      <c r="N10" s="327">
        <v>7</v>
      </c>
      <c r="P10" s="327">
        <v>39</v>
      </c>
      <c r="Q10" s="327">
        <v>46</v>
      </c>
      <c r="R10" s="28">
        <v>16</v>
      </c>
      <c r="S10">
        <v>23</v>
      </c>
      <c r="T10" s="500"/>
    </row>
    <row r="11" spans="1:20" x14ac:dyDescent="0.2">
      <c r="A11" t="s">
        <v>134</v>
      </c>
      <c r="B11" s="327">
        <v>26</v>
      </c>
      <c r="C11" s="327">
        <v>1</v>
      </c>
      <c r="E11" s="327">
        <v>8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45</v>
      </c>
      <c r="T11" s="500"/>
    </row>
    <row r="12" spans="1:20" x14ac:dyDescent="0.2">
      <c r="A12" t="s">
        <v>135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133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116</v>
      </c>
      <c r="T12" s="500"/>
    </row>
    <row r="13" spans="1:20" x14ac:dyDescent="0.2">
      <c r="A13" t="s">
        <v>136</v>
      </c>
      <c r="B13" s="327">
        <v>42</v>
      </c>
      <c r="C13" s="327">
        <v>21</v>
      </c>
      <c r="D13" s="327">
        <v>1</v>
      </c>
      <c r="E13" s="327">
        <v>12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">
      <c r="A14" t="s">
        <v>137</v>
      </c>
      <c r="B14" s="327">
        <v>27</v>
      </c>
      <c r="C14" s="327">
        <v>17</v>
      </c>
      <c r="E14" s="327">
        <v>31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M14" s="327">
        <v>1</v>
      </c>
      <c r="N14" s="327">
        <v>54</v>
      </c>
      <c r="O14" s="327">
        <v>1</v>
      </c>
      <c r="P14" s="327">
        <v>32</v>
      </c>
      <c r="Q14" s="327">
        <v>21</v>
      </c>
      <c r="R14" s="28">
        <v>202</v>
      </c>
      <c r="S14">
        <v>173</v>
      </c>
      <c r="T14" s="500"/>
    </row>
    <row r="15" spans="1:20" x14ac:dyDescent="0.2">
      <c r="A15" t="s">
        <v>138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N15" s="327">
        <v>78</v>
      </c>
      <c r="O15" s="327">
        <v>3</v>
      </c>
      <c r="P15" s="327">
        <v>6</v>
      </c>
      <c r="Q15" s="327">
        <v>11</v>
      </c>
      <c r="R15" s="28">
        <v>218</v>
      </c>
      <c r="S15">
        <v>179</v>
      </c>
      <c r="T15" s="500"/>
    </row>
    <row r="16" spans="1:20" x14ac:dyDescent="0.2">
      <c r="A16" t="s">
        <v>139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6</v>
      </c>
      <c r="K16" s="327">
        <v>1</v>
      </c>
      <c r="L16" s="327">
        <v>2</v>
      </c>
      <c r="M16" s="327">
        <v>1</v>
      </c>
      <c r="N16" s="327">
        <v>59</v>
      </c>
      <c r="P16" s="327">
        <v>27</v>
      </c>
      <c r="Q16" s="327">
        <v>14</v>
      </c>
      <c r="R16" s="28">
        <v>1</v>
      </c>
      <c r="S16">
        <v>121</v>
      </c>
      <c r="T16" s="500"/>
    </row>
    <row r="17" spans="1:20" x14ac:dyDescent="0.2">
      <c r="A17" t="s">
        <v>140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62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51</v>
      </c>
      <c r="O17" s="327">
        <v>1</v>
      </c>
      <c r="P17" s="327">
        <v>27</v>
      </c>
      <c r="Q17" s="327">
        <v>28</v>
      </c>
      <c r="R17" s="28">
        <v>71</v>
      </c>
      <c r="S17">
        <v>166</v>
      </c>
      <c r="T17" s="500"/>
    </row>
    <row r="18" spans="1:20" x14ac:dyDescent="0.2">
      <c r="A18" t="s">
        <v>141</v>
      </c>
      <c r="B18" s="327">
        <v>44</v>
      </c>
      <c r="C18" s="327">
        <v>18</v>
      </c>
      <c r="D18" s="327">
        <v>3</v>
      </c>
      <c r="E18" s="327">
        <v>6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">
      <c r="A19" t="s">
        <v>142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15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205</v>
      </c>
      <c r="S19">
        <v>237</v>
      </c>
      <c r="T19" s="500"/>
    </row>
    <row r="20" spans="1:20" x14ac:dyDescent="0.2">
      <c r="A20" t="s">
        <v>143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">
      <c r="A21" t="s">
        <v>144</v>
      </c>
      <c r="B21" s="327">
        <v>19</v>
      </c>
      <c r="C21" s="327">
        <v>23</v>
      </c>
      <c r="D21" s="327">
        <v>5</v>
      </c>
      <c r="E21" s="327">
        <v>4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">
      <c r="A22" t="s">
        <v>145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75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98</v>
      </c>
      <c r="T22" s="500"/>
    </row>
    <row r="23" spans="1:20" x14ac:dyDescent="0.2">
      <c r="A23" t="s">
        <v>146</v>
      </c>
      <c r="B23" s="327">
        <v>17</v>
      </c>
      <c r="C23" s="327">
        <v>19</v>
      </c>
      <c r="D23" s="327">
        <v>11</v>
      </c>
      <c r="E23" s="327">
        <v>1</v>
      </c>
      <c r="F23" s="327">
        <v>3</v>
      </c>
      <c r="G23" s="327">
        <v>36</v>
      </c>
      <c r="H23" s="327">
        <v>40</v>
      </c>
      <c r="I23" s="327">
        <v>18</v>
      </c>
      <c r="J23" s="327">
        <v>8</v>
      </c>
      <c r="K23" s="327">
        <v>4</v>
      </c>
      <c r="L23" s="327">
        <v>4</v>
      </c>
      <c r="M23" s="327">
        <v>1</v>
      </c>
      <c r="N23" s="327">
        <v>29</v>
      </c>
      <c r="O23" s="327">
        <v>1</v>
      </c>
      <c r="P23" s="327">
        <v>335</v>
      </c>
      <c r="Q23" s="327">
        <v>7</v>
      </c>
      <c r="R23" s="28"/>
      <c r="S23">
        <v>71</v>
      </c>
      <c r="T23" s="500"/>
    </row>
    <row r="24" spans="1:20" x14ac:dyDescent="0.2">
      <c r="A24" t="s">
        <v>147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">
      <c r="A25" t="s">
        <v>148</v>
      </c>
      <c r="B25" s="327">
        <v>14</v>
      </c>
      <c r="C25" s="327">
        <v>3</v>
      </c>
      <c r="F25" s="327">
        <v>1</v>
      </c>
      <c r="G25" s="327">
        <v>65</v>
      </c>
      <c r="H25" s="327">
        <v>27</v>
      </c>
      <c r="I25" s="327">
        <v>28</v>
      </c>
      <c r="J25" s="327">
        <v>4</v>
      </c>
      <c r="K25" s="327">
        <v>7</v>
      </c>
      <c r="L25" s="327">
        <v>2</v>
      </c>
      <c r="N25" s="327">
        <v>49</v>
      </c>
      <c r="P25" s="327">
        <v>6</v>
      </c>
      <c r="Q25" s="327">
        <v>3</v>
      </c>
      <c r="R25" s="28"/>
      <c r="S25">
        <v>84</v>
      </c>
      <c r="T25" s="500"/>
    </row>
    <row r="26" spans="1:20" x14ac:dyDescent="0.2">
      <c r="A26" t="s">
        <v>149</v>
      </c>
      <c r="B26" s="327">
        <v>15</v>
      </c>
      <c r="D26" s="327">
        <v>5</v>
      </c>
      <c r="E26" s="327">
        <v>3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P26" s="327">
        <v>142</v>
      </c>
      <c r="Q26" s="327">
        <v>4</v>
      </c>
      <c r="R26" s="28"/>
      <c r="S26">
        <v>102</v>
      </c>
      <c r="T26" s="500"/>
    </row>
    <row r="27" spans="1:20" x14ac:dyDescent="0.2">
      <c r="A27" t="s">
        <v>150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">
      <c r="A28" t="s">
        <v>151</v>
      </c>
      <c r="B28" s="327">
        <v>31</v>
      </c>
      <c r="C28" s="327">
        <v>9</v>
      </c>
      <c r="D28" s="327">
        <v>2</v>
      </c>
      <c r="E28" s="327">
        <v>9</v>
      </c>
      <c r="F28" s="327">
        <v>5</v>
      </c>
      <c r="G28" s="327">
        <v>54</v>
      </c>
      <c r="H28" s="327">
        <v>61</v>
      </c>
      <c r="I28" s="327">
        <v>21</v>
      </c>
      <c r="J28" s="327">
        <v>12</v>
      </c>
      <c r="K28" s="327">
        <v>4</v>
      </c>
      <c r="L28" s="327">
        <v>4</v>
      </c>
      <c r="M28" s="327">
        <v>1</v>
      </c>
      <c r="N28" s="327">
        <v>90</v>
      </c>
      <c r="O28" s="327">
        <v>2</v>
      </c>
      <c r="P28" s="327">
        <v>8</v>
      </c>
      <c r="Q28" s="327">
        <v>10</v>
      </c>
      <c r="R28" s="28"/>
      <c r="S28">
        <v>182</v>
      </c>
      <c r="T28" s="500"/>
    </row>
    <row r="29" spans="1:20" x14ac:dyDescent="0.2">
      <c r="A29" t="s">
        <v>152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">
      <c r="A30" t="s">
        <v>153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M30" s="327">
        <v>1</v>
      </c>
      <c r="N30" s="327">
        <v>80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">
      <c r="A31" t="s">
        <v>154</v>
      </c>
      <c r="B31" s="327">
        <v>20</v>
      </c>
      <c r="C31" s="327">
        <v>3</v>
      </c>
      <c r="D31" s="327">
        <v>1</v>
      </c>
      <c r="E31" s="327">
        <v>3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P31" s="327">
        <v>80</v>
      </c>
      <c r="Q31" s="327">
        <v>1</v>
      </c>
      <c r="R31" s="28"/>
      <c r="S31">
        <v>67</v>
      </c>
      <c r="T31" s="500"/>
    </row>
    <row r="32" spans="1:20" x14ac:dyDescent="0.2">
      <c r="A32" t="s">
        <v>155</v>
      </c>
      <c r="B32" s="327">
        <v>26</v>
      </c>
      <c r="C32" s="327">
        <v>12</v>
      </c>
      <c r="D32" s="327">
        <v>1</v>
      </c>
      <c r="E32" s="327">
        <v>16</v>
      </c>
      <c r="G32" s="327">
        <v>62</v>
      </c>
      <c r="H32" s="327">
        <v>34</v>
      </c>
      <c r="I32" s="327">
        <v>34</v>
      </c>
      <c r="J32" s="327">
        <v>7</v>
      </c>
      <c r="K32" s="327">
        <v>9</v>
      </c>
      <c r="L32" s="327">
        <v>3</v>
      </c>
      <c r="M32" s="327">
        <v>1</v>
      </c>
      <c r="N32" s="327">
        <v>97</v>
      </c>
      <c r="O32" s="327">
        <v>1</v>
      </c>
      <c r="P32" s="327">
        <v>107</v>
      </c>
      <c r="Q32" s="327">
        <v>4</v>
      </c>
      <c r="R32" s="28"/>
      <c r="S32">
        <v>157</v>
      </c>
      <c r="T32" s="500"/>
    </row>
    <row r="34" spans="1:19" x14ac:dyDescent="0.2">
      <c r="A34" t="s">
        <v>156</v>
      </c>
    </row>
    <row r="35" spans="1:19" x14ac:dyDescent="0.2">
      <c r="A35" t="s">
        <v>84</v>
      </c>
      <c r="B35" s="327" t="s">
        <v>25</v>
      </c>
      <c r="C35" s="327" t="s">
        <v>37</v>
      </c>
      <c r="D35" s="327" t="s">
        <v>35</v>
      </c>
      <c r="E35" s="327" t="s">
        <v>85</v>
      </c>
      <c r="F35" s="327" t="s">
        <v>23</v>
      </c>
      <c r="G35" s="327" t="s">
        <v>26</v>
      </c>
      <c r="H35" s="327" t="s">
        <v>65</v>
      </c>
      <c r="I35" s="327" t="s">
        <v>66</v>
      </c>
      <c r="J35" s="327" t="s">
        <v>86</v>
      </c>
      <c r="K35" s="327" t="s">
        <v>39</v>
      </c>
      <c r="L35" s="327" t="s">
        <v>87</v>
      </c>
      <c r="M35" s="327" t="s">
        <v>24</v>
      </c>
      <c r="N35" s="327" t="s">
        <v>38</v>
      </c>
      <c r="O35" s="327" t="s">
        <v>36</v>
      </c>
      <c r="P35" s="327" t="s">
        <v>88</v>
      </c>
      <c r="Q35" s="327" t="s">
        <v>69</v>
      </c>
      <c r="R35" s="327" t="s">
        <v>93</v>
      </c>
      <c r="S35" s="327">
        <v>53</v>
      </c>
    </row>
    <row r="36" spans="1:19" x14ac:dyDescent="0.2">
      <c r="A36" t="s">
        <v>126</v>
      </c>
      <c r="B36" s="327">
        <f>B3/366*28</f>
        <v>2.2185792349726778</v>
      </c>
      <c r="C36" s="327">
        <f t="shared" ref="C36:Q36" si="0">C3/366*28</f>
        <v>0.38251366120218577</v>
      </c>
      <c r="D36" s="327">
        <f t="shared" si="0"/>
        <v>0.30601092896174864</v>
      </c>
      <c r="E36" s="327">
        <f t="shared" si="0"/>
        <v>7.650273224043716E-2</v>
      </c>
      <c r="F36" s="327">
        <f t="shared" si="0"/>
        <v>0</v>
      </c>
      <c r="G36" s="327">
        <f t="shared" si="0"/>
        <v>3.5956284153005464</v>
      </c>
      <c r="H36" s="327">
        <f t="shared" si="0"/>
        <v>3.2896174863387979</v>
      </c>
      <c r="I36" s="327">
        <f t="shared" si="0"/>
        <v>1.9125683060109291</v>
      </c>
      <c r="J36" s="327">
        <f t="shared" si="0"/>
        <v>0.45901639344262296</v>
      </c>
      <c r="K36" s="327">
        <f t="shared" si="0"/>
        <v>0.68852459016393441</v>
      </c>
      <c r="L36" s="327">
        <f t="shared" si="0"/>
        <v>7.650273224043716E-2</v>
      </c>
      <c r="M36" s="327">
        <f t="shared" si="0"/>
        <v>7.650273224043716E-2</v>
      </c>
      <c r="N36" s="327">
        <f t="shared" si="0"/>
        <v>1.0710382513661203</v>
      </c>
      <c r="O36" s="327">
        <f t="shared" si="0"/>
        <v>7.650273224043716E-2</v>
      </c>
      <c r="P36" s="327">
        <f t="shared" si="0"/>
        <v>0.22950819672131148</v>
      </c>
      <c r="Q36" s="327">
        <f t="shared" si="0"/>
        <v>0.22950819672131148</v>
      </c>
      <c r="R36" s="327">
        <f t="shared" ref="R36:S36" si="1">R3/365*28</f>
        <v>0</v>
      </c>
      <c r="S36" s="327">
        <f t="shared" si="1"/>
        <v>1.3808219178082191</v>
      </c>
    </row>
    <row r="37" spans="1:19" x14ac:dyDescent="0.2">
      <c r="A37" t="s">
        <v>127</v>
      </c>
      <c r="B37" s="327">
        <f t="shared" ref="B37:Q37" si="2">B4/366*28</f>
        <v>3.9781420765027322</v>
      </c>
      <c r="C37" s="327">
        <f t="shared" si="2"/>
        <v>0.45901639344262296</v>
      </c>
      <c r="D37" s="327">
        <f t="shared" si="2"/>
        <v>0.30601092896174864</v>
      </c>
      <c r="E37" s="327">
        <f t="shared" si="2"/>
        <v>0.68852459016393441</v>
      </c>
      <c r="F37" s="327">
        <f t="shared" si="2"/>
        <v>7.650273224043716E-2</v>
      </c>
      <c r="G37" s="327">
        <f t="shared" si="2"/>
        <v>8.5683060109289624</v>
      </c>
      <c r="H37" s="327">
        <f t="shared" si="2"/>
        <v>2.6775956284153004</v>
      </c>
      <c r="I37" s="327">
        <f t="shared" si="2"/>
        <v>2.6010928961748636</v>
      </c>
      <c r="J37" s="327">
        <f t="shared" si="2"/>
        <v>0.84153005464480868</v>
      </c>
      <c r="K37" s="327">
        <f t="shared" si="2"/>
        <v>0.91803278688524592</v>
      </c>
      <c r="L37" s="327">
        <f t="shared" si="2"/>
        <v>0.30601092896174864</v>
      </c>
      <c r="M37" s="327">
        <f t="shared" si="2"/>
        <v>0.15300546448087432</v>
      </c>
      <c r="N37" s="327">
        <f t="shared" si="2"/>
        <v>7.1147540983606561</v>
      </c>
      <c r="O37" s="327">
        <f t="shared" si="2"/>
        <v>0.30601092896174864</v>
      </c>
      <c r="P37" s="327">
        <f t="shared" si="2"/>
        <v>2.9071038251366121</v>
      </c>
      <c r="Q37" s="327">
        <f t="shared" si="2"/>
        <v>0.61202185792349728</v>
      </c>
      <c r="R37" s="327">
        <f t="shared" ref="R37:S37" si="3">R4/365*28</f>
        <v>0</v>
      </c>
      <c r="S37" s="327">
        <f t="shared" si="3"/>
        <v>6.3671232876712329</v>
      </c>
    </row>
    <row r="38" spans="1:19" x14ac:dyDescent="0.2">
      <c r="A38" t="s">
        <v>128</v>
      </c>
      <c r="B38" s="327">
        <f t="shared" ref="B38:Q38" si="4">B5/366*28</f>
        <v>2.6775956284153004</v>
      </c>
      <c r="C38" s="327">
        <f t="shared" si="4"/>
        <v>1.0710382513661203</v>
      </c>
      <c r="D38" s="327">
        <f t="shared" si="4"/>
        <v>0.15300546448087432</v>
      </c>
      <c r="E38" s="327">
        <f t="shared" si="4"/>
        <v>1.2240437158469946</v>
      </c>
      <c r="F38" s="327">
        <f t="shared" si="4"/>
        <v>7.650273224043716E-2</v>
      </c>
      <c r="G38" s="327">
        <f t="shared" si="4"/>
        <v>4.2076502732240435</v>
      </c>
      <c r="H38" s="327">
        <f t="shared" si="4"/>
        <v>2.1420765027322406</v>
      </c>
      <c r="I38" s="327">
        <f t="shared" si="4"/>
        <v>1.9125683060109291</v>
      </c>
      <c r="J38" s="327">
        <f t="shared" si="4"/>
        <v>0.76502732240437155</v>
      </c>
      <c r="K38" s="327">
        <f t="shared" si="4"/>
        <v>7.650273224043716E-2</v>
      </c>
      <c r="L38" s="327">
        <f t="shared" si="4"/>
        <v>0.30601092896174864</v>
      </c>
      <c r="M38" s="327">
        <f t="shared" si="4"/>
        <v>0.38251366120218577</v>
      </c>
      <c r="N38" s="327">
        <f t="shared" si="4"/>
        <v>3.1366120218579234</v>
      </c>
      <c r="O38" s="327">
        <f t="shared" si="4"/>
        <v>0.15300546448087432</v>
      </c>
      <c r="P38" s="327">
        <f t="shared" si="4"/>
        <v>1.6065573770491803</v>
      </c>
      <c r="Q38" s="327">
        <f t="shared" si="4"/>
        <v>0.76502732240437155</v>
      </c>
      <c r="R38" s="327">
        <f t="shared" ref="R38:S38" si="5">R5/365*28</f>
        <v>0.23013698630136983</v>
      </c>
      <c r="S38" s="327">
        <f t="shared" si="5"/>
        <v>8.131506849315068</v>
      </c>
    </row>
    <row r="39" spans="1:19" x14ac:dyDescent="0.2">
      <c r="A39" t="s">
        <v>129</v>
      </c>
      <c r="B39" s="327">
        <f t="shared" ref="B39:Q39" si="6">B6/366*28</f>
        <v>2.6010928961748636</v>
      </c>
      <c r="C39" s="327">
        <f t="shared" si="6"/>
        <v>0.91803278688524592</v>
      </c>
      <c r="D39" s="327">
        <f t="shared" si="6"/>
        <v>0.15300546448087432</v>
      </c>
      <c r="E39" s="327">
        <f t="shared" si="6"/>
        <v>0.15300546448087432</v>
      </c>
      <c r="F39" s="327">
        <f t="shared" si="6"/>
        <v>0.15300546448087432</v>
      </c>
      <c r="G39" s="327">
        <f t="shared" si="6"/>
        <v>3.6721311475409837</v>
      </c>
      <c r="H39" s="327">
        <f t="shared" si="6"/>
        <v>1.7595628415300546</v>
      </c>
      <c r="I39" s="327">
        <f t="shared" si="6"/>
        <v>1.6065573770491803</v>
      </c>
      <c r="J39" s="327">
        <f t="shared" si="6"/>
        <v>0.45901639344262296</v>
      </c>
      <c r="K39" s="327">
        <f t="shared" si="6"/>
        <v>1.2240437158469946</v>
      </c>
      <c r="L39" s="327">
        <f t="shared" si="6"/>
        <v>7.650273224043716E-2</v>
      </c>
      <c r="M39" s="327">
        <f t="shared" si="6"/>
        <v>0</v>
      </c>
      <c r="N39" s="327">
        <f t="shared" si="6"/>
        <v>3.9781420765027322</v>
      </c>
      <c r="O39" s="327">
        <f t="shared" si="6"/>
        <v>0.15300546448087432</v>
      </c>
      <c r="P39" s="327">
        <f t="shared" si="6"/>
        <v>0.68852459016393441</v>
      </c>
      <c r="Q39" s="327">
        <f t="shared" si="6"/>
        <v>0.38251366120218577</v>
      </c>
      <c r="R39" s="327">
        <f t="shared" ref="R39:S39" si="7">R6/365*28</f>
        <v>0</v>
      </c>
      <c r="S39" s="327">
        <f t="shared" si="7"/>
        <v>7.2876712328767121</v>
      </c>
    </row>
    <row r="40" spans="1:19" x14ac:dyDescent="0.2">
      <c r="A40" t="s">
        <v>130</v>
      </c>
      <c r="B40" s="327">
        <f t="shared" ref="B40:Q40" si="8">B7/366*28</f>
        <v>1.9125683060109291</v>
      </c>
      <c r="C40" s="327">
        <f t="shared" si="8"/>
        <v>1.3005464480874318</v>
      </c>
      <c r="D40" s="327">
        <f t="shared" si="8"/>
        <v>0.45901639344262296</v>
      </c>
      <c r="E40" s="327">
        <f t="shared" si="8"/>
        <v>0.91803278688524592</v>
      </c>
      <c r="F40" s="327">
        <f t="shared" si="8"/>
        <v>0.15300546448087432</v>
      </c>
      <c r="G40" s="327">
        <f t="shared" si="8"/>
        <v>2.9071038251366121</v>
      </c>
      <c r="H40" s="327">
        <f t="shared" si="8"/>
        <v>2.2185792349726778</v>
      </c>
      <c r="I40" s="327">
        <f t="shared" si="8"/>
        <v>0.99453551912568305</v>
      </c>
      <c r="J40" s="327">
        <f t="shared" si="8"/>
        <v>0.91803278688524592</v>
      </c>
      <c r="K40" s="327">
        <f t="shared" si="8"/>
        <v>0.30601092896174864</v>
      </c>
      <c r="L40" s="327">
        <f t="shared" si="8"/>
        <v>0.22950819672131148</v>
      </c>
      <c r="M40" s="327">
        <f t="shared" si="8"/>
        <v>7.650273224043716E-2</v>
      </c>
      <c r="N40" s="327">
        <f t="shared" si="8"/>
        <v>3.9016393442622945</v>
      </c>
      <c r="O40" s="327">
        <f t="shared" si="8"/>
        <v>0.30601092896174864</v>
      </c>
      <c r="P40" s="327">
        <f t="shared" si="8"/>
        <v>1.4535519125683061</v>
      </c>
      <c r="Q40" s="327">
        <f t="shared" si="8"/>
        <v>0.68852459016393441</v>
      </c>
      <c r="R40" s="327">
        <f t="shared" ref="R40:S40" si="9">R7/365*28</f>
        <v>0</v>
      </c>
      <c r="S40" s="327">
        <f t="shared" si="9"/>
        <v>8.131506849315068</v>
      </c>
    </row>
    <row r="41" spans="1:19" x14ac:dyDescent="0.2">
      <c r="A41" t="s">
        <v>131</v>
      </c>
      <c r="B41" s="327">
        <f t="shared" ref="B41:Q41" si="10">B8/366*28</f>
        <v>2.9836065573770489</v>
      </c>
      <c r="C41" s="327">
        <f t="shared" si="10"/>
        <v>0.91803278688524592</v>
      </c>
      <c r="D41" s="327">
        <f t="shared" si="10"/>
        <v>7.650273224043716E-2</v>
      </c>
      <c r="E41" s="327">
        <f t="shared" si="10"/>
        <v>0.45901639344262296</v>
      </c>
      <c r="F41" s="327">
        <f t="shared" si="10"/>
        <v>0</v>
      </c>
      <c r="G41" s="327">
        <f t="shared" si="10"/>
        <v>6.2732240437158469</v>
      </c>
      <c r="H41" s="327">
        <f t="shared" si="10"/>
        <v>3.7486338797814209</v>
      </c>
      <c r="I41" s="327">
        <f t="shared" si="10"/>
        <v>1.3770491803278688</v>
      </c>
      <c r="J41" s="327">
        <f t="shared" si="10"/>
        <v>0.45901639344262296</v>
      </c>
      <c r="K41" s="327">
        <f t="shared" si="10"/>
        <v>0.38251366120218577</v>
      </c>
      <c r="L41" s="327">
        <f t="shared" si="10"/>
        <v>7.650273224043716E-2</v>
      </c>
      <c r="M41" s="327">
        <f t="shared" si="10"/>
        <v>0.15300546448087432</v>
      </c>
      <c r="N41" s="327">
        <f t="shared" si="10"/>
        <v>3.0601092896174862</v>
      </c>
      <c r="O41" s="327">
        <f t="shared" si="10"/>
        <v>0.38251366120218577</v>
      </c>
      <c r="P41" s="327">
        <f t="shared" si="10"/>
        <v>7.0382513661202184</v>
      </c>
      <c r="Q41" s="327">
        <f t="shared" si="10"/>
        <v>0.38251366120218577</v>
      </c>
      <c r="R41" s="327">
        <f t="shared" ref="R41:S41" si="11">R8/365*28</f>
        <v>0</v>
      </c>
      <c r="S41" s="327">
        <f t="shared" si="11"/>
        <v>5.9835616438356167</v>
      </c>
    </row>
    <row r="42" spans="1:19" x14ac:dyDescent="0.2">
      <c r="A42" t="s">
        <v>132</v>
      </c>
      <c r="B42" s="327">
        <f t="shared" ref="B42:Q42" si="12">B9/366*28</f>
        <v>2.5245901639344264</v>
      </c>
      <c r="C42" s="327">
        <f t="shared" si="12"/>
        <v>0.68852459016393441</v>
      </c>
      <c r="D42" s="327">
        <f t="shared" si="12"/>
        <v>0.30601092896174864</v>
      </c>
      <c r="E42" s="327">
        <f t="shared" si="12"/>
        <v>1.1475409836065573</v>
      </c>
      <c r="F42" s="327">
        <f t="shared" si="12"/>
        <v>0.15300546448087432</v>
      </c>
      <c r="G42" s="327">
        <f t="shared" si="12"/>
        <v>2.5245901639344264</v>
      </c>
      <c r="H42" s="327">
        <f t="shared" si="12"/>
        <v>1.9890710382513661</v>
      </c>
      <c r="I42" s="327">
        <f t="shared" si="12"/>
        <v>1.6830601092896174</v>
      </c>
      <c r="J42" s="327">
        <f t="shared" si="12"/>
        <v>1.3770491803278688</v>
      </c>
      <c r="K42" s="327">
        <f t="shared" si="12"/>
        <v>0.15300546448087432</v>
      </c>
      <c r="L42" s="327">
        <f t="shared" si="12"/>
        <v>7.650273224043716E-2</v>
      </c>
      <c r="M42" s="327">
        <f t="shared" si="12"/>
        <v>7.650273224043716E-2</v>
      </c>
      <c r="N42" s="327">
        <f t="shared" si="12"/>
        <v>1.9125683060109291</v>
      </c>
      <c r="O42" s="327">
        <f t="shared" si="12"/>
        <v>7.650273224043716E-2</v>
      </c>
      <c r="P42" s="327">
        <f t="shared" si="12"/>
        <v>2.0655737704918034</v>
      </c>
      <c r="Q42" s="327">
        <f t="shared" si="12"/>
        <v>0.68852459016393441</v>
      </c>
      <c r="R42" s="327">
        <f t="shared" ref="R42:S42" si="13">R9/365*28</f>
        <v>0</v>
      </c>
      <c r="S42" s="327">
        <f t="shared" si="13"/>
        <v>9.205479452054794</v>
      </c>
    </row>
    <row r="43" spans="1:19" x14ac:dyDescent="0.2">
      <c r="A43" t="s">
        <v>133</v>
      </c>
      <c r="B43" s="327">
        <f t="shared" ref="B43:Q43" si="14">B10/366*28</f>
        <v>3.0601092896174862</v>
      </c>
      <c r="C43" s="327">
        <f t="shared" si="14"/>
        <v>0.84153005464480868</v>
      </c>
      <c r="D43" s="327">
        <f t="shared" si="14"/>
        <v>7.650273224043716E-2</v>
      </c>
      <c r="E43" s="327">
        <f t="shared" si="14"/>
        <v>0.61202185792349728</v>
      </c>
      <c r="F43" s="327">
        <f t="shared" si="14"/>
        <v>0</v>
      </c>
      <c r="G43" s="327">
        <f t="shared" si="14"/>
        <v>10.863387978142075</v>
      </c>
      <c r="H43" s="327">
        <f t="shared" si="14"/>
        <v>8.0327868852459012</v>
      </c>
      <c r="I43" s="327">
        <f t="shared" si="14"/>
        <v>3.1366120218579234</v>
      </c>
      <c r="J43" s="327">
        <f t="shared" si="14"/>
        <v>0.91803278688524592</v>
      </c>
      <c r="K43" s="327">
        <f t="shared" si="14"/>
        <v>0.22950819672131148</v>
      </c>
      <c r="L43" s="327">
        <f t="shared" si="14"/>
        <v>2.9071038251366121</v>
      </c>
      <c r="M43" s="327">
        <f t="shared" si="14"/>
        <v>0.38251366120218577</v>
      </c>
      <c r="N43" s="327">
        <f t="shared" si="14"/>
        <v>0.53551912568306015</v>
      </c>
      <c r="O43" s="327">
        <f t="shared" si="14"/>
        <v>0</v>
      </c>
      <c r="P43" s="327">
        <f t="shared" si="14"/>
        <v>2.9836065573770489</v>
      </c>
      <c r="Q43" s="327">
        <f t="shared" si="14"/>
        <v>3.5191256830601092</v>
      </c>
      <c r="R43" s="327">
        <f t="shared" ref="R43:S43" si="15">R10/365*28</f>
        <v>1.2273972602739727</v>
      </c>
      <c r="S43" s="327">
        <f t="shared" si="15"/>
        <v>1.7643835616438357</v>
      </c>
    </row>
    <row r="44" spans="1:19" x14ac:dyDescent="0.2">
      <c r="A44" t="s">
        <v>134</v>
      </c>
      <c r="B44" s="327">
        <f t="shared" ref="B44:Q44" si="16">B11/366*28</f>
        <v>1.9890710382513661</v>
      </c>
      <c r="C44" s="327">
        <f t="shared" si="16"/>
        <v>7.650273224043716E-2</v>
      </c>
      <c r="D44" s="327">
        <f t="shared" si="16"/>
        <v>0</v>
      </c>
      <c r="E44" s="327">
        <f t="shared" si="16"/>
        <v>0.61202185792349728</v>
      </c>
      <c r="F44" s="327">
        <f t="shared" si="16"/>
        <v>0</v>
      </c>
      <c r="G44" s="327">
        <f t="shared" si="16"/>
        <v>4.4371584699453557</v>
      </c>
      <c r="H44" s="327">
        <f t="shared" si="16"/>
        <v>3.1366120218579234</v>
      </c>
      <c r="I44" s="327">
        <f t="shared" si="16"/>
        <v>1.6830601092896174</v>
      </c>
      <c r="J44" s="327">
        <f t="shared" si="16"/>
        <v>0.76502732240437155</v>
      </c>
      <c r="K44" s="327">
        <f t="shared" si="16"/>
        <v>0.30601092896174864</v>
      </c>
      <c r="L44" s="327">
        <f t="shared" si="16"/>
        <v>0.38251366120218577</v>
      </c>
      <c r="M44" s="327">
        <f t="shared" si="16"/>
        <v>7.650273224043716E-2</v>
      </c>
      <c r="N44" s="327">
        <f t="shared" si="16"/>
        <v>1.3005464480874318</v>
      </c>
      <c r="O44" s="327">
        <f t="shared" si="16"/>
        <v>0.15300546448087432</v>
      </c>
      <c r="P44" s="327">
        <f t="shared" si="16"/>
        <v>1.9890710382513661</v>
      </c>
      <c r="Q44" s="327">
        <f t="shared" si="16"/>
        <v>1.6830601092896174</v>
      </c>
      <c r="R44" s="327">
        <f t="shared" ref="R44:S44" si="17">R11/365*28</f>
        <v>3.5287671232876714</v>
      </c>
      <c r="S44" s="327">
        <f t="shared" si="17"/>
        <v>3.4520547945205475</v>
      </c>
    </row>
    <row r="45" spans="1:19" x14ac:dyDescent="0.2">
      <c r="A45" t="s">
        <v>135</v>
      </c>
      <c r="B45" s="327">
        <f t="shared" ref="B45:Q45" si="18">B12/366*28</f>
        <v>3.2896174863387979</v>
      </c>
      <c r="C45" s="327">
        <f t="shared" si="18"/>
        <v>0.53551912568306015</v>
      </c>
      <c r="D45" s="327">
        <f t="shared" si="18"/>
        <v>7.650273224043716E-2</v>
      </c>
      <c r="E45" s="327">
        <f t="shared" si="18"/>
        <v>7.650273224043716E-2</v>
      </c>
      <c r="F45" s="327">
        <f t="shared" si="18"/>
        <v>7.650273224043716E-2</v>
      </c>
      <c r="G45" s="327">
        <f t="shared" si="18"/>
        <v>10.174863387978142</v>
      </c>
      <c r="H45" s="327">
        <f t="shared" si="18"/>
        <v>3.6721311475409837</v>
      </c>
      <c r="I45" s="327">
        <f t="shared" si="18"/>
        <v>5.1256830601092895</v>
      </c>
      <c r="J45" s="327">
        <f t="shared" si="18"/>
        <v>0.45901639344262296</v>
      </c>
      <c r="K45" s="327">
        <f t="shared" si="18"/>
        <v>0.76502732240437155</v>
      </c>
      <c r="L45" s="327">
        <f t="shared" si="18"/>
        <v>0.53551912568306015</v>
      </c>
      <c r="M45" s="327">
        <f t="shared" si="18"/>
        <v>0.15300546448087432</v>
      </c>
      <c r="N45" s="327">
        <f t="shared" si="18"/>
        <v>1.4535519125683061</v>
      </c>
      <c r="O45" s="327">
        <f t="shared" si="18"/>
        <v>0.15300546448087432</v>
      </c>
      <c r="P45" s="327">
        <f t="shared" si="18"/>
        <v>5.0491803278688527</v>
      </c>
      <c r="Q45" s="327">
        <f t="shared" si="18"/>
        <v>3.1366120218579234</v>
      </c>
      <c r="R45" s="327">
        <f t="shared" ref="R45:S45" si="19">R12/365*28</f>
        <v>3.8356164383561642</v>
      </c>
      <c r="S45" s="327">
        <f t="shared" si="19"/>
        <v>8.8986301369863021</v>
      </c>
    </row>
    <row r="46" spans="1:19" x14ac:dyDescent="0.2">
      <c r="A46" t="s">
        <v>136</v>
      </c>
      <c r="B46" s="327">
        <f t="shared" ref="B46:Q46" si="20">B13/366*28</f>
        <v>3.2131147540983607</v>
      </c>
      <c r="C46" s="327">
        <f t="shared" si="20"/>
        <v>1.6065573770491803</v>
      </c>
      <c r="D46" s="327">
        <f t="shared" si="20"/>
        <v>7.650273224043716E-2</v>
      </c>
      <c r="E46" s="327">
        <f t="shared" si="20"/>
        <v>0.91803278688524592</v>
      </c>
      <c r="F46" s="327">
        <f t="shared" si="20"/>
        <v>0</v>
      </c>
      <c r="G46" s="327">
        <f t="shared" si="20"/>
        <v>9.4863387978142075</v>
      </c>
      <c r="H46" s="327">
        <f t="shared" si="20"/>
        <v>2.2950819672131146</v>
      </c>
      <c r="I46" s="327">
        <f t="shared" si="20"/>
        <v>2.2950819672131146</v>
      </c>
      <c r="J46" s="327">
        <f t="shared" si="20"/>
        <v>0.76502732240437155</v>
      </c>
      <c r="K46" s="327">
        <f t="shared" si="20"/>
        <v>0.30601092896174864</v>
      </c>
      <c r="L46" s="327">
        <f t="shared" si="20"/>
        <v>0.15300546448087432</v>
      </c>
      <c r="M46" s="327">
        <f t="shared" si="20"/>
        <v>7.650273224043716E-2</v>
      </c>
      <c r="N46" s="327">
        <f t="shared" si="20"/>
        <v>1.6830601092896174</v>
      </c>
      <c r="O46" s="327">
        <f t="shared" si="20"/>
        <v>0</v>
      </c>
      <c r="P46" s="327">
        <f t="shared" si="20"/>
        <v>3.9781420765027322</v>
      </c>
      <c r="Q46" s="327">
        <f t="shared" si="20"/>
        <v>2.4480874316939891</v>
      </c>
      <c r="R46" s="327">
        <f t="shared" ref="R46:S46" si="21">R13/365*28</f>
        <v>6.2904109589041095</v>
      </c>
      <c r="S46" s="327">
        <f t="shared" si="21"/>
        <v>6.4438356164383563</v>
      </c>
    </row>
    <row r="47" spans="1:19" x14ac:dyDescent="0.2">
      <c r="A47" t="s">
        <v>137</v>
      </c>
      <c r="B47" s="327">
        <f t="shared" ref="B47:Q47" si="22">B14/366*28</f>
        <v>2.0655737704918034</v>
      </c>
      <c r="C47" s="327">
        <f t="shared" si="22"/>
        <v>1.3005464480874318</v>
      </c>
      <c r="D47" s="327">
        <f t="shared" si="22"/>
        <v>0</v>
      </c>
      <c r="E47" s="327">
        <f t="shared" si="22"/>
        <v>2.3715846994535519</v>
      </c>
      <c r="F47" s="327">
        <f t="shared" si="22"/>
        <v>0.15300546448087432</v>
      </c>
      <c r="G47" s="327">
        <f t="shared" si="22"/>
        <v>4.5901639344262293</v>
      </c>
      <c r="H47" s="327">
        <f t="shared" si="22"/>
        <v>1.9125683060109291</v>
      </c>
      <c r="I47" s="327">
        <f t="shared" si="22"/>
        <v>1.6830601092896174</v>
      </c>
      <c r="J47" s="327">
        <f t="shared" si="22"/>
        <v>1.1475409836065573</v>
      </c>
      <c r="K47" s="327">
        <f t="shared" si="22"/>
        <v>0.53551912568306015</v>
      </c>
      <c r="L47" s="327">
        <f t="shared" si="22"/>
        <v>0</v>
      </c>
      <c r="M47" s="327">
        <f t="shared" si="22"/>
        <v>7.650273224043716E-2</v>
      </c>
      <c r="N47" s="327">
        <f t="shared" si="22"/>
        <v>4.1311475409836067</v>
      </c>
      <c r="O47" s="327">
        <f t="shared" si="22"/>
        <v>7.650273224043716E-2</v>
      </c>
      <c r="P47" s="327">
        <f t="shared" si="22"/>
        <v>2.4480874316939891</v>
      </c>
      <c r="Q47" s="327">
        <f t="shared" si="22"/>
        <v>1.6065573770491803</v>
      </c>
      <c r="R47" s="327">
        <f t="shared" ref="R47:S47" si="23">R14/365*28</f>
        <v>15.495890410958904</v>
      </c>
      <c r="S47" s="327">
        <f t="shared" si="23"/>
        <v>13.271232876712329</v>
      </c>
    </row>
    <row r="48" spans="1:19" x14ac:dyDescent="0.2">
      <c r="A48" t="s">
        <v>138</v>
      </c>
      <c r="B48" s="327">
        <f t="shared" ref="B48:Q48" si="24">B15/366*28</f>
        <v>2.9836065573770489</v>
      </c>
      <c r="C48" s="327">
        <f t="shared" si="24"/>
        <v>0.53551912568306015</v>
      </c>
      <c r="D48" s="327">
        <f t="shared" si="24"/>
        <v>7.650273224043716E-2</v>
      </c>
      <c r="E48" s="327">
        <f t="shared" si="24"/>
        <v>1.5300546448087431</v>
      </c>
      <c r="F48" s="327">
        <f t="shared" si="24"/>
        <v>0.22950819672131148</v>
      </c>
      <c r="G48" s="327">
        <f t="shared" si="24"/>
        <v>2.7540983606557377</v>
      </c>
      <c r="H48" s="327">
        <f t="shared" si="24"/>
        <v>2.4480874316939891</v>
      </c>
      <c r="I48" s="327">
        <f t="shared" si="24"/>
        <v>1.8360655737704918</v>
      </c>
      <c r="J48" s="327">
        <f t="shared" si="24"/>
        <v>0.84153005464480868</v>
      </c>
      <c r="K48" s="327">
        <f t="shared" si="24"/>
        <v>0.30601092896174864</v>
      </c>
      <c r="L48" s="327">
        <f t="shared" si="24"/>
        <v>0.30601092896174864</v>
      </c>
      <c r="M48" s="327">
        <f t="shared" si="24"/>
        <v>0</v>
      </c>
      <c r="N48" s="327">
        <f t="shared" si="24"/>
        <v>5.9672131147540979</v>
      </c>
      <c r="O48" s="327">
        <f t="shared" si="24"/>
        <v>0.22950819672131148</v>
      </c>
      <c r="P48" s="327">
        <f t="shared" si="24"/>
        <v>0.45901639344262296</v>
      </c>
      <c r="Q48" s="327">
        <f t="shared" si="24"/>
        <v>0.84153005464480868</v>
      </c>
      <c r="R48" s="327">
        <f t="shared" ref="R48:S48" si="25">R15/365*28</f>
        <v>16.723287671232875</v>
      </c>
      <c r="S48" s="327">
        <f t="shared" si="25"/>
        <v>13.731506849315068</v>
      </c>
    </row>
    <row r="49" spans="1:19" x14ac:dyDescent="0.2">
      <c r="A49" t="s">
        <v>139</v>
      </c>
      <c r="B49" s="327">
        <f t="shared" ref="B49:Q49" si="26">B16/366*28</f>
        <v>2.8306010928961749</v>
      </c>
      <c r="C49" s="327">
        <f t="shared" si="26"/>
        <v>1.8360655737704918</v>
      </c>
      <c r="D49" s="327">
        <f t="shared" si="26"/>
        <v>0.38251366120218577</v>
      </c>
      <c r="E49" s="327">
        <f t="shared" si="26"/>
        <v>0.99453551912568305</v>
      </c>
      <c r="F49" s="327">
        <f t="shared" si="26"/>
        <v>0.30601092896174864</v>
      </c>
      <c r="G49" s="327">
        <f t="shared" si="26"/>
        <v>4.2841530054644812</v>
      </c>
      <c r="H49" s="327">
        <f t="shared" si="26"/>
        <v>2.6775956284153004</v>
      </c>
      <c r="I49" s="327">
        <f t="shared" si="26"/>
        <v>1.7595628415300546</v>
      </c>
      <c r="J49" s="327">
        <f t="shared" si="26"/>
        <v>0.45901639344262296</v>
      </c>
      <c r="K49" s="327">
        <f t="shared" si="26"/>
        <v>7.650273224043716E-2</v>
      </c>
      <c r="L49" s="327">
        <f t="shared" si="26"/>
        <v>0.15300546448087432</v>
      </c>
      <c r="M49" s="327">
        <f t="shared" si="26"/>
        <v>7.650273224043716E-2</v>
      </c>
      <c r="N49" s="327">
        <f t="shared" si="26"/>
        <v>4.5136612021857925</v>
      </c>
      <c r="O49" s="327">
        <f t="shared" si="26"/>
        <v>0</v>
      </c>
      <c r="P49" s="327">
        <f t="shared" si="26"/>
        <v>2.0655737704918034</v>
      </c>
      <c r="Q49" s="327">
        <f t="shared" si="26"/>
        <v>1.0710382513661203</v>
      </c>
      <c r="R49" s="327">
        <f t="shared" ref="R49:S49" si="27">R16/365*28</f>
        <v>7.6712328767123292E-2</v>
      </c>
      <c r="S49" s="327">
        <f t="shared" si="27"/>
        <v>9.2821917808219183</v>
      </c>
    </row>
    <row r="50" spans="1:19" x14ac:dyDescent="0.2">
      <c r="A50" t="s">
        <v>140</v>
      </c>
      <c r="B50" s="327">
        <f t="shared" ref="B50:Q50" si="28">B17/366*28</f>
        <v>3.442622950819672</v>
      </c>
      <c r="C50" s="327">
        <f t="shared" si="28"/>
        <v>2.4480874316939891</v>
      </c>
      <c r="D50" s="327">
        <f t="shared" si="28"/>
        <v>0.22950819672131148</v>
      </c>
      <c r="E50" s="327">
        <f t="shared" si="28"/>
        <v>0.38251366120218577</v>
      </c>
      <c r="F50" s="327">
        <f t="shared" si="28"/>
        <v>0.76502732240437155</v>
      </c>
      <c r="G50" s="327">
        <f t="shared" si="28"/>
        <v>8.109289617486338</v>
      </c>
      <c r="H50" s="327">
        <f t="shared" si="28"/>
        <v>4.7431693989071038</v>
      </c>
      <c r="I50" s="327">
        <f t="shared" si="28"/>
        <v>6.0437158469945356</v>
      </c>
      <c r="J50" s="327">
        <f t="shared" si="28"/>
        <v>0.84153005464480868</v>
      </c>
      <c r="K50" s="327">
        <f t="shared" si="28"/>
        <v>0.45901639344262296</v>
      </c>
      <c r="L50" s="327">
        <f t="shared" si="28"/>
        <v>0.45901639344262296</v>
      </c>
      <c r="M50" s="327">
        <f t="shared" si="28"/>
        <v>0.38251366120218577</v>
      </c>
      <c r="N50" s="327">
        <f t="shared" si="28"/>
        <v>3.9016393442622945</v>
      </c>
      <c r="O50" s="327">
        <f t="shared" si="28"/>
        <v>7.650273224043716E-2</v>
      </c>
      <c r="P50" s="327">
        <f t="shared" si="28"/>
        <v>2.0655737704918034</v>
      </c>
      <c r="Q50" s="327">
        <f t="shared" si="28"/>
        <v>2.1420765027322406</v>
      </c>
      <c r="R50" s="327">
        <f t="shared" ref="R50:S50" si="29">R17/365*28</f>
        <v>5.4465753424657537</v>
      </c>
      <c r="S50" s="327">
        <f t="shared" si="29"/>
        <v>12.734246575342466</v>
      </c>
    </row>
    <row r="51" spans="1:19" x14ac:dyDescent="0.2">
      <c r="A51" t="s">
        <v>141</v>
      </c>
      <c r="B51" s="327">
        <f t="shared" ref="B51:Q51" si="30">B18/366*28</f>
        <v>3.3661202185792347</v>
      </c>
      <c r="C51" s="327">
        <f t="shared" si="30"/>
        <v>1.3770491803278688</v>
      </c>
      <c r="D51" s="327">
        <f t="shared" si="30"/>
        <v>0.22950819672131148</v>
      </c>
      <c r="E51" s="327">
        <f t="shared" si="30"/>
        <v>0.45901639344262296</v>
      </c>
      <c r="F51" s="327">
        <f t="shared" si="30"/>
        <v>0</v>
      </c>
      <c r="G51" s="327">
        <f t="shared" si="30"/>
        <v>7.0382513661202184</v>
      </c>
      <c r="H51" s="327">
        <f t="shared" si="30"/>
        <v>5.278688524590164</v>
      </c>
      <c r="I51" s="327">
        <f t="shared" si="30"/>
        <v>2.6010928961748636</v>
      </c>
      <c r="J51" s="327">
        <f t="shared" si="30"/>
        <v>0.45901639344262296</v>
      </c>
      <c r="K51" s="327">
        <f t="shared" si="30"/>
        <v>0.30601092896174864</v>
      </c>
      <c r="L51" s="327">
        <f t="shared" si="30"/>
        <v>7.650273224043716E-2</v>
      </c>
      <c r="M51" s="327">
        <f t="shared" si="30"/>
        <v>7.650273224043716E-2</v>
      </c>
      <c r="N51" s="327">
        <f t="shared" si="30"/>
        <v>4.360655737704918</v>
      </c>
      <c r="O51" s="327">
        <f t="shared" si="30"/>
        <v>0.15300546448087432</v>
      </c>
      <c r="P51" s="327">
        <f t="shared" si="30"/>
        <v>4.360655737704918</v>
      </c>
      <c r="Q51" s="327">
        <f t="shared" si="30"/>
        <v>0.76502732240437155</v>
      </c>
      <c r="R51" s="327">
        <f t="shared" ref="R51:S51" si="31">R18/365*28</f>
        <v>0.15342465753424658</v>
      </c>
      <c r="S51" s="327">
        <f t="shared" si="31"/>
        <v>7.3643835616438347</v>
      </c>
    </row>
    <row r="52" spans="1:19" x14ac:dyDescent="0.2">
      <c r="A52" t="s">
        <v>142</v>
      </c>
      <c r="B52" s="327">
        <f t="shared" ref="B52:Q52" si="32">B19/366*28</f>
        <v>3.9016393442622945</v>
      </c>
      <c r="C52" s="327">
        <f t="shared" si="32"/>
        <v>0.99453551912568305</v>
      </c>
      <c r="D52" s="327">
        <f t="shared" si="32"/>
        <v>7.650273224043716E-2</v>
      </c>
      <c r="E52" s="327">
        <f t="shared" si="32"/>
        <v>1.2240437158469946</v>
      </c>
      <c r="F52" s="327">
        <f t="shared" si="32"/>
        <v>0.45901639344262296</v>
      </c>
      <c r="G52" s="327">
        <f t="shared" si="32"/>
        <v>5.0491803278688527</v>
      </c>
      <c r="H52" s="327">
        <f t="shared" si="32"/>
        <v>4.8961748633879782</v>
      </c>
      <c r="I52" s="327">
        <f t="shared" si="32"/>
        <v>2.0655737704918034</v>
      </c>
      <c r="J52" s="327">
        <f t="shared" si="32"/>
        <v>1.1475409836065573</v>
      </c>
      <c r="K52" s="327">
        <f t="shared" si="32"/>
        <v>0.30601092896174864</v>
      </c>
      <c r="L52" s="327">
        <f t="shared" si="32"/>
        <v>0.15300546448087432</v>
      </c>
      <c r="M52" s="327">
        <f t="shared" si="32"/>
        <v>0.22950819672131148</v>
      </c>
      <c r="N52" s="327">
        <f t="shared" si="32"/>
        <v>7.9562841530054644</v>
      </c>
      <c r="O52" s="327">
        <f t="shared" si="32"/>
        <v>0.38251366120218577</v>
      </c>
      <c r="P52" s="327">
        <f t="shared" si="32"/>
        <v>0.30601092896174864</v>
      </c>
      <c r="Q52" s="327">
        <f t="shared" si="32"/>
        <v>1.4535519125683061</v>
      </c>
      <c r="R52" s="327">
        <f t="shared" ref="R52:S52" si="33">R19/365*28</f>
        <v>15.726027397260275</v>
      </c>
      <c r="S52" s="327">
        <f t="shared" si="33"/>
        <v>18.18082191780822</v>
      </c>
    </row>
    <row r="53" spans="1:19" x14ac:dyDescent="0.2">
      <c r="A53" t="s">
        <v>143</v>
      </c>
      <c r="B53" s="327">
        <f t="shared" ref="B53:Q53" si="34">B20/366*28</f>
        <v>1.3770491803278688</v>
      </c>
      <c r="C53" s="327">
        <f t="shared" si="34"/>
        <v>1.3005464480874318</v>
      </c>
      <c r="D53" s="327">
        <f t="shared" si="34"/>
        <v>7.650273224043716E-2</v>
      </c>
      <c r="E53" s="327">
        <f t="shared" si="34"/>
        <v>0.45901639344262296</v>
      </c>
      <c r="F53" s="327">
        <f t="shared" si="34"/>
        <v>7.650273224043716E-2</v>
      </c>
      <c r="G53" s="327">
        <f t="shared" si="34"/>
        <v>7.2677595628415306</v>
      </c>
      <c r="H53" s="327">
        <f t="shared" si="34"/>
        <v>2.4480874316939891</v>
      </c>
      <c r="I53" s="327">
        <f t="shared" si="34"/>
        <v>3.0601092896174862</v>
      </c>
      <c r="J53" s="327">
        <f t="shared" si="34"/>
        <v>0.22950819672131148</v>
      </c>
      <c r="K53" s="327">
        <f t="shared" si="34"/>
        <v>0.15300546448087432</v>
      </c>
      <c r="L53" s="327">
        <f t="shared" si="34"/>
        <v>0.22950819672131148</v>
      </c>
      <c r="M53" s="327">
        <f t="shared" si="34"/>
        <v>7.650273224043716E-2</v>
      </c>
      <c r="N53" s="327">
        <f t="shared" si="34"/>
        <v>3.0601092896174862</v>
      </c>
      <c r="O53" s="327">
        <f t="shared" si="34"/>
        <v>0</v>
      </c>
      <c r="P53" s="327">
        <f t="shared" si="34"/>
        <v>3.2896174863387979</v>
      </c>
      <c r="Q53" s="327">
        <f t="shared" si="34"/>
        <v>1.4535519125683061</v>
      </c>
      <c r="R53" s="327">
        <f t="shared" ref="R53:S53" si="35">R20/365*28</f>
        <v>3.5287671232876714</v>
      </c>
      <c r="S53" s="327">
        <f t="shared" si="35"/>
        <v>12.657534246575342</v>
      </c>
    </row>
    <row r="54" spans="1:19" x14ac:dyDescent="0.2">
      <c r="A54" t="s">
        <v>144</v>
      </c>
      <c r="B54" s="327">
        <f t="shared" ref="B54:Q54" si="36">B21/366*28</f>
        <v>1.4535519125683061</v>
      </c>
      <c r="C54" s="327">
        <f t="shared" si="36"/>
        <v>1.7595628415300546</v>
      </c>
      <c r="D54" s="327">
        <f t="shared" si="36"/>
        <v>0.38251366120218577</v>
      </c>
      <c r="E54" s="327">
        <f t="shared" si="36"/>
        <v>0.30601092896174864</v>
      </c>
      <c r="F54" s="327">
        <f t="shared" si="36"/>
        <v>0</v>
      </c>
      <c r="G54" s="327">
        <f t="shared" si="36"/>
        <v>4.5901639344262293</v>
      </c>
      <c r="H54" s="327">
        <f t="shared" si="36"/>
        <v>2.2950819672131146</v>
      </c>
      <c r="I54" s="327">
        <f t="shared" si="36"/>
        <v>1.6830601092896174</v>
      </c>
      <c r="J54" s="327">
        <f t="shared" si="36"/>
        <v>0.45901639344262296</v>
      </c>
      <c r="K54" s="327">
        <f t="shared" si="36"/>
        <v>0.15300546448087432</v>
      </c>
      <c r="L54" s="327">
        <f t="shared" si="36"/>
        <v>0</v>
      </c>
      <c r="M54" s="327">
        <f t="shared" si="36"/>
        <v>0.22950819672131148</v>
      </c>
      <c r="N54" s="327">
        <f t="shared" si="36"/>
        <v>1.1475409836065573</v>
      </c>
      <c r="O54" s="327">
        <f t="shared" si="36"/>
        <v>7.650273224043716E-2</v>
      </c>
      <c r="P54" s="327">
        <f t="shared" si="36"/>
        <v>2.3715846994535519</v>
      </c>
      <c r="Q54" s="327">
        <f t="shared" si="36"/>
        <v>0.30601092896174864</v>
      </c>
      <c r="R54" s="327">
        <f t="shared" ref="R54:S54" si="37">R21/365*28</f>
        <v>7.6712328767123292E-2</v>
      </c>
      <c r="S54" s="327">
        <f t="shared" si="37"/>
        <v>1.8410958904109587</v>
      </c>
    </row>
    <row r="55" spans="1:19" x14ac:dyDescent="0.2">
      <c r="A55" t="s">
        <v>145</v>
      </c>
      <c r="B55" s="327">
        <f t="shared" ref="B55:Q55" si="38">B22/366*28</f>
        <v>2.2950819672131146</v>
      </c>
      <c r="C55" s="327">
        <f t="shared" si="38"/>
        <v>1.3770491803278688</v>
      </c>
      <c r="D55" s="327">
        <f t="shared" si="38"/>
        <v>0.61202185792349728</v>
      </c>
      <c r="E55" s="327">
        <f t="shared" si="38"/>
        <v>0.53551912568306015</v>
      </c>
      <c r="F55" s="327">
        <f t="shared" si="38"/>
        <v>7.650273224043716E-2</v>
      </c>
      <c r="G55" s="327">
        <f t="shared" si="38"/>
        <v>5.7377049180327866</v>
      </c>
      <c r="H55" s="327">
        <f t="shared" si="38"/>
        <v>2.9836065573770489</v>
      </c>
      <c r="I55" s="327">
        <f t="shared" si="38"/>
        <v>2.2950819672131146</v>
      </c>
      <c r="J55" s="327">
        <f t="shared" si="38"/>
        <v>0.68852459016393441</v>
      </c>
      <c r="K55" s="327">
        <f t="shared" si="38"/>
        <v>0.45901639344262296</v>
      </c>
      <c r="L55" s="327">
        <f t="shared" si="38"/>
        <v>7.650273224043716E-2</v>
      </c>
      <c r="M55" s="327">
        <f t="shared" si="38"/>
        <v>0.22950819672131148</v>
      </c>
      <c r="N55" s="327">
        <f t="shared" si="38"/>
        <v>4.5136612021857925</v>
      </c>
      <c r="O55" s="327">
        <f t="shared" si="38"/>
        <v>0.22950819672131148</v>
      </c>
      <c r="P55" s="327">
        <f t="shared" si="38"/>
        <v>8.9508196721311482</v>
      </c>
      <c r="Q55" s="327">
        <f t="shared" si="38"/>
        <v>0.91803278688524592</v>
      </c>
      <c r="R55" s="327">
        <f t="shared" ref="R55:S55" si="39">R22/365*28</f>
        <v>0</v>
      </c>
      <c r="S55" s="327">
        <f t="shared" si="39"/>
        <v>7.5178082191780824</v>
      </c>
    </row>
    <row r="56" spans="1:19" x14ac:dyDescent="0.2">
      <c r="A56" t="s">
        <v>146</v>
      </c>
      <c r="B56" s="327">
        <f t="shared" ref="B56:Q56" si="40">B23/366*28</f>
        <v>1.3005464480874318</v>
      </c>
      <c r="C56" s="327">
        <f t="shared" si="40"/>
        <v>1.4535519125683061</v>
      </c>
      <c r="D56" s="327">
        <f t="shared" si="40"/>
        <v>0.84153005464480868</v>
      </c>
      <c r="E56" s="327">
        <f t="shared" si="40"/>
        <v>7.650273224043716E-2</v>
      </c>
      <c r="F56" s="327">
        <f t="shared" si="40"/>
        <v>0.22950819672131148</v>
      </c>
      <c r="G56" s="327">
        <f t="shared" si="40"/>
        <v>2.7540983606557377</v>
      </c>
      <c r="H56" s="327">
        <f t="shared" si="40"/>
        <v>3.0601092896174862</v>
      </c>
      <c r="I56" s="327">
        <f t="shared" si="40"/>
        <v>1.3770491803278688</v>
      </c>
      <c r="J56" s="327">
        <f t="shared" si="40"/>
        <v>0.61202185792349728</v>
      </c>
      <c r="K56" s="327">
        <f t="shared" si="40"/>
        <v>0.30601092896174864</v>
      </c>
      <c r="L56" s="327">
        <f t="shared" si="40"/>
        <v>0.30601092896174864</v>
      </c>
      <c r="M56" s="327">
        <f t="shared" si="40"/>
        <v>7.650273224043716E-2</v>
      </c>
      <c r="N56" s="327">
        <f t="shared" si="40"/>
        <v>2.2185792349726778</v>
      </c>
      <c r="O56" s="327">
        <f t="shared" si="40"/>
        <v>7.650273224043716E-2</v>
      </c>
      <c r="P56" s="327">
        <f t="shared" si="40"/>
        <v>25.62841530054645</v>
      </c>
      <c r="Q56" s="327">
        <f t="shared" si="40"/>
        <v>0.53551912568306015</v>
      </c>
      <c r="R56" s="327">
        <f t="shared" ref="R56:S56" si="41">R23/365*28</f>
        <v>0</v>
      </c>
      <c r="S56" s="327">
        <f t="shared" si="41"/>
        <v>5.4465753424657537</v>
      </c>
    </row>
    <row r="57" spans="1:19" x14ac:dyDescent="0.2">
      <c r="A57" t="s">
        <v>147</v>
      </c>
      <c r="B57" s="327">
        <f t="shared" ref="B57:Q57" si="42">B24/366*28</f>
        <v>2.1420765027322406</v>
      </c>
      <c r="C57" s="327">
        <f t="shared" si="42"/>
        <v>0.22950819672131148</v>
      </c>
      <c r="D57" s="327">
        <f t="shared" si="42"/>
        <v>0.22950819672131148</v>
      </c>
      <c r="E57" s="327">
        <f t="shared" si="42"/>
        <v>0.53551912568306015</v>
      </c>
      <c r="F57" s="327">
        <f t="shared" si="42"/>
        <v>7.650273224043716E-2</v>
      </c>
      <c r="G57" s="327">
        <f t="shared" si="42"/>
        <v>4.1311475409836067</v>
      </c>
      <c r="H57" s="327">
        <f t="shared" si="42"/>
        <v>2.7540983606557377</v>
      </c>
      <c r="I57" s="327">
        <f t="shared" si="42"/>
        <v>1.6065573770491803</v>
      </c>
      <c r="J57" s="327">
        <f t="shared" si="42"/>
        <v>0.61202185792349728</v>
      </c>
      <c r="K57" s="327">
        <f t="shared" si="42"/>
        <v>0.22950819672131148</v>
      </c>
      <c r="L57" s="327">
        <f t="shared" si="42"/>
        <v>0.15300546448087432</v>
      </c>
      <c r="M57" s="327">
        <f t="shared" si="42"/>
        <v>0.22950819672131148</v>
      </c>
      <c r="N57" s="327">
        <f t="shared" si="42"/>
        <v>3.7486338797814209</v>
      </c>
      <c r="O57" s="327">
        <f t="shared" si="42"/>
        <v>7.650273224043716E-2</v>
      </c>
      <c r="P57" s="327">
        <f t="shared" si="42"/>
        <v>1.0710382513661203</v>
      </c>
      <c r="Q57" s="327">
        <f t="shared" si="42"/>
        <v>0.22950819672131148</v>
      </c>
      <c r="R57" s="327">
        <f t="shared" ref="R57:S57" si="43">R24/365*28</f>
        <v>0</v>
      </c>
      <c r="S57" s="327">
        <f t="shared" si="43"/>
        <v>8.2082191780821923</v>
      </c>
    </row>
    <row r="58" spans="1:19" x14ac:dyDescent="0.2">
      <c r="A58" t="s">
        <v>148</v>
      </c>
      <c r="B58" s="327">
        <f t="shared" ref="B58:Q58" si="44">B25/366*28</f>
        <v>1.0710382513661203</v>
      </c>
      <c r="C58" s="327">
        <f t="shared" si="44"/>
        <v>0.22950819672131148</v>
      </c>
      <c r="D58" s="327">
        <f t="shared" si="44"/>
        <v>0</v>
      </c>
      <c r="E58" s="327">
        <f t="shared" si="44"/>
        <v>0</v>
      </c>
      <c r="F58" s="327">
        <f t="shared" si="44"/>
        <v>7.650273224043716E-2</v>
      </c>
      <c r="G58" s="327">
        <f t="shared" si="44"/>
        <v>4.972677595628415</v>
      </c>
      <c r="H58" s="327">
        <f t="shared" si="44"/>
        <v>2.0655737704918034</v>
      </c>
      <c r="I58" s="327">
        <f t="shared" si="44"/>
        <v>2.1420765027322406</v>
      </c>
      <c r="J58" s="327">
        <f t="shared" si="44"/>
        <v>0.30601092896174864</v>
      </c>
      <c r="K58" s="327">
        <f t="shared" si="44"/>
        <v>0.53551912568306015</v>
      </c>
      <c r="L58" s="327">
        <f t="shared" si="44"/>
        <v>0.15300546448087432</v>
      </c>
      <c r="M58" s="327">
        <f t="shared" si="44"/>
        <v>0</v>
      </c>
      <c r="N58" s="327">
        <f t="shared" si="44"/>
        <v>3.7486338797814209</v>
      </c>
      <c r="O58" s="327">
        <f t="shared" si="44"/>
        <v>0</v>
      </c>
      <c r="P58" s="327">
        <f t="shared" si="44"/>
        <v>0.45901639344262296</v>
      </c>
      <c r="Q58" s="327">
        <f t="shared" si="44"/>
        <v>0.22950819672131148</v>
      </c>
      <c r="R58" s="327">
        <f t="shared" ref="R58:S58" si="45">R25/365*28</f>
        <v>0</v>
      </c>
      <c r="S58" s="327">
        <f t="shared" si="45"/>
        <v>6.4438356164383563</v>
      </c>
    </row>
    <row r="59" spans="1:19" x14ac:dyDescent="0.2">
      <c r="A59" t="s">
        <v>149</v>
      </c>
      <c r="B59" s="327">
        <f t="shared" ref="B59:Q59" si="46">B26/366*28</f>
        <v>1.1475409836065573</v>
      </c>
      <c r="C59" s="327">
        <f t="shared" si="46"/>
        <v>0</v>
      </c>
      <c r="D59" s="327">
        <f t="shared" si="46"/>
        <v>0.38251366120218577</v>
      </c>
      <c r="E59" s="327">
        <f t="shared" si="46"/>
        <v>0.22950819672131148</v>
      </c>
      <c r="F59" s="327">
        <f t="shared" si="46"/>
        <v>0</v>
      </c>
      <c r="G59" s="327">
        <f t="shared" si="46"/>
        <v>1.9890710382513661</v>
      </c>
      <c r="H59" s="327">
        <f t="shared" si="46"/>
        <v>1.6065573770491803</v>
      </c>
      <c r="I59" s="327">
        <f t="shared" si="46"/>
        <v>1.5300546448087431</v>
      </c>
      <c r="J59" s="327">
        <f t="shared" si="46"/>
        <v>7.650273224043716E-2</v>
      </c>
      <c r="K59" s="327">
        <f t="shared" si="46"/>
        <v>0.38251366120218577</v>
      </c>
      <c r="L59" s="327">
        <f t="shared" si="46"/>
        <v>0.15300546448087432</v>
      </c>
      <c r="M59" s="327">
        <f t="shared" si="46"/>
        <v>7.650273224043716E-2</v>
      </c>
      <c r="N59" s="327">
        <f t="shared" si="46"/>
        <v>1.8360655737704918</v>
      </c>
      <c r="O59" s="327">
        <f t="shared" si="46"/>
        <v>0</v>
      </c>
      <c r="P59" s="327">
        <f t="shared" si="46"/>
        <v>10.863387978142075</v>
      </c>
      <c r="Q59" s="327">
        <f t="shared" si="46"/>
        <v>0.30601092896174864</v>
      </c>
      <c r="R59" s="327">
        <f t="shared" ref="R59:S59" si="47">R26/365*28</f>
        <v>0</v>
      </c>
      <c r="S59" s="327">
        <f t="shared" si="47"/>
        <v>7.8246575342465761</v>
      </c>
    </row>
    <row r="60" spans="1:19" x14ac:dyDescent="0.2">
      <c r="A60" t="s">
        <v>150</v>
      </c>
      <c r="B60" s="327">
        <f t="shared" ref="B60:Q60" si="48">B27/366*28</f>
        <v>3.1366120218579234</v>
      </c>
      <c r="C60" s="327">
        <f t="shared" si="48"/>
        <v>1.1475409836065573</v>
      </c>
      <c r="D60" s="327">
        <f t="shared" si="48"/>
        <v>0.38251366120218577</v>
      </c>
      <c r="E60" s="327">
        <f t="shared" si="48"/>
        <v>1.6065573770491803</v>
      </c>
      <c r="F60" s="327">
        <f t="shared" si="48"/>
        <v>0.15300546448087432</v>
      </c>
      <c r="G60" s="327">
        <f t="shared" si="48"/>
        <v>5.7377049180327866</v>
      </c>
      <c r="H60" s="327">
        <f t="shared" si="48"/>
        <v>4.1311475409836067</v>
      </c>
      <c r="I60" s="327">
        <f t="shared" si="48"/>
        <v>2.0655737704918034</v>
      </c>
      <c r="J60" s="327">
        <f t="shared" si="48"/>
        <v>0.68852459016393441</v>
      </c>
      <c r="K60" s="327">
        <f t="shared" si="48"/>
        <v>0.45901639344262296</v>
      </c>
      <c r="L60" s="327">
        <f t="shared" si="48"/>
        <v>0.15300546448087432</v>
      </c>
      <c r="M60" s="327">
        <f t="shared" si="48"/>
        <v>0.15300546448087432</v>
      </c>
      <c r="N60" s="327">
        <f t="shared" si="48"/>
        <v>6.8087431693989071</v>
      </c>
      <c r="O60" s="327">
        <f t="shared" si="48"/>
        <v>0.30601092896174864</v>
      </c>
      <c r="P60" s="327">
        <f t="shared" si="48"/>
        <v>13.693989071038251</v>
      </c>
      <c r="Q60" s="327">
        <f t="shared" si="48"/>
        <v>1.5300546448087431</v>
      </c>
      <c r="R60" s="327">
        <f t="shared" ref="R60:S60" si="49">R27/365*28</f>
        <v>10.816438356164385</v>
      </c>
      <c r="S60" s="327">
        <f t="shared" si="49"/>
        <v>20.865753424657534</v>
      </c>
    </row>
    <row r="61" spans="1:19" x14ac:dyDescent="0.2">
      <c r="A61" t="s">
        <v>151</v>
      </c>
      <c r="B61" s="327">
        <f t="shared" ref="B61:Q61" si="50">B28/366*28</f>
        <v>2.3715846994535519</v>
      </c>
      <c r="C61" s="327">
        <f t="shared" si="50"/>
        <v>0.68852459016393441</v>
      </c>
      <c r="D61" s="327">
        <f t="shared" si="50"/>
        <v>0.15300546448087432</v>
      </c>
      <c r="E61" s="327">
        <f t="shared" si="50"/>
        <v>0.68852459016393441</v>
      </c>
      <c r="F61" s="327">
        <f t="shared" si="50"/>
        <v>0.38251366120218577</v>
      </c>
      <c r="G61" s="327">
        <f t="shared" si="50"/>
        <v>4.1311475409836067</v>
      </c>
      <c r="H61" s="327">
        <f t="shared" si="50"/>
        <v>4.6666666666666661</v>
      </c>
      <c r="I61" s="327">
        <f t="shared" si="50"/>
        <v>1.6065573770491803</v>
      </c>
      <c r="J61" s="327">
        <f t="shared" si="50"/>
        <v>0.91803278688524592</v>
      </c>
      <c r="K61" s="327">
        <f t="shared" si="50"/>
        <v>0.30601092896174864</v>
      </c>
      <c r="L61" s="327">
        <f t="shared" si="50"/>
        <v>0.30601092896174864</v>
      </c>
      <c r="M61" s="327">
        <f t="shared" si="50"/>
        <v>7.650273224043716E-2</v>
      </c>
      <c r="N61" s="327">
        <f t="shared" si="50"/>
        <v>6.8852459016393439</v>
      </c>
      <c r="O61" s="327">
        <f t="shared" si="50"/>
        <v>0.15300546448087432</v>
      </c>
      <c r="P61" s="327">
        <f t="shared" si="50"/>
        <v>0.61202185792349728</v>
      </c>
      <c r="Q61" s="327">
        <f t="shared" si="50"/>
        <v>0.76502732240437155</v>
      </c>
      <c r="R61" s="327">
        <f t="shared" ref="R61:S61" si="51">R28/365*28</f>
        <v>0</v>
      </c>
      <c r="S61" s="327">
        <f t="shared" si="51"/>
        <v>13.961643835616439</v>
      </c>
    </row>
    <row r="62" spans="1:19" x14ac:dyDescent="0.2">
      <c r="A62" t="s">
        <v>152</v>
      </c>
      <c r="B62" s="327">
        <f t="shared" ref="B62:Q62" si="52">B29/366*28</f>
        <v>1.7595628415300546</v>
      </c>
      <c r="C62" s="327">
        <f t="shared" si="52"/>
        <v>0.22950819672131148</v>
      </c>
      <c r="D62" s="327">
        <f t="shared" si="52"/>
        <v>7.650273224043716E-2</v>
      </c>
      <c r="E62" s="327">
        <f t="shared" si="52"/>
        <v>0.99453551912568305</v>
      </c>
      <c r="F62" s="327">
        <f t="shared" si="52"/>
        <v>7.650273224043716E-2</v>
      </c>
      <c r="G62" s="327">
        <f t="shared" si="52"/>
        <v>2.6775956284153004</v>
      </c>
      <c r="H62" s="327">
        <f t="shared" si="52"/>
        <v>2.5245901639344264</v>
      </c>
      <c r="I62" s="327">
        <f t="shared" si="52"/>
        <v>1.5300546448087431</v>
      </c>
      <c r="J62" s="327">
        <f t="shared" si="52"/>
        <v>0.61202185792349728</v>
      </c>
      <c r="K62" s="327">
        <f t="shared" si="52"/>
        <v>0.30601092896174864</v>
      </c>
      <c r="L62" s="327">
        <f t="shared" si="52"/>
        <v>0.15300546448087432</v>
      </c>
      <c r="M62" s="327">
        <f t="shared" si="52"/>
        <v>0</v>
      </c>
      <c r="N62" s="327">
        <f t="shared" si="52"/>
        <v>3.5191256830601092</v>
      </c>
      <c r="O62" s="327">
        <f t="shared" si="52"/>
        <v>7.650273224043716E-2</v>
      </c>
      <c r="P62" s="327">
        <f t="shared" si="52"/>
        <v>0.91803278688524592</v>
      </c>
      <c r="Q62" s="327">
        <f t="shared" si="52"/>
        <v>0.45901639344262296</v>
      </c>
      <c r="R62" s="327">
        <f t="shared" ref="R62:S62" si="53">R29/365*28</f>
        <v>0.76712328767123283</v>
      </c>
      <c r="S62" s="327">
        <f t="shared" si="53"/>
        <v>15.035616438356165</v>
      </c>
    </row>
    <row r="63" spans="1:19" x14ac:dyDescent="0.2">
      <c r="A63" t="s">
        <v>153</v>
      </c>
      <c r="B63" s="327">
        <f t="shared" ref="B63:Q63" si="54">B30/366*28</f>
        <v>2.8306010928961749</v>
      </c>
      <c r="C63" s="327">
        <f t="shared" si="54"/>
        <v>0.15300546448087432</v>
      </c>
      <c r="D63" s="327">
        <f t="shared" si="54"/>
        <v>0.53551912568306015</v>
      </c>
      <c r="E63" s="327">
        <f t="shared" si="54"/>
        <v>0.68852459016393441</v>
      </c>
      <c r="F63" s="327">
        <f t="shared" si="54"/>
        <v>7.650273224043716E-2</v>
      </c>
      <c r="G63" s="327">
        <f t="shared" si="54"/>
        <v>4.6666666666666661</v>
      </c>
      <c r="H63" s="327">
        <f t="shared" si="54"/>
        <v>2.2185792349726778</v>
      </c>
      <c r="I63" s="327">
        <f t="shared" si="54"/>
        <v>0.99453551912568305</v>
      </c>
      <c r="J63" s="327">
        <f t="shared" si="54"/>
        <v>0.61202185792349728</v>
      </c>
      <c r="K63" s="327">
        <f t="shared" si="54"/>
        <v>0.22950819672131148</v>
      </c>
      <c r="L63" s="327">
        <f t="shared" si="54"/>
        <v>0</v>
      </c>
      <c r="M63" s="327">
        <f t="shared" si="54"/>
        <v>7.650273224043716E-2</v>
      </c>
      <c r="N63" s="327">
        <f t="shared" si="54"/>
        <v>6.1202185792349724</v>
      </c>
      <c r="O63" s="327">
        <f t="shared" si="54"/>
        <v>0</v>
      </c>
      <c r="P63" s="327">
        <f t="shared" si="54"/>
        <v>1.9890710382513661</v>
      </c>
      <c r="Q63" s="327">
        <f t="shared" si="54"/>
        <v>0.76502732240437155</v>
      </c>
      <c r="R63" s="327">
        <f t="shared" ref="R63:S63" si="55">R30/365*28</f>
        <v>0</v>
      </c>
      <c r="S63" s="327">
        <f t="shared" si="55"/>
        <v>10.663013698630136</v>
      </c>
    </row>
    <row r="64" spans="1:19" x14ac:dyDescent="0.2">
      <c r="A64" t="s">
        <v>154</v>
      </c>
      <c r="B64" s="327">
        <f t="shared" ref="B64:Q64" si="56">B31/366*28</f>
        <v>1.5300546448087431</v>
      </c>
      <c r="C64" s="327">
        <f t="shared" si="56"/>
        <v>0.22950819672131148</v>
      </c>
      <c r="D64" s="327">
        <f t="shared" si="56"/>
        <v>7.650273224043716E-2</v>
      </c>
      <c r="E64" s="327">
        <f t="shared" si="56"/>
        <v>0.22950819672131148</v>
      </c>
      <c r="F64" s="327">
        <f t="shared" si="56"/>
        <v>0</v>
      </c>
      <c r="G64" s="327">
        <f t="shared" si="56"/>
        <v>4.2076502732240435</v>
      </c>
      <c r="H64" s="327">
        <f t="shared" si="56"/>
        <v>3.6721311475409837</v>
      </c>
      <c r="I64" s="327">
        <f t="shared" si="56"/>
        <v>2.6010928961748636</v>
      </c>
      <c r="J64" s="327">
        <f t="shared" si="56"/>
        <v>0.45901639344262296</v>
      </c>
      <c r="K64" s="327">
        <f t="shared" si="56"/>
        <v>1.0710382513661203</v>
      </c>
      <c r="L64" s="327">
        <f t="shared" si="56"/>
        <v>0.38251366120218577</v>
      </c>
      <c r="M64" s="327">
        <f t="shared" si="56"/>
        <v>7.650273224043716E-2</v>
      </c>
      <c r="N64" s="327">
        <f t="shared" si="56"/>
        <v>3.9781420765027322</v>
      </c>
      <c r="O64" s="327">
        <f t="shared" si="56"/>
        <v>0</v>
      </c>
      <c r="P64" s="327">
        <f t="shared" si="56"/>
        <v>6.1202185792349724</v>
      </c>
      <c r="Q64" s="327">
        <f t="shared" si="56"/>
        <v>7.650273224043716E-2</v>
      </c>
      <c r="R64" s="327">
        <f t="shared" ref="R64:S64" si="57">R31/365*28</f>
        <v>0</v>
      </c>
      <c r="S64" s="327">
        <f t="shared" si="57"/>
        <v>5.13972602739726</v>
      </c>
    </row>
    <row r="65" spans="1:19" x14ac:dyDescent="0.2">
      <c r="A65" t="s">
        <v>155</v>
      </c>
      <c r="B65" s="327">
        <f t="shared" ref="B65:Q65" si="58">B32/366*28</f>
        <v>1.9890710382513661</v>
      </c>
      <c r="C65" s="327">
        <f t="shared" si="58"/>
        <v>0.91803278688524592</v>
      </c>
      <c r="D65" s="327">
        <f t="shared" si="58"/>
        <v>7.650273224043716E-2</v>
      </c>
      <c r="E65" s="327">
        <f t="shared" si="58"/>
        <v>1.2240437158469946</v>
      </c>
      <c r="F65" s="327">
        <f t="shared" si="58"/>
        <v>0</v>
      </c>
      <c r="G65" s="327">
        <f t="shared" si="58"/>
        <v>4.7431693989071038</v>
      </c>
      <c r="H65" s="327">
        <f t="shared" si="58"/>
        <v>2.6010928961748636</v>
      </c>
      <c r="I65" s="327">
        <f t="shared" si="58"/>
        <v>2.6010928961748636</v>
      </c>
      <c r="J65" s="327">
        <f t="shared" si="58"/>
        <v>0.53551912568306015</v>
      </c>
      <c r="K65" s="327">
        <f t="shared" si="58"/>
        <v>0.68852459016393441</v>
      </c>
      <c r="L65" s="327">
        <f t="shared" si="58"/>
        <v>0.22950819672131148</v>
      </c>
      <c r="M65" s="327">
        <f t="shared" si="58"/>
        <v>7.650273224043716E-2</v>
      </c>
      <c r="N65" s="327">
        <f t="shared" si="58"/>
        <v>7.4207650273224051</v>
      </c>
      <c r="O65" s="327">
        <f t="shared" si="58"/>
        <v>7.650273224043716E-2</v>
      </c>
      <c r="P65" s="327">
        <f t="shared" si="58"/>
        <v>8.1857923497267748</v>
      </c>
      <c r="Q65" s="327">
        <f t="shared" si="58"/>
        <v>0.30601092896174864</v>
      </c>
      <c r="R65" s="327">
        <f t="shared" ref="R65:S65" si="59">R32/365*28</f>
        <v>0</v>
      </c>
      <c r="S65" s="327">
        <f t="shared" si="59"/>
        <v>12.043835616438356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37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4" s="92" customFormat="1" x14ac:dyDescent="0.2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4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4" s="464" customFormat="1" x14ac:dyDescent="0.2">
      <c r="A3" s="463">
        <v>11</v>
      </c>
      <c r="B3">
        <v>2</v>
      </c>
      <c r="C3">
        <v>1</v>
      </c>
      <c r="D3">
        <v>0</v>
      </c>
      <c r="E3">
        <v>1</v>
      </c>
      <c r="F3">
        <v>0</v>
      </c>
      <c r="G3">
        <v>9</v>
      </c>
      <c r="H3">
        <v>4</v>
      </c>
      <c r="I3">
        <v>5</v>
      </c>
      <c r="J3">
        <v>2</v>
      </c>
      <c r="K3">
        <v>1</v>
      </c>
      <c r="L3">
        <v>0</v>
      </c>
      <c r="M3">
        <v>0</v>
      </c>
      <c r="N3">
        <v>4</v>
      </c>
      <c r="O3">
        <v>0</v>
      </c>
      <c r="P3">
        <v>0</v>
      </c>
      <c r="Q3">
        <v>0</v>
      </c>
      <c r="R3" s="538"/>
      <c r="S3" s="28"/>
      <c r="T3">
        <v>0</v>
      </c>
    </row>
    <row r="4" spans="1:24" s="464" customFormat="1" x14ac:dyDescent="0.2">
      <c r="A4" s="463">
        <v>12</v>
      </c>
      <c r="B4">
        <v>1</v>
      </c>
      <c r="C4">
        <v>1</v>
      </c>
      <c r="D4">
        <v>0</v>
      </c>
      <c r="E4">
        <v>1</v>
      </c>
      <c r="F4">
        <v>0</v>
      </c>
      <c r="G4">
        <v>11</v>
      </c>
      <c r="H4">
        <v>5</v>
      </c>
      <c r="I4">
        <v>1</v>
      </c>
      <c r="J4">
        <v>1</v>
      </c>
      <c r="K4">
        <v>1</v>
      </c>
      <c r="L4">
        <v>0</v>
      </c>
      <c r="M4">
        <v>0</v>
      </c>
      <c r="N4">
        <v>4</v>
      </c>
      <c r="O4">
        <v>0</v>
      </c>
      <c r="P4">
        <v>2</v>
      </c>
      <c r="Q4">
        <v>0</v>
      </c>
      <c r="R4" s="538"/>
      <c r="S4" s="28"/>
      <c r="T4">
        <v>13</v>
      </c>
    </row>
    <row r="5" spans="1:24" s="464" customFormat="1" x14ac:dyDescent="0.2">
      <c r="A5" s="463">
        <v>13</v>
      </c>
      <c r="B5">
        <v>5</v>
      </c>
      <c r="C5">
        <v>3</v>
      </c>
      <c r="D5">
        <v>1</v>
      </c>
      <c r="E5">
        <v>2</v>
      </c>
      <c r="F5">
        <v>0</v>
      </c>
      <c r="G5">
        <v>3</v>
      </c>
      <c r="H5">
        <v>2</v>
      </c>
      <c r="I5">
        <v>2</v>
      </c>
      <c r="J5">
        <v>3</v>
      </c>
      <c r="K5">
        <v>0</v>
      </c>
      <c r="L5">
        <v>1</v>
      </c>
      <c r="M5">
        <v>1</v>
      </c>
      <c r="N5">
        <v>5</v>
      </c>
      <c r="O5">
        <v>0</v>
      </c>
      <c r="P5">
        <v>2</v>
      </c>
      <c r="Q5">
        <v>0</v>
      </c>
      <c r="R5" s="538"/>
      <c r="S5" s="28"/>
      <c r="T5">
        <v>8</v>
      </c>
    </row>
    <row r="6" spans="1:24" s="464" customFormat="1" x14ac:dyDescent="0.2">
      <c r="A6" s="463">
        <v>14</v>
      </c>
      <c r="B6">
        <v>1</v>
      </c>
      <c r="C6">
        <v>2</v>
      </c>
      <c r="D6">
        <v>0</v>
      </c>
      <c r="E6">
        <v>1</v>
      </c>
      <c r="F6">
        <v>0</v>
      </c>
      <c r="G6">
        <v>5</v>
      </c>
      <c r="H6">
        <v>6</v>
      </c>
      <c r="I6">
        <v>2</v>
      </c>
      <c r="J6">
        <v>0</v>
      </c>
      <c r="K6">
        <v>5</v>
      </c>
      <c r="L6">
        <v>0</v>
      </c>
      <c r="M6">
        <v>0</v>
      </c>
      <c r="N6">
        <v>13</v>
      </c>
      <c r="O6">
        <v>0</v>
      </c>
      <c r="P6">
        <v>1</v>
      </c>
      <c r="Q6">
        <v>0</v>
      </c>
      <c r="R6" s="538"/>
      <c r="S6" s="28"/>
      <c r="T6">
        <v>4</v>
      </c>
    </row>
    <row r="7" spans="1:24" s="464" customFormat="1" x14ac:dyDescent="0.2">
      <c r="A7" s="463">
        <v>15</v>
      </c>
      <c r="B7">
        <v>5</v>
      </c>
      <c r="C7">
        <v>2</v>
      </c>
      <c r="D7">
        <v>0</v>
      </c>
      <c r="E7">
        <v>1</v>
      </c>
      <c r="F7">
        <v>0</v>
      </c>
      <c r="G7">
        <v>6</v>
      </c>
      <c r="H7">
        <v>2</v>
      </c>
      <c r="I7">
        <v>3</v>
      </c>
      <c r="J7">
        <v>0</v>
      </c>
      <c r="K7">
        <v>1</v>
      </c>
      <c r="L7">
        <v>0</v>
      </c>
      <c r="M7">
        <v>0</v>
      </c>
      <c r="N7">
        <v>10</v>
      </c>
      <c r="O7">
        <v>0</v>
      </c>
      <c r="P7">
        <v>2</v>
      </c>
      <c r="Q7">
        <v>0</v>
      </c>
      <c r="R7" s="538"/>
      <c r="S7" s="28"/>
      <c r="T7">
        <v>8</v>
      </c>
    </row>
    <row r="8" spans="1:24" s="464" customFormat="1" x14ac:dyDescent="0.2">
      <c r="A8" s="463">
        <v>16</v>
      </c>
      <c r="B8">
        <v>4</v>
      </c>
      <c r="C8">
        <v>0</v>
      </c>
      <c r="D8">
        <v>0</v>
      </c>
      <c r="E8">
        <v>0</v>
      </c>
      <c r="F8">
        <v>1</v>
      </c>
      <c r="G8">
        <v>5</v>
      </c>
      <c r="H8">
        <v>4</v>
      </c>
      <c r="I8">
        <v>2</v>
      </c>
      <c r="J8">
        <v>1</v>
      </c>
      <c r="K8">
        <v>2</v>
      </c>
      <c r="L8">
        <v>0</v>
      </c>
      <c r="M8">
        <v>0</v>
      </c>
      <c r="N8">
        <v>3</v>
      </c>
      <c r="O8">
        <v>1</v>
      </c>
      <c r="P8">
        <v>15</v>
      </c>
      <c r="Q8">
        <v>0</v>
      </c>
      <c r="R8" s="538"/>
      <c r="S8" s="28"/>
      <c r="T8">
        <v>5</v>
      </c>
    </row>
    <row r="9" spans="1:24" x14ac:dyDescent="0.2">
      <c r="S9" s="544"/>
      <c r="T9" s="540"/>
      <c r="W9" s="464"/>
      <c r="X9" s="464"/>
    </row>
    <row r="10" spans="1:24" s="464" customFormat="1" x14ac:dyDescent="0.2">
      <c r="A10" s="463">
        <v>21</v>
      </c>
      <c r="B10">
        <v>2</v>
      </c>
      <c r="C10">
        <v>0</v>
      </c>
      <c r="D10">
        <v>0</v>
      </c>
      <c r="E10">
        <v>4</v>
      </c>
      <c r="F10">
        <v>0</v>
      </c>
      <c r="G10">
        <v>2</v>
      </c>
      <c r="H10">
        <v>2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2</v>
      </c>
      <c r="S10">
        <v>0</v>
      </c>
      <c r="T10">
        <v>11</v>
      </c>
    </row>
    <row r="11" spans="1:24" s="464" customFormat="1" x14ac:dyDescent="0.2">
      <c r="A11" s="463">
        <v>22</v>
      </c>
      <c r="B11">
        <v>5</v>
      </c>
      <c r="C11">
        <v>2</v>
      </c>
      <c r="D11">
        <v>0</v>
      </c>
      <c r="E11">
        <v>0</v>
      </c>
      <c r="F11">
        <v>0</v>
      </c>
      <c r="G11">
        <v>11</v>
      </c>
      <c r="H11">
        <v>13</v>
      </c>
      <c r="I11">
        <v>3</v>
      </c>
      <c r="J11">
        <v>0</v>
      </c>
      <c r="K11">
        <v>1</v>
      </c>
      <c r="L11">
        <v>5</v>
      </c>
      <c r="M11">
        <v>0</v>
      </c>
      <c r="N11">
        <v>0</v>
      </c>
      <c r="O11">
        <v>0</v>
      </c>
      <c r="P11">
        <v>5</v>
      </c>
      <c r="Q11">
        <v>2</v>
      </c>
      <c r="S11">
        <v>1</v>
      </c>
      <c r="T11">
        <v>3</v>
      </c>
    </row>
    <row r="12" spans="1:24" s="464" customFormat="1" x14ac:dyDescent="0.2">
      <c r="A12" s="463">
        <v>23</v>
      </c>
      <c r="B12">
        <v>1</v>
      </c>
      <c r="C12">
        <v>0</v>
      </c>
      <c r="D12">
        <v>0</v>
      </c>
      <c r="E12">
        <v>0</v>
      </c>
      <c r="F12">
        <v>0</v>
      </c>
      <c r="G12">
        <v>9</v>
      </c>
      <c r="H12">
        <v>4</v>
      </c>
      <c r="I12">
        <v>1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2</v>
      </c>
      <c r="S12">
        <v>6</v>
      </c>
      <c r="T12">
        <v>3</v>
      </c>
    </row>
    <row r="13" spans="1:24" s="464" customFormat="1" x14ac:dyDescent="0.2">
      <c r="A13" s="463">
        <v>24</v>
      </c>
      <c r="B13">
        <v>4</v>
      </c>
      <c r="C13">
        <v>1</v>
      </c>
      <c r="D13">
        <v>0</v>
      </c>
      <c r="E13">
        <v>0</v>
      </c>
      <c r="F13">
        <v>0</v>
      </c>
      <c r="G13">
        <v>16</v>
      </c>
      <c r="H13">
        <v>1</v>
      </c>
      <c r="I13">
        <v>14</v>
      </c>
      <c r="J13">
        <v>1</v>
      </c>
      <c r="K13">
        <v>0</v>
      </c>
      <c r="L13">
        <v>0</v>
      </c>
      <c r="M13">
        <v>0</v>
      </c>
      <c r="N13">
        <v>3</v>
      </c>
      <c r="O13">
        <v>0</v>
      </c>
      <c r="P13">
        <v>6</v>
      </c>
      <c r="Q13">
        <v>5</v>
      </c>
      <c r="S13">
        <v>8</v>
      </c>
      <c r="T13">
        <v>19</v>
      </c>
    </row>
    <row r="14" spans="1:24" s="464" customFormat="1" x14ac:dyDescent="0.2">
      <c r="A14" s="463">
        <v>25</v>
      </c>
      <c r="B14">
        <v>7</v>
      </c>
      <c r="C14">
        <v>1</v>
      </c>
      <c r="D14">
        <v>0</v>
      </c>
      <c r="E14">
        <v>1</v>
      </c>
      <c r="F14">
        <v>0</v>
      </c>
      <c r="G14">
        <v>11</v>
      </c>
      <c r="H14">
        <v>5</v>
      </c>
      <c r="I14">
        <v>5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7</v>
      </c>
      <c r="Q14">
        <v>5</v>
      </c>
      <c r="S14">
        <v>6</v>
      </c>
      <c r="T14">
        <v>12</v>
      </c>
    </row>
    <row r="15" spans="1:24" s="464" customFormat="1" x14ac:dyDescent="0.2">
      <c r="A15" s="463">
        <v>26</v>
      </c>
      <c r="B15">
        <v>2</v>
      </c>
      <c r="C15">
        <v>1</v>
      </c>
      <c r="D15">
        <v>0</v>
      </c>
      <c r="E15">
        <v>1</v>
      </c>
      <c r="F15">
        <v>1</v>
      </c>
      <c r="G15">
        <v>13</v>
      </c>
      <c r="H15">
        <v>1</v>
      </c>
      <c r="I15">
        <v>0</v>
      </c>
      <c r="J15">
        <v>5</v>
      </c>
      <c r="K15">
        <v>0</v>
      </c>
      <c r="L15">
        <v>1</v>
      </c>
      <c r="M15">
        <v>0</v>
      </c>
      <c r="N15">
        <v>6</v>
      </c>
      <c r="O15">
        <v>1</v>
      </c>
      <c r="P15">
        <v>3</v>
      </c>
      <c r="Q15">
        <v>4</v>
      </c>
      <c r="S15">
        <v>18</v>
      </c>
      <c r="T15">
        <v>22</v>
      </c>
    </row>
    <row r="16" spans="1:24" x14ac:dyDescent="0.2">
      <c r="S16" s="544"/>
      <c r="T16" s="540"/>
      <c r="W16" s="464"/>
      <c r="X16" s="464"/>
    </row>
    <row r="17" spans="1:24" s="464" customFormat="1" x14ac:dyDescent="0.2">
      <c r="A17" s="463">
        <v>31</v>
      </c>
      <c r="B17">
        <v>4</v>
      </c>
      <c r="C17">
        <v>0</v>
      </c>
      <c r="D17">
        <v>0</v>
      </c>
      <c r="E17">
        <v>4</v>
      </c>
      <c r="F17">
        <v>0</v>
      </c>
      <c r="G17">
        <v>7</v>
      </c>
      <c r="H17">
        <v>1</v>
      </c>
      <c r="I17">
        <v>1</v>
      </c>
      <c r="J17">
        <v>2</v>
      </c>
      <c r="K17">
        <v>0</v>
      </c>
      <c r="L17">
        <v>1</v>
      </c>
      <c r="M17">
        <v>0</v>
      </c>
      <c r="N17">
        <v>9</v>
      </c>
      <c r="O17">
        <v>0</v>
      </c>
      <c r="P17">
        <v>0</v>
      </c>
      <c r="Q17">
        <v>1</v>
      </c>
      <c r="S17">
        <v>38</v>
      </c>
      <c r="T17">
        <v>26</v>
      </c>
    </row>
    <row r="18" spans="1:24" s="464" customFormat="1" x14ac:dyDescent="0.2">
      <c r="A18" s="463">
        <v>32</v>
      </c>
      <c r="B18">
        <v>3</v>
      </c>
      <c r="C18">
        <v>1</v>
      </c>
      <c r="D18">
        <v>0</v>
      </c>
      <c r="E18">
        <v>1</v>
      </c>
      <c r="F18">
        <v>0</v>
      </c>
      <c r="G18">
        <v>1</v>
      </c>
      <c r="H18">
        <v>4</v>
      </c>
      <c r="I18">
        <v>2</v>
      </c>
      <c r="J18">
        <v>0</v>
      </c>
      <c r="K18">
        <v>1</v>
      </c>
      <c r="L18">
        <v>0</v>
      </c>
      <c r="M18">
        <v>0</v>
      </c>
      <c r="N18">
        <v>2</v>
      </c>
      <c r="O18">
        <v>0</v>
      </c>
      <c r="P18">
        <v>7</v>
      </c>
      <c r="Q18">
        <v>0</v>
      </c>
      <c r="S18">
        <v>0</v>
      </c>
      <c r="T18">
        <v>11</v>
      </c>
    </row>
    <row r="19" spans="1:24" s="464" customFormat="1" x14ac:dyDescent="0.2">
      <c r="A19" s="463">
        <v>33</v>
      </c>
      <c r="B19">
        <v>5</v>
      </c>
      <c r="C19">
        <v>1</v>
      </c>
      <c r="D19">
        <v>0</v>
      </c>
      <c r="E19">
        <v>0</v>
      </c>
      <c r="F19">
        <v>0</v>
      </c>
      <c r="G19">
        <v>20</v>
      </c>
      <c r="H19">
        <v>3</v>
      </c>
      <c r="I19">
        <v>10</v>
      </c>
      <c r="J19">
        <v>3</v>
      </c>
      <c r="K19">
        <v>0</v>
      </c>
      <c r="L19">
        <v>1</v>
      </c>
      <c r="M19">
        <v>0</v>
      </c>
      <c r="N19">
        <v>3</v>
      </c>
      <c r="O19">
        <v>0</v>
      </c>
      <c r="P19">
        <v>3</v>
      </c>
      <c r="Q19">
        <v>2</v>
      </c>
      <c r="S19">
        <v>8</v>
      </c>
      <c r="T19">
        <v>22</v>
      </c>
    </row>
    <row r="20" spans="1:24" s="464" customFormat="1" x14ac:dyDescent="0.2">
      <c r="A20" s="463">
        <v>34</v>
      </c>
      <c r="B20">
        <v>1</v>
      </c>
      <c r="C20">
        <v>0</v>
      </c>
      <c r="D20">
        <v>0</v>
      </c>
      <c r="E20">
        <v>0</v>
      </c>
      <c r="F20">
        <v>0</v>
      </c>
      <c r="G20">
        <v>7</v>
      </c>
      <c r="H20">
        <v>2</v>
      </c>
      <c r="I20">
        <v>4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15</v>
      </c>
      <c r="Q20">
        <v>0</v>
      </c>
      <c r="S20">
        <v>0</v>
      </c>
      <c r="T20">
        <v>5</v>
      </c>
    </row>
    <row r="21" spans="1:24" s="464" customFormat="1" x14ac:dyDescent="0.2">
      <c r="A21" s="463">
        <v>35</v>
      </c>
      <c r="B21">
        <v>4</v>
      </c>
      <c r="C21">
        <v>0</v>
      </c>
      <c r="D21">
        <v>0</v>
      </c>
      <c r="E21">
        <v>2</v>
      </c>
      <c r="F21">
        <v>0</v>
      </c>
      <c r="G21">
        <v>8</v>
      </c>
      <c r="H21">
        <v>3</v>
      </c>
      <c r="I21">
        <v>5</v>
      </c>
      <c r="J21">
        <v>1</v>
      </c>
      <c r="K21">
        <v>1</v>
      </c>
      <c r="L21">
        <v>0</v>
      </c>
      <c r="M21">
        <v>1</v>
      </c>
      <c r="N21">
        <v>3</v>
      </c>
      <c r="O21">
        <v>1</v>
      </c>
      <c r="P21">
        <v>1</v>
      </c>
      <c r="Q21">
        <v>0</v>
      </c>
      <c r="S21">
        <v>53</v>
      </c>
      <c r="T21">
        <v>27</v>
      </c>
    </row>
    <row r="22" spans="1:24" s="464" customFormat="1" x14ac:dyDescent="0.2">
      <c r="A22" s="463">
        <v>37</v>
      </c>
      <c r="B22">
        <v>2</v>
      </c>
      <c r="C22">
        <v>0</v>
      </c>
      <c r="D22">
        <v>0</v>
      </c>
      <c r="E22">
        <v>0</v>
      </c>
      <c r="F22">
        <v>0</v>
      </c>
      <c r="G22">
        <v>11</v>
      </c>
      <c r="H22">
        <v>2</v>
      </c>
      <c r="I22">
        <v>2</v>
      </c>
      <c r="J2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v>3</v>
      </c>
      <c r="Q22">
        <v>1</v>
      </c>
      <c r="S22">
        <v>7</v>
      </c>
      <c r="T22">
        <v>20</v>
      </c>
    </row>
    <row r="23" spans="1:24" x14ac:dyDescent="0.2">
      <c r="S23" s="544"/>
      <c r="T23" s="541"/>
      <c r="W23" s="464"/>
      <c r="X23" s="464"/>
    </row>
    <row r="24" spans="1:24" s="464" customFormat="1" x14ac:dyDescent="0.2">
      <c r="A24" s="463">
        <v>41</v>
      </c>
      <c r="B24">
        <v>1</v>
      </c>
      <c r="C24">
        <v>2</v>
      </c>
      <c r="D24">
        <v>1</v>
      </c>
      <c r="E24">
        <v>0</v>
      </c>
      <c r="F24">
        <v>0</v>
      </c>
      <c r="G24">
        <v>7</v>
      </c>
      <c r="H24">
        <v>4</v>
      </c>
      <c r="I24">
        <v>3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6</v>
      </c>
      <c r="Q24">
        <v>0</v>
      </c>
      <c r="S24" s="28"/>
      <c r="T24">
        <v>3</v>
      </c>
    </row>
    <row r="25" spans="1:24" s="464" customFormat="1" x14ac:dyDescent="0.2">
      <c r="A25" s="463">
        <v>42</v>
      </c>
      <c r="B25">
        <v>11</v>
      </c>
      <c r="C25">
        <v>0</v>
      </c>
      <c r="D25">
        <v>1</v>
      </c>
      <c r="E25">
        <v>1</v>
      </c>
      <c r="F25">
        <v>0</v>
      </c>
      <c r="G25">
        <v>12</v>
      </c>
      <c r="H25">
        <v>7</v>
      </c>
      <c r="I25">
        <v>3</v>
      </c>
      <c r="J25">
        <v>1</v>
      </c>
      <c r="K25">
        <v>1</v>
      </c>
      <c r="L25">
        <v>0</v>
      </c>
      <c r="M25">
        <v>0</v>
      </c>
      <c r="N25">
        <v>1</v>
      </c>
      <c r="O25">
        <v>0</v>
      </c>
      <c r="P25">
        <v>16</v>
      </c>
      <c r="Q25">
        <v>2</v>
      </c>
      <c r="S25" s="28"/>
      <c r="T25">
        <v>7</v>
      </c>
    </row>
    <row r="26" spans="1:24" s="464" customFormat="1" x14ac:dyDescent="0.2">
      <c r="A26" s="463">
        <v>43</v>
      </c>
      <c r="B26">
        <v>3</v>
      </c>
      <c r="C26">
        <v>0</v>
      </c>
      <c r="D26">
        <v>1</v>
      </c>
      <c r="E26">
        <v>0</v>
      </c>
      <c r="F26">
        <v>0</v>
      </c>
      <c r="G26">
        <v>13</v>
      </c>
      <c r="H26">
        <v>8</v>
      </c>
      <c r="I26">
        <v>3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31</v>
      </c>
      <c r="Q26">
        <v>1</v>
      </c>
      <c r="S26" s="28"/>
      <c r="T26">
        <v>13</v>
      </c>
    </row>
    <row r="27" spans="1:24" s="464" customFormat="1" x14ac:dyDescent="0.2">
      <c r="A27" s="463">
        <v>44</v>
      </c>
      <c r="B27">
        <v>5</v>
      </c>
      <c r="C27">
        <v>0</v>
      </c>
      <c r="D27">
        <v>1</v>
      </c>
      <c r="E27">
        <v>2</v>
      </c>
      <c r="F27">
        <v>1</v>
      </c>
      <c r="G27">
        <v>9</v>
      </c>
      <c r="H27">
        <v>3</v>
      </c>
      <c r="I27">
        <v>4</v>
      </c>
      <c r="J27">
        <v>0</v>
      </c>
      <c r="K27">
        <v>2</v>
      </c>
      <c r="L27">
        <v>0</v>
      </c>
      <c r="M27">
        <v>0</v>
      </c>
      <c r="N27">
        <v>10</v>
      </c>
      <c r="O27">
        <v>0</v>
      </c>
      <c r="P27">
        <v>3</v>
      </c>
      <c r="Q27">
        <v>0</v>
      </c>
      <c r="S27" s="28"/>
      <c r="T27">
        <v>16</v>
      </c>
    </row>
    <row r="28" spans="1:24" s="464" customFormat="1" x14ac:dyDescent="0.2">
      <c r="A28" s="463">
        <v>45</v>
      </c>
      <c r="B28">
        <v>1</v>
      </c>
      <c r="C28">
        <v>0</v>
      </c>
      <c r="D28">
        <v>0</v>
      </c>
      <c r="E28">
        <v>0</v>
      </c>
      <c r="F28">
        <v>1</v>
      </c>
      <c r="G28">
        <v>7</v>
      </c>
      <c r="H28">
        <v>3</v>
      </c>
      <c r="I28">
        <v>1</v>
      </c>
      <c r="J28">
        <v>0</v>
      </c>
      <c r="K28">
        <v>0</v>
      </c>
      <c r="L28">
        <v>0</v>
      </c>
      <c r="M28">
        <v>0</v>
      </c>
      <c r="N28">
        <v>4</v>
      </c>
      <c r="O28">
        <v>0</v>
      </c>
      <c r="P28">
        <v>0</v>
      </c>
      <c r="Q28">
        <v>0</v>
      </c>
      <c r="S28" s="28"/>
      <c r="T28">
        <v>16</v>
      </c>
    </row>
    <row r="29" spans="1:24" s="464" customFormat="1" x14ac:dyDescent="0.2">
      <c r="A29" s="463">
        <v>46</v>
      </c>
      <c r="B29">
        <v>0</v>
      </c>
      <c r="C29">
        <v>1</v>
      </c>
      <c r="D29">
        <v>0</v>
      </c>
      <c r="E29">
        <v>0</v>
      </c>
      <c r="F29">
        <v>0</v>
      </c>
      <c r="G29">
        <v>11</v>
      </c>
      <c r="H29">
        <v>2</v>
      </c>
      <c r="I29">
        <v>1</v>
      </c>
      <c r="J29">
        <v>0</v>
      </c>
      <c r="K29">
        <v>1</v>
      </c>
      <c r="L29">
        <v>0</v>
      </c>
      <c r="M29">
        <v>0</v>
      </c>
      <c r="N29">
        <v>3</v>
      </c>
      <c r="O29">
        <v>0</v>
      </c>
      <c r="P29">
        <v>23</v>
      </c>
      <c r="Q29">
        <v>0</v>
      </c>
      <c r="S29" s="28"/>
      <c r="T29">
        <v>7</v>
      </c>
    </row>
    <row r="30" spans="1:24" x14ac:dyDescent="0.2">
      <c r="S30" s="544"/>
      <c r="T30" s="540"/>
      <c r="W30" s="464"/>
      <c r="X30" s="464"/>
    </row>
    <row r="31" spans="1:24" s="464" customFormat="1" x14ac:dyDescent="0.2">
      <c r="A31" s="463">
        <v>51</v>
      </c>
      <c r="B31">
        <v>6</v>
      </c>
      <c r="C31">
        <v>0</v>
      </c>
      <c r="D31">
        <v>3</v>
      </c>
      <c r="E31">
        <v>3</v>
      </c>
      <c r="F31">
        <v>0</v>
      </c>
      <c r="G31">
        <v>19</v>
      </c>
      <c r="H31">
        <v>5</v>
      </c>
      <c r="I31">
        <v>2</v>
      </c>
      <c r="J31">
        <v>0</v>
      </c>
      <c r="K31">
        <v>0</v>
      </c>
      <c r="L31">
        <v>0</v>
      </c>
      <c r="M31">
        <v>0</v>
      </c>
      <c r="N31">
        <v>5</v>
      </c>
      <c r="O31">
        <v>0</v>
      </c>
      <c r="P31">
        <v>24</v>
      </c>
      <c r="Q31">
        <v>0</v>
      </c>
      <c r="S31">
        <v>17</v>
      </c>
      <c r="T31">
        <v>23</v>
      </c>
    </row>
    <row r="32" spans="1:24" s="464" customFormat="1" x14ac:dyDescent="0.2">
      <c r="A32" s="463">
        <v>52</v>
      </c>
      <c r="B32">
        <v>4</v>
      </c>
      <c r="C32">
        <v>0</v>
      </c>
      <c r="D32">
        <v>0</v>
      </c>
      <c r="E32">
        <v>1</v>
      </c>
      <c r="F32">
        <v>0</v>
      </c>
      <c r="G32">
        <v>4</v>
      </c>
      <c r="H32">
        <v>4</v>
      </c>
      <c r="I32">
        <v>2</v>
      </c>
      <c r="J32">
        <v>0</v>
      </c>
      <c r="K32">
        <v>2</v>
      </c>
      <c r="L32">
        <v>1</v>
      </c>
      <c r="M32">
        <v>0</v>
      </c>
      <c r="N32">
        <v>4</v>
      </c>
      <c r="O32">
        <v>0</v>
      </c>
      <c r="P32">
        <v>1</v>
      </c>
      <c r="Q32">
        <v>0</v>
      </c>
      <c r="S32">
        <v>1</v>
      </c>
      <c r="T32">
        <v>27</v>
      </c>
    </row>
    <row r="33" spans="1:20" s="464" customFormat="1" x14ac:dyDescent="0.2">
      <c r="A33" s="463">
        <v>53</v>
      </c>
      <c r="B33">
        <v>2</v>
      </c>
      <c r="C33">
        <v>0</v>
      </c>
      <c r="D33">
        <v>1</v>
      </c>
      <c r="E33">
        <v>2</v>
      </c>
      <c r="F33">
        <v>0</v>
      </c>
      <c r="G33">
        <v>5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7</v>
      </c>
      <c r="O33">
        <v>1</v>
      </c>
      <c r="P33">
        <v>6</v>
      </c>
      <c r="Q33">
        <v>0</v>
      </c>
      <c r="S33">
        <v>3</v>
      </c>
      <c r="T33">
        <v>14</v>
      </c>
    </row>
    <row r="34" spans="1:20" s="464" customFormat="1" x14ac:dyDescent="0.2">
      <c r="A34" s="463">
        <v>54</v>
      </c>
      <c r="B34">
        <v>7</v>
      </c>
      <c r="C34">
        <v>0</v>
      </c>
      <c r="D34">
        <v>1</v>
      </c>
      <c r="E34">
        <v>0</v>
      </c>
      <c r="F34">
        <v>0</v>
      </c>
      <c r="G34">
        <v>7</v>
      </c>
      <c r="H34">
        <v>2</v>
      </c>
      <c r="I34">
        <v>3</v>
      </c>
      <c r="J34">
        <v>0</v>
      </c>
      <c r="K34">
        <v>1</v>
      </c>
      <c r="L34">
        <v>0</v>
      </c>
      <c r="M34">
        <v>0</v>
      </c>
      <c r="N34">
        <v>16</v>
      </c>
      <c r="O34">
        <v>0</v>
      </c>
      <c r="P34">
        <v>2</v>
      </c>
      <c r="Q34">
        <v>0</v>
      </c>
      <c r="S34" s="28"/>
      <c r="T34">
        <v>21</v>
      </c>
    </row>
    <row r="35" spans="1:20" s="464" customFormat="1" x14ac:dyDescent="0.2">
      <c r="A35" s="463">
        <v>55</v>
      </c>
      <c r="B35">
        <v>2</v>
      </c>
      <c r="C35">
        <v>0</v>
      </c>
      <c r="D35">
        <v>1</v>
      </c>
      <c r="E35">
        <v>0</v>
      </c>
      <c r="F35">
        <v>0</v>
      </c>
      <c r="G35">
        <v>7</v>
      </c>
      <c r="H35">
        <v>7</v>
      </c>
      <c r="I35">
        <v>3</v>
      </c>
      <c r="J35">
        <v>2</v>
      </c>
      <c r="K35">
        <v>0</v>
      </c>
      <c r="L35">
        <v>0</v>
      </c>
      <c r="M35">
        <v>0</v>
      </c>
      <c r="N35">
        <v>2</v>
      </c>
      <c r="O35">
        <v>0</v>
      </c>
      <c r="P35">
        <v>3</v>
      </c>
      <c r="Q35">
        <v>0</v>
      </c>
      <c r="S35" s="28"/>
      <c r="T35">
        <v>8</v>
      </c>
    </row>
    <row r="36" spans="1:20" s="464" customFormat="1" x14ac:dyDescent="0.2">
      <c r="A36" s="463">
        <v>56</v>
      </c>
      <c r="B36">
        <v>4</v>
      </c>
      <c r="C36">
        <v>0</v>
      </c>
      <c r="D36">
        <v>0</v>
      </c>
      <c r="E36">
        <v>1</v>
      </c>
      <c r="F36">
        <v>0</v>
      </c>
      <c r="G36">
        <v>10</v>
      </c>
      <c r="H36">
        <v>4</v>
      </c>
      <c r="I36">
        <v>3</v>
      </c>
      <c r="J36">
        <v>0</v>
      </c>
      <c r="K36">
        <v>1</v>
      </c>
      <c r="L36">
        <v>0</v>
      </c>
      <c r="M36">
        <v>0</v>
      </c>
      <c r="N36">
        <v>5</v>
      </c>
      <c r="O36">
        <v>0</v>
      </c>
      <c r="P36">
        <v>16</v>
      </c>
      <c r="Q36">
        <v>0</v>
      </c>
      <c r="S36" s="28"/>
      <c r="T36">
        <v>20</v>
      </c>
    </row>
    <row r="37" spans="1:20" x14ac:dyDescent="0.2">
      <c r="S37" s="540"/>
      <c r="T37" s="5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>
        <v>1</v>
      </c>
      <c r="C3">
        <v>0</v>
      </c>
      <c r="D3">
        <v>0</v>
      </c>
      <c r="E3">
        <v>0</v>
      </c>
      <c r="F3">
        <v>0</v>
      </c>
      <c r="G3">
        <v>3</v>
      </c>
      <c r="H3">
        <v>4</v>
      </c>
      <c r="I3">
        <v>5</v>
      </c>
      <c r="J3">
        <v>2</v>
      </c>
      <c r="K3">
        <v>0</v>
      </c>
      <c r="L3">
        <v>0</v>
      </c>
      <c r="M3">
        <v>0</v>
      </c>
      <c r="N3">
        <v>5</v>
      </c>
      <c r="O3">
        <v>0</v>
      </c>
      <c r="P3">
        <v>0</v>
      </c>
      <c r="Q3">
        <v>0</v>
      </c>
      <c r="S3"/>
      <c r="T3">
        <v>3</v>
      </c>
    </row>
    <row r="4" spans="1:20" s="464" customFormat="1" x14ac:dyDescent="0.2">
      <c r="A4" s="463">
        <v>12</v>
      </c>
      <c r="B4">
        <v>2</v>
      </c>
      <c r="C4">
        <v>1</v>
      </c>
      <c r="D4">
        <v>1</v>
      </c>
      <c r="E4">
        <v>0</v>
      </c>
      <c r="F4">
        <v>0</v>
      </c>
      <c r="G4">
        <v>11</v>
      </c>
      <c r="H4">
        <v>5</v>
      </c>
      <c r="I4">
        <v>3</v>
      </c>
      <c r="J4">
        <v>1</v>
      </c>
      <c r="K4">
        <v>3</v>
      </c>
      <c r="L4">
        <v>0</v>
      </c>
      <c r="M4">
        <v>0</v>
      </c>
      <c r="N4">
        <v>11</v>
      </c>
      <c r="O4">
        <v>0</v>
      </c>
      <c r="P4">
        <v>6</v>
      </c>
      <c r="Q4">
        <v>2</v>
      </c>
      <c r="S4"/>
      <c r="T4">
        <v>8</v>
      </c>
    </row>
    <row r="5" spans="1:20" s="464" customFormat="1" x14ac:dyDescent="0.2">
      <c r="A5" s="463">
        <v>13</v>
      </c>
      <c r="B5">
        <v>2</v>
      </c>
      <c r="C5">
        <v>2</v>
      </c>
      <c r="D5">
        <v>0</v>
      </c>
      <c r="E5">
        <v>2</v>
      </c>
      <c r="F5">
        <v>0</v>
      </c>
      <c r="G5">
        <v>13</v>
      </c>
      <c r="H5">
        <v>4</v>
      </c>
      <c r="I5">
        <v>5</v>
      </c>
      <c r="J5">
        <v>2</v>
      </c>
      <c r="K5">
        <v>0</v>
      </c>
      <c r="L5">
        <v>0</v>
      </c>
      <c r="M5">
        <v>0</v>
      </c>
      <c r="N5">
        <v>7</v>
      </c>
      <c r="O5">
        <v>0</v>
      </c>
      <c r="P5">
        <v>0</v>
      </c>
      <c r="Q5">
        <v>0</v>
      </c>
      <c r="S5"/>
      <c r="T5">
        <v>19</v>
      </c>
    </row>
    <row r="6" spans="1:20" s="464" customFormat="1" x14ac:dyDescent="0.2">
      <c r="A6" s="463">
        <v>14</v>
      </c>
      <c r="B6">
        <v>1</v>
      </c>
      <c r="C6">
        <v>2</v>
      </c>
      <c r="D6">
        <v>0</v>
      </c>
      <c r="E6">
        <v>1</v>
      </c>
      <c r="F6">
        <v>0</v>
      </c>
      <c r="G6">
        <v>2</v>
      </c>
      <c r="H6">
        <v>2</v>
      </c>
      <c r="I6">
        <v>4</v>
      </c>
      <c r="J6">
        <v>1</v>
      </c>
      <c r="K6">
        <v>0</v>
      </c>
      <c r="L6">
        <v>0</v>
      </c>
      <c r="M6">
        <v>0</v>
      </c>
      <c r="N6">
        <v>8</v>
      </c>
      <c r="O6">
        <v>0</v>
      </c>
      <c r="P6">
        <v>1</v>
      </c>
      <c r="Q6">
        <v>0</v>
      </c>
      <c r="S6"/>
      <c r="T6">
        <v>25</v>
      </c>
    </row>
    <row r="7" spans="1:20" s="464" customFormat="1" x14ac:dyDescent="0.2">
      <c r="A7" s="463">
        <v>15</v>
      </c>
      <c r="B7">
        <v>2</v>
      </c>
      <c r="C7">
        <v>0</v>
      </c>
      <c r="D7">
        <v>1</v>
      </c>
      <c r="E7">
        <v>0</v>
      </c>
      <c r="F7">
        <v>0</v>
      </c>
      <c r="G7">
        <v>6</v>
      </c>
      <c r="H7">
        <v>4</v>
      </c>
      <c r="I7">
        <v>1</v>
      </c>
      <c r="J7">
        <v>0</v>
      </c>
      <c r="K7">
        <v>1</v>
      </c>
      <c r="L7">
        <v>1</v>
      </c>
      <c r="M7">
        <v>0</v>
      </c>
      <c r="N7">
        <v>13</v>
      </c>
      <c r="O7">
        <v>2</v>
      </c>
      <c r="P7">
        <v>5</v>
      </c>
      <c r="Q7">
        <v>0</v>
      </c>
      <c r="S7"/>
      <c r="T7">
        <v>11</v>
      </c>
    </row>
    <row r="8" spans="1:20" s="464" customFormat="1" x14ac:dyDescent="0.2">
      <c r="A8" s="463">
        <v>16</v>
      </c>
      <c r="B8">
        <v>4</v>
      </c>
      <c r="C8">
        <v>0</v>
      </c>
      <c r="D8">
        <v>0</v>
      </c>
      <c r="E8">
        <v>0</v>
      </c>
      <c r="F8">
        <v>0</v>
      </c>
      <c r="G8">
        <v>6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4</v>
      </c>
      <c r="O8">
        <v>1</v>
      </c>
      <c r="P8">
        <v>11</v>
      </c>
      <c r="Q8">
        <v>0</v>
      </c>
      <c r="S8"/>
      <c r="T8">
        <v>11</v>
      </c>
    </row>
    <row r="9" spans="1:20" ht="15" x14ac:dyDescent="0.25">
      <c r="S9" s="539"/>
      <c r="T9" s="540"/>
    </row>
    <row r="10" spans="1:20" s="464" customFormat="1" x14ac:dyDescent="0.2">
      <c r="A10" s="463">
        <v>21</v>
      </c>
      <c r="B10">
        <v>7</v>
      </c>
      <c r="C10">
        <v>0</v>
      </c>
      <c r="D10">
        <v>2</v>
      </c>
      <c r="E10">
        <v>2</v>
      </c>
      <c r="F10">
        <v>0</v>
      </c>
      <c r="G10">
        <v>2</v>
      </c>
      <c r="H10">
        <v>3</v>
      </c>
      <c r="I10">
        <v>1</v>
      </c>
      <c r="J10">
        <v>4</v>
      </c>
      <c r="K10">
        <v>0</v>
      </c>
      <c r="L10">
        <v>0</v>
      </c>
      <c r="M10">
        <v>0</v>
      </c>
      <c r="N10">
        <v>3</v>
      </c>
      <c r="O10">
        <v>0</v>
      </c>
      <c r="P10">
        <v>2</v>
      </c>
      <c r="Q10">
        <v>1</v>
      </c>
      <c r="S10">
        <v>0</v>
      </c>
      <c r="T10">
        <v>8</v>
      </c>
    </row>
    <row r="11" spans="1:20" s="464" customFormat="1" x14ac:dyDescent="0.2">
      <c r="A11" s="463">
        <v>22</v>
      </c>
      <c r="B11">
        <v>3</v>
      </c>
      <c r="C11">
        <v>0</v>
      </c>
      <c r="D11">
        <v>0</v>
      </c>
      <c r="E11">
        <v>1</v>
      </c>
      <c r="F11">
        <v>0</v>
      </c>
      <c r="G11">
        <v>12</v>
      </c>
      <c r="H11">
        <v>8</v>
      </c>
      <c r="I11">
        <v>10</v>
      </c>
      <c r="J11">
        <v>1</v>
      </c>
      <c r="K11">
        <v>1</v>
      </c>
      <c r="L11">
        <v>3</v>
      </c>
      <c r="M11">
        <v>0</v>
      </c>
      <c r="N11">
        <v>3</v>
      </c>
      <c r="O11">
        <v>0</v>
      </c>
      <c r="P11">
        <v>6</v>
      </c>
      <c r="Q11">
        <v>1</v>
      </c>
      <c r="S11">
        <v>2</v>
      </c>
      <c r="T11">
        <v>2</v>
      </c>
    </row>
    <row r="12" spans="1:20" s="464" customFormat="1" x14ac:dyDescent="0.2">
      <c r="A12" s="463">
        <v>23</v>
      </c>
      <c r="B12">
        <v>2</v>
      </c>
      <c r="C12">
        <v>0</v>
      </c>
      <c r="D12">
        <v>0</v>
      </c>
      <c r="E12">
        <v>1</v>
      </c>
      <c r="F12">
        <v>0</v>
      </c>
      <c r="G12">
        <v>7</v>
      </c>
      <c r="H12">
        <v>4</v>
      </c>
      <c r="I12">
        <v>2</v>
      </c>
      <c r="J12">
        <v>1</v>
      </c>
      <c r="K12">
        <v>0</v>
      </c>
      <c r="L12">
        <v>1</v>
      </c>
      <c r="M12">
        <v>1</v>
      </c>
      <c r="N12">
        <v>2</v>
      </c>
      <c r="O12">
        <v>0</v>
      </c>
      <c r="P12">
        <v>4</v>
      </c>
      <c r="Q12">
        <v>1</v>
      </c>
      <c r="S12">
        <v>6</v>
      </c>
      <c r="T12">
        <v>6</v>
      </c>
    </row>
    <row r="13" spans="1:20" s="464" customFormat="1" x14ac:dyDescent="0.2">
      <c r="A13" s="463">
        <v>24</v>
      </c>
      <c r="B13">
        <v>3</v>
      </c>
      <c r="C13">
        <v>0</v>
      </c>
      <c r="D13">
        <v>0</v>
      </c>
      <c r="E13">
        <v>0</v>
      </c>
      <c r="F13">
        <v>0</v>
      </c>
      <c r="G13">
        <v>16</v>
      </c>
      <c r="H13">
        <v>4</v>
      </c>
      <c r="I13">
        <v>5</v>
      </c>
      <c r="J13">
        <v>1</v>
      </c>
      <c r="K13">
        <v>2</v>
      </c>
      <c r="L13">
        <v>1</v>
      </c>
      <c r="M13">
        <v>0</v>
      </c>
      <c r="N13">
        <v>2</v>
      </c>
      <c r="O13">
        <v>0</v>
      </c>
      <c r="P13">
        <v>7</v>
      </c>
      <c r="Q13">
        <v>3</v>
      </c>
      <c r="S13">
        <v>3</v>
      </c>
      <c r="T13">
        <v>13</v>
      </c>
    </row>
    <row r="14" spans="1:20" s="464" customFormat="1" x14ac:dyDescent="0.2">
      <c r="A14" s="463">
        <v>25</v>
      </c>
      <c r="B14">
        <v>1</v>
      </c>
      <c r="C14">
        <v>2</v>
      </c>
      <c r="D14">
        <v>0</v>
      </c>
      <c r="E14">
        <v>1</v>
      </c>
      <c r="F14">
        <v>0</v>
      </c>
      <c r="G14">
        <v>14</v>
      </c>
      <c r="H14">
        <v>2</v>
      </c>
      <c r="I14">
        <v>3</v>
      </c>
      <c r="J14">
        <v>1</v>
      </c>
      <c r="K14">
        <v>2</v>
      </c>
      <c r="L14">
        <v>0</v>
      </c>
      <c r="M14">
        <v>0</v>
      </c>
      <c r="N14">
        <v>4</v>
      </c>
      <c r="O14">
        <v>0</v>
      </c>
      <c r="P14">
        <v>2</v>
      </c>
      <c r="Q14">
        <v>7</v>
      </c>
      <c r="S14">
        <v>12</v>
      </c>
      <c r="T14">
        <v>11</v>
      </c>
    </row>
    <row r="15" spans="1:20" s="464" customFormat="1" x14ac:dyDescent="0.2">
      <c r="A15" s="463">
        <v>26</v>
      </c>
      <c r="B15">
        <v>3</v>
      </c>
      <c r="C15">
        <v>2</v>
      </c>
      <c r="D15">
        <v>0</v>
      </c>
      <c r="E15">
        <v>3</v>
      </c>
      <c r="F15">
        <v>1</v>
      </c>
      <c r="G15">
        <v>6</v>
      </c>
      <c r="H15">
        <v>5</v>
      </c>
      <c r="I15">
        <v>3</v>
      </c>
      <c r="J15">
        <v>0</v>
      </c>
      <c r="K15">
        <v>0</v>
      </c>
      <c r="L15">
        <v>0</v>
      </c>
      <c r="M15">
        <v>0</v>
      </c>
      <c r="N15">
        <v>9</v>
      </c>
      <c r="O15">
        <v>0</v>
      </c>
      <c r="P15">
        <v>7</v>
      </c>
      <c r="Q15">
        <v>3</v>
      </c>
      <c r="S15">
        <v>18</v>
      </c>
      <c r="T15">
        <v>21</v>
      </c>
    </row>
    <row r="16" spans="1:20" ht="15" x14ac:dyDescent="0.25">
      <c r="S16" s="539"/>
      <c r="T16" s="540"/>
    </row>
    <row r="17" spans="1:20" s="464" customFormat="1" x14ac:dyDescent="0.2">
      <c r="A17" s="463">
        <v>31</v>
      </c>
      <c r="B17">
        <v>2</v>
      </c>
      <c r="C17">
        <v>0</v>
      </c>
      <c r="D17">
        <v>0</v>
      </c>
      <c r="E17">
        <v>2</v>
      </c>
      <c r="F17">
        <v>0</v>
      </c>
      <c r="G17">
        <v>3</v>
      </c>
      <c r="H17">
        <v>2</v>
      </c>
      <c r="I17">
        <v>1</v>
      </c>
      <c r="J17">
        <v>1</v>
      </c>
      <c r="K17">
        <v>0</v>
      </c>
      <c r="L17">
        <v>0</v>
      </c>
      <c r="M17">
        <v>0</v>
      </c>
      <c r="N17">
        <v>5</v>
      </c>
      <c r="O17">
        <v>1</v>
      </c>
      <c r="P17">
        <v>1</v>
      </c>
      <c r="Q17">
        <v>1</v>
      </c>
      <c r="S17">
        <v>38</v>
      </c>
      <c r="T17">
        <v>20</v>
      </c>
    </row>
    <row r="18" spans="1:20" s="464" customFormat="1" x14ac:dyDescent="0.2">
      <c r="A18" s="463">
        <v>32</v>
      </c>
      <c r="B18">
        <v>4</v>
      </c>
      <c r="C18">
        <v>2</v>
      </c>
      <c r="D18">
        <v>0</v>
      </c>
      <c r="E18">
        <v>1</v>
      </c>
      <c r="F18">
        <v>1</v>
      </c>
      <c r="G18">
        <v>7</v>
      </c>
      <c r="H18">
        <v>7</v>
      </c>
      <c r="I18">
        <v>4</v>
      </c>
      <c r="J18">
        <v>0</v>
      </c>
      <c r="K18">
        <v>0</v>
      </c>
      <c r="L18">
        <v>1</v>
      </c>
      <c r="M18">
        <v>0</v>
      </c>
      <c r="N18">
        <v>7</v>
      </c>
      <c r="O18">
        <v>0</v>
      </c>
      <c r="P18">
        <v>3</v>
      </c>
      <c r="Q18">
        <v>2</v>
      </c>
      <c r="S18"/>
      <c r="T18">
        <v>10</v>
      </c>
    </row>
    <row r="19" spans="1:20" s="464" customFormat="1" x14ac:dyDescent="0.2">
      <c r="A19" s="463">
        <v>33</v>
      </c>
      <c r="B19">
        <v>9</v>
      </c>
      <c r="C19">
        <v>7</v>
      </c>
      <c r="D19">
        <v>0</v>
      </c>
      <c r="E19">
        <v>1</v>
      </c>
      <c r="F19">
        <v>1</v>
      </c>
      <c r="G19">
        <v>15</v>
      </c>
      <c r="H19">
        <v>7</v>
      </c>
      <c r="I19">
        <v>7</v>
      </c>
      <c r="J19">
        <v>1</v>
      </c>
      <c r="K19">
        <v>0</v>
      </c>
      <c r="L19">
        <v>0</v>
      </c>
      <c r="M19">
        <v>0</v>
      </c>
      <c r="N19">
        <v>4</v>
      </c>
      <c r="O19">
        <v>0</v>
      </c>
      <c r="P19">
        <v>3</v>
      </c>
      <c r="Q19">
        <v>2</v>
      </c>
      <c r="S19">
        <v>12</v>
      </c>
      <c r="T19">
        <v>22</v>
      </c>
    </row>
    <row r="20" spans="1:20" s="464" customFormat="1" x14ac:dyDescent="0.2">
      <c r="A20" s="463">
        <v>34</v>
      </c>
      <c r="B20">
        <v>9</v>
      </c>
      <c r="C20">
        <v>2</v>
      </c>
      <c r="D20">
        <v>0</v>
      </c>
      <c r="E20">
        <v>1</v>
      </c>
      <c r="F20">
        <v>0</v>
      </c>
      <c r="G20">
        <v>10</v>
      </c>
      <c r="H20">
        <v>8</v>
      </c>
      <c r="I20">
        <v>1</v>
      </c>
      <c r="J20">
        <v>3</v>
      </c>
      <c r="K20">
        <v>0</v>
      </c>
      <c r="L20">
        <v>0</v>
      </c>
      <c r="M20">
        <v>0</v>
      </c>
      <c r="N20">
        <v>2</v>
      </c>
      <c r="O20">
        <v>0</v>
      </c>
      <c r="P20">
        <v>9</v>
      </c>
      <c r="Q20">
        <v>0</v>
      </c>
      <c r="S20"/>
      <c r="T20">
        <v>9</v>
      </c>
    </row>
    <row r="21" spans="1:20" s="464" customFormat="1" x14ac:dyDescent="0.2">
      <c r="A21" s="463">
        <v>35</v>
      </c>
      <c r="B21">
        <v>6</v>
      </c>
      <c r="C21">
        <v>1</v>
      </c>
      <c r="D21">
        <v>0</v>
      </c>
      <c r="E21">
        <v>0</v>
      </c>
      <c r="F21">
        <v>0</v>
      </c>
      <c r="G21">
        <v>6</v>
      </c>
      <c r="H21">
        <v>4</v>
      </c>
      <c r="I21">
        <v>1</v>
      </c>
      <c r="J21">
        <v>1</v>
      </c>
      <c r="K21">
        <v>0</v>
      </c>
      <c r="L21">
        <v>0</v>
      </c>
      <c r="M21">
        <v>1</v>
      </c>
      <c r="N21">
        <v>10</v>
      </c>
      <c r="O21">
        <v>0</v>
      </c>
      <c r="P21">
        <v>1</v>
      </c>
      <c r="Q21">
        <v>1</v>
      </c>
      <c r="S21">
        <v>39</v>
      </c>
      <c r="T21">
        <v>33</v>
      </c>
    </row>
    <row r="22" spans="1:20" s="464" customFormat="1" x14ac:dyDescent="0.2">
      <c r="A22" s="463">
        <v>37</v>
      </c>
      <c r="B22">
        <v>2</v>
      </c>
      <c r="C22">
        <v>2</v>
      </c>
      <c r="D22">
        <v>0</v>
      </c>
      <c r="E22">
        <v>0</v>
      </c>
      <c r="F22">
        <v>0</v>
      </c>
      <c r="G22">
        <v>12</v>
      </c>
      <c r="H22">
        <v>2</v>
      </c>
      <c r="I22">
        <v>2</v>
      </c>
      <c r="J22">
        <v>0</v>
      </c>
      <c r="K22">
        <v>0</v>
      </c>
      <c r="L22">
        <v>0</v>
      </c>
      <c r="M22">
        <v>1</v>
      </c>
      <c r="N22">
        <v>4</v>
      </c>
      <c r="O22">
        <v>0</v>
      </c>
      <c r="P22">
        <v>3</v>
      </c>
      <c r="Q22">
        <v>3</v>
      </c>
      <c r="S22">
        <v>8</v>
      </c>
      <c r="T22">
        <v>22</v>
      </c>
    </row>
    <row r="23" spans="1:20" ht="15" x14ac:dyDescent="0.25">
      <c r="S23" s="539"/>
      <c r="T23" s="540"/>
    </row>
    <row r="24" spans="1:20" s="464" customFormat="1" ht="15" x14ac:dyDescent="0.25">
      <c r="A24" s="463">
        <v>41</v>
      </c>
      <c r="B24">
        <v>2</v>
      </c>
      <c r="C24">
        <v>2</v>
      </c>
      <c r="D24">
        <v>2</v>
      </c>
      <c r="E24">
        <v>0</v>
      </c>
      <c r="F24">
        <v>0</v>
      </c>
      <c r="G24">
        <v>6</v>
      </c>
      <c r="H24">
        <v>3</v>
      </c>
      <c r="I24">
        <v>1</v>
      </c>
      <c r="J24">
        <v>1</v>
      </c>
      <c r="K24">
        <v>0</v>
      </c>
      <c r="L24">
        <v>0</v>
      </c>
      <c r="M24">
        <v>2</v>
      </c>
      <c r="N24">
        <v>4</v>
      </c>
      <c r="O24">
        <v>0</v>
      </c>
      <c r="P24">
        <v>2</v>
      </c>
      <c r="Q24">
        <v>0</v>
      </c>
      <c r="S24" s="531"/>
      <c r="T24">
        <v>3</v>
      </c>
    </row>
    <row r="25" spans="1:20" s="464" customFormat="1" ht="15" x14ac:dyDescent="0.25">
      <c r="A25" s="463">
        <v>42</v>
      </c>
      <c r="B25">
        <v>7</v>
      </c>
      <c r="C25">
        <v>0</v>
      </c>
      <c r="D25">
        <v>0</v>
      </c>
      <c r="E25">
        <v>0</v>
      </c>
      <c r="F25">
        <v>0</v>
      </c>
      <c r="G25">
        <v>6</v>
      </c>
      <c r="H25">
        <v>0</v>
      </c>
      <c r="I25">
        <v>6</v>
      </c>
      <c r="J25">
        <v>0</v>
      </c>
      <c r="K25">
        <v>1</v>
      </c>
      <c r="L25">
        <v>0</v>
      </c>
      <c r="M25">
        <v>0</v>
      </c>
      <c r="N25">
        <v>12</v>
      </c>
      <c r="O25">
        <v>0</v>
      </c>
      <c r="P25">
        <v>14</v>
      </c>
      <c r="Q25">
        <v>0</v>
      </c>
      <c r="S25" s="531"/>
      <c r="T25">
        <v>5</v>
      </c>
    </row>
    <row r="26" spans="1:20" s="464" customFormat="1" ht="15" x14ac:dyDescent="0.25">
      <c r="A26" s="463">
        <v>43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H26">
        <v>2</v>
      </c>
      <c r="I26">
        <v>3</v>
      </c>
      <c r="J26">
        <v>0</v>
      </c>
      <c r="K26">
        <v>0</v>
      </c>
      <c r="L26">
        <v>0</v>
      </c>
      <c r="M26">
        <v>0</v>
      </c>
      <c r="N26">
        <v>3</v>
      </c>
      <c r="O26">
        <v>0</v>
      </c>
      <c r="P26">
        <v>51</v>
      </c>
      <c r="Q26">
        <v>3</v>
      </c>
      <c r="S26" s="531"/>
      <c r="T26">
        <v>8</v>
      </c>
    </row>
    <row r="27" spans="1:20" s="464" customFormat="1" ht="15" x14ac:dyDescent="0.25">
      <c r="A27" s="463">
        <v>44</v>
      </c>
      <c r="B27">
        <v>5</v>
      </c>
      <c r="C27">
        <v>0</v>
      </c>
      <c r="D27">
        <v>0</v>
      </c>
      <c r="E27">
        <v>1</v>
      </c>
      <c r="F27">
        <v>0</v>
      </c>
      <c r="G27">
        <v>6</v>
      </c>
      <c r="H27">
        <v>2</v>
      </c>
      <c r="I27">
        <v>0</v>
      </c>
      <c r="J27">
        <v>1</v>
      </c>
      <c r="K27">
        <v>0</v>
      </c>
      <c r="L27">
        <v>0</v>
      </c>
      <c r="M27">
        <v>0</v>
      </c>
      <c r="N27">
        <v>3</v>
      </c>
      <c r="O27">
        <v>0</v>
      </c>
      <c r="P27">
        <v>2</v>
      </c>
      <c r="Q27">
        <v>1</v>
      </c>
      <c r="S27" s="531"/>
      <c r="T27">
        <v>9</v>
      </c>
    </row>
    <row r="28" spans="1:20" s="464" customFormat="1" ht="15" x14ac:dyDescent="0.25">
      <c r="A28" s="463">
        <v>45</v>
      </c>
      <c r="B28">
        <v>2</v>
      </c>
      <c r="C28">
        <v>0</v>
      </c>
      <c r="D28">
        <v>0</v>
      </c>
      <c r="E28">
        <v>0</v>
      </c>
      <c r="F28">
        <v>1</v>
      </c>
      <c r="G28">
        <v>9</v>
      </c>
      <c r="H28">
        <v>5</v>
      </c>
      <c r="I28">
        <v>1</v>
      </c>
      <c r="J28">
        <v>1</v>
      </c>
      <c r="K28">
        <v>1</v>
      </c>
      <c r="L28">
        <v>0</v>
      </c>
      <c r="M28">
        <v>0</v>
      </c>
      <c r="N28">
        <v>3</v>
      </c>
      <c r="O28">
        <v>0</v>
      </c>
      <c r="P28">
        <v>2</v>
      </c>
      <c r="Q28">
        <v>0</v>
      </c>
      <c r="S28" s="531"/>
      <c r="T28">
        <v>11</v>
      </c>
    </row>
    <row r="29" spans="1:20" s="464" customFormat="1" ht="15" x14ac:dyDescent="0.25">
      <c r="A29" s="463">
        <v>46</v>
      </c>
      <c r="B29">
        <v>3</v>
      </c>
      <c r="C29">
        <v>0</v>
      </c>
      <c r="D29">
        <v>0</v>
      </c>
      <c r="E29">
        <v>0</v>
      </c>
      <c r="F29">
        <v>0</v>
      </c>
      <c r="G29">
        <v>2</v>
      </c>
      <c r="H29">
        <v>1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17</v>
      </c>
      <c r="Q29">
        <v>2</v>
      </c>
      <c r="S29" s="531"/>
      <c r="T29">
        <v>14</v>
      </c>
    </row>
    <row r="30" spans="1:20" ht="15" x14ac:dyDescent="0.25">
      <c r="S30" s="539"/>
      <c r="T30" s="540"/>
    </row>
    <row r="31" spans="1:20" s="464" customFormat="1" x14ac:dyDescent="0.2">
      <c r="A31" s="463">
        <v>51</v>
      </c>
      <c r="B31">
        <v>5</v>
      </c>
      <c r="C31">
        <v>3</v>
      </c>
      <c r="D31">
        <v>0</v>
      </c>
      <c r="E31">
        <v>4</v>
      </c>
      <c r="F31">
        <v>0</v>
      </c>
      <c r="G31">
        <v>13</v>
      </c>
      <c r="H31">
        <v>4</v>
      </c>
      <c r="I31">
        <v>3</v>
      </c>
      <c r="J31">
        <v>1</v>
      </c>
      <c r="K31">
        <v>0</v>
      </c>
      <c r="L31">
        <v>0</v>
      </c>
      <c r="M31">
        <v>0</v>
      </c>
      <c r="N31">
        <v>14</v>
      </c>
      <c r="O31">
        <v>0</v>
      </c>
      <c r="P31">
        <v>18</v>
      </c>
      <c r="Q31">
        <v>3</v>
      </c>
      <c r="S31">
        <v>10</v>
      </c>
      <c r="T31">
        <v>31</v>
      </c>
    </row>
    <row r="32" spans="1:20" s="464" customFormat="1" x14ac:dyDescent="0.2">
      <c r="A32" s="463">
        <v>52</v>
      </c>
      <c r="B32">
        <v>4</v>
      </c>
      <c r="C32">
        <v>0</v>
      </c>
      <c r="D32">
        <v>0</v>
      </c>
      <c r="E32">
        <v>2</v>
      </c>
      <c r="F32">
        <v>0</v>
      </c>
      <c r="G32">
        <v>7</v>
      </c>
      <c r="H32">
        <v>2</v>
      </c>
      <c r="I32">
        <v>2</v>
      </c>
      <c r="J32">
        <v>1</v>
      </c>
      <c r="K32">
        <v>0</v>
      </c>
      <c r="L32">
        <v>0</v>
      </c>
      <c r="M32">
        <v>0</v>
      </c>
      <c r="N32">
        <v>20</v>
      </c>
      <c r="O32">
        <v>0</v>
      </c>
      <c r="P32">
        <v>1</v>
      </c>
      <c r="Q32">
        <v>3</v>
      </c>
      <c r="S32"/>
      <c r="T32">
        <v>28</v>
      </c>
    </row>
    <row r="33" spans="1:20" s="464" customFormat="1" x14ac:dyDescent="0.2">
      <c r="A33" s="463">
        <v>53</v>
      </c>
      <c r="B33">
        <v>1</v>
      </c>
      <c r="C33">
        <v>0</v>
      </c>
      <c r="D33">
        <v>0</v>
      </c>
      <c r="E33">
        <v>1</v>
      </c>
      <c r="F33">
        <v>0</v>
      </c>
      <c r="G33">
        <v>2</v>
      </c>
      <c r="H33">
        <v>6</v>
      </c>
      <c r="I33">
        <v>1</v>
      </c>
      <c r="J33">
        <v>1</v>
      </c>
      <c r="K33">
        <v>0</v>
      </c>
      <c r="L33">
        <v>0</v>
      </c>
      <c r="M33">
        <v>0</v>
      </c>
      <c r="N33">
        <v>2</v>
      </c>
      <c r="O33">
        <v>0</v>
      </c>
      <c r="P33">
        <v>1</v>
      </c>
      <c r="Q33">
        <v>0</v>
      </c>
      <c r="S33">
        <v>1</v>
      </c>
      <c r="T33">
        <v>29</v>
      </c>
    </row>
    <row r="34" spans="1:20" s="464" customFormat="1" x14ac:dyDescent="0.2">
      <c r="A34" s="463">
        <v>54</v>
      </c>
      <c r="B34">
        <v>1</v>
      </c>
      <c r="C34">
        <v>0</v>
      </c>
      <c r="D34">
        <v>0</v>
      </c>
      <c r="E34">
        <v>0</v>
      </c>
      <c r="F34">
        <v>0</v>
      </c>
      <c r="G34">
        <v>6</v>
      </c>
      <c r="H34">
        <v>2</v>
      </c>
      <c r="I34">
        <v>0</v>
      </c>
      <c r="J34">
        <v>2</v>
      </c>
      <c r="K34">
        <v>1</v>
      </c>
      <c r="L34">
        <v>0</v>
      </c>
      <c r="M34">
        <v>0</v>
      </c>
      <c r="N34">
        <v>5</v>
      </c>
      <c r="O34">
        <v>0</v>
      </c>
      <c r="P34">
        <v>5</v>
      </c>
      <c r="Q34">
        <v>0</v>
      </c>
      <c r="S34" s="546"/>
      <c r="T34">
        <v>13</v>
      </c>
    </row>
    <row r="35" spans="1:20" s="464" customFormat="1" x14ac:dyDescent="0.2">
      <c r="A35" s="463">
        <v>55</v>
      </c>
      <c r="B35">
        <v>2</v>
      </c>
      <c r="C35">
        <v>2</v>
      </c>
      <c r="D35">
        <v>1</v>
      </c>
      <c r="E35">
        <v>0</v>
      </c>
      <c r="F35">
        <v>0</v>
      </c>
      <c r="G35">
        <v>9</v>
      </c>
      <c r="H35">
        <v>6</v>
      </c>
      <c r="I35">
        <v>4</v>
      </c>
      <c r="J35">
        <v>1</v>
      </c>
      <c r="K35">
        <v>7</v>
      </c>
      <c r="L35">
        <v>0</v>
      </c>
      <c r="M35">
        <v>0</v>
      </c>
      <c r="N35">
        <v>2</v>
      </c>
      <c r="O35">
        <v>0</v>
      </c>
      <c r="P35">
        <v>14</v>
      </c>
      <c r="Q35">
        <v>0</v>
      </c>
      <c r="S35"/>
      <c r="T35">
        <v>8</v>
      </c>
    </row>
    <row r="36" spans="1:20" s="464" customFormat="1" x14ac:dyDescent="0.2">
      <c r="A36" s="463">
        <v>56</v>
      </c>
      <c r="B36">
        <v>1</v>
      </c>
      <c r="C36">
        <v>1</v>
      </c>
      <c r="D36">
        <v>0</v>
      </c>
      <c r="E36">
        <v>3</v>
      </c>
      <c r="F36">
        <v>0</v>
      </c>
      <c r="G36">
        <v>8</v>
      </c>
      <c r="H36">
        <v>5</v>
      </c>
      <c r="I36">
        <v>4</v>
      </c>
      <c r="J36">
        <v>0</v>
      </c>
      <c r="K36">
        <v>0</v>
      </c>
      <c r="L36">
        <v>0</v>
      </c>
      <c r="M36">
        <v>0</v>
      </c>
      <c r="N36">
        <v>8</v>
      </c>
      <c r="O36">
        <v>0</v>
      </c>
      <c r="P36">
        <v>14</v>
      </c>
      <c r="Q36">
        <v>0</v>
      </c>
      <c r="S36"/>
      <c r="T36">
        <v>29</v>
      </c>
    </row>
    <row r="37" spans="1:20" x14ac:dyDescent="0.2">
      <c r="S37" s="540"/>
      <c r="T37" s="54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>
        <v>4</v>
      </c>
      <c r="C3">
        <v>1</v>
      </c>
      <c r="D3">
        <v>0</v>
      </c>
      <c r="E3">
        <v>0</v>
      </c>
      <c r="F3">
        <v>0</v>
      </c>
      <c r="G3">
        <v>2</v>
      </c>
      <c r="H3">
        <v>7</v>
      </c>
      <c r="I3">
        <v>4</v>
      </c>
      <c r="J3">
        <v>0</v>
      </c>
      <c r="K3">
        <v>0</v>
      </c>
      <c r="L3">
        <v>0</v>
      </c>
      <c r="M3">
        <v>0</v>
      </c>
      <c r="N3">
        <v>6</v>
      </c>
      <c r="O3">
        <v>0</v>
      </c>
      <c r="P3">
        <v>0</v>
      </c>
      <c r="Q3">
        <v>1</v>
      </c>
      <c r="S3" s="327"/>
      <c r="T3">
        <v>5</v>
      </c>
    </row>
    <row r="4" spans="1:20" s="464" customFormat="1" x14ac:dyDescent="0.2">
      <c r="A4" s="463">
        <v>12</v>
      </c>
      <c r="B4">
        <v>7</v>
      </c>
      <c r="C4">
        <v>2</v>
      </c>
      <c r="D4">
        <v>1</v>
      </c>
      <c r="E4">
        <v>0</v>
      </c>
      <c r="F4">
        <v>0</v>
      </c>
      <c r="G4">
        <v>7</v>
      </c>
      <c r="H4">
        <v>1</v>
      </c>
      <c r="I4">
        <v>4</v>
      </c>
      <c r="J4">
        <v>0</v>
      </c>
      <c r="K4">
        <v>2</v>
      </c>
      <c r="L4">
        <v>0</v>
      </c>
      <c r="M4">
        <v>1</v>
      </c>
      <c r="N4">
        <v>6</v>
      </c>
      <c r="O4">
        <v>0</v>
      </c>
      <c r="P4">
        <v>2</v>
      </c>
      <c r="Q4">
        <v>1</v>
      </c>
      <c r="S4" s="327"/>
      <c r="T4">
        <v>14</v>
      </c>
    </row>
    <row r="5" spans="1:20" s="464" customFormat="1" x14ac:dyDescent="0.2">
      <c r="A5" s="463">
        <v>13</v>
      </c>
      <c r="B5">
        <v>5</v>
      </c>
      <c r="C5">
        <v>3</v>
      </c>
      <c r="D5">
        <v>0</v>
      </c>
      <c r="E5">
        <v>3</v>
      </c>
      <c r="F5">
        <v>0</v>
      </c>
      <c r="G5">
        <v>4</v>
      </c>
      <c r="H5">
        <v>5</v>
      </c>
      <c r="I5">
        <v>2</v>
      </c>
      <c r="J5">
        <v>1</v>
      </c>
      <c r="K5">
        <v>0</v>
      </c>
      <c r="L5">
        <v>1</v>
      </c>
      <c r="M5">
        <v>0</v>
      </c>
      <c r="N5">
        <v>6</v>
      </c>
      <c r="O5">
        <v>0</v>
      </c>
      <c r="P5">
        <v>2</v>
      </c>
      <c r="Q5">
        <v>0</v>
      </c>
      <c r="S5" s="327"/>
      <c r="T5">
        <v>10</v>
      </c>
    </row>
    <row r="6" spans="1:20" s="464" customFormat="1" x14ac:dyDescent="0.2">
      <c r="A6" s="463">
        <v>14</v>
      </c>
      <c r="B6">
        <v>5</v>
      </c>
      <c r="C6">
        <v>0</v>
      </c>
      <c r="D6">
        <v>0</v>
      </c>
      <c r="E6">
        <v>0</v>
      </c>
      <c r="F6">
        <v>0</v>
      </c>
      <c r="G6">
        <v>6</v>
      </c>
      <c r="H6">
        <v>2</v>
      </c>
      <c r="I6">
        <v>3</v>
      </c>
      <c r="J6">
        <v>0</v>
      </c>
      <c r="K6">
        <v>4</v>
      </c>
      <c r="L6">
        <v>0</v>
      </c>
      <c r="M6">
        <v>0</v>
      </c>
      <c r="N6">
        <v>4</v>
      </c>
      <c r="O6">
        <v>0</v>
      </c>
      <c r="P6">
        <v>1</v>
      </c>
      <c r="Q6">
        <v>0</v>
      </c>
      <c r="S6" s="327"/>
      <c r="T6">
        <v>15</v>
      </c>
    </row>
    <row r="7" spans="1:20" s="464" customFormat="1" x14ac:dyDescent="0.2">
      <c r="A7" s="463">
        <v>15</v>
      </c>
      <c r="B7">
        <v>5</v>
      </c>
      <c r="C7">
        <v>5</v>
      </c>
      <c r="D7">
        <v>0</v>
      </c>
      <c r="E7">
        <v>1</v>
      </c>
      <c r="F7">
        <v>0</v>
      </c>
      <c r="G7">
        <v>3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4</v>
      </c>
      <c r="O7">
        <v>1</v>
      </c>
      <c r="P7">
        <v>0</v>
      </c>
      <c r="Q7">
        <v>1</v>
      </c>
      <c r="S7" s="327"/>
      <c r="T7">
        <v>8</v>
      </c>
    </row>
    <row r="8" spans="1:20" s="464" customFormat="1" x14ac:dyDescent="0.2">
      <c r="A8" s="463">
        <v>16</v>
      </c>
      <c r="B8">
        <v>1</v>
      </c>
      <c r="C8">
        <v>0</v>
      </c>
      <c r="D8">
        <v>1</v>
      </c>
      <c r="E8">
        <v>0</v>
      </c>
      <c r="F8">
        <v>0</v>
      </c>
      <c r="G8">
        <v>9</v>
      </c>
      <c r="H8">
        <v>4</v>
      </c>
      <c r="I8">
        <v>2</v>
      </c>
      <c r="J8">
        <v>0</v>
      </c>
      <c r="K8">
        <v>2</v>
      </c>
      <c r="L8">
        <v>0</v>
      </c>
      <c r="M8">
        <v>0</v>
      </c>
      <c r="N8">
        <v>7</v>
      </c>
      <c r="O8">
        <v>1</v>
      </c>
      <c r="P8">
        <v>18</v>
      </c>
      <c r="Q8">
        <v>1</v>
      </c>
      <c r="S8" s="327"/>
      <c r="T8">
        <v>5</v>
      </c>
    </row>
    <row r="9" spans="1:20" x14ac:dyDescent="0.2">
      <c r="S9" s="540"/>
      <c r="T9" s="540"/>
    </row>
    <row r="10" spans="1:20" s="464" customFormat="1" x14ac:dyDescent="0.2">
      <c r="A10" s="463">
        <v>21</v>
      </c>
      <c r="B10">
        <v>4</v>
      </c>
      <c r="C10">
        <v>1</v>
      </c>
      <c r="D10">
        <v>0</v>
      </c>
      <c r="E10">
        <v>2</v>
      </c>
      <c r="F10">
        <v>0</v>
      </c>
      <c r="G10">
        <v>5</v>
      </c>
      <c r="H10">
        <v>3</v>
      </c>
      <c r="I10">
        <v>0</v>
      </c>
      <c r="J10">
        <v>1</v>
      </c>
      <c r="K10">
        <v>0</v>
      </c>
      <c r="L10">
        <v>0</v>
      </c>
      <c r="M10">
        <v>0</v>
      </c>
      <c r="N10">
        <v>4</v>
      </c>
      <c r="O10">
        <v>0</v>
      </c>
      <c r="P10">
        <v>4</v>
      </c>
      <c r="Q10">
        <v>0</v>
      </c>
      <c r="S10"/>
      <c r="T10">
        <v>3</v>
      </c>
    </row>
    <row r="11" spans="1:20" s="464" customFormat="1" x14ac:dyDescent="0.2">
      <c r="A11" s="463">
        <v>22</v>
      </c>
      <c r="B11">
        <v>1</v>
      </c>
      <c r="C11">
        <v>1</v>
      </c>
      <c r="D11">
        <v>0</v>
      </c>
      <c r="E11">
        <v>0</v>
      </c>
      <c r="F11">
        <v>0</v>
      </c>
      <c r="G11">
        <v>5</v>
      </c>
      <c r="H11">
        <v>5</v>
      </c>
      <c r="I11">
        <v>5</v>
      </c>
      <c r="J11">
        <v>0</v>
      </c>
      <c r="K11">
        <v>0</v>
      </c>
      <c r="L11">
        <v>4</v>
      </c>
      <c r="M11">
        <v>0</v>
      </c>
      <c r="N11">
        <v>0</v>
      </c>
      <c r="O11">
        <v>0</v>
      </c>
      <c r="P11">
        <v>2</v>
      </c>
      <c r="Q11">
        <v>3</v>
      </c>
      <c r="S11"/>
      <c r="T11">
        <v>2</v>
      </c>
    </row>
    <row r="12" spans="1:20" s="464" customFormat="1" x14ac:dyDescent="0.2">
      <c r="A12" s="463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4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4</v>
      </c>
      <c r="Q12">
        <v>3</v>
      </c>
      <c r="S12">
        <v>4</v>
      </c>
      <c r="T12">
        <v>4</v>
      </c>
    </row>
    <row r="13" spans="1:20" s="464" customFormat="1" x14ac:dyDescent="0.2">
      <c r="A13" s="463">
        <v>24</v>
      </c>
      <c r="B13">
        <v>3</v>
      </c>
      <c r="C13">
        <v>1</v>
      </c>
      <c r="D13">
        <v>1</v>
      </c>
      <c r="E13">
        <v>1</v>
      </c>
      <c r="F13">
        <v>0</v>
      </c>
      <c r="G13">
        <v>14</v>
      </c>
      <c r="H13">
        <v>8</v>
      </c>
      <c r="I13">
        <v>8</v>
      </c>
      <c r="J13">
        <v>0</v>
      </c>
      <c r="K13">
        <v>1</v>
      </c>
      <c r="L13">
        <v>0</v>
      </c>
      <c r="M13">
        <v>1</v>
      </c>
      <c r="N13">
        <v>2</v>
      </c>
      <c r="O13">
        <v>0</v>
      </c>
      <c r="P13">
        <v>11</v>
      </c>
      <c r="Q13">
        <v>1</v>
      </c>
      <c r="S13">
        <v>2</v>
      </c>
      <c r="T13">
        <v>8</v>
      </c>
    </row>
    <row r="14" spans="1:20" s="464" customFormat="1" x14ac:dyDescent="0.2">
      <c r="A14" s="463">
        <v>25</v>
      </c>
      <c r="B14">
        <v>5</v>
      </c>
      <c r="C14">
        <v>0</v>
      </c>
      <c r="D14">
        <v>1</v>
      </c>
      <c r="E14">
        <v>2</v>
      </c>
      <c r="F14">
        <v>0</v>
      </c>
      <c r="G14">
        <v>5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S14">
        <v>5</v>
      </c>
      <c r="T14">
        <v>11</v>
      </c>
    </row>
    <row r="15" spans="1:20" s="464" customFormat="1" x14ac:dyDescent="0.2">
      <c r="A15" s="463">
        <v>26</v>
      </c>
      <c r="B15">
        <v>6</v>
      </c>
      <c r="C15">
        <v>0</v>
      </c>
      <c r="D15">
        <v>0</v>
      </c>
      <c r="E15">
        <v>1</v>
      </c>
      <c r="F15">
        <v>0</v>
      </c>
      <c r="G15">
        <v>4</v>
      </c>
      <c r="H15">
        <v>0</v>
      </c>
      <c r="I15">
        <v>2</v>
      </c>
      <c r="J15">
        <v>1</v>
      </c>
      <c r="K15">
        <v>0</v>
      </c>
      <c r="L15">
        <v>1</v>
      </c>
      <c r="M15">
        <v>0</v>
      </c>
      <c r="N15">
        <v>7</v>
      </c>
      <c r="O15">
        <v>0</v>
      </c>
      <c r="P15">
        <v>2</v>
      </c>
      <c r="Q15">
        <v>3</v>
      </c>
      <c r="S15">
        <v>3</v>
      </c>
      <c r="T15">
        <v>11</v>
      </c>
    </row>
    <row r="16" spans="1:20" x14ac:dyDescent="0.2">
      <c r="S16" s="540"/>
      <c r="T16" s="540"/>
    </row>
    <row r="17" spans="1:20" s="464" customFormat="1" x14ac:dyDescent="0.2">
      <c r="A17" s="463">
        <v>31</v>
      </c>
      <c r="B17">
        <v>2</v>
      </c>
      <c r="C17">
        <v>2</v>
      </c>
      <c r="D17">
        <v>0</v>
      </c>
      <c r="E17">
        <v>3</v>
      </c>
      <c r="F17">
        <v>0</v>
      </c>
      <c r="G17">
        <v>7</v>
      </c>
      <c r="H17">
        <v>5</v>
      </c>
      <c r="I17">
        <v>1</v>
      </c>
      <c r="J17">
        <v>1</v>
      </c>
      <c r="K17">
        <v>1</v>
      </c>
      <c r="L17">
        <v>1</v>
      </c>
      <c r="M17">
        <v>0</v>
      </c>
      <c r="N17">
        <v>7</v>
      </c>
      <c r="O17">
        <v>0</v>
      </c>
      <c r="P17">
        <v>0</v>
      </c>
      <c r="Q17">
        <v>2</v>
      </c>
      <c r="S17">
        <v>4</v>
      </c>
      <c r="T17">
        <v>26</v>
      </c>
    </row>
    <row r="18" spans="1:20" s="464" customFormat="1" x14ac:dyDescent="0.2">
      <c r="A18" s="463">
        <v>32</v>
      </c>
      <c r="B18">
        <v>6</v>
      </c>
      <c r="C18">
        <v>1</v>
      </c>
      <c r="D18">
        <v>0</v>
      </c>
      <c r="E18">
        <v>1</v>
      </c>
      <c r="F18">
        <v>0</v>
      </c>
      <c r="G18">
        <v>3</v>
      </c>
      <c r="H18">
        <v>5</v>
      </c>
      <c r="I18">
        <v>2</v>
      </c>
      <c r="J18">
        <v>1</v>
      </c>
      <c r="K18">
        <v>1</v>
      </c>
      <c r="L18">
        <v>0</v>
      </c>
      <c r="M18">
        <v>0</v>
      </c>
      <c r="N18">
        <v>6</v>
      </c>
      <c r="O18">
        <v>0</v>
      </c>
      <c r="P18">
        <v>2</v>
      </c>
      <c r="Q18">
        <v>0</v>
      </c>
      <c r="S18"/>
      <c r="T18">
        <v>9</v>
      </c>
    </row>
    <row r="19" spans="1:20" s="464" customFormat="1" x14ac:dyDescent="0.2">
      <c r="A19" s="463">
        <v>33</v>
      </c>
      <c r="B19">
        <v>6</v>
      </c>
      <c r="C19">
        <v>3</v>
      </c>
      <c r="D19">
        <v>0</v>
      </c>
      <c r="E19">
        <v>3</v>
      </c>
      <c r="F19">
        <v>1</v>
      </c>
      <c r="G19">
        <v>12</v>
      </c>
      <c r="H19">
        <v>4</v>
      </c>
      <c r="I19">
        <v>9</v>
      </c>
      <c r="J19">
        <v>0</v>
      </c>
      <c r="K19">
        <v>2</v>
      </c>
      <c r="L19">
        <v>0</v>
      </c>
      <c r="M19">
        <v>1</v>
      </c>
      <c r="N19">
        <v>2</v>
      </c>
      <c r="O19">
        <v>0</v>
      </c>
      <c r="P19">
        <v>3</v>
      </c>
      <c r="Q19">
        <v>3</v>
      </c>
      <c r="S19">
        <v>4</v>
      </c>
      <c r="T19">
        <v>25</v>
      </c>
    </row>
    <row r="20" spans="1:20" s="464" customFormat="1" x14ac:dyDescent="0.2">
      <c r="A20" s="463">
        <v>34</v>
      </c>
      <c r="B20">
        <v>5</v>
      </c>
      <c r="C20">
        <v>2</v>
      </c>
      <c r="D20">
        <v>1</v>
      </c>
      <c r="E20">
        <v>3</v>
      </c>
      <c r="F20">
        <v>0</v>
      </c>
      <c r="G20">
        <v>13</v>
      </c>
      <c r="H20">
        <v>6</v>
      </c>
      <c r="I20">
        <v>4</v>
      </c>
      <c r="J20">
        <v>0</v>
      </c>
      <c r="K20">
        <v>1</v>
      </c>
      <c r="L20">
        <v>0</v>
      </c>
      <c r="M20">
        <v>0</v>
      </c>
      <c r="N20">
        <v>7</v>
      </c>
      <c r="O20">
        <v>0</v>
      </c>
      <c r="P20">
        <v>0</v>
      </c>
      <c r="Q20">
        <v>2</v>
      </c>
      <c r="S20"/>
      <c r="T20">
        <v>17</v>
      </c>
    </row>
    <row r="21" spans="1:20" s="464" customFormat="1" x14ac:dyDescent="0.2">
      <c r="A21" s="463">
        <v>35</v>
      </c>
      <c r="B21">
        <v>8</v>
      </c>
      <c r="C21">
        <v>0</v>
      </c>
      <c r="D21">
        <v>0</v>
      </c>
      <c r="E21">
        <v>2</v>
      </c>
      <c r="F21">
        <v>0</v>
      </c>
      <c r="G21">
        <v>10</v>
      </c>
      <c r="H21">
        <v>3</v>
      </c>
      <c r="I21">
        <v>0</v>
      </c>
      <c r="J21">
        <v>1</v>
      </c>
      <c r="K21">
        <v>1</v>
      </c>
      <c r="L21">
        <v>0</v>
      </c>
      <c r="M21">
        <v>0</v>
      </c>
      <c r="N21">
        <v>16</v>
      </c>
      <c r="O21">
        <v>0</v>
      </c>
      <c r="P21">
        <v>0</v>
      </c>
      <c r="Q21">
        <v>2</v>
      </c>
      <c r="S21">
        <v>3</v>
      </c>
      <c r="T21">
        <v>29</v>
      </c>
    </row>
    <row r="22" spans="1:20" s="464" customFormat="1" x14ac:dyDescent="0.2">
      <c r="A22" s="463">
        <v>37</v>
      </c>
      <c r="B22">
        <v>5</v>
      </c>
      <c r="C22">
        <v>0</v>
      </c>
      <c r="D22">
        <v>1</v>
      </c>
      <c r="E22">
        <v>0</v>
      </c>
      <c r="F22">
        <v>0</v>
      </c>
      <c r="G22">
        <v>28</v>
      </c>
      <c r="H22">
        <v>8</v>
      </c>
      <c r="I22">
        <v>6</v>
      </c>
      <c r="J22">
        <v>1</v>
      </c>
      <c r="K22">
        <v>2</v>
      </c>
      <c r="L22">
        <v>0</v>
      </c>
      <c r="M22">
        <v>0</v>
      </c>
      <c r="N22">
        <v>4</v>
      </c>
      <c r="O22">
        <v>0</v>
      </c>
      <c r="P22">
        <v>1</v>
      </c>
      <c r="Q22">
        <v>1</v>
      </c>
      <c r="S22">
        <v>3</v>
      </c>
      <c r="T22">
        <v>19</v>
      </c>
    </row>
    <row r="23" spans="1:20" x14ac:dyDescent="0.2">
      <c r="S23" s="540"/>
      <c r="T23" s="540"/>
    </row>
    <row r="24" spans="1:20" s="464" customFormat="1" x14ac:dyDescent="0.2">
      <c r="A24" s="463">
        <v>41</v>
      </c>
      <c r="B24">
        <v>7</v>
      </c>
      <c r="C24">
        <v>1</v>
      </c>
      <c r="D24">
        <v>0</v>
      </c>
      <c r="E24">
        <v>0</v>
      </c>
      <c r="F24">
        <v>0</v>
      </c>
      <c r="G24">
        <v>13</v>
      </c>
      <c r="H24">
        <v>5</v>
      </c>
      <c r="I24">
        <v>2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S24" s="327"/>
      <c r="T24">
        <v>4</v>
      </c>
    </row>
    <row r="25" spans="1:20" s="464" customFormat="1" x14ac:dyDescent="0.2">
      <c r="A25" s="463">
        <v>42</v>
      </c>
      <c r="B25">
        <v>4</v>
      </c>
      <c r="C25">
        <v>2</v>
      </c>
      <c r="D25">
        <v>0</v>
      </c>
      <c r="E25">
        <v>0</v>
      </c>
      <c r="F25">
        <v>0</v>
      </c>
      <c r="G25">
        <v>8</v>
      </c>
      <c r="H25">
        <v>5</v>
      </c>
      <c r="I25">
        <v>2</v>
      </c>
      <c r="J25">
        <v>1</v>
      </c>
      <c r="K25">
        <v>1</v>
      </c>
      <c r="L25">
        <v>0</v>
      </c>
      <c r="M25">
        <v>0</v>
      </c>
      <c r="N25">
        <v>10</v>
      </c>
      <c r="O25">
        <v>0</v>
      </c>
      <c r="P25">
        <v>15</v>
      </c>
      <c r="Q25">
        <v>1</v>
      </c>
      <c r="S25" s="327"/>
      <c r="T25">
        <v>16</v>
      </c>
    </row>
    <row r="26" spans="1:20" s="464" customFormat="1" x14ac:dyDescent="0.2">
      <c r="A26" s="463">
        <v>43</v>
      </c>
      <c r="B26">
        <v>1</v>
      </c>
      <c r="C26">
        <v>7</v>
      </c>
      <c r="D26">
        <v>0</v>
      </c>
      <c r="E26">
        <v>1</v>
      </c>
      <c r="F26">
        <v>0</v>
      </c>
      <c r="G26">
        <v>2</v>
      </c>
      <c r="H26">
        <v>5</v>
      </c>
      <c r="I26">
        <v>2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40</v>
      </c>
      <c r="Q26">
        <v>4</v>
      </c>
      <c r="S26" s="327"/>
      <c r="T26">
        <v>11</v>
      </c>
    </row>
    <row r="27" spans="1:20" s="464" customFormat="1" x14ac:dyDescent="0.2">
      <c r="A27" s="463">
        <v>44</v>
      </c>
      <c r="B27">
        <v>6</v>
      </c>
      <c r="C27">
        <v>0</v>
      </c>
      <c r="D27">
        <v>0</v>
      </c>
      <c r="E27">
        <v>0</v>
      </c>
      <c r="F27">
        <v>0</v>
      </c>
      <c r="G27">
        <v>8</v>
      </c>
      <c r="H27">
        <v>2</v>
      </c>
      <c r="I27">
        <v>2</v>
      </c>
      <c r="J27">
        <v>1</v>
      </c>
      <c r="K27">
        <v>1</v>
      </c>
      <c r="L27">
        <v>0</v>
      </c>
      <c r="M27">
        <v>0</v>
      </c>
      <c r="N27">
        <v>9</v>
      </c>
      <c r="O27">
        <v>0</v>
      </c>
      <c r="P27">
        <v>1</v>
      </c>
      <c r="Q27">
        <v>0</v>
      </c>
      <c r="S27" s="327"/>
      <c r="T27">
        <v>11</v>
      </c>
    </row>
    <row r="28" spans="1:20" s="464" customFormat="1" x14ac:dyDescent="0.2">
      <c r="A28" s="463">
        <v>45</v>
      </c>
      <c r="B28">
        <v>0</v>
      </c>
      <c r="C28">
        <v>2</v>
      </c>
      <c r="D28">
        <v>0</v>
      </c>
      <c r="E28">
        <v>0</v>
      </c>
      <c r="F28">
        <v>0</v>
      </c>
      <c r="G28">
        <v>4</v>
      </c>
      <c r="H28">
        <v>1</v>
      </c>
      <c r="I28">
        <v>4</v>
      </c>
      <c r="J28">
        <v>1</v>
      </c>
      <c r="K28">
        <v>0</v>
      </c>
      <c r="L28">
        <v>0</v>
      </c>
      <c r="M28">
        <v>0</v>
      </c>
      <c r="N28">
        <v>12</v>
      </c>
      <c r="O28">
        <v>0</v>
      </c>
      <c r="P28">
        <v>0</v>
      </c>
      <c r="Q28">
        <v>0</v>
      </c>
      <c r="S28" s="327"/>
      <c r="T28">
        <v>8</v>
      </c>
    </row>
    <row r="29" spans="1:20" s="464" customFormat="1" x14ac:dyDescent="0.2">
      <c r="A29" s="463">
        <v>46</v>
      </c>
      <c r="B29">
        <v>3</v>
      </c>
      <c r="C29">
        <v>0</v>
      </c>
      <c r="D29">
        <v>0</v>
      </c>
      <c r="E29">
        <v>2</v>
      </c>
      <c r="F29">
        <v>0</v>
      </c>
      <c r="G29">
        <v>5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3</v>
      </c>
      <c r="O29">
        <v>0</v>
      </c>
      <c r="P29">
        <v>16</v>
      </c>
      <c r="Q29">
        <v>0</v>
      </c>
      <c r="S29" s="327"/>
      <c r="T29">
        <v>17</v>
      </c>
    </row>
    <row r="30" spans="1:20" x14ac:dyDescent="0.2">
      <c r="S30" s="540"/>
      <c r="T30" s="540"/>
    </row>
    <row r="31" spans="1:20" s="464" customFormat="1" x14ac:dyDescent="0.2">
      <c r="A31" s="463">
        <v>51</v>
      </c>
      <c r="B31">
        <v>7</v>
      </c>
      <c r="C31">
        <v>0</v>
      </c>
      <c r="D31">
        <v>0</v>
      </c>
      <c r="E31">
        <v>1</v>
      </c>
      <c r="F31">
        <v>0</v>
      </c>
      <c r="G31">
        <v>9</v>
      </c>
      <c r="H31">
        <v>7</v>
      </c>
      <c r="I31">
        <v>4</v>
      </c>
      <c r="J31">
        <v>0</v>
      </c>
      <c r="K31">
        <v>0</v>
      </c>
      <c r="L31">
        <v>0</v>
      </c>
      <c r="M31">
        <v>0</v>
      </c>
      <c r="N31">
        <v>5</v>
      </c>
      <c r="O31">
        <v>0</v>
      </c>
      <c r="P31">
        <v>31</v>
      </c>
      <c r="Q31">
        <v>3</v>
      </c>
      <c r="S31">
        <v>1</v>
      </c>
      <c r="T31">
        <v>11</v>
      </c>
    </row>
    <row r="32" spans="1:20" s="464" customFormat="1" x14ac:dyDescent="0.2">
      <c r="A32" s="463">
        <v>52</v>
      </c>
      <c r="B32">
        <v>3</v>
      </c>
      <c r="C32">
        <v>1</v>
      </c>
      <c r="D32">
        <v>0</v>
      </c>
      <c r="E32">
        <v>1</v>
      </c>
      <c r="F32">
        <v>0</v>
      </c>
      <c r="G32">
        <v>5</v>
      </c>
      <c r="H32">
        <v>3</v>
      </c>
      <c r="I32">
        <v>4</v>
      </c>
      <c r="J32">
        <v>0</v>
      </c>
      <c r="K32">
        <v>0</v>
      </c>
      <c r="L32">
        <v>0</v>
      </c>
      <c r="M32">
        <v>0</v>
      </c>
      <c r="N32">
        <v>4</v>
      </c>
      <c r="O32">
        <v>0</v>
      </c>
      <c r="P32">
        <v>0</v>
      </c>
      <c r="Q32">
        <v>0</v>
      </c>
      <c r="S32" s="327"/>
      <c r="T32">
        <v>23</v>
      </c>
    </row>
    <row r="33" spans="1:20" s="464" customFormat="1" x14ac:dyDescent="0.2">
      <c r="A33" s="463">
        <v>53</v>
      </c>
      <c r="B33">
        <v>3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0</v>
      </c>
      <c r="K33">
        <v>0</v>
      </c>
      <c r="L33">
        <v>0</v>
      </c>
      <c r="M33">
        <v>1</v>
      </c>
      <c r="N33">
        <v>2</v>
      </c>
      <c r="O33">
        <v>0</v>
      </c>
      <c r="P33">
        <v>0</v>
      </c>
      <c r="Q33">
        <v>1</v>
      </c>
      <c r="S33" s="327"/>
      <c r="T33">
        <v>12</v>
      </c>
    </row>
    <row r="34" spans="1:20" s="464" customFormat="1" x14ac:dyDescent="0.2">
      <c r="A34" s="463">
        <v>54</v>
      </c>
      <c r="B34">
        <v>4</v>
      </c>
      <c r="C34">
        <v>1</v>
      </c>
      <c r="D34">
        <v>0</v>
      </c>
      <c r="E34">
        <v>1</v>
      </c>
      <c r="F34">
        <v>1</v>
      </c>
      <c r="G34">
        <v>9</v>
      </c>
      <c r="H34">
        <v>6</v>
      </c>
      <c r="I34">
        <v>1</v>
      </c>
      <c r="J34">
        <v>0</v>
      </c>
      <c r="K34">
        <v>0</v>
      </c>
      <c r="L34">
        <v>0</v>
      </c>
      <c r="M34">
        <v>0</v>
      </c>
      <c r="N34">
        <v>7</v>
      </c>
      <c r="O34">
        <v>0</v>
      </c>
      <c r="P34">
        <v>3</v>
      </c>
      <c r="Q34">
        <v>3</v>
      </c>
      <c r="S34" s="327"/>
      <c r="T34">
        <v>6</v>
      </c>
    </row>
    <row r="35" spans="1:20" s="464" customFormat="1" x14ac:dyDescent="0.2">
      <c r="A35" s="463">
        <v>55</v>
      </c>
      <c r="B35">
        <v>2</v>
      </c>
      <c r="C35">
        <v>1</v>
      </c>
      <c r="D35">
        <v>0</v>
      </c>
      <c r="E35">
        <v>0</v>
      </c>
      <c r="F35">
        <v>1</v>
      </c>
      <c r="G35">
        <v>5</v>
      </c>
      <c r="H35">
        <v>9</v>
      </c>
      <c r="I35">
        <v>4</v>
      </c>
      <c r="J35">
        <v>0</v>
      </c>
      <c r="K35">
        <v>1</v>
      </c>
      <c r="L35">
        <v>0</v>
      </c>
      <c r="M35">
        <v>0</v>
      </c>
      <c r="N35">
        <v>9</v>
      </c>
      <c r="O35">
        <v>0</v>
      </c>
      <c r="P35">
        <v>5</v>
      </c>
      <c r="Q35">
        <v>0</v>
      </c>
      <c r="S35" s="327"/>
      <c r="T35">
        <v>12</v>
      </c>
    </row>
    <row r="36" spans="1:20" s="464" customFormat="1" x14ac:dyDescent="0.2">
      <c r="A36" s="463">
        <v>56</v>
      </c>
      <c r="B36">
        <v>0</v>
      </c>
      <c r="C36">
        <v>0</v>
      </c>
      <c r="D36">
        <v>1</v>
      </c>
      <c r="E36">
        <v>1</v>
      </c>
      <c r="F36">
        <v>0</v>
      </c>
      <c r="G36">
        <v>5</v>
      </c>
      <c r="H36">
        <v>6</v>
      </c>
      <c r="I36">
        <v>1</v>
      </c>
      <c r="J36">
        <v>0</v>
      </c>
      <c r="K36">
        <v>1</v>
      </c>
      <c r="L36">
        <v>0</v>
      </c>
      <c r="M36">
        <v>0</v>
      </c>
      <c r="N36">
        <v>9</v>
      </c>
      <c r="O36">
        <v>1</v>
      </c>
      <c r="P36">
        <v>32</v>
      </c>
      <c r="Q36">
        <v>1</v>
      </c>
      <c r="S36" s="327"/>
      <c r="T36">
        <v>18</v>
      </c>
    </row>
    <row r="37" spans="1:20" x14ac:dyDescent="0.2">
      <c r="S37" s="540"/>
      <c r="T37" s="540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I6" sqref="I6"/>
    </sheetView>
  </sheetViews>
  <sheetFormatPr defaultRowHeight="12.75" x14ac:dyDescent="0.2"/>
  <cols>
    <col min="18" max="18" width="2.42578125" customWidth="1"/>
  </cols>
  <sheetData>
    <row r="1" spans="1:18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R2" s="464"/>
    </row>
    <row r="3" spans="1:18" x14ac:dyDescent="0.2">
      <c r="A3" s="463">
        <v>1</v>
      </c>
      <c r="B3">
        <v>13</v>
      </c>
      <c r="C3">
        <v>5</v>
      </c>
      <c r="D3">
        <v>1</v>
      </c>
      <c r="E3">
        <v>5</v>
      </c>
      <c r="F3">
        <v>1</v>
      </c>
      <c r="G3">
        <v>30</v>
      </c>
      <c r="H3">
        <v>13</v>
      </c>
      <c r="I3">
        <v>12</v>
      </c>
      <c r="J3">
        <v>6</v>
      </c>
      <c r="K3">
        <v>5</v>
      </c>
      <c r="L3">
        <v>1</v>
      </c>
      <c r="M3">
        <v>1</v>
      </c>
      <c r="N3">
        <v>25</v>
      </c>
      <c r="O3">
        <v>0</v>
      </c>
      <c r="P3">
        <v>12</v>
      </c>
      <c r="Q3">
        <v>0</v>
      </c>
      <c r="R3" s="464"/>
    </row>
    <row r="4" spans="1:18" x14ac:dyDescent="0.2">
      <c r="A4" s="463">
        <v>2</v>
      </c>
      <c r="B4">
        <v>16</v>
      </c>
      <c r="C4">
        <v>3</v>
      </c>
      <c r="D4">
        <v>0</v>
      </c>
      <c r="E4">
        <v>4</v>
      </c>
      <c r="F4">
        <v>0</v>
      </c>
      <c r="G4">
        <v>48</v>
      </c>
      <c r="H4">
        <v>22</v>
      </c>
      <c r="I4">
        <v>14</v>
      </c>
      <c r="J4">
        <v>6</v>
      </c>
      <c r="K4">
        <v>0</v>
      </c>
      <c r="L4">
        <v>6</v>
      </c>
      <c r="M4">
        <v>0</v>
      </c>
      <c r="N4">
        <v>8</v>
      </c>
      <c r="O4">
        <v>1</v>
      </c>
      <c r="P4">
        <v>15</v>
      </c>
      <c r="Q4">
        <v>14</v>
      </c>
      <c r="R4" s="464"/>
    </row>
    <row r="5" spans="1:18" x14ac:dyDescent="0.2">
      <c r="A5" s="463">
        <v>3</v>
      </c>
      <c r="B5">
        <v>15</v>
      </c>
      <c r="C5">
        <v>1</v>
      </c>
      <c r="D5">
        <v>0</v>
      </c>
      <c r="E5">
        <v>5</v>
      </c>
      <c r="F5">
        <v>0</v>
      </c>
      <c r="G5">
        <v>34</v>
      </c>
      <c r="H5">
        <v>10</v>
      </c>
      <c r="I5">
        <v>19</v>
      </c>
      <c r="J5">
        <v>4</v>
      </c>
      <c r="K5">
        <v>3</v>
      </c>
      <c r="L5">
        <v>3</v>
      </c>
      <c r="M5">
        <v>1</v>
      </c>
      <c r="N5">
        <v>10</v>
      </c>
      <c r="O5">
        <v>1</v>
      </c>
      <c r="P5">
        <v>16</v>
      </c>
      <c r="Q5">
        <v>2</v>
      </c>
      <c r="R5" s="464"/>
    </row>
    <row r="6" spans="1:18" x14ac:dyDescent="0.2">
      <c r="A6" s="463">
        <v>4</v>
      </c>
      <c r="B6">
        <v>15</v>
      </c>
      <c r="C6">
        <v>2</v>
      </c>
      <c r="D6">
        <v>3</v>
      </c>
      <c r="E6">
        <v>2</v>
      </c>
      <c r="F6">
        <v>2</v>
      </c>
      <c r="G6">
        <v>39</v>
      </c>
      <c r="H6">
        <v>16</v>
      </c>
      <c r="I6">
        <v>12</v>
      </c>
      <c r="J6">
        <v>1</v>
      </c>
      <c r="K6">
        <v>4</v>
      </c>
      <c r="L6">
        <v>0</v>
      </c>
      <c r="M6">
        <v>0</v>
      </c>
      <c r="N6">
        <v>9</v>
      </c>
      <c r="O6">
        <v>0</v>
      </c>
      <c r="P6">
        <v>56</v>
      </c>
      <c r="Q6">
        <v>3</v>
      </c>
      <c r="R6" s="464"/>
    </row>
    <row r="7" spans="1:18" x14ac:dyDescent="0.2">
      <c r="A7" s="463">
        <v>5</v>
      </c>
      <c r="B7">
        <v>13</v>
      </c>
      <c r="C7">
        <v>0</v>
      </c>
      <c r="D7">
        <v>5</v>
      </c>
      <c r="E7">
        <v>5</v>
      </c>
      <c r="F7">
        <v>0</v>
      </c>
      <c r="G7">
        <v>35</v>
      </c>
      <c r="H7">
        <v>17</v>
      </c>
      <c r="I7">
        <v>11</v>
      </c>
      <c r="J7">
        <v>3</v>
      </c>
      <c r="K7">
        <v>3</v>
      </c>
      <c r="L7">
        <v>1</v>
      </c>
      <c r="M7">
        <v>0</v>
      </c>
      <c r="N7">
        <v>32</v>
      </c>
      <c r="O7">
        <v>0</v>
      </c>
      <c r="P7">
        <v>32</v>
      </c>
      <c r="Q7">
        <v>0</v>
      </c>
      <c r="R7" s="464"/>
    </row>
    <row r="8" spans="1:18" x14ac:dyDescent="0.2">
      <c r="A8" s="463"/>
      <c r="B8" s="463"/>
      <c r="C8" s="463"/>
      <c r="D8" s="463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4"/>
    </row>
    <row r="9" spans="1:18" x14ac:dyDescent="0.2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1" spans="1:18" x14ac:dyDescent="0.2">
      <c r="B11" s="466" t="s">
        <v>94</v>
      </c>
      <c r="C11" s="466" t="s">
        <v>94</v>
      </c>
      <c r="D11" s="92"/>
    </row>
    <row r="12" spans="1:18" x14ac:dyDescent="0.2">
      <c r="A12" s="463" t="s">
        <v>22</v>
      </c>
      <c r="B12" s="471" t="s">
        <v>93</v>
      </c>
      <c r="C12" s="463">
        <v>53</v>
      </c>
      <c r="D12" s="464"/>
    </row>
    <row r="13" spans="1:18" x14ac:dyDescent="0.2">
      <c r="A13" s="463">
        <v>1</v>
      </c>
      <c r="B13" s="327"/>
      <c r="C13" s="327">
        <v>14</v>
      </c>
      <c r="D13" s="464"/>
    </row>
    <row r="14" spans="1:18" x14ac:dyDescent="0.2">
      <c r="A14" s="463">
        <v>2</v>
      </c>
      <c r="B14" s="327">
        <v>18</v>
      </c>
      <c r="C14" s="327">
        <v>43</v>
      </c>
      <c r="D14" s="464"/>
    </row>
    <row r="15" spans="1:18" x14ac:dyDescent="0.2">
      <c r="A15" s="463">
        <v>3</v>
      </c>
      <c r="B15" s="327">
        <v>47</v>
      </c>
      <c r="C15" s="327">
        <v>63</v>
      </c>
      <c r="D15" s="464"/>
    </row>
    <row r="16" spans="1:18" x14ac:dyDescent="0.2">
      <c r="A16" s="463">
        <v>4</v>
      </c>
      <c r="B16" s="327"/>
      <c r="C16" s="327">
        <v>37</v>
      </c>
      <c r="D16" s="464"/>
    </row>
    <row r="17" spans="1:4" x14ac:dyDescent="0.2">
      <c r="A17" s="463">
        <v>5</v>
      </c>
      <c r="B17" s="327">
        <v>6</v>
      </c>
      <c r="C17" s="327">
        <v>56</v>
      </c>
      <c r="D17" s="464"/>
    </row>
    <row r="18" spans="1:4" x14ac:dyDescent="0.2">
      <c r="A18" s="463"/>
      <c r="B18" s="463"/>
      <c r="C18" s="463"/>
      <c r="D18" s="464"/>
    </row>
    <row r="19" spans="1:4" x14ac:dyDescent="0.2">
      <c r="A19" s="463"/>
      <c r="B19" s="464"/>
      <c r="C19" s="464"/>
      <c r="D19" s="4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1</vt:i4>
      </vt:variant>
    </vt:vector>
  </HeadingPairs>
  <TitlesOfParts>
    <vt:vector size="53" baseType="lpstr"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Stacey Merriman</cp:lastModifiedBy>
  <cp:lastPrinted>2017-02-14T15:59:31Z</cp:lastPrinted>
  <dcterms:created xsi:type="dcterms:W3CDTF">2007-01-18T19:09:47Z</dcterms:created>
  <dcterms:modified xsi:type="dcterms:W3CDTF">2017-02-14T15:59:37Z</dcterms:modified>
</cp:coreProperties>
</file>